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00000-light-curves\"/>
    </mc:Choice>
  </mc:AlternateContent>
  <bookViews>
    <workbookView xWindow="0" yWindow="0" windowWidth="17554" windowHeight="6789"/>
  </bookViews>
  <sheets>
    <sheet name="Sheet1" sheetId="1" r:id="rId1"/>
  </sheets>
  <definedNames>
    <definedName name="_xlnm._FilterDatabase" localSheetId="0" hidden="1">Sheet1!$C$1:$C$1255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6" i="1" l="1"/>
  <c r="AN776" i="1"/>
  <c r="AO776" i="1"/>
  <c r="AS776" i="1"/>
  <c r="E773" i="1"/>
  <c r="AN773" i="1"/>
  <c r="AO773" i="1"/>
  <c r="AS773" i="1"/>
  <c r="AK2" i="1"/>
  <c r="AN1255" i="1"/>
  <c r="AP1255" i="1" s="1"/>
  <c r="AN1252" i="1"/>
  <c r="AO1252" i="1" s="1"/>
  <c r="E1252" i="1"/>
  <c r="AS1252" i="1" s="1"/>
  <c r="AN1251" i="1"/>
  <c r="BC1251" i="1" s="1"/>
  <c r="E1251" i="1"/>
  <c r="AS1251" i="1" s="1"/>
  <c r="AN1250" i="1"/>
  <c r="BC1250" i="1" s="1"/>
  <c r="E1250" i="1"/>
  <c r="AS1250" i="1" s="1"/>
  <c r="AN1249" i="1"/>
  <c r="BC1249" i="1" s="1"/>
  <c r="E1249" i="1"/>
  <c r="AS1249" i="1" s="1"/>
  <c r="AN1248" i="1"/>
  <c r="AO1248" i="1" s="1"/>
  <c r="E1248" i="1"/>
  <c r="AS1248" i="1" s="1"/>
  <c r="AN1247" i="1"/>
  <c r="AO1247" i="1" s="1"/>
  <c r="E1247" i="1"/>
  <c r="AT1247" i="1" s="1"/>
  <c r="AN1245" i="1"/>
  <c r="BC1245" i="1" s="1"/>
  <c r="E1245" i="1"/>
  <c r="AS1245" i="1" s="1"/>
  <c r="AN1244" i="1"/>
  <c r="AO1244" i="1" s="1"/>
  <c r="E1244" i="1"/>
  <c r="AS1244" i="1" s="1"/>
  <c r="AN1243" i="1"/>
  <c r="BC1243" i="1" s="1"/>
  <c r="E1243" i="1"/>
  <c r="AS1243" i="1" s="1"/>
  <c r="AN1242" i="1"/>
  <c r="AO1242" i="1" s="1"/>
  <c r="E1242" i="1"/>
  <c r="AS1242" i="1" s="1"/>
  <c r="AN1241" i="1"/>
  <c r="AO1241" i="1" s="1"/>
  <c r="E1241" i="1"/>
  <c r="AS1241" i="1" s="1"/>
  <c r="AN1240" i="1"/>
  <c r="AO1240" i="1" s="1"/>
  <c r="E1240" i="1"/>
  <c r="AS1240" i="1" s="1"/>
  <c r="AN1239" i="1"/>
  <c r="AO1239" i="1" s="1"/>
  <c r="E1239" i="1"/>
  <c r="AS1239" i="1" s="1"/>
  <c r="AN1238" i="1"/>
  <c r="AO1238" i="1" s="1"/>
  <c r="E1238" i="1"/>
  <c r="AS1238" i="1" s="1"/>
  <c r="AK1237" i="1"/>
  <c r="AN1237" i="1" s="1"/>
  <c r="AO1237" i="1" s="1"/>
  <c r="E1237" i="1"/>
  <c r="AT1237" i="1" s="1"/>
  <c r="AH1237" i="1" s="1"/>
  <c r="AN1235" i="1"/>
  <c r="BC1235" i="1" s="1"/>
  <c r="E1235" i="1"/>
  <c r="AS1235" i="1" s="1"/>
  <c r="AN1234" i="1"/>
  <c r="BC1234" i="1" s="1"/>
  <c r="E1234" i="1"/>
  <c r="AS1234" i="1" s="1"/>
  <c r="AN1233" i="1"/>
  <c r="BC1233" i="1" s="1"/>
  <c r="E1233" i="1"/>
  <c r="AS1233" i="1" s="1"/>
  <c r="AN1232" i="1"/>
  <c r="BC1232" i="1" s="1"/>
  <c r="E1232" i="1"/>
  <c r="AS1232" i="1" s="1"/>
  <c r="AN1231" i="1"/>
  <c r="AO1231" i="1" s="1"/>
  <c r="E1231" i="1"/>
  <c r="AS1231" i="1" s="1"/>
  <c r="AN1230" i="1"/>
  <c r="AO1230" i="1" s="1"/>
  <c r="E1230" i="1"/>
  <c r="AS1230" i="1" s="1"/>
  <c r="AN1229" i="1"/>
  <c r="AO1229" i="1" s="1"/>
  <c r="E1229" i="1"/>
  <c r="AS1229" i="1" s="1"/>
  <c r="AN1228" i="1"/>
  <c r="AO1228" i="1" s="1"/>
  <c r="E1228" i="1"/>
  <c r="AS1228" i="1" s="1"/>
  <c r="AN1227" i="1"/>
  <c r="AO1227" i="1" s="1"/>
  <c r="E1227" i="1"/>
  <c r="AS1227" i="1" s="1"/>
  <c r="AN1226" i="1"/>
  <c r="AO1226" i="1" s="1"/>
  <c r="E1226" i="1"/>
  <c r="AS1226" i="1" s="1"/>
  <c r="AN1225" i="1"/>
  <c r="AO1225" i="1" s="1"/>
  <c r="E1225" i="1"/>
  <c r="AS1225" i="1" s="1"/>
  <c r="AN1224" i="1"/>
  <c r="AO1224" i="1" s="1"/>
  <c r="E1224" i="1"/>
  <c r="AS1224" i="1" s="1"/>
  <c r="AL1223" i="1"/>
  <c r="AK1223" i="1"/>
  <c r="AN1223" i="1" s="1"/>
  <c r="E1223" i="1"/>
  <c r="AS1223" i="1" s="1"/>
  <c r="AL1222" i="1"/>
  <c r="AK1222" i="1"/>
  <c r="AN1222" i="1" s="1"/>
  <c r="E1222" i="1"/>
  <c r="AT1222" i="1" s="1"/>
  <c r="AN1220" i="1"/>
  <c r="AO1220" i="1" s="1"/>
  <c r="E1220" i="1"/>
  <c r="AS1220" i="1" s="1"/>
  <c r="AN1219" i="1"/>
  <c r="AO1219" i="1" s="1"/>
  <c r="E1219" i="1"/>
  <c r="AS1219" i="1" s="1"/>
  <c r="AN1218" i="1"/>
  <c r="BC1218" i="1" s="1"/>
  <c r="E1218" i="1"/>
  <c r="AS1218" i="1" s="1"/>
  <c r="AN1217" i="1"/>
  <c r="AO1217" i="1" s="1"/>
  <c r="E1217" i="1"/>
  <c r="AS1217" i="1" s="1"/>
  <c r="AN1216" i="1"/>
  <c r="BC1216" i="1" s="1"/>
  <c r="E1216" i="1"/>
  <c r="AS1216" i="1" s="1"/>
  <c r="AN1215" i="1"/>
  <c r="AO1215" i="1" s="1"/>
  <c r="E1215" i="1"/>
  <c r="AS1215" i="1" s="1"/>
  <c r="AN1214" i="1"/>
  <c r="AO1214" i="1" s="1"/>
  <c r="E1214" i="1"/>
  <c r="AS1214" i="1" s="1"/>
  <c r="AN1213" i="1"/>
  <c r="AO1213" i="1" s="1"/>
  <c r="E1213" i="1"/>
  <c r="AS1213" i="1" s="1"/>
  <c r="AN1212" i="1"/>
  <c r="AO1212" i="1" s="1"/>
  <c r="E1212" i="1"/>
  <c r="AS1212" i="1" s="1"/>
  <c r="AN1211" i="1"/>
  <c r="BC1211" i="1" s="1"/>
  <c r="E1211" i="1"/>
  <c r="AS1211" i="1" s="1"/>
  <c r="AN1210" i="1"/>
  <c r="BC1210" i="1" s="1"/>
  <c r="E1210" i="1"/>
  <c r="AS1210" i="1" s="1"/>
  <c r="AN1209" i="1"/>
  <c r="AO1209" i="1" s="1"/>
  <c r="E1209" i="1"/>
  <c r="AS1209" i="1" s="1"/>
  <c r="AN1208" i="1"/>
  <c r="BC1208" i="1" s="1"/>
  <c r="E1208" i="1"/>
  <c r="AS1208" i="1" s="1"/>
  <c r="AN1207" i="1"/>
  <c r="AO1207" i="1" s="1"/>
  <c r="E1207" i="1"/>
  <c r="AS1207" i="1" s="1"/>
  <c r="AN1206" i="1"/>
  <c r="AO1206" i="1" s="1"/>
  <c r="E1206" i="1"/>
  <c r="AS1206" i="1" s="1"/>
  <c r="AN1205" i="1"/>
  <c r="BC1205" i="1" s="1"/>
  <c r="E1205" i="1"/>
  <c r="AS1205" i="1" s="1"/>
  <c r="AN1204" i="1"/>
  <c r="AO1204" i="1" s="1"/>
  <c r="E1204" i="1"/>
  <c r="AS1204" i="1" s="1"/>
  <c r="AN1203" i="1"/>
  <c r="AO1203" i="1" s="1"/>
  <c r="E1203" i="1"/>
  <c r="AS1203" i="1" s="1"/>
  <c r="AN1202" i="1"/>
  <c r="AO1202" i="1" s="1"/>
  <c r="E1202" i="1"/>
  <c r="AS1202" i="1" s="1"/>
  <c r="AN1201" i="1"/>
  <c r="AO1201" i="1" s="1"/>
  <c r="E1201" i="1"/>
  <c r="AS1201" i="1" s="1"/>
  <c r="AN1200" i="1"/>
  <c r="AO1200" i="1" s="1"/>
  <c r="E1200" i="1"/>
  <c r="AS1200" i="1" s="1"/>
  <c r="AN1199" i="1"/>
  <c r="AO1199" i="1" s="1"/>
  <c r="E1199" i="1"/>
  <c r="AS1199" i="1" s="1"/>
  <c r="AN1198" i="1"/>
  <c r="AO1198" i="1" s="1"/>
  <c r="E1198" i="1"/>
  <c r="AS1198" i="1" s="1"/>
  <c r="AN1197" i="1"/>
  <c r="AO1197" i="1" s="1"/>
  <c r="E1197" i="1"/>
  <c r="AS1197" i="1" s="1"/>
  <c r="AL1196" i="1"/>
  <c r="AK1196" i="1"/>
  <c r="AN1196" i="1" s="1"/>
  <c r="E1196" i="1"/>
  <c r="AT1196" i="1" s="1"/>
  <c r="AN1194" i="1"/>
  <c r="BC1194" i="1" s="1"/>
  <c r="E1194" i="1"/>
  <c r="AS1194" i="1" s="1"/>
  <c r="AN1193" i="1"/>
  <c r="AO1193" i="1" s="1"/>
  <c r="E1193" i="1"/>
  <c r="AS1193" i="1" s="1"/>
  <c r="AN1192" i="1"/>
  <c r="AO1192" i="1" s="1"/>
  <c r="E1192" i="1"/>
  <c r="AS1192" i="1" s="1"/>
  <c r="AN1191" i="1"/>
  <c r="AO1191" i="1" s="1"/>
  <c r="E1191" i="1"/>
  <c r="AS1191" i="1" s="1"/>
  <c r="AL1190" i="1"/>
  <c r="AK1190" i="1"/>
  <c r="AN1190" i="1" s="1"/>
  <c r="E1190" i="1"/>
  <c r="AT1190" i="1" s="1"/>
  <c r="AN1188" i="1"/>
  <c r="AO1188" i="1" s="1"/>
  <c r="E1188" i="1"/>
  <c r="AS1188" i="1" s="1"/>
  <c r="AN1187" i="1"/>
  <c r="AO1187" i="1" s="1"/>
  <c r="E1187" i="1"/>
  <c r="AS1187" i="1" s="1"/>
  <c r="AN1186" i="1"/>
  <c r="AO1186" i="1" s="1"/>
  <c r="E1186" i="1"/>
  <c r="AS1186" i="1" s="1"/>
  <c r="AL1185" i="1"/>
  <c r="AK1185" i="1"/>
  <c r="AN1185" i="1" s="1"/>
  <c r="E1185" i="1"/>
  <c r="AT1185" i="1" s="1"/>
  <c r="AN1183" i="1"/>
  <c r="BC1183" i="1" s="1"/>
  <c r="E1183" i="1"/>
  <c r="AS1183" i="1" s="1"/>
  <c r="AN1182" i="1"/>
  <c r="AO1182" i="1" s="1"/>
  <c r="E1182" i="1"/>
  <c r="AS1182" i="1" s="1"/>
  <c r="AN1181" i="1"/>
  <c r="AO1181" i="1" s="1"/>
  <c r="E1181" i="1"/>
  <c r="AS1181" i="1" s="1"/>
  <c r="AN1180" i="1"/>
  <c r="AO1180" i="1" s="1"/>
  <c r="E1180" i="1"/>
  <c r="AS1180" i="1" s="1"/>
  <c r="AL1179" i="1"/>
  <c r="AK1179" i="1"/>
  <c r="AN1179" i="1" s="1"/>
  <c r="E1179" i="1"/>
  <c r="AS1179" i="1" s="1"/>
  <c r="AL1178" i="1"/>
  <c r="AK1178" i="1"/>
  <c r="AN1178" i="1" s="1"/>
  <c r="E1178" i="1"/>
  <c r="AT1178" i="1" s="1"/>
  <c r="AN1176" i="1"/>
  <c r="AO1176" i="1" s="1"/>
  <c r="E1176" i="1"/>
  <c r="AS1176" i="1" s="1"/>
  <c r="AN1175" i="1"/>
  <c r="AO1175" i="1" s="1"/>
  <c r="E1175" i="1"/>
  <c r="AS1175" i="1" s="1"/>
  <c r="AL1174" i="1"/>
  <c r="AK1174" i="1"/>
  <c r="AN1174" i="1" s="1"/>
  <c r="E1174" i="1"/>
  <c r="AS1174" i="1" s="1"/>
  <c r="AL1173" i="1"/>
  <c r="AK1173" i="1"/>
  <c r="AN1173" i="1" s="1"/>
  <c r="E1173" i="1"/>
  <c r="AT1173" i="1" s="1"/>
  <c r="AN1171" i="1"/>
  <c r="AO1171" i="1" s="1"/>
  <c r="E1171" i="1"/>
  <c r="AS1171" i="1" s="1"/>
  <c r="AN1170" i="1"/>
  <c r="AO1170" i="1" s="1"/>
  <c r="E1170" i="1"/>
  <c r="AS1170" i="1" s="1"/>
  <c r="AN1169" i="1"/>
  <c r="AO1169" i="1" s="1"/>
  <c r="E1169" i="1"/>
  <c r="AS1169" i="1" s="1"/>
  <c r="AL1168" i="1"/>
  <c r="AK1168" i="1"/>
  <c r="AN1168" i="1" s="1"/>
  <c r="E1168" i="1"/>
  <c r="AS1168" i="1" s="1"/>
  <c r="AL1167" i="1"/>
  <c r="AK1167" i="1"/>
  <c r="AN1167" i="1" s="1"/>
  <c r="E1167" i="1"/>
  <c r="AT1167" i="1" s="1"/>
  <c r="AN1165" i="1"/>
  <c r="BC1165" i="1" s="1"/>
  <c r="E1165" i="1"/>
  <c r="AS1165" i="1" s="1"/>
  <c r="AN1164" i="1"/>
  <c r="BC1164" i="1" s="1"/>
  <c r="E1164" i="1"/>
  <c r="AS1164" i="1" s="1"/>
  <c r="AN1163" i="1"/>
  <c r="BC1163" i="1" s="1"/>
  <c r="E1163" i="1"/>
  <c r="AS1163" i="1" s="1"/>
  <c r="AN1162" i="1"/>
  <c r="BC1162" i="1" s="1"/>
  <c r="E1162" i="1"/>
  <c r="AS1162" i="1" s="1"/>
  <c r="AN1161" i="1"/>
  <c r="BC1161" i="1" s="1"/>
  <c r="E1161" i="1"/>
  <c r="AS1161" i="1" s="1"/>
  <c r="AN1160" i="1"/>
  <c r="BC1160" i="1" s="1"/>
  <c r="E1160" i="1"/>
  <c r="AS1160" i="1" s="1"/>
  <c r="AN1159" i="1"/>
  <c r="BC1159" i="1" s="1"/>
  <c r="E1159" i="1"/>
  <c r="AS1159" i="1" s="1"/>
  <c r="AN1158" i="1"/>
  <c r="BC1158" i="1" s="1"/>
  <c r="E1158" i="1"/>
  <c r="AS1158" i="1" s="1"/>
  <c r="AN1157" i="1"/>
  <c r="BC1157" i="1" s="1"/>
  <c r="E1157" i="1"/>
  <c r="AS1157" i="1" s="1"/>
  <c r="AN1156" i="1"/>
  <c r="BC1156" i="1" s="1"/>
  <c r="E1156" i="1"/>
  <c r="AS1156" i="1" s="1"/>
  <c r="AN1155" i="1"/>
  <c r="AO1155" i="1" s="1"/>
  <c r="E1155" i="1"/>
  <c r="AS1155" i="1" s="1"/>
  <c r="AN1154" i="1"/>
  <c r="AO1154" i="1" s="1"/>
  <c r="E1154" i="1"/>
  <c r="AS1154" i="1" s="1"/>
  <c r="AN1153" i="1"/>
  <c r="AO1153" i="1" s="1"/>
  <c r="E1153" i="1"/>
  <c r="AS1153" i="1" s="1"/>
  <c r="AN1152" i="1"/>
  <c r="AO1152" i="1" s="1"/>
  <c r="E1152" i="1"/>
  <c r="AS1152" i="1" s="1"/>
  <c r="AN1151" i="1"/>
  <c r="AO1151" i="1" s="1"/>
  <c r="E1151" i="1"/>
  <c r="AS1151" i="1" s="1"/>
  <c r="AN1150" i="1"/>
  <c r="AO1150" i="1" s="1"/>
  <c r="E1150" i="1"/>
  <c r="AS1150" i="1" s="1"/>
  <c r="AN1149" i="1"/>
  <c r="AO1149" i="1" s="1"/>
  <c r="E1149" i="1"/>
  <c r="AS1149" i="1" s="1"/>
  <c r="AN1148" i="1"/>
  <c r="AO1148" i="1" s="1"/>
  <c r="E1148" i="1"/>
  <c r="AS1148" i="1" s="1"/>
  <c r="AN1147" i="1"/>
  <c r="AO1147" i="1" s="1"/>
  <c r="E1147" i="1"/>
  <c r="AS1147" i="1" s="1"/>
  <c r="AN1146" i="1"/>
  <c r="AO1146" i="1" s="1"/>
  <c r="E1146" i="1"/>
  <c r="AS1146" i="1" s="1"/>
  <c r="AK1145" i="1"/>
  <c r="AN1145" i="1" s="1"/>
  <c r="AO1145" i="1" s="1"/>
  <c r="E1145" i="1"/>
  <c r="AT1145" i="1" s="1"/>
  <c r="AH1145" i="1" s="1"/>
  <c r="AP1145" i="1" s="1"/>
  <c r="AN1143" i="1"/>
  <c r="BC1143" i="1" s="1"/>
  <c r="E1143" i="1"/>
  <c r="AS1143" i="1" s="1"/>
  <c r="AN1142" i="1"/>
  <c r="AO1142" i="1" s="1"/>
  <c r="E1142" i="1"/>
  <c r="AS1142" i="1" s="1"/>
  <c r="AN1141" i="1"/>
  <c r="BC1141" i="1" s="1"/>
  <c r="E1141" i="1"/>
  <c r="AS1141" i="1" s="1"/>
  <c r="AN1140" i="1"/>
  <c r="BC1140" i="1" s="1"/>
  <c r="E1140" i="1"/>
  <c r="AS1140" i="1" s="1"/>
  <c r="AN1139" i="1"/>
  <c r="AO1139" i="1" s="1"/>
  <c r="E1139" i="1"/>
  <c r="AS1139" i="1" s="1"/>
  <c r="AN1138" i="1"/>
  <c r="AO1138" i="1" s="1"/>
  <c r="E1138" i="1"/>
  <c r="AS1138" i="1" s="1"/>
  <c r="AN1137" i="1"/>
  <c r="AO1137" i="1" s="1"/>
  <c r="E1137" i="1"/>
  <c r="AS1137" i="1" s="1"/>
  <c r="AN1136" i="1"/>
  <c r="AO1136" i="1" s="1"/>
  <c r="E1136" i="1"/>
  <c r="AS1136" i="1" s="1"/>
  <c r="AL1135" i="1"/>
  <c r="AK1135" i="1"/>
  <c r="AN1135" i="1" s="1"/>
  <c r="E1135" i="1"/>
  <c r="AT1135" i="1" s="1"/>
  <c r="AN1133" i="1"/>
  <c r="AO1133" i="1" s="1"/>
  <c r="E1133" i="1"/>
  <c r="AS1133" i="1" s="1"/>
  <c r="AN1132" i="1"/>
  <c r="BC1132" i="1" s="1"/>
  <c r="E1132" i="1"/>
  <c r="AS1132" i="1" s="1"/>
  <c r="AN1131" i="1"/>
  <c r="AO1131" i="1" s="1"/>
  <c r="E1131" i="1"/>
  <c r="AS1131" i="1" s="1"/>
  <c r="AN1130" i="1"/>
  <c r="BC1130" i="1" s="1"/>
  <c r="E1130" i="1"/>
  <c r="AS1130" i="1" s="1"/>
  <c r="AN1129" i="1"/>
  <c r="BC1129" i="1" s="1"/>
  <c r="E1129" i="1"/>
  <c r="AS1129" i="1" s="1"/>
  <c r="AN1128" i="1"/>
  <c r="BC1128" i="1" s="1"/>
  <c r="E1128" i="1"/>
  <c r="AS1128" i="1" s="1"/>
  <c r="AN1127" i="1"/>
  <c r="AO1127" i="1" s="1"/>
  <c r="E1127" i="1"/>
  <c r="AS1127" i="1" s="1"/>
  <c r="AN1126" i="1"/>
  <c r="BC1126" i="1" s="1"/>
  <c r="E1126" i="1"/>
  <c r="AS1126" i="1" s="1"/>
  <c r="AN1125" i="1"/>
  <c r="AO1125" i="1" s="1"/>
  <c r="E1125" i="1"/>
  <c r="AS1125" i="1" s="1"/>
  <c r="AN1124" i="1"/>
  <c r="AO1124" i="1" s="1"/>
  <c r="E1124" i="1"/>
  <c r="AS1124" i="1" s="1"/>
  <c r="AN1123" i="1"/>
  <c r="AO1123" i="1" s="1"/>
  <c r="E1123" i="1"/>
  <c r="AS1123" i="1" s="1"/>
  <c r="AL1122" i="1"/>
  <c r="AK1122" i="1"/>
  <c r="AN1122" i="1" s="1"/>
  <c r="E1122" i="1"/>
  <c r="AT1122" i="1" s="1"/>
  <c r="AN1120" i="1"/>
  <c r="AO1120" i="1" s="1"/>
  <c r="E1120" i="1"/>
  <c r="AS1120" i="1" s="1"/>
  <c r="AN1119" i="1"/>
  <c r="AO1119" i="1" s="1"/>
  <c r="E1119" i="1"/>
  <c r="AS1119" i="1" s="1"/>
  <c r="AL1118" i="1"/>
  <c r="AK1118" i="1"/>
  <c r="AN1118" i="1" s="1"/>
  <c r="E1118" i="1"/>
  <c r="AT1118" i="1" s="1"/>
  <c r="AN1116" i="1"/>
  <c r="BC1116" i="1" s="1"/>
  <c r="E1116" i="1"/>
  <c r="AS1116" i="1" s="1"/>
  <c r="AN1115" i="1"/>
  <c r="BC1115" i="1" s="1"/>
  <c r="E1115" i="1"/>
  <c r="AS1115" i="1" s="1"/>
  <c r="AN1114" i="1"/>
  <c r="BC1114" i="1" s="1"/>
  <c r="E1114" i="1"/>
  <c r="AS1114" i="1" s="1"/>
  <c r="AN1113" i="1"/>
  <c r="BC1113" i="1" s="1"/>
  <c r="E1113" i="1"/>
  <c r="AS1113" i="1" s="1"/>
  <c r="AN1112" i="1"/>
  <c r="E1112" i="1"/>
  <c r="AS1112" i="1" s="1"/>
  <c r="AN1111" i="1"/>
  <c r="BC1111" i="1" s="1"/>
  <c r="E1111" i="1"/>
  <c r="AS1111" i="1" s="1"/>
  <c r="AN1110" i="1"/>
  <c r="AO1110" i="1" s="1"/>
  <c r="E1110" i="1"/>
  <c r="AS1110" i="1" s="1"/>
  <c r="AN1109" i="1"/>
  <c r="AO1109" i="1" s="1"/>
  <c r="E1109" i="1"/>
  <c r="AS1109" i="1" s="1"/>
  <c r="AN1108" i="1"/>
  <c r="AO1108" i="1" s="1"/>
  <c r="E1108" i="1"/>
  <c r="AS1108" i="1" s="1"/>
  <c r="AN1107" i="1"/>
  <c r="AO1107" i="1" s="1"/>
  <c r="E1107" i="1"/>
  <c r="AS1107" i="1" s="1"/>
  <c r="AK1106" i="1"/>
  <c r="AN1106" i="1" s="1"/>
  <c r="AO1106" i="1" s="1"/>
  <c r="E1106" i="1"/>
  <c r="AT1106" i="1" s="1"/>
  <c r="AH1106" i="1" s="1"/>
  <c r="AP1106" i="1" s="1"/>
  <c r="AN1104" i="1"/>
  <c r="BC1104" i="1" s="1"/>
  <c r="E1104" i="1"/>
  <c r="AS1104" i="1" s="1"/>
  <c r="AN1103" i="1"/>
  <c r="BC1103" i="1" s="1"/>
  <c r="E1103" i="1"/>
  <c r="AS1103" i="1" s="1"/>
  <c r="AN1102" i="1"/>
  <c r="BC1102" i="1" s="1"/>
  <c r="E1102" i="1"/>
  <c r="AS1102" i="1" s="1"/>
  <c r="AN1101" i="1"/>
  <c r="BC1101" i="1" s="1"/>
  <c r="E1101" i="1"/>
  <c r="AS1101" i="1" s="1"/>
  <c r="AN1100" i="1"/>
  <c r="BC1100" i="1" s="1"/>
  <c r="E1100" i="1"/>
  <c r="AS1100" i="1" s="1"/>
  <c r="AN1099" i="1"/>
  <c r="BC1099" i="1" s="1"/>
  <c r="E1099" i="1"/>
  <c r="AS1099" i="1" s="1"/>
  <c r="AN1098" i="1"/>
  <c r="AO1098" i="1" s="1"/>
  <c r="E1098" i="1"/>
  <c r="AS1098" i="1" s="1"/>
  <c r="AN1097" i="1"/>
  <c r="BC1097" i="1" s="1"/>
  <c r="E1097" i="1"/>
  <c r="AS1097" i="1" s="1"/>
  <c r="AN1096" i="1"/>
  <c r="BC1096" i="1" s="1"/>
  <c r="E1096" i="1"/>
  <c r="AS1096" i="1" s="1"/>
  <c r="AN1095" i="1"/>
  <c r="AO1095" i="1" s="1"/>
  <c r="E1095" i="1"/>
  <c r="AS1095" i="1" s="1"/>
  <c r="AN1094" i="1"/>
  <c r="AO1094" i="1" s="1"/>
  <c r="E1094" i="1"/>
  <c r="AS1094" i="1" s="1"/>
  <c r="AN1093" i="1"/>
  <c r="AO1093" i="1" s="1"/>
  <c r="E1093" i="1"/>
  <c r="AS1093" i="1" s="1"/>
  <c r="AN1092" i="1"/>
  <c r="AO1092" i="1" s="1"/>
  <c r="E1092" i="1"/>
  <c r="AS1092" i="1" s="1"/>
  <c r="AK1091" i="1"/>
  <c r="AN1091" i="1" s="1"/>
  <c r="AO1091" i="1" s="1"/>
  <c r="E1091" i="1"/>
  <c r="AT1091" i="1" s="1"/>
  <c r="AH1091" i="1" s="1"/>
  <c r="AP1091" i="1" s="1"/>
  <c r="AN1089" i="1"/>
  <c r="AO1089" i="1" s="1"/>
  <c r="E1089" i="1"/>
  <c r="AS1089" i="1" s="1"/>
  <c r="AN1088" i="1"/>
  <c r="AO1088" i="1" s="1"/>
  <c r="E1088" i="1"/>
  <c r="AS1088" i="1" s="1"/>
  <c r="AN1087" i="1"/>
  <c r="AO1087" i="1" s="1"/>
  <c r="E1087" i="1"/>
  <c r="AS1087" i="1" s="1"/>
  <c r="AN1086" i="1"/>
  <c r="AO1086" i="1" s="1"/>
  <c r="E1086" i="1"/>
  <c r="AS1086" i="1" s="1"/>
  <c r="AN1085" i="1"/>
  <c r="AO1085" i="1" s="1"/>
  <c r="E1085" i="1"/>
  <c r="AS1085" i="1" s="1"/>
  <c r="AN1084" i="1"/>
  <c r="AO1084" i="1" s="1"/>
  <c r="E1084" i="1"/>
  <c r="AS1084" i="1" s="1"/>
  <c r="AN1083" i="1"/>
  <c r="AO1083" i="1" s="1"/>
  <c r="E1083" i="1"/>
  <c r="AS1083" i="1" s="1"/>
  <c r="AN1082" i="1"/>
  <c r="AO1082" i="1" s="1"/>
  <c r="E1082" i="1"/>
  <c r="AS1082" i="1" s="1"/>
  <c r="AN1081" i="1"/>
  <c r="AO1081" i="1" s="1"/>
  <c r="E1081" i="1"/>
  <c r="AS1081" i="1" s="1"/>
  <c r="AN1080" i="1"/>
  <c r="AO1080" i="1" s="1"/>
  <c r="E1080" i="1"/>
  <c r="AS1080" i="1" s="1"/>
  <c r="AL1079" i="1"/>
  <c r="AK1079" i="1"/>
  <c r="AN1079" i="1" s="1"/>
  <c r="E1079" i="1"/>
  <c r="AT1079" i="1" s="1"/>
  <c r="AN1077" i="1"/>
  <c r="AO1077" i="1" s="1"/>
  <c r="E1077" i="1"/>
  <c r="AS1077" i="1" s="1"/>
  <c r="AN1076" i="1"/>
  <c r="AO1076" i="1" s="1"/>
  <c r="E1076" i="1"/>
  <c r="AS1076" i="1" s="1"/>
  <c r="AN1075" i="1"/>
  <c r="AO1075" i="1" s="1"/>
  <c r="E1075" i="1"/>
  <c r="AS1075" i="1" s="1"/>
  <c r="AL1074" i="1"/>
  <c r="AK1074" i="1"/>
  <c r="AN1074" i="1" s="1"/>
  <c r="E1074" i="1"/>
  <c r="AS1074" i="1" s="1"/>
  <c r="AL1073" i="1"/>
  <c r="AK1073" i="1"/>
  <c r="AN1073" i="1" s="1"/>
  <c r="E1073" i="1"/>
  <c r="AT1073" i="1" s="1"/>
  <c r="AN1071" i="1"/>
  <c r="AO1071" i="1" s="1"/>
  <c r="E1071" i="1"/>
  <c r="AS1071" i="1" s="1"/>
  <c r="AN1070" i="1"/>
  <c r="AO1070" i="1" s="1"/>
  <c r="E1070" i="1"/>
  <c r="AS1070" i="1" s="1"/>
  <c r="AN1069" i="1"/>
  <c r="AO1069" i="1" s="1"/>
  <c r="E1069" i="1"/>
  <c r="AS1069" i="1" s="1"/>
  <c r="AN1068" i="1"/>
  <c r="AO1068" i="1" s="1"/>
  <c r="E1068" i="1"/>
  <c r="AS1068" i="1" s="1"/>
  <c r="AL1067" i="1"/>
  <c r="AK1067" i="1"/>
  <c r="AN1067" i="1" s="1"/>
  <c r="E1067" i="1"/>
  <c r="AT1067" i="1" s="1"/>
  <c r="AN1065" i="1"/>
  <c r="BC1065" i="1" s="1"/>
  <c r="E1065" i="1"/>
  <c r="AS1065" i="1" s="1"/>
  <c r="AN1064" i="1"/>
  <c r="AO1064" i="1" s="1"/>
  <c r="E1064" i="1"/>
  <c r="AS1064" i="1" s="1"/>
  <c r="AN1063" i="1"/>
  <c r="AO1063" i="1" s="1"/>
  <c r="E1063" i="1"/>
  <c r="AS1063" i="1" s="1"/>
  <c r="AL1062" i="1"/>
  <c r="AK1062" i="1"/>
  <c r="AN1062" i="1" s="1"/>
  <c r="E1062" i="1"/>
  <c r="AS1062" i="1" s="1"/>
  <c r="AL1061" i="1"/>
  <c r="AK1061" i="1"/>
  <c r="AN1061" i="1" s="1"/>
  <c r="E1061" i="1"/>
  <c r="AT1061" i="1" s="1"/>
  <c r="AN1059" i="1"/>
  <c r="BC1059" i="1" s="1"/>
  <c r="E1059" i="1"/>
  <c r="AS1059" i="1" s="1"/>
  <c r="AN1058" i="1"/>
  <c r="AO1058" i="1" s="1"/>
  <c r="E1058" i="1"/>
  <c r="AS1058" i="1" s="1"/>
  <c r="AN1057" i="1"/>
  <c r="AO1057" i="1" s="1"/>
  <c r="E1057" i="1"/>
  <c r="AS1057" i="1" s="1"/>
  <c r="AN1056" i="1"/>
  <c r="AO1056" i="1" s="1"/>
  <c r="E1056" i="1"/>
  <c r="AS1056" i="1" s="1"/>
  <c r="AL1055" i="1"/>
  <c r="AK1055" i="1"/>
  <c r="AN1055" i="1" s="1"/>
  <c r="E1055" i="1"/>
  <c r="AS1055" i="1" s="1"/>
  <c r="AL1054" i="1"/>
  <c r="AK1054" i="1"/>
  <c r="AN1054" i="1" s="1"/>
  <c r="E1054" i="1"/>
  <c r="AT1054" i="1" s="1"/>
  <c r="AN1052" i="1"/>
  <c r="BC1052" i="1" s="1"/>
  <c r="E1052" i="1"/>
  <c r="AS1052" i="1" s="1"/>
  <c r="AN1051" i="1"/>
  <c r="AO1051" i="1" s="1"/>
  <c r="E1051" i="1"/>
  <c r="AS1051" i="1" s="1"/>
  <c r="AN1050" i="1"/>
  <c r="AO1050" i="1" s="1"/>
  <c r="E1050" i="1"/>
  <c r="AS1050" i="1" s="1"/>
  <c r="AL1049" i="1"/>
  <c r="AK1049" i="1"/>
  <c r="AN1049" i="1" s="1"/>
  <c r="E1049" i="1"/>
  <c r="AS1049" i="1" s="1"/>
  <c r="AL1048" i="1"/>
  <c r="AK1048" i="1"/>
  <c r="AN1048" i="1" s="1"/>
  <c r="E1048" i="1"/>
  <c r="AT1048" i="1" s="1"/>
  <c r="AN1046" i="1"/>
  <c r="AO1046" i="1" s="1"/>
  <c r="E1046" i="1"/>
  <c r="AS1046" i="1" s="1"/>
  <c r="AN1045" i="1"/>
  <c r="AO1045" i="1" s="1"/>
  <c r="E1045" i="1"/>
  <c r="AS1045" i="1" s="1"/>
  <c r="AN1044" i="1"/>
  <c r="AO1044" i="1" s="1"/>
  <c r="E1044" i="1"/>
  <c r="AS1044" i="1" s="1"/>
  <c r="AN1043" i="1"/>
  <c r="AO1043" i="1" s="1"/>
  <c r="E1043" i="1"/>
  <c r="AS1043" i="1" s="1"/>
  <c r="AL1042" i="1"/>
  <c r="AK1042" i="1"/>
  <c r="AN1042" i="1" s="1"/>
  <c r="E1042" i="1"/>
  <c r="AT1042" i="1" s="1"/>
  <c r="AN1040" i="1"/>
  <c r="AO1040" i="1" s="1"/>
  <c r="E1040" i="1"/>
  <c r="AS1040" i="1" s="1"/>
  <c r="AN1039" i="1"/>
  <c r="AO1039" i="1" s="1"/>
  <c r="E1039" i="1"/>
  <c r="AS1039" i="1" s="1"/>
  <c r="AL1038" i="1"/>
  <c r="AK1038" i="1"/>
  <c r="AN1038" i="1" s="1"/>
  <c r="E1038" i="1"/>
  <c r="AS1038" i="1" s="1"/>
  <c r="AL1037" i="1"/>
  <c r="AK1037" i="1"/>
  <c r="AN1037" i="1" s="1"/>
  <c r="E1037" i="1"/>
  <c r="AT1037" i="1" s="1"/>
  <c r="AN1035" i="1"/>
  <c r="BC1035" i="1" s="1"/>
  <c r="E1035" i="1"/>
  <c r="AS1035" i="1" s="1"/>
  <c r="AN1034" i="1"/>
  <c r="BC1034" i="1" s="1"/>
  <c r="E1034" i="1"/>
  <c r="AS1034" i="1" s="1"/>
  <c r="AN1033" i="1"/>
  <c r="AO1033" i="1" s="1"/>
  <c r="E1033" i="1"/>
  <c r="AS1033" i="1" s="1"/>
  <c r="AN1032" i="1"/>
  <c r="AO1032" i="1" s="1"/>
  <c r="E1032" i="1"/>
  <c r="AS1032" i="1" s="1"/>
  <c r="AN1031" i="1"/>
  <c r="AO1031" i="1" s="1"/>
  <c r="E1031" i="1"/>
  <c r="AS1031" i="1" s="1"/>
  <c r="AL1030" i="1"/>
  <c r="AK1030" i="1"/>
  <c r="AN1030" i="1" s="1"/>
  <c r="E1030" i="1"/>
  <c r="AS1030" i="1" s="1"/>
  <c r="AL1029" i="1"/>
  <c r="AK1029" i="1"/>
  <c r="AN1029" i="1" s="1"/>
  <c r="E1029" i="1"/>
  <c r="AT1029" i="1" s="1"/>
  <c r="AN1027" i="1"/>
  <c r="BC1027" i="1" s="1"/>
  <c r="E1027" i="1"/>
  <c r="AS1027" i="1" s="1"/>
  <c r="AN1026" i="1"/>
  <c r="AO1026" i="1" s="1"/>
  <c r="E1026" i="1"/>
  <c r="AS1026" i="1" s="1"/>
  <c r="AN1025" i="1"/>
  <c r="AO1025" i="1" s="1"/>
  <c r="E1025" i="1"/>
  <c r="AS1025" i="1" s="1"/>
  <c r="AL1024" i="1"/>
  <c r="AK1024" i="1"/>
  <c r="AN1024" i="1" s="1"/>
  <c r="E1024" i="1"/>
  <c r="AT1024" i="1" s="1"/>
  <c r="AN1022" i="1"/>
  <c r="AO1022" i="1" s="1"/>
  <c r="E1022" i="1"/>
  <c r="AS1022" i="1" s="1"/>
  <c r="AL1021" i="1"/>
  <c r="AK1021" i="1"/>
  <c r="AN1021" i="1" s="1"/>
  <c r="E1021" i="1"/>
  <c r="AS1021" i="1" s="1"/>
  <c r="AL1020" i="1"/>
  <c r="AK1020" i="1"/>
  <c r="AN1020" i="1" s="1"/>
  <c r="E1020" i="1"/>
  <c r="AT1020" i="1" s="1"/>
  <c r="AN1018" i="1"/>
  <c r="AO1018" i="1" s="1"/>
  <c r="E1018" i="1"/>
  <c r="AS1018" i="1" s="1"/>
  <c r="AN1017" i="1"/>
  <c r="AO1017" i="1" s="1"/>
  <c r="E1017" i="1"/>
  <c r="AS1017" i="1" s="1"/>
  <c r="AL1016" i="1"/>
  <c r="AK1016" i="1"/>
  <c r="AN1016" i="1" s="1"/>
  <c r="E1016" i="1"/>
  <c r="AT1016" i="1" s="1"/>
  <c r="AN1014" i="1"/>
  <c r="AO1014" i="1" s="1"/>
  <c r="E1014" i="1"/>
  <c r="AS1014" i="1" s="1"/>
  <c r="AN1013" i="1"/>
  <c r="AO1013" i="1" s="1"/>
  <c r="E1013" i="1"/>
  <c r="AS1013" i="1" s="1"/>
  <c r="AN1012" i="1"/>
  <c r="AO1012" i="1" s="1"/>
  <c r="E1012" i="1"/>
  <c r="AS1012" i="1" s="1"/>
  <c r="AN1011" i="1"/>
  <c r="AO1011" i="1" s="1"/>
  <c r="E1011" i="1"/>
  <c r="AS1011" i="1" s="1"/>
  <c r="AL1010" i="1"/>
  <c r="AK1010" i="1"/>
  <c r="AN1010" i="1" s="1"/>
  <c r="AO1010" i="1" s="1"/>
  <c r="AH1010" i="1"/>
  <c r="AP1010" i="1" s="1"/>
  <c r="E1010" i="1"/>
  <c r="AT1010" i="1" s="1"/>
  <c r="AN1008" i="1"/>
  <c r="AO1008" i="1" s="1"/>
  <c r="E1008" i="1"/>
  <c r="AS1008" i="1" s="1"/>
  <c r="AN1007" i="1"/>
  <c r="AO1007" i="1" s="1"/>
  <c r="E1007" i="1"/>
  <c r="AS1007" i="1" s="1"/>
  <c r="AL1006" i="1"/>
  <c r="AK1006" i="1"/>
  <c r="AN1006" i="1" s="1"/>
  <c r="E1006" i="1"/>
  <c r="AT1006" i="1" s="1"/>
  <c r="AN1004" i="1"/>
  <c r="AO1004" i="1" s="1"/>
  <c r="E1004" i="1"/>
  <c r="AS1004" i="1" s="1"/>
  <c r="AN1003" i="1"/>
  <c r="AO1003" i="1" s="1"/>
  <c r="E1003" i="1"/>
  <c r="AS1003" i="1" s="1"/>
  <c r="AN1002" i="1"/>
  <c r="AO1002" i="1" s="1"/>
  <c r="E1002" i="1"/>
  <c r="AS1002" i="1" s="1"/>
  <c r="AL1001" i="1"/>
  <c r="AK1001" i="1"/>
  <c r="AN1001" i="1" s="1"/>
  <c r="E1001" i="1"/>
  <c r="AT1001" i="1" s="1"/>
  <c r="AN999" i="1"/>
  <c r="AO999" i="1" s="1"/>
  <c r="E999" i="1"/>
  <c r="AS999" i="1" s="1"/>
  <c r="AN998" i="1"/>
  <c r="AO998" i="1" s="1"/>
  <c r="E998" i="1"/>
  <c r="AS998" i="1" s="1"/>
  <c r="AN997" i="1"/>
  <c r="AO997" i="1" s="1"/>
  <c r="E997" i="1"/>
  <c r="AS997" i="1" s="1"/>
  <c r="AN996" i="1"/>
  <c r="AO996" i="1" s="1"/>
  <c r="E996" i="1"/>
  <c r="AS996" i="1" s="1"/>
  <c r="AL995" i="1"/>
  <c r="AK995" i="1"/>
  <c r="AN995" i="1" s="1"/>
  <c r="AO995" i="1" s="1"/>
  <c r="AH995" i="1"/>
  <c r="AP995" i="1" s="1"/>
  <c r="E995" i="1"/>
  <c r="AT995" i="1" s="1"/>
  <c r="AN993" i="1"/>
  <c r="AO993" i="1" s="1"/>
  <c r="E993" i="1"/>
  <c r="AS993" i="1" s="1"/>
  <c r="AN992" i="1"/>
  <c r="AO992" i="1" s="1"/>
  <c r="E992" i="1"/>
  <c r="AS992" i="1" s="1"/>
  <c r="AL991" i="1"/>
  <c r="AK991" i="1"/>
  <c r="AN991" i="1" s="1"/>
  <c r="E991" i="1"/>
  <c r="AT991" i="1" s="1"/>
  <c r="AN989" i="1"/>
  <c r="AO989" i="1" s="1"/>
  <c r="E989" i="1"/>
  <c r="AS989" i="1" s="1"/>
  <c r="AN988" i="1"/>
  <c r="AO988" i="1" s="1"/>
  <c r="E988" i="1"/>
  <c r="AS988" i="1" s="1"/>
  <c r="AL987" i="1"/>
  <c r="AK987" i="1"/>
  <c r="AN987" i="1" s="1"/>
  <c r="E987" i="1"/>
  <c r="AT987" i="1" s="1"/>
  <c r="AN985" i="1"/>
  <c r="BC985" i="1" s="1"/>
  <c r="E985" i="1"/>
  <c r="AS985" i="1" s="1"/>
  <c r="AN984" i="1"/>
  <c r="BC984" i="1" s="1"/>
  <c r="E984" i="1"/>
  <c r="AS984" i="1" s="1"/>
  <c r="AN983" i="1"/>
  <c r="AO983" i="1" s="1"/>
  <c r="E983" i="1"/>
  <c r="AS983" i="1" s="1"/>
  <c r="AL982" i="1"/>
  <c r="AK982" i="1"/>
  <c r="AN982" i="1" s="1"/>
  <c r="E982" i="1"/>
  <c r="AS982" i="1" s="1"/>
  <c r="AL981" i="1"/>
  <c r="AK981" i="1"/>
  <c r="AN981" i="1" s="1"/>
  <c r="E981" i="1"/>
  <c r="AT981" i="1" s="1"/>
  <c r="AN979" i="1"/>
  <c r="BC979" i="1" s="1"/>
  <c r="E979" i="1"/>
  <c r="AS979" i="1" s="1"/>
  <c r="AN978" i="1"/>
  <c r="AO978" i="1" s="1"/>
  <c r="E978" i="1"/>
  <c r="AS978" i="1" s="1"/>
  <c r="AN977" i="1"/>
  <c r="AO977" i="1" s="1"/>
  <c r="E977" i="1"/>
  <c r="AS977" i="1" s="1"/>
  <c r="AN976" i="1"/>
  <c r="AO976" i="1" s="1"/>
  <c r="E976" i="1"/>
  <c r="AS976" i="1" s="1"/>
  <c r="AN975" i="1"/>
  <c r="AO975" i="1" s="1"/>
  <c r="E975" i="1"/>
  <c r="AS975" i="1" s="1"/>
  <c r="AN974" i="1"/>
  <c r="AO974" i="1" s="1"/>
  <c r="E974" i="1"/>
  <c r="AS974" i="1" s="1"/>
  <c r="AL973" i="1"/>
  <c r="AK973" i="1"/>
  <c r="AN973" i="1" s="1"/>
  <c r="E973" i="1"/>
  <c r="AT973" i="1" s="1"/>
  <c r="AN971" i="1"/>
  <c r="BC971" i="1" s="1"/>
  <c r="E971" i="1"/>
  <c r="AS971" i="1" s="1"/>
  <c r="AN970" i="1"/>
  <c r="AO970" i="1" s="1"/>
  <c r="E970" i="1"/>
  <c r="AS970" i="1" s="1"/>
  <c r="AN969" i="1"/>
  <c r="AO969" i="1" s="1"/>
  <c r="E969" i="1"/>
  <c r="AS969" i="1" s="1"/>
  <c r="AL968" i="1"/>
  <c r="AK968" i="1"/>
  <c r="AN968" i="1" s="1"/>
  <c r="E968" i="1"/>
  <c r="AT968" i="1" s="1"/>
  <c r="AN966" i="1"/>
  <c r="AO966" i="1" s="1"/>
  <c r="E966" i="1"/>
  <c r="AS966" i="1" s="1"/>
  <c r="AN965" i="1"/>
  <c r="AO965" i="1" s="1"/>
  <c r="E965" i="1"/>
  <c r="AS965" i="1" s="1"/>
  <c r="AN964" i="1"/>
  <c r="AO964" i="1" s="1"/>
  <c r="E964" i="1"/>
  <c r="AS964" i="1" s="1"/>
  <c r="AN963" i="1"/>
  <c r="AO963" i="1" s="1"/>
  <c r="E963" i="1"/>
  <c r="AS963" i="1" s="1"/>
  <c r="AN962" i="1"/>
  <c r="AO962" i="1" s="1"/>
  <c r="E962" i="1"/>
  <c r="AS962" i="1" s="1"/>
  <c r="AN961" i="1"/>
  <c r="AO961" i="1" s="1"/>
  <c r="E961" i="1"/>
  <c r="AS961" i="1" s="1"/>
  <c r="AL960" i="1"/>
  <c r="AK960" i="1"/>
  <c r="AN960" i="1" s="1"/>
  <c r="AO960" i="1" s="1"/>
  <c r="AR960" i="1" s="1"/>
  <c r="E960" i="1"/>
  <c r="AT960" i="1" s="1"/>
  <c r="AH960" i="1" s="1"/>
  <c r="AP960" i="1" s="1"/>
  <c r="AN958" i="1"/>
  <c r="AO958" i="1" s="1"/>
  <c r="E958" i="1"/>
  <c r="AS958" i="1" s="1"/>
  <c r="AN957" i="1"/>
  <c r="AO957" i="1" s="1"/>
  <c r="E957" i="1"/>
  <c r="AS957" i="1" s="1"/>
  <c r="AN956" i="1"/>
  <c r="AO956" i="1" s="1"/>
  <c r="E956" i="1"/>
  <c r="AS956" i="1" s="1"/>
  <c r="AL955" i="1"/>
  <c r="AK955" i="1"/>
  <c r="AN955" i="1" s="1"/>
  <c r="E955" i="1"/>
  <c r="AS955" i="1" s="1"/>
  <c r="AL954" i="1"/>
  <c r="AK954" i="1"/>
  <c r="AN954" i="1" s="1"/>
  <c r="AO954" i="1" s="1"/>
  <c r="AH954" i="1"/>
  <c r="AP954" i="1" s="1"/>
  <c r="E954" i="1"/>
  <c r="AT954" i="1" s="1"/>
  <c r="AK952" i="1"/>
  <c r="AN952" i="1" s="1"/>
  <c r="AO952" i="1" s="1"/>
  <c r="E952" i="1"/>
  <c r="AT952" i="1" s="1"/>
  <c r="AH952" i="1" s="1"/>
  <c r="AP952" i="1" s="1"/>
  <c r="AQ952" i="1" s="1"/>
  <c r="AN950" i="1"/>
  <c r="AO950" i="1" s="1"/>
  <c r="E950" i="1"/>
  <c r="AS950" i="1" s="1"/>
  <c r="AN949" i="1"/>
  <c r="AO949" i="1" s="1"/>
  <c r="E949" i="1"/>
  <c r="AS949" i="1" s="1"/>
  <c r="AN948" i="1"/>
  <c r="AO948" i="1" s="1"/>
  <c r="E948" i="1"/>
  <c r="AS948" i="1" s="1"/>
  <c r="AN947" i="1"/>
  <c r="AO947" i="1" s="1"/>
  <c r="E947" i="1"/>
  <c r="AS947" i="1" s="1"/>
  <c r="AL946" i="1"/>
  <c r="AK946" i="1"/>
  <c r="AN946" i="1" s="1"/>
  <c r="E946" i="1"/>
  <c r="AS946" i="1" s="1"/>
  <c r="AL945" i="1"/>
  <c r="AK945" i="1"/>
  <c r="AN945" i="1" s="1"/>
  <c r="E945" i="1"/>
  <c r="AT945" i="1" s="1"/>
  <c r="AN943" i="1"/>
  <c r="AO943" i="1" s="1"/>
  <c r="E943" i="1"/>
  <c r="AS943" i="1" s="1"/>
  <c r="AN942" i="1"/>
  <c r="BC942" i="1" s="1"/>
  <c r="E942" i="1"/>
  <c r="AS942" i="1" s="1"/>
  <c r="AN941" i="1"/>
  <c r="AO941" i="1" s="1"/>
  <c r="E941" i="1"/>
  <c r="AS941" i="1" s="1"/>
  <c r="AN940" i="1"/>
  <c r="AO940" i="1" s="1"/>
  <c r="E940" i="1"/>
  <c r="AS940" i="1" s="1"/>
  <c r="AN939" i="1"/>
  <c r="AO939" i="1" s="1"/>
  <c r="E939" i="1"/>
  <c r="AS939" i="1" s="1"/>
  <c r="AL938" i="1"/>
  <c r="AK938" i="1"/>
  <c r="AN938" i="1" s="1"/>
  <c r="E938" i="1"/>
  <c r="AS938" i="1" s="1"/>
  <c r="AL937" i="1"/>
  <c r="AK937" i="1"/>
  <c r="AN937" i="1" s="1"/>
  <c r="E937" i="1"/>
  <c r="AT937" i="1" s="1"/>
  <c r="AN935" i="1"/>
  <c r="AO935" i="1" s="1"/>
  <c r="E935" i="1"/>
  <c r="AS935" i="1" s="1"/>
  <c r="AN934" i="1"/>
  <c r="BC934" i="1" s="1"/>
  <c r="E934" i="1"/>
  <c r="AS934" i="1" s="1"/>
  <c r="AK933" i="1"/>
  <c r="AN933" i="1" s="1"/>
  <c r="AO933" i="1" s="1"/>
  <c r="E933" i="1"/>
  <c r="AT933" i="1" s="1"/>
  <c r="AH933" i="1" s="1"/>
  <c r="AP933" i="1" s="1"/>
  <c r="AN931" i="1"/>
  <c r="BC931" i="1" s="1"/>
  <c r="E931" i="1"/>
  <c r="AS931" i="1" s="1"/>
  <c r="AN930" i="1"/>
  <c r="AO930" i="1" s="1"/>
  <c r="E930" i="1"/>
  <c r="AS930" i="1" s="1"/>
  <c r="AN929" i="1"/>
  <c r="BC929" i="1" s="1"/>
  <c r="E929" i="1"/>
  <c r="AS929" i="1" s="1"/>
  <c r="AN928" i="1"/>
  <c r="BC928" i="1" s="1"/>
  <c r="E928" i="1"/>
  <c r="AS928" i="1" s="1"/>
  <c r="AN927" i="1"/>
  <c r="AO927" i="1" s="1"/>
  <c r="E927" i="1"/>
  <c r="AS927" i="1" s="1"/>
  <c r="AN926" i="1"/>
  <c r="AO926" i="1" s="1"/>
  <c r="E926" i="1"/>
  <c r="AS926" i="1" s="1"/>
  <c r="AN925" i="1"/>
  <c r="AO925" i="1" s="1"/>
  <c r="E925" i="1"/>
  <c r="AS925" i="1" s="1"/>
  <c r="AL924" i="1"/>
  <c r="AK924" i="1"/>
  <c r="AN924" i="1" s="1"/>
  <c r="E924" i="1"/>
  <c r="AT924" i="1" s="1"/>
  <c r="AN922" i="1"/>
  <c r="BC922" i="1" s="1"/>
  <c r="E922" i="1"/>
  <c r="AS922" i="1" s="1"/>
  <c r="AN921" i="1"/>
  <c r="BC921" i="1" s="1"/>
  <c r="E921" i="1"/>
  <c r="AS921" i="1" s="1"/>
  <c r="AN920" i="1"/>
  <c r="AO920" i="1" s="1"/>
  <c r="E920" i="1"/>
  <c r="AS920" i="1" s="1"/>
  <c r="AN919" i="1"/>
  <c r="BC919" i="1" s="1"/>
  <c r="E919" i="1"/>
  <c r="AS919" i="1" s="1"/>
  <c r="AN918" i="1"/>
  <c r="AO918" i="1" s="1"/>
  <c r="E918" i="1"/>
  <c r="AS918" i="1" s="1"/>
  <c r="AN917" i="1"/>
  <c r="AO917" i="1" s="1"/>
  <c r="E917" i="1"/>
  <c r="AS917" i="1" s="1"/>
  <c r="AN916" i="1"/>
  <c r="AO916" i="1" s="1"/>
  <c r="E916" i="1"/>
  <c r="AS916" i="1" s="1"/>
  <c r="AN915" i="1"/>
  <c r="AO915" i="1" s="1"/>
  <c r="E915" i="1"/>
  <c r="AS915" i="1" s="1"/>
  <c r="AL914" i="1"/>
  <c r="AK914" i="1"/>
  <c r="AN914" i="1" s="1"/>
  <c r="E914" i="1"/>
  <c r="AT914" i="1" s="1"/>
  <c r="AN912" i="1"/>
  <c r="BC912" i="1" s="1"/>
  <c r="E912" i="1"/>
  <c r="AS912" i="1" s="1"/>
  <c r="AN911" i="1"/>
  <c r="AO911" i="1" s="1"/>
  <c r="E911" i="1"/>
  <c r="AS911" i="1" s="1"/>
  <c r="AN910" i="1"/>
  <c r="BC910" i="1" s="1"/>
  <c r="E910" i="1"/>
  <c r="AS910" i="1" s="1"/>
  <c r="AN909" i="1"/>
  <c r="BC909" i="1" s="1"/>
  <c r="E909" i="1"/>
  <c r="AS909" i="1" s="1"/>
  <c r="AN908" i="1"/>
  <c r="BC908" i="1" s="1"/>
  <c r="E908" i="1"/>
  <c r="AS908" i="1" s="1"/>
  <c r="AN907" i="1"/>
  <c r="BC907" i="1" s="1"/>
  <c r="E907" i="1"/>
  <c r="AS907" i="1" s="1"/>
  <c r="AN906" i="1"/>
  <c r="AO906" i="1" s="1"/>
  <c r="E906" i="1"/>
  <c r="AS906" i="1" s="1"/>
  <c r="AN905" i="1"/>
  <c r="AO905" i="1" s="1"/>
  <c r="E905" i="1"/>
  <c r="AS905" i="1" s="1"/>
  <c r="AN904" i="1"/>
  <c r="AO904" i="1" s="1"/>
  <c r="AH904" i="1"/>
  <c r="AP904" i="1" s="1"/>
  <c r="E904" i="1"/>
  <c r="AT904" i="1" s="1"/>
  <c r="AN902" i="1"/>
  <c r="AO902" i="1" s="1"/>
  <c r="E902" i="1"/>
  <c r="AS902" i="1" s="1"/>
  <c r="AN901" i="1"/>
  <c r="BC901" i="1" s="1"/>
  <c r="E901" i="1"/>
  <c r="AS901" i="1" s="1"/>
  <c r="AN900" i="1"/>
  <c r="BC900" i="1" s="1"/>
  <c r="E900" i="1"/>
  <c r="AS900" i="1" s="1"/>
  <c r="AN899" i="1"/>
  <c r="AO899" i="1" s="1"/>
  <c r="E899" i="1"/>
  <c r="AS899" i="1" s="1"/>
  <c r="AN898" i="1"/>
  <c r="AO898" i="1" s="1"/>
  <c r="E898" i="1"/>
  <c r="AS898" i="1" s="1"/>
  <c r="AN897" i="1"/>
  <c r="AO897" i="1" s="1"/>
  <c r="AH897" i="1"/>
  <c r="AP897" i="1" s="1"/>
  <c r="E897" i="1"/>
  <c r="AT897" i="1" s="1"/>
  <c r="AN895" i="1"/>
  <c r="AO895" i="1" s="1"/>
  <c r="E895" i="1"/>
  <c r="AS895" i="1" s="1"/>
  <c r="AN894" i="1"/>
  <c r="BC894" i="1" s="1"/>
  <c r="E894" i="1"/>
  <c r="AS894" i="1" s="1"/>
  <c r="AN893" i="1"/>
  <c r="BC893" i="1" s="1"/>
  <c r="E893" i="1"/>
  <c r="AS893" i="1" s="1"/>
  <c r="AN892" i="1"/>
  <c r="BC892" i="1" s="1"/>
  <c r="E892" i="1"/>
  <c r="AS892" i="1" s="1"/>
  <c r="AN891" i="1"/>
  <c r="AO891" i="1" s="1"/>
  <c r="E891" i="1"/>
  <c r="AS891" i="1" s="1"/>
  <c r="AN890" i="1"/>
  <c r="AO890" i="1" s="1"/>
  <c r="E890" i="1"/>
  <c r="AS890" i="1" s="1"/>
  <c r="AN889" i="1"/>
  <c r="AO889" i="1" s="1"/>
  <c r="AH889" i="1"/>
  <c r="AP889" i="1" s="1"/>
  <c r="E889" i="1"/>
  <c r="AT889" i="1" s="1"/>
  <c r="AN887" i="1"/>
  <c r="BC887" i="1" s="1"/>
  <c r="E887" i="1"/>
  <c r="AS887" i="1" s="1"/>
  <c r="AN886" i="1"/>
  <c r="BC886" i="1" s="1"/>
  <c r="E886" i="1"/>
  <c r="AS886" i="1" s="1"/>
  <c r="AN885" i="1"/>
  <c r="BC885" i="1" s="1"/>
  <c r="E885" i="1"/>
  <c r="AS885" i="1" s="1"/>
  <c r="AN884" i="1"/>
  <c r="AO884" i="1" s="1"/>
  <c r="E884" i="1"/>
  <c r="AS884" i="1" s="1"/>
  <c r="AN883" i="1"/>
  <c r="AO883" i="1" s="1"/>
  <c r="E883" i="1"/>
  <c r="AS883" i="1" s="1"/>
  <c r="AN882" i="1"/>
  <c r="AO882" i="1" s="1"/>
  <c r="AH882" i="1"/>
  <c r="AP882" i="1" s="1"/>
  <c r="E882" i="1"/>
  <c r="AT882" i="1" s="1"/>
  <c r="AN880" i="1"/>
  <c r="BC880" i="1" s="1"/>
  <c r="E880" i="1"/>
  <c r="AS880" i="1" s="1"/>
  <c r="AN879" i="1"/>
  <c r="BC879" i="1" s="1"/>
  <c r="E879" i="1"/>
  <c r="AS879" i="1" s="1"/>
  <c r="AN878" i="1"/>
  <c r="BC878" i="1" s="1"/>
  <c r="E878" i="1"/>
  <c r="AS878" i="1" s="1"/>
  <c r="AN877" i="1"/>
  <c r="BC877" i="1" s="1"/>
  <c r="E877" i="1"/>
  <c r="AS877" i="1" s="1"/>
  <c r="AN876" i="1"/>
  <c r="BC876" i="1" s="1"/>
  <c r="E876" i="1"/>
  <c r="AS876" i="1" s="1"/>
  <c r="AN875" i="1"/>
  <c r="BC875" i="1" s="1"/>
  <c r="E875" i="1"/>
  <c r="AS875" i="1" s="1"/>
  <c r="AN874" i="1"/>
  <c r="BC874" i="1" s="1"/>
  <c r="E874" i="1"/>
  <c r="AS874" i="1" s="1"/>
  <c r="AN873" i="1"/>
  <c r="BC873" i="1" s="1"/>
  <c r="E873" i="1"/>
  <c r="AS873" i="1" s="1"/>
  <c r="AN872" i="1"/>
  <c r="BC872" i="1" s="1"/>
  <c r="E872" i="1"/>
  <c r="AS872" i="1" s="1"/>
  <c r="AN871" i="1"/>
  <c r="AO871" i="1" s="1"/>
  <c r="E871" i="1"/>
  <c r="AS871" i="1" s="1"/>
  <c r="AN870" i="1"/>
  <c r="AO870" i="1" s="1"/>
  <c r="E870" i="1"/>
  <c r="AS870" i="1" s="1"/>
  <c r="AN869" i="1"/>
  <c r="AO869" i="1" s="1"/>
  <c r="E869" i="1"/>
  <c r="AS869" i="1" s="1"/>
  <c r="AN868" i="1"/>
  <c r="AO868" i="1" s="1"/>
  <c r="E868" i="1"/>
  <c r="AS868" i="1" s="1"/>
  <c r="AL867" i="1"/>
  <c r="AK867" i="1"/>
  <c r="AN867" i="1" s="1"/>
  <c r="E867" i="1"/>
  <c r="AT867" i="1" s="1"/>
  <c r="AN865" i="1"/>
  <c r="BC865" i="1" s="1"/>
  <c r="E865" i="1"/>
  <c r="AS865" i="1" s="1"/>
  <c r="AN864" i="1"/>
  <c r="BC864" i="1" s="1"/>
  <c r="E864" i="1"/>
  <c r="AS864" i="1" s="1"/>
  <c r="AN863" i="1"/>
  <c r="BC863" i="1" s="1"/>
  <c r="E863" i="1"/>
  <c r="AS863" i="1" s="1"/>
  <c r="AN862" i="1"/>
  <c r="BC862" i="1" s="1"/>
  <c r="E862" i="1"/>
  <c r="AS862" i="1" s="1"/>
  <c r="AN861" i="1"/>
  <c r="BC861" i="1" s="1"/>
  <c r="E861" i="1"/>
  <c r="AS861" i="1" s="1"/>
  <c r="AN860" i="1"/>
  <c r="AO860" i="1" s="1"/>
  <c r="E860" i="1"/>
  <c r="AS860" i="1" s="1"/>
  <c r="AN859" i="1"/>
  <c r="AO859" i="1" s="1"/>
  <c r="E859" i="1"/>
  <c r="AS859" i="1" s="1"/>
  <c r="AN858" i="1"/>
  <c r="BC858" i="1" s="1"/>
  <c r="E858" i="1"/>
  <c r="AS858" i="1" s="1"/>
  <c r="AN857" i="1"/>
  <c r="AO857" i="1" s="1"/>
  <c r="E857" i="1"/>
  <c r="AS857" i="1" s="1"/>
  <c r="AN856" i="1"/>
  <c r="AO856" i="1" s="1"/>
  <c r="E856" i="1"/>
  <c r="AS856" i="1" s="1"/>
  <c r="AN855" i="1"/>
  <c r="BC855" i="1" s="1"/>
  <c r="E855" i="1"/>
  <c r="AS855" i="1" s="1"/>
  <c r="AN854" i="1"/>
  <c r="AO854" i="1" s="1"/>
  <c r="E854" i="1"/>
  <c r="AS854" i="1" s="1"/>
  <c r="AN853" i="1"/>
  <c r="AO853" i="1" s="1"/>
  <c r="E853" i="1"/>
  <c r="AS853" i="1" s="1"/>
  <c r="AN852" i="1"/>
  <c r="AO852" i="1" s="1"/>
  <c r="E852" i="1"/>
  <c r="AS852" i="1" s="1"/>
  <c r="AL851" i="1"/>
  <c r="AK851" i="1"/>
  <c r="AN851" i="1" s="1"/>
  <c r="E851" i="1"/>
  <c r="AT851" i="1" s="1"/>
  <c r="AN849" i="1"/>
  <c r="AO849" i="1" s="1"/>
  <c r="E849" i="1"/>
  <c r="AS849" i="1" s="1"/>
  <c r="AN848" i="1"/>
  <c r="AO848" i="1" s="1"/>
  <c r="E848" i="1"/>
  <c r="AS848" i="1" s="1"/>
  <c r="AN847" i="1"/>
  <c r="BC847" i="1" s="1"/>
  <c r="E847" i="1"/>
  <c r="AS847" i="1" s="1"/>
  <c r="AN846" i="1"/>
  <c r="AO846" i="1" s="1"/>
  <c r="E846" i="1"/>
  <c r="AS846" i="1" s="1"/>
  <c r="AN845" i="1"/>
  <c r="AO845" i="1" s="1"/>
  <c r="E845" i="1"/>
  <c r="AS845" i="1" s="1"/>
  <c r="AN844" i="1"/>
  <c r="BC844" i="1" s="1"/>
  <c r="E844" i="1"/>
  <c r="AS844" i="1" s="1"/>
  <c r="AN843" i="1"/>
  <c r="AO843" i="1" s="1"/>
  <c r="E843" i="1"/>
  <c r="AS843" i="1" s="1"/>
  <c r="AN842" i="1"/>
  <c r="BC842" i="1" s="1"/>
  <c r="E842" i="1"/>
  <c r="AS842" i="1" s="1"/>
  <c r="AN841" i="1"/>
  <c r="AO841" i="1" s="1"/>
  <c r="E841" i="1"/>
  <c r="AS841" i="1" s="1"/>
  <c r="AN840" i="1"/>
  <c r="AO840" i="1" s="1"/>
  <c r="E840" i="1"/>
  <c r="AS840" i="1" s="1"/>
  <c r="AN839" i="1"/>
  <c r="AO839" i="1" s="1"/>
  <c r="E839" i="1"/>
  <c r="AS839" i="1" s="1"/>
  <c r="AN838" i="1"/>
  <c r="AO838" i="1" s="1"/>
  <c r="E838" i="1"/>
  <c r="AS838" i="1" s="1"/>
  <c r="AN837" i="1"/>
  <c r="AO837" i="1" s="1"/>
  <c r="E837" i="1"/>
  <c r="AS837" i="1" s="1"/>
  <c r="AN836" i="1"/>
  <c r="AO836" i="1" s="1"/>
  <c r="E836" i="1"/>
  <c r="AS836" i="1" s="1"/>
  <c r="AL835" i="1"/>
  <c r="AK835" i="1"/>
  <c r="AN835" i="1" s="1"/>
  <c r="E835" i="1"/>
  <c r="AT835" i="1" s="1"/>
  <c r="AN833" i="1"/>
  <c r="AO833" i="1" s="1"/>
  <c r="E833" i="1"/>
  <c r="AS833" i="1" s="1"/>
  <c r="AN832" i="1"/>
  <c r="AO832" i="1" s="1"/>
  <c r="E832" i="1"/>
  <c r="AS832" i="1" s="1"/>
  <c r="AN831" i="1"/>
  <c r="AO831" i="1" s="1"/>
  <c r="E831" i="1"/>
  <c r="AS831" i="1" s="1"/>
  <c r="AN830" i="1"/>
  <c r="BC830" i="1" s="1"/>
  <c r="E830" i="1"/>
  <c r="AS830" i="1" s="1"/>
  <c r="AN829" i="1"/>
  <c r="AO829" i="1" s="1"/>
  <c r="E829" i="1"/>
  <c r="AS829" i="1" s="1"/>
  <c r="AN828" i="1"/>
  <c r="AO828" i="1" s="1"/>
  <c r="E828" i="1"/>
  <c r="AS828" i="1" s="1"/>
  <c r="AN827" i="1"/>
  <c r="AO827" i="1" s="1"/>
  <c r="E827" i="1"/>
  <c r="AS827" i="1" s="1"/>
  <c r="AN826" i="1"/>
  <c r="BC826" i="1" s="1"/>
  <c r="E826" i="1"/>
  <c r="AS826" i="1" s="1"/>
  <c r="AN825" i="1"/>
  <c r="BC825" i="1" s="1"/>
  <c r="E825" i="1"/>
  <c r="AS825" i="1" s="1"/>
  <c r="AN824" i="1"/>
  <c r="BC824" i="1" s="1"/>
  <c r="E824" i="1"/>
  <c r="AS824" i="1" s="1"/>
  <c r="AN823" i="1"/>
  <c r="BC823" i="1" s="1"/>
  <c r="E823" i="1"/>
  <c r="AS823" i="1" s="1"/>
  <c r="AN822" i="1"/>
  <c r="AO822" i="1" s="1"/>
  <c r="E822" i="1"/>
  <c r="AS822" i="1" s="1"/>
  <c r="AN821" i="1"/>
  <c r="AO821" i="1" s="1"/>
  <c r="E821" i="1"/>
  <c r="AS821" i="1" s="1"/>
  <c r="AL820" i="1"/>
  <c r="AK820" i="1"/>
  <c r="AN820" i="1" s="1"/>
  <c r="E820" i="1"/>
  <c r="AS820" i="1" s="1"/>
  <c r="AL819" i="1"/>
  <c r="AK819" i="1"/>
  <c r="AN819" i="1" s="1"/>
  <c r="E819" i="1"/>
  <c r="AT819" i="1" s="1"/>
  <c r="AN817" i="1"/>
  <c r="AO817" i="1" s="1"/>
  <c r="E817" i="1"/>
  <c r="AS817" i="1" s="1"/>
  <c r="AN816" i="1"/>
  <c r="AO816" i="1" s="1"/>
  <c r="E816" i="1"/>
  <c r="AS816" i="1" s="1"/>
  <c r="AN815" i="1"/>
  <c r="AO815" i="1" s="1"/>
  <c r="E815" i="1"/>
  <c r="AS815" i="1" s="1"/>
  <c r="AN814" i="1"/>
  <c r="BC814" i="1" s="1"/>
  <c r="E814" i="1"/>
  <c r="AS814" i="1" s="1"/>
  <c r="AN813" i="1"/>
  <c r="AO813" i="1" s="1"/>
  <c r="E813" i="1"/>
  <c r="AS813" i="1" s="1"/>
  <c r="AN812" i="1"/>
  <c r="BC812" i="1" s="1"/>
  <c r="E812" i="1"/>
  <c r="AS812" i="1" s="1"/>
  <c r="AN811" i="1"/>
  <c r="AO811" i="1" s="1"/>
  <c r="E811" i="1"/>
  <c r="AS811" i="1" s="1"/>
  <c r="AN810" i="1"/>
  <c r="AO810" i="1" s="1"/>
  <c r="E810" i="1"/>
  <c r="AS810" i="1" s="1"/>
  <c r="AN809" i="1"/>
  <c r="AO809" i="1" s="1"/>
  <c r="E809" i="1"/>
  <c r="AS809" i="1" s="1"/>
  <c r="AN808" i="1"/>
  <c r="BC808" i="1" s="1"/>
  <c r="E808" i="1"/>
  <c r="AS808" i="1" s="1"/>
  <c r="AN807" i="1"/>
  <c r="BC807" i="1" s="1"/>
  <c r="E807" i="1"/>
  <c r="AS807" i="1" s="1"/>
  <c r="AN806" i="1"/>
  <c r="AO806" i="1" s="1"/>
  <c r="E806" i="1"/>
  <c r="AS806" i="1" s="1"/>
  <c r="AL805" i="1"/>
  <c r="AK805" i="1"/>
  <c r="AN805" i="1" s="1"/>
  <c r="E805" i="1"/>
  <c r="AS805" i="1" s="1"/>
  <c r="AL804" i="1"/>
  <c r="AK804" i="1"/>
  <c r="AN804" i="1" s="1"/>
  <c r="E804" i="1"/>
  <c r="AT804" i="1" s="1"/>
  <c r="AN802" i="1"/>
  <c r="AO802" i="1" s="1"/>
  <c r="E802" i="1"/>
  <c r="AS802" i="1" s="1"/>
  <c r="AN801" i="1"/>
  <c r="AO801" i="1" s="1"/>
  <c r="E801" i="1"/>
  <c r="AS801" i="1" s="1"/>
  <c r="AN800" i="1"/>
  <c r="BC800" i="1" s="1"/>
  <c r="E800" i="1"/>
  <c r="AS800" i="1" s="1"/>
  <c r="AN799" i="1"/>
  <c r="AO799" i="1" s="1"/>
  <c r="E799" i="1"/>
  <c r="AS799" i="1" s="1"/>
  <c r="AN798" i="1"/>
  <c r="AO798" i="1" s="1"/>
  <c r="E798" i="1"/>
  <c r="AS798" i="1" s="1"/>
  <c r="AN797" i="1"/>
  <c r="AO797" i="1" s="1"/>
  <c r="E797" i="1"/>
  <c r="AS797" i="1" s="1"/>
  <c r="AN796" i="1"/>
  <c r="AO796" i="1" s="1"/>
  <c r="E796" i="1"/>
  <c r="AS796" i="1" s="1"/>
  <c r="AN795" i="1"/>
  <c r="BC795" i="1" s="1"/>
  <c r="E795" i="1"/>
  <c r="AS795" i="1" s="1"/>
  <c r="AN794" i="1"/>
  <c r="BC794" i="1" s="1"/>
  <c r="E794" i="1"/>
  <c r="AS794" i="1" s="1"/>
  <c r="AN793" i="1"/>
  <c r="BC793" i="1" s="1"/>
  <c r="E793" i="1"/>
  <c r="AS793" i="1" s="1"/>
  <c r="AN792" i="1"/>
  <c r="AO792" i="1" s="1"/>
  <c r="E792" i="1"/>
  <c r="AS792" i="1" s="1"/>
  <c r="AN791" i="1"/>
  <c r="AO791" i="1" s="1"/>
  <c r="E791" i="1"/>
  <c r="AS791" i="1" s="1"/>
  <c r="AN790" i="1"/>
  <c r="AO790" i="1" s="1"/>
  <c r="E790" i="1"/>
  <c r="AS790" i="1" s="1"/>
  <c r="AN789" i="1"/>
  <c r="AO789" i="1" s="1"/>
  <c r="E789" i="1"/>
  <c r="AS789" i="1" s="1"/>
  <c r="AL788" i="1"/>
  <c r="AK788" i="1"/>
  <c r="AN788" i="1" s="1"/>
  <c r="E788" i="1"/>
  <c r="AT788" i="1" s="1"/>
  <c r="AN786" i="1"/>
  <c r="AO786" i="1" s="1"/>
  <c r="E786" i="1"/>
  <c r="AS786" i="1" s="1"/>
  <c r="AN785" i="1"/>
  <c r="AO785" i="1" s="1"/>
  <c r="E785" i="1"/>
  <c r="AS785" i="1" s="1"/>
  <c r="AN784" i="1"/>
  <c r="BC784" i="1" s="1"/>
  <c r="E784" i="1"/>
  <c r="AS784" i="1" s="1"/>
  <c r="AN783" i="1"/>
  <c r="BC783" i="1" s="1"/>
  <c r="E783" i="1"/>
  <c r="AS783" i="1" s="1"/>
  <c r="AN782" i="1"/>
  <c r="AO782" i="1" s="1"/>
  <c r="E782" i="1"/>
  <c r="AS782" i="1" s="1"/>
  <c r="AN781" i="1"/>
  <c r="AO781" i="1" s="1"/>
  <c r="E781" i="1"/>
  <c r="AS781" i="1" s="1"/>
  <c r="AN780" i="1"/>
  <c r="AO780" i="1" s="1"/>
  <c r="E780" i="1"/>
  <c r="AS780" i="1" s="1"/>
  <c r="AK779" i="1"/>
  <c r="AN779" i="1" s="1"/>
  <c r="AO779" i="1" s="1"/>
  <c r="E779" i="1"/>
  <c r="AT779" i="1" s="1"/>
  <c r="AH779" i="1" s="1"/>
  <c r="AN777" i="1"/>
  <c r="BC777" i="1" s="1"/>
  <c r="E777" i="1"/>
  <c r="AS777" i="1" s="1"/>
  <c r="AN775" i="1"/>
  <c r="BC775" i="1" s="1"/>
  <c r="E775" i="1"/>
  <c r="AS775" i="1" s="1"/>
  <c r="AN774" i="1"/>
  <c r="BC774" i="1" s="1"/>
  <c r="E774" i="1"/>
  <c r="AS774" i="1" s="1"/>
  <c r="AN772" i="1"/>
  <c r="AO772" i="1" s="1"/>
  <c r="E772" i="1"/>
  <c r="AS772" i="1" s="1"/>
  <c r="AN771" i="1"/>
  <c r="AO771" i="1" s="1"/>
  <c r="E771" i="1"/>
  <c r="AS771" i="1" s="1"/>
  <c r="AN770" i="1"/>
  <c r="AO770" i="1" s="1"/>
  <c r="E770" i="1"/>
  <c r="AS770" i="1" s="1"/>
  <c r="AN769" i="1"/>
  <c r="AO769" i="1" s="1"/>
  <c r="E769" i="1"/>
  <c r="AS769" i="1" s="1"/>
  <c r="AL768" i="1"/>
  <c r="AK768" i="1"/>
  <c r="AN768" i="1" s="1"/>
  <c r="E768" i="1"/>
  <c r="AT768" i="1" s="1"/>
  <c r="AN766" i="1"/>
  <c r="AO766" i="1" s="1"/>
  <c r="E766" i="1"/>
  <c r="AS766" i="1" s="1"/>
  <c r="AN765" i="1"/>
  <c r="AO765" i="1" s="1"/>
  <c r="E765" i="1"/>
  <c r="AS765" i="1" s="1"/>
  <c r="AN764" i="1"/>
  <c r="AO764" i="1" s="1"/>
  <c r="E764" i="1"/>
  <c r="AS764" i="1" s="1"/>
  <c r="AN763" i="1"/>
  <c r="AO763" i="1" s="1"/>
  <c r="E763" i="1"/>
  <c r="AS763" i="1" s="1"/>
  <c r="AN762" i="1"/>
  <c r="BC762" i="1" s="1"/>
  <c r="E762" i="1"/>
  <c r="AS762" i="1" s="1"/>
  <c r="AN761" i="1"/>
  <c r="BC761" i="1" s="1"/>
  <c r="E761" i="1"/>
  <c r="AS761" i="1" s="1"/>
  <c r="AN760" i="1"/>
  <c r="BC760" i="1" s="1"/>
  <c r="E760" i="1"/>
  <c r="AS760" i="1" s="1"/>
  <c r="AN759" i="1"/>
  <c r="AO759" i="1" s="1"/>
  <c r="E759" i="1"/>
  <c r="AS759" i="1" s="1"/>
  <c r="AN758" i="1"/>
  <c r="AO758" i="1" s="1"/>
  <c r="E758" i="1"/>
  <c r="AS758" i="1" s="1"/>
  <c r="AN757" i="1"/>
  <c r="AO757" i="1" s="1"/>
  <c r="E757" i="1"/>
  <c r="AS757" i="1" s="1"/>
  <c r="AL756" i="1"/>
  <c r="AK756" i="1"/>
  <c r="AN756" i="1" s="1"/>
  <c r="E756" i="1"/>
  <c r="AT756" i="1" s="1"/>
  <c r="AN754" i="1"/>
  <c r="BC754" i="1" s="1"/>
  <c r="E754" i="1"/>
  <c r="AS754" i="1" s="1"/>
  <c r="AN753" i="1"/>
  <c r="AO753" i="1" s="1"/>
  <c r="E753" i="1"/>
  <c r="AS753" i="1" s="1"/>
  <c r="AN752" i="1"/>
  <c r="AO752" i="1" s="1"/>
  <c r="E752" i="1"/>
  <c r="AS752" i="1" s="1"/>
  <c r="AN751" i="1"/>
  <c r="BC751" i="1" s="1"/>
  <c r="E751" i="1"/>
  <c r="AS751" i="1" s="1"/>
  <c r="AN750" i="1"/>
  <c r="BC750" i="1" s="1"/>
  <c r="E750" i="1"/>
  <c r="AS750" i="1" s="1"/>
  <c r="AN749" i="1"/>
  <c r="BC749" i="1" s="1"/>
  <c r="E749" i="1"/>
  <c r="AS749" i="1" s="1"/>
  <c r="AN748" i="1"/>
  <c r="AO748" i="1" s="1"/>
  <c r="E748" i="1"/>
  <c r="AS748" i="1" s="1"/>
  <c r="AN747" i="1"/>
  <c r="AO747" i="1" s="1"/>
  <c r="E747" i="1"/>
  <c r="AS747" i="1" s="1"/>
  <c r="AN746" i="1"/>
  <c r="BC746" i="1" s="1"/>
  <c r="E746" i="1"/>
  <c r="AS746" i="1" s="1"/>
  <c r="AN745" i="1"/>
  <c r="AO745" i="1" s="1"/>
  <c r="E745" i="1"/>
  <c r="AS745" i="1" s="1"/>
  <c r="AN744" i="1"/>
  <c r="AO744" i="1" s="1"/>
  <c r="E744" i="1"/>
  <c r="AS744" i="1" s="1"/>
  <c r="AL743" i="1"/>
  <c r="AK743" i="1"/>
  <c r="AN743" i="1" s="1"/>
  <c r="E743" i="1"/>
  <c r="AT743" i="1" s="1"/>
  <c r="AN741" i="1"/>
  <c r="AO741" i="1" s="1"/>
  <c r="E741" i="1"/>
  <c r="AS741" i="1" s="1"/>
  <c r="AN740" i="1"/>
  <c r="AO740" i="1" s="1"/>
  <c r="E740" i="1"/>
  <c r="AS740" i="1" s="1"/>
  <c r="AN739" i="1"/>
  <c r="BC739" i="1" s="1"/>
  <c r="E739" i="1"/>
  <c r="AS739" i="1" s="1"/>
  <c r="AN738" i="1"/>
  <c r="AO738" i="1" s="1"/>
  <c r="E738" i="1"/>
  <c r="AS738" i="1" s="1"/>
  <c r="AN737" i="1"/>
  <c r="AO737" i="1" s="1"/>
  <c r="E737" i="1"/>
  <c r="AS737" i="1" s="1"/>
  <c r="AN736" i="1"/>
  <c r="AO736" i="1" s="1"/>
  <c r="E736" i="1"/>
  <c r="AS736" i="1" s="1"/>
  <c r="AN735" i="1"/>
  <c r="BC735" i="1" s="1"/>
  <c r="E735" i="1"/>
  <c r="AS735" i="1" s="1"/>
  <c r="AN734" i="1"/>
  <c r="AO734" i="1" s="1"/>
  <c r="E734" i="1"/>
  <c r="AS734" i="1" s="1"/>
  <c r="AN733" i="1"/>
  <c r="AO733" i="1" s="1"/>
  <c r="E733" i="1"/>
  <c r="AS733" i="1" s="1"/>
  <c r="AN732" i="1"/>
  <c r="AO732" i="1" s="1"/>
  <c r="E732" i="1"/>
  <c r="AS732" i="1" s="1"/>
  <c r="AN731" i="1"/>
  <c r="AO731" i="1" s="1"/>
  <c r="E731" i="1"/>
  <c r="AS731" i="1" s="1"/>
  <c r="AN730" i="1"/>
  <c r="AO730" i="1" s="1"/>
  <c r="E730" i="1"/>
  <c r="AS730" i="1" s="1"/>
  <c r="AL729" i="1"/>
  <c r="AK729" i="1"/>
  <c r="AN729" i="1" s="1"/>
  <c r="E729" i="1"/>
  <c r="AT729" i="1" s="1"/>
  <c r="AN727" i="1"/>
  <c r="BC727" i="1" s="1"/>
  <c r="E727" i="1"/>
  <c r="AS727" i="1" s="1"/>
  <c r="AN726" i="1"/>
  <c r="BC726" i="1" s="1"/>
  <c r="E726" i="1"/>
  <c r="AS726" i="1" s="1"/>
  <c r="AN725" i="1"/>
  <c r="BC725" i="1" s="1"/>
  <c r="E725" i="1"/>
  <c r="AS725" i="1" s="1"/>
  <c r="AN724" i="1"/>
  <c r="BC724" i="1" s="1"/>
  <c r="E724" i="1"/>
  <c r="AS724" i="1" s="1"/>
  <c r="AN723" i="1"/>
  <c r="BC723" i="1" s="1"/>
  <c r="E723" i="1"/>
  <c r="AS723" i="1" s="1"/>
  <c r="AN722" i="1"/>
  <c r="AO722" i="1" s="1"/>
  <c r="E722" i="1"/>
  <c r="AS722" i="1" s="1"/>
  <c r="AN721" i="1"/>
  <c r="AO721" i="1" s="1"/>
  <c r="E721" i="1"/>
  <c r="AS721" i="1" s="1"/>
  <c r="AN720" i="1"/>
  <c r="AO720" i="1" s="1"/>
  <c r="E720" i="1"/>
  <c r="AS720" i="1" s="1"/>
  <c r="AK719" i="1"/>
  <c r="AN719" i="1" s="1"/>
  <c r="AO719" i="1" s="1"/>
  <c r="AH719" i="1"/>
  <c r="AP719" i="1" s="1"/>
  <c r="E719" i="1"/>
  <c r="AS719" i="1" s="1"/>
  <c r="AN717" i="1"/>
  <c r="BC717" i="1" s="1"/>
  <c r="E717" i="1"/>
  <c r="AS717" i="1" s="1"/>
  <c r="AN716" i="1"/>
  <c r="BC716" i="1" s="1"/>
  <c r="E716" i="1"/>
  <c r="AS716" i="1" s="1"/>
  <c r="AN715" i="1"/>
  <c r="BC715" i="1" s="1"/>
  <c r="E715" i="1"/>
  <c r="AS715" i="1" s="1"/>
  <c r="AN714" i="1"/>
  <c r="AO714" i="1" s="1"/>
  <c r="E714" i="1"/>
  <c r="AS714" i="1" s="1"/>
  <c r="AN713" i="1"/>
  <c r="BC713" i="1" s="1"/>
  <c r="E713" i="1"/>
  <c r="AS713" i="1" s="1"/>
  <c r="AN712" i="1"/>
  <c r="BC712" i="1" s="1"/>
  <c r="E712" i="1"/>
  <c r="AS712" i="1" s="1"/>
  <c r="AN711" i="1"/>
  <c r="AO711" i="1" s="1"/>
  <c r="E711" i="1"/>
  <c r="AS711" i="1" s="1"/>
  <c r="AN710" i="1"/>
  <c r="AO710" i="1" s="1"/>
  <c r="E710" i="1"/>
  <c r="AS710" i="1" s="1"/>
  <c r="AN709" i="1"/>
  <c r="AO709" i="1" s="1"/>
  <c r="E709" i="1"/>
  <c r="AS709" i="1" s="1"/>
  <c r="AL708" i="1"/>
  <c r="AK708" i="1"/>
  <c r="AN708" i="1" s="1"/>
  <c r="E708" i="1"/>
  <c r="AT708" i="1" s="1"/>
  <c r="AN706" i="1"/>
  <c r="BC706" i="1" s="1"/>
  <c r="E706" i="1"/>
  <c r="AS706" i="1" s="1"/>
  <c r="AN705" i="1"/>
  <c r="BC705" i="1" s="1"/>
  <c r="E705" i="1"/>
  <c r="AS705" i="1" s="1"/>
  <c r="AN704" i="1"/>
  <c r="AO704" i="1" s="1"/>
  <c r="E704" i="1"/>
  <c r="AS704" i="1" s="1"/>
  <c r="AN703" i="1"/>
  <c r="AO703" i="1" s="1"/>
  <c r="E703" i="1"/>
  <c r="AS703" i="1" s="1"/>
  <c r="AN702" i="1"/>
  <c r="BC702" i="1" s="1"/>
  <c r="E702" i="1"/>
  <c r="AS702" i="1" s="1"/>
  <c r="AN701" i="1"/>
  <c r="BC701" i="1" s="1"/>
  <c r="E701" i="1"/>
  <c r="AS701" i="1" s="1"/>
  <c r="AN700" i="1"/>
  <c r="AO700" i="1" s="1"/>
  <c r="E700" i="1"/>
  <c r="AS700" i="1" s="1"/>
  <c r="AN699" i="1"/>
  <c r="AO699" i="1" s="1"/>
  <c r="E699" i="1"/>
  <c r="AS699" i="1" s="1"/>
  <c r="AN698" i="1"/>
  <c r="AO698" i="1" s="1"/>
  <c r="E698" i="1"/>
  <c r="AS698" i="1" s="1"/>
  <c r="AN697" i="1"/>
  <c r="AO697" i="1" s="1"/>
  <c r="E697" i="1"/>
  <c r="AS697" i="1" s="1"/>
  <c r="AN696" i="1"/>
  <c r="AO696" i="1" s="1"/>
  <c r="E696" i="1"/>
  <c r="AS696" i="1" s="1"/>
  <c r="AL695" i="1"/>
  <c r="AK695" i="1"/>
  <c r="AN695" i="1" s="1"/>
  <c r="E695" i="1"/>
  <c r="AS695" i="1" s="1"/>
  <c r="AL694" i="1"/>
  <c r="AK694" i="1"/>
  <c r="AN694" i="1" s="1"/>
  <c r="E694" i="1"/>
  <c r="AT694" i="1" s="1"/>
  <c r="AN692" i="1"/>
  <c r="BC692" i="1" s="1"/>
  <c r="E692" i="1"/>
  <c r="AS692" i="1" s="1"/>
  <c r="AN691" i="1"/>
  <c r="BC691" i="1" s="1"/>
  <c r="E691" i="1"/>
  <c r="AS691" i="1" s="1"/>
  <c r="AN690" i="1"/>
  <c r="BC690" i="1" s="1"/>
  <c r="E690" i="1"/>
  <c r="AS690" i="1" s="1"/>
  <c r="AN689" i="1"/>
  <c r="BC689" i="1" s="1"/>
  <c r="E689" i="1"/>
  <c r="AS689" i="1" s="1"/>
  <c r="AN688" i="1"/>
  <c r="BC688" i="1" s="1"/>
  <c r="E688" i="1"/>
  <c r="AS688" i="1" s="1"/>
  <c r="AN687" i="1"/>
  <c r="BC687" i="1" s="1"/>
  <c r="E687" i="1"/>
  <c r="AS687" i="1" s="1"/>
  <c r="AN686" i="1"/>
  <c r="BC686" i="1" s="1"/>
  <c r="E686" i="1"/>
  <c r="AS686" i="1" s="1"/>
  <c r="AN685" i="1"/>
  <c r="BC685" i="1" s="1"/>
  <c r="E685" i="1"/>
  <c r="AS685" i="1" s="1"/>
  <c r="AN684" i="1"/>
  <c r="AO684" i="1" s="1"/>
  <c r="E684" i="1"/>
  <c r="AS684" i="1" s="1"/>
  <c r="AN683" i="1"/>
  <c r="AO683" i="1" s="1"/>
  <c r="E683" i="1"/>
  <c r="AS683" i="1" s="1"/>
  <c r="AN682" i="1"/>
  <c r="AO682" i="1" s="1"/>
  <c r="E682" i="1"/>
  <c r="AS682" i="1" s="1"/>
  <c r="AN681" i="1"/>
  <c r="AO681" i="1" s="1"/>
  <c r="E681" i="1"/>
  <c r="AS681" i="1" s="1"/>
  <c r="AN680" i="1"/>
  <c r="AO680" i="1" s="1"/>
  <c r="E680" i="1"/>
  <c r="AS680" i="1" s="1"/>
  <c r="AL679" i="1"/>
  <c r="AK679" i="1"/>
  <c r="AN679" i="1" s="1"/>
  <c r="E679" i="1"/>
  <c r="AT679" i="1" s="1"/>
  <c r="AN677" i="1"/>
  <c r="AO677" i="1" s="1"/>
  <c r="E677" i="1"/>
  <c r="AS677" i="1" s="1"/>
  <c r="AN676" i="1"/>
  <c r="BC676" i="1" s="1"/>
  <c r="E676" i="1"/>
  <c r="AS676" i="1" s="1"/>
  <c r="AN675" i="1"/>
  <c r="AO675" i="1" s="1"/>
  <c r="E675" i="1"/>
  <c r="AS675" i="1" s="1"/>
  <c r="AN674" i="1"/>
  <c r="AO674" i="1" s="1"/>
  <c r="E674" i="1"/>
  <c r="AS674" i="1" s="1"/>
  <c r="AN673" i="1"/>
  <c r="AO673" i="1" s="1"/>
  <c r="E673" i="1"/>
  <c r="AS673" i="1" s="1"/>
  <c r="AN672" i="1"/>
  <c r="AO672" i="1" s="1"/>
  <c r="E672" i="1"/>
  <c r="AS672" i="1" s="1"/>
  <c r="AN671" i="1"/>
  <c r="BC671" i="1" s="1"/>
  <c r="E671" i="1"/>
  <c r="AS671" i="1" s="1"/>
  <c r="AN670" i="1"/>
  <c r="AO670" i="1" s="1"/>
  <c r="E670" i="1"/>
  <c r="AS670" i="1" s="1"/>
  <c r="AN669" i="1"/>
  <c r="AO669" i="1" s="1"/>
  <c r="E669" i="1"/>
  <c r="AS669" i="1" s="1"/>
  <c r="AL668" i="1"/>
  <c r="AK668" i="1"/>
  <c r="AN668" i="1" s="1"/>
  <c r="E668" i="1"/>
  <c r="AT668" i="1" s="1"/>
  <c r="AN666" i="1"/>
  <c r="BC666" i="1" s="1"/>
  <c r="E666" i="1"/>
  <c r="AS666" i="1" s="1"/>
  <c r="AN665" i="1"/>
  <c r="BC665" i="1" s="1"/>
  <c r="E665" i="1"/>
  <c r="AS665" i="1" s="1"/>
  <c r="AK664" i="1"/>
  <c r="AN664" i="1" s="1"/>
  <c r="AO664" i="1" s="1"/>
  <c r="E664" i="1"/>
  <c r="AT664" i="1" s="1"/>
  <c r="AH664" i="1" s="1"/>
  <c r="AP664" i="1" s="1"/>
  <c r="AN662" i="1"/>
  <c r="BC662" i="1" s="1"/>
  <c r="E662" i="1"/>
  <c r="AS662" i="1" s="1"/>
  <c r="AN661" i="1"/>
  <c r="BC661" i="1" s="1"/>
  <c r="E661" i="1"/>
  <c r="AS661" i="1" s="1"/>
  <c r="AN660" i="1"/>
  <c r="BC660" i="1" s="1"/>
  <c r="E660" i="1"/>
  <c r="AS660" i="1" s="1"/>
  <c r="AN659" i="1"/>
  <c r="AO659" i="1" s="1"/>
  <c r="E659" i="1"/>
  <c r="AS659" i="1" s="1"/>
  <c r="AN658" i="1"/>
  <c r="AO658" i="1" s="1"/>
  <c r="E658" i="1"/>
  <c r="AS658" i="1" s="1"/>
  <c r="AN657" i="1"/>
  <c r="AO657" i="1" s="1"/>
  <c r="E657" i="1"/>
  <c r="AS657" i="1" s="1"/>
  <c r="AN656" i="1"/>
  <c r="AO656" i="1" s="1"/>
  <c r="E656" i="1"/>
  <c r="AS656" i="1" s="1"/>
  <c r="AN655" i="1"/>
  <c r="AO655" i="1" s="1"/>
  <c r="E655" i="1"/>
  <c r="AS655" i="1" s="1"/>
  <c r="AN654" i="1"/>
  <c r="AO654" i="1" s="1"/>
  <c r="E654" i="1"/>
  <c r="AS654" i="1" s="1"/>
  <c r="AN653" i="1"/>
  <c r="AO653" i="1" s="1"/>
  <c r="E653" i="1"/>
  <c r="AS653" i="1" s="1"/>
  <c r="AN652" i="1"/>
  <c r="AO652" i="1" s="1"/>
  <c r="E652" i="1"/>
  <c r="AS652" i="1" s="1"/>
  <c r="AN651" i="1"/>
  <c r="AO651" i="1" s="1"/>
  <c r="E651" i="1"/>
  <c r="AS651" i="1" s="1"/>
  <c r="AL650" i="1"/>
  <c r="AK650" i="1"/>
  <c r="AN650" i="1" s="1"/>
  <c r="E650" i="1"/>
  <c r="AT650" i="1" s="1"/>
  <c r="AN648" i="1"/>
  <c r="BC648" i="1" s="1"/>
  <c r="E648" i="1"/>
  <c r="AS648" i="1" s="1"/>
  <c r="AN647" i="1"/>
  <c r="BC647" i="1" s="1"/>
  <c r="E647" i="1"/>
  <c r="AS647" i="1" s="1"/>
  <c r="AN646" i="1"/>
  <c r="BC646" i="1" s="1"/>
  <c r="E646" i="1"/>
  <c r="AS646" i="1" s="1"/>
  <c r="AN645" i="1"/>
  <c r="BC645" i="1" s="1"/>
  <c r="E645" i="1"/>
  <c r="AS645" i="1" s="1"/>
  <c r="AN644" i="1"/>
  <c r="AO644" i="1" s="1"/>
  <c r="E644" i="1"/>
  <c r="AS644" i="1" s="1"/>
  <c r="AN643" i="1"/>
  <c r="AO643" i="1" s="1"/>
  <c r="E643" i="1"/>
  <c r="AS643" i="1" s="1"/>
  <c r="AN642" i="1"/>
  <c r="AO642" i="1" s="1"/>
  <c r="E642" i="1"/>
  <c r="AS642" i="1" s="1"/>
  <c r="AN641" i="1"/>
  <c r="AO641" i="1" s="1"/>
  <c r="E641" i="1"/>
  <c r="AS641" i="1" s="1"/>
  <c r="AN640" i="1"/>
  <c r="AO640" i="1" s="1"/>
  <c r="E640" i="1"/>
  <c r="AS640" i="1" s="1"/>
  <c r="AN639" i="1"/>
  <c r="AO639" i="1" s="1"/>
  <c r="E639" i="1"/>
  <c r="AS639" i="1" s="1"/>
  <c r="AN638" i="1"/>
  <c r="AO638" i="1" s="1"/>
  <c r="E638" i="1"/>
  <c r="AS638" i="1" s="1"/>
  <c r="AN637" i="1"/>
  <c r="AO637" i="1" s="1"/>
  <c r="E637" i="1"/>
  <c r="AS637" i="1" s="1"/>
  <c r="AL636" i="1"/>
  <c r="AK636" i="1"/>
  <c r="AN636" i="1" s="1"/>
  <c r="E636" i="1"/>
  <c r="AT636" i="1" s="1"/>
  <c r="AN634" i="1"/>
  <c r="BC634" i="1" s="1"/>
  <c r="E634" i="1"/>
  <c r="AS634" i="1" s="1"/>
  <c r="AN633" i="1"/>
  <c r="AO633" i="1" s="1"/>
  <c r="E633" i="1"/>
  <c r="AS633" i="1" s="1"/>
  <c r="AN632" i="1"/>
  <c r="BC632" i="1" s="1"/>
  <c r="E632" i="1"/>
  <c r="AS632" i="1" s="1"/>
  <c r="AN631" i="1"/>
  <c r="BC631" i="1" s="1"/>
  <c r="E631" i="1"/>
  <c r="AS631" i="1" s="1"/>
  <c r="AN630" i="1"/>
  <c r="BC630" i="1" s="1"/>
  <c r="E630" i="1"/>
  <c r="AS630" i="1" s="1"/>
  <c r="AN629" i="1"/>
  <c r="AO629" i="1" s="1"/>
  <c r="E629" i="1"/>
  <c r="AS629" i="1" s="1"/>
  <c r="AN628" i="1"/>
  <c r="BC628" i="1" s="1"/>
  <c r="E628" i="1"/>
  <c r="AS628" i="1" s="1"/>
  <c r="AN627" i="1"/>
  <c r="BC627" i="1" s="1"/>
  <c r="E627" i="1"/>
  <c r="AS627" i="1" s="1"/>
  <c r="AN626" i="1"/>
  <c r="AO626" i="1" s="1"/>
  <c r="E626" i="1"/>
  <c r="AS626" i="1" s="1"/>
  <c r="AN625" i="1"/>
  <c r="AO625" i="1" s="1"/>
  <c r="E625" i="1"/>
  <c r="AS625" i="1" s="1"/>
  <c r="AN624" i="1"/>
  <c r="AO624" i="1" s="1"/>
  <c r="E624" i="1"/>
  <c r="AS624" i="1" s="1"/>
  <c r="AN623" i="1"/>
  <c r="AO623" i="1" s="1"/>
  <c r="E623" i="1"/>
  <c r="AS623" i="1" s="1"/>
  <c r="AL622" i="1"/>
  <c r="AK622" i="1"/>
  <c r="AN622" i="1" s="1"/>
  <c r="E622" i="1"/>
  <c r="AT622" i="1" s="1"/>
  <c r="AN620" i="1"/>
  <c r="BC620" i="1" s="1"/>
  <c r="E620" i="1"/>
  <c r="AS620" i="1" s="1"/>
  <c r="AN619" i="1"/>
  <c r="BC619" i="1" s="1"/>
  <c r="E619" i="1"/>
  <c r="AS619" i="1" s="1"/>
  <c r="AN618" i="1"/>
  <c r="AO618" i="1" s="1"/>
  <c r="E618" i="1"/>
  <c r="AS618" i="1" s="1"/>
  <c r="AN617" i="1"/>
  <c r="AO617" i="1" s="1"/>
  <c r="E617" i="1"/>
  <c r="AS617" i="1" s="1"/>
  <c r="AN616" i="1"/>
  <c r="BC616" i="1" s="1"/>
  <c r="E616" i="1"/>
  <c r="AS616" i="1" s="1"/>
  <c r="AN615" i="1"/>
  <c r="BC615" i="1" s="1"/>
  <c r="E615" i="1"/>
  <c r="AS615" i="1" s="1"/>
  <c r="AN614" i="1"/>
  <c r="AO614" i="1" s="1"/>
  <c r="E614" i="1"/>
  <c r="AS614" i="1" s="1"/>
  <c r="AN613" i="1"/>
  <c r="AO613" i="1" s="1"/>
  <c r="E613" i="1"/>
  <c r="AS613" i="1" s="1"/>
  <c r="AN612" i="1"/>
  <c r="AO612" i="1" s="1"/>
  <c r="E612" i="1"/>
  <c r="AS612" i="1" s="1"/>
  <c r="AN611" i="1"/>
  <c r="AO611" i="1" s="1"/>
  <c r="E611" i="1"/>
  <c r="AS611" i="1" s="1"/>
  <c r="AN610" i="1"/>
  <c r="AO610" i="1" s="1"/>
  <c r="E610" i="1"/>
  <c r="AS610" i="1" s="1"/>
  <c r="AK609" i="1"/>
  <c r="AN609" i="1" s="1"/>
  <c r="AO609" i="1" s="1"/>
  <c r="E609" i="1"/>
  <c r="AT609" i="1" s="1"/>
  <c r="AH609" i="1" s="1"/>
  <c r="AP609" i="1" s="1"/>
  <c r="AN607" i="1"/>
  <c r="AO607" i="1" s="1"/>
  <c r="E607" i="1"/>
  <c r="AS607" i="1" s="1"/>
  <c r="AN606" i="1"/>
  <c r="BC606" i="1" s="1"/>
  <c r="E606" i="1"/>
  <c r="AS606" i="1" s="1"/>
  <c r="AN605" i="1"/>
  <c r="AO605" i="1" s="1"/>
  <c r="E605" i="1"/>
  <c r="AS605" i="1" s="1"/>
  <c r="AN604" i="1"/>
  <c r="BC604" i="1" s="1"/>
  <c r="E604" i="1"/>
  <c r="AS604" i="1" s="1"/>
  <c r="AN603" i="1"/>
  <c r="BC603" i="1" s="1"/>
  <c r="E603" i="1"/>
  <c r="AS603" i="1" s="1"/>
  <c r="AN602" i="1"/>
  <c r="AO602" i="1" s="1"/>
  <c r="E602" i="1"/>
  <c r="AS602" i="1" s="1"/>
  <c r="AN601" i="1"/>
  <c r="BC601" i="1" s="1"/>
  <c r="E601" i="1"/>
  <c r="AS601" i="1" s="1"/>
  <c r="AN600" i="1"/>
  <c r="BC600" i="1" s="1"/>
  <c r="E600" i="1"/>
  <c r="AS600" i="1" s="1"/>
  <c r="AN599" i="1"/>
  <c r="BC599" i="1" s="1"/>
  <c r="E599" i="1"/>
  <c r="AS599" i="1" s="1"/>
  <c r="AN598" i="1"/>
  <c r="AO598" i="1" s="1"/>
  <c r="E598" i="1"/>
  <c r="AS598" i="1" s="1"/>
  <c r="AN597" i="1"/>
  <c r="AO597" i="1" s="1"/>
  <c r="E597" i="1"/>
  <c r="AS597" i="1" s="1"/>
  <c r="AN596" i="1"/>
  <c r="AO596" i="1" s="1"/>
  <c r="E596" i="1"/>
  <c r="AS596" i="1" s="1"/>
  <c r="AL595" i="1"/>
  <c r="AK595" i="1"/>
  <c r="AN595" i="1" s="1"/>
  <c r="E595" i="1"/>
  <c r="AT595" i="1" s="1"/>
  <c r="AN593" i="1"/>
  <c r="BC593" i="1" s="1"/>
  <c r="E593" i="1"/>
  <c r="AS593" i="1" s="1"/>
  <c r="AN592" i="1"/>
  <c r="BC592" i="1" s="1"/>
  <c r="E592" i="1"/>
  <c r="AS592" i="1" s="1"/>
  <c r="AN591" i="1"/>
  <c r="BC591" i="1" s="1"/>
  <c r="E591" i="1"/>
  <c r="AS591" i="1" s="1"/>
  <c r="AN590" i="1"/>
  <c r="BC590" i="1" s="1"/>
  <c r="E590" i="1"/>
  <c r="AS590" i="1" s="1"/>
  <c r="AN589" i="1"/>
  <c r="AO589" i="1" s="1"/>
  <c r="E589" i="1"/>
  <c r="AS589" i="1" s="1"/>
  <c r="AN588" i="1"/>
  <c r="AO588" i="1" s="1"/>
  <c r="E588" i="1"/>
  <c r="AS588" i="1" s="1"/>
  <c r="AN587" i="1"/>
  <c r="AO587" i="1" s="1"/>
  <c r="E587" i="1"/>
  <c r="AS587" i="1" s="1"/>
  <c r="AK586" i="1"/>
  <c r="AN586" i="1" s="1"/>
  <c r="AO586" i="1" s="1"/>
  <c r="E586" i="1"/>
  <c r="AT586" i="1" s="1"/>
  <c r="AH586" i="1" s="1"/>
  <c r="AP586" i="1" s="1"/>
  <c r="AN584" i="1"/>
  <c r="BC584" i="1" s="1"/>
  <c r="E584" i="1"/>
  <c r="AS584" i="1" s="1"/>
  <c r="AN583" i="1"/>
  <c r="BC583" i="1" s="1"/>
  <c r="E583" i="1"/>
  <c r="AS583" i="1" s="1"/>
  <c r="AN582" i="1"/>
  <c r="BC582" i="1" s="1"/>
  <c r="E582" i="1"/>
  <c r="AS582" i="1" s="1"/>
  <c r="AN581" i="1"/>
  <c r="BC581" i="1" s="1"/>
  <c r="E581" i="1"/>
  <c r="AS581" i="1" s="1"/>
  <c r="AN580" i="1"/>
  <c r="BC580" i="1" s="1"/>
  <c r="E580" i="1"/>
  <c r="AS580" i="1" s="1"/>
  <c r="AN579" i="1"/>
  <c r="AO579" i="1" s="1"/>
  <c r="E579" i="1"/>
  <c r="AS579" i="1" s="1"/>
  <c r="AN578" i="1"/>
  <c r="AO578" i="1" s="1"/>
  <c r="E578" i="1"/>
  <c r="AS578" i="1" s="1"/>
  <c r="AK577" i="1"/>
  <c r="AN577" i="1" s="1"/>
  <c r="AO577" i="1" s="1"/>
  <c r="E577" i="1"/>
  <c r="AT577" i="1" s="1"/>
  <c r="AH577" i="1" s="1"/>
  <c r="AP577" i="1" s="1"/>
  <c r="AN575" i="1"/>
  <c r="BC575" i="1" s="1"/>
  <c r="E575" i="1"/>
  <c r="AS575" i="1" s="1"/>
  <c r="AN574" i="1"/>
  <c r="BC574" i="1" s="1"/>
  <c r="E574" i="1"/>
  <c r="AS574" i="1" s="1"/>
  <c r="AN573" i="1"/>
  <c r="BC573" i="1" s="1"/>
  <c r="E573" i="1"/>
  <c r="AS573" i="1" s="1"/>
  <c r="AN572" i="1"/>
  <c r="AO572" i="1" s="1"/>
  <c r="E572" i="1"/>
  <c r="AS572" i="1" s="1"/>
  <c r="AN571" i="1"/>
  <c r="BC571" i="1" s="1"/>
  <c r="E571" i="1"/>
  <c r="AS571" i="1" s="1"/>
  <c r="AN570" i="1"/>
  <c r="BC570" i="1" s="1"/>
  <c r="E570" i="1"/>
  <c r="AS570" i="1" s="1"/>
  <c r="AN569" i="1"/>
  <c r="AO569" i="1" s="1"/>
  <c r="E569" i="1"/>
  <c r="AS569" i="1" s="1"/>
  <c r="AK568" i="1"/>
  <c r="AN568" i="1" s="1"/>
  <c r="AO568" i="1" s="1"/>
  <c r="E568" i="1"/>
  <c r="AT568" i="1" s="1"/>
  <c r="AH568" i="1" s="1"/>
  <c r="AP568" i="1" s="1"/>
  <c r="AN566" i="1"/>
  <c r="BC566" i="1" s="1"/>
  <c r="E566" i="1"/>
  <c r="AS566" i="1" s="1"/>
  <c r="AN565" i="1"/>
  <c r="AO565" i="1" s="1"/>
  <c r="E565" i="1"/>
  <c r="AS565" i="1" s="1"/>
  <c r="AN564" i="1"/>
  <c r="BC564" i="1" s="1"/>
  <c r="E564" i="1"/>
  <c r="AS564" i="1" s="1"/>
  <c r="AN563" i="1"/>
  <c r="BC563" i="1" s="1"/>
  <c r="E563" i="1"/>
  <c r="AS563" i="1" s="1"/>
  <c r="AN562" i="1"/>
  <c r="AO562" i="1" s="1"/>
  <c r="E562" i="1"/>
  <c r="AS562" i="1" s="1"/>
  <c r="AN561" i="1"/>
  <c r="AO561" i="1" s="1"/>
  <c r="E561" i="1"/>
  <c r="AS561" i="1" s="1"/>
  <c r="AN560" i="1"/>
  <c r="AO560" i="1" s="1"/>
  <c r="E560" i="1"/>
  <c r="AS560" i="1" s="1"/>
  <c r="AK559" i="1"/>
  <c r="AN559" i="1" s="1"/>
  <c r="AO559" i="1" s="1"/>
  <c r="E559" i="1"/>
  <c r="AT559" i="1" s="1"/>
  <c r="AH559" i="1" s="1"/>
  <c r="AP559" i="1" s="1"/>
  <c r="AK557" i="1"/>
  <c r="AN557" i="1" s="1"/>
  <c r="AO557" i="1" s="1"/>
  <c r="E557" i="1"/>
  <c r="AT557" i="1" s="1"/>
  <c r="AH557" i="1" s="1"/>
  <c r="AP557" i="1" s="1"/>
  <c r="AQ557" i="1" s="1"/>
  <c r="AN555" i="1"/>
  <c r="BC555" i="1" s="1"/>
  <c r="E555" i="1"/>
  <c r="AS555" i="1" s="1"/>
  <c r="AN554" i="1"/>
  <c r="BC554" i="1" s="1"/>
  <c r="E554" i="1"/>
  <c r="AS554" i="1" s="1"/>
  <c r="AN553" i="1"/>
  <c r="BC553" i="1" s="1"/>
  <c r="E553" i="1"/>
  <c r="AS553" i="1" s="1"/>
  <c r="AN552" i="1"/>
  <c r="AO552" i="1" s="1"/>
  <c r="E552" i="1"/>
  <c r="AS552" i="1" s="1"/>
  <c r="AN551" i="1"/>
  <c r="AO551" i="1" s="1"/>
  <c r="E551" i="1"/>
  <c r="AS551" i="1" s="1"/>
  <c r="AN550" i="1"/>
  <c r="AO550" i="1" s="1"/>
  <c r="E550" i="1"/>
  <c r="AS550" i="1" s="1"/>
  <c r="AN549" i="1"/>
  <c r="AO549" i="1" s="1"/>
  <c r="E549" i="1"/>
  <c r="AS549" i="1" s="1"/>
  <c r="AK548" i="1"/>
  <c r="AN548" i="1" s="1"/>
  <c r="AO548" i="1" s="1"/>
  <c r="E548" i="1"/>
  <c r="AT548" i="1" s="1"/>
  <c r="AH548" i="1" s="1"/>
  <c r="AP548" i="1" s="1"/>
  <c r="AN546" i="1"/>
  <c r="BC546" i="1" s="1"/>
  <c r="E546" i="1"/>
  <c r="AS546" i="1" s="1"/>
  <c r="AN545" i="1"/>
  <c r="AO545" i="1" s="1"/>
  <c r="E545" i="1"/>
  <c r="AS545" i="1" s="1"/>
  <c r="AN544" i="1"/>
  <c r="BC544" i="1" s="1"/>
  <c r="E544" i="1"/>
  <c r="AS544" i="1" s="1"/>
  <c r="AN543" i="1"/>
  <c r="BC543" i="1" s="1"/>
  <c r="E543" i="1"/>
  <c r="AS543" i="1" s="1"/>
  <c r="AN542" i="1"/>
  <c r="AO542" i="1" s="1"/>
  <c r="E542" i="1"/>
  <c r="AS542" i="1" s="1"/>
  <c r="AN541" i="1"/>
  <c r="AO541" i="1" s="1"/>
  <c r="E541" i="1"/>
  <c r="AS541" i="1" s="1"/>
  <c r="AN540" i="1"/>
  <c r="AO540" i="1" s="1"/>
  <c r="E540" i="1"/>
  <c r="AS540" i="1" s="1"/>
  <c r="AN539" i="1"/>
  <c r="AO539" i="1" s="1"/>
  <c r="E539" i="1"/>
  <c r="AS539" i="1" s="1"/>
  <c r="AL538" i="1"/>
  <c r="AK538" i="1"/>
  <c r="AN538" i="1" s="1"/>
  <c r="E538" i="1"/>
  <c r="AT538" i="1" s="1"/>
  <c r="AN536" i="1"/>
  <c r="BC536" i="1" s="1"/>
  <c r="E536" i="1"/>
  <c r="AS536" i="1" s="1"/>
  <c r="AN535" i="1"/>
  <c r="BC535" i="1" s="1"/>
  <c r="E535" i="1"/>
  <c r="AS535" i="1" s="1"/>
  <c r="AN534" i="1"/>
  <c r="BC534" i="1" s="1"/>
  <c r="E534" i="1"/>
  <c r="AS534" i="1" s="1"/>
  <c r="AN533" i="1"/>
  <c r="BC533" i="1" s="1"/>
  <c r="E533" i="1"/>
  <c r="AS533" i="1" s="1"/>
  <c r="AN532" i="1"/>
  <c r="BC532" i="1" s="1"/>
  <c r="E532" i="1"/>
  <c r="AS532" i="1" s="1"/>
  <c r="AN531" i="1"/>
  <c r="BC531" i="1" s="1"/>
  <c r="E531" i="1"/>
  <c r="AS531" i="1" s="1"/>
  <c r="AN530" i="1"/>
  <c r="BC530" i="1" s="1"/>
  <c r="E530" i="1"/>
  <c r="AS530" i="1" s="1"/>
  <c r="AN529" i="1"/>
  <c r="AO529" i="1" s="1"/>
  <c r="E529" i="1"/>
  <c r="AS529" i="1" s="1"/>
  <c r="AN528" i="1"/>
  <c r="AO528" i="1" s="1"/>
  <c r="E528" i="1"/>
  <c r="AS528" i="1" s="1"/>
  <c r="AL527" i="1"/>
  <c r="AK527" i="1"/>
  <c r="AN527" i="1" s="1"/>
  <c r="E527" i="1"/>
  <c r="AT527" i="1" s="1"/>
  <c r="AN525" i="1"/>
  <c r="BC525" i="1" s="1"/>
  <c r="E525" i="1"/>
  <c r="AS525" i="1" s="1"/>
  <c r="AN524" i="1"/>
  <c r="BC524" i="1" s="1"/>
  <c r="E524" i="1"/>
  <c r="AS524" i="1" s="1"/>
  <c r="AN523" i="1"/>
  <c r="BC523" i="1" s="1"/>
  <c r="E523" i="1"/>
  <c r="AS523" i="1" s="1"/>
  <c r="AN522" i="1"/>
  <c r="BC522" i="1" s="1"/>
  <c r="E522" i="1"/>
  <c r="AS522" i="1" s="1"/>
  <c r="AN521" i="1"/>
  <c r="AO521" i="1" s="1"/>
  <c r="E521" i="1"/>
  <c r="AS521" i="1" s="1"/>
  <c r="AN520" i="1"/>
  <c r="AO520" i="1" s="1"/>
  <c r="E520" i="1"/>
  <c r="AS520" i="1" s="1"/>
  <c r="AN519" i="1"/>
  <c r="AO519" i="1" s="1"/>
  <c r="E519" i="1"/>
  <c r="AS519" i="1" s="1"/>
  <c r="AN518" i="1"/>
  <c r="AO518" i="1" s="1"/>
  <c r="E518" i="1"/>
  <c r="AS518" i="1" s="1"/>
  <c r="AK517" i="1"/>
  <c r="AN517" i="1" s="1"/>
  <c r="AO517" i="1" s="1"/>
  <c r="E517" i="1"/>
  <c r="AT517" i="1" s="1"/>
  <c r="AH517" i="1" s="1"/>
  <c r="AP517" i="1" s="1"/>
  <c r="AN515" i="1"/>
  <c r="AO515" i="1" s="1"/>
  <c r="E515" i="1"/>
  <c r="AS515" i="1" s="1"/>
  <c r="AN514" i="1"/>
  <c r="BC514" i="1" s="1"/>
  <c r="E514" i="1"/>
  <c r="AS514" i="1" s="1"/>
  <c r="AN513" i="1"/>
  <c r="BC513" i="1" s="1"/>
  <c r="E513" i="1"/>
  <c r="AS513" i="1" s="1"/>
  <c r="AN512" i="1"/>
  <c r="BC512" i="1" s="1"/>
  <c r="E512" i="1"/>
  <c r="AS512" i="1" s="1"/>
  <c r="AN511" i="1"/>
  <c r="BC511" i="1" s="1"/>
  <c r="E511" i="1"/>
  <c r="AS511" i="1" s="1"/>
  <c r="AN510" i="1"/>
  <c r="BC510" i="1" s="1"/>
  <c r="E510" i="1"/>
  <c r="AS510" i="1" s="1"/>
  <c r="AN509" i="1"/>
  <c r="BC509" i="1" s="1"/>
  <c r="E509" i="1"/>
  <c r="AS509" i="1" s="1"/>
  <c r="AN508" i="1"/>
  <c r="AO508" i="1" s="1"/>
  <c r="E508" i="1"/>
  <c r="AS508" i="1" s="1"/>
  <c r="AN507" i="1"/>
  <c r="AO507" i="1" s="1"/>
  <c r="E507" i="1"/>
  <c r="AS507" i="1" s="1"/>
  <c r="AN506" i="1"/>
  <c r="AO506" i="1" s="1"/>
  <c r="E506" i="1"/>
  <c r="AS506" i="1" s="1"/>
  <c r="AN505" i="1"/>
  <c r="AO505" i="1" s="1"/>
  <c r="E505" i="1"/>
  <c r="AS505" i="1" s="1"/>
  <c r="AK504" i="1"/>
  <c r="AN504" i="1" s="1"/>
  <c r="AO504" i="1" s="1"/>
  <c r="E504" i="1"/>
  <c r="AT504" i="1" s="1"/>
  <c r="AH504" i="1" s="1"/>
  <c r="AP504" i="1" s="1"/>
  <c r="AN502" i="1"/>
  <c r="BC502" i="1" s="1"/>
  <c r="E502" i="1"/>
  <c r="AS502" i="1" s="1"/>
  <c r="AN501" i="1"/>
  <c r="BC501" i="1" s="1"/>
  <c r="E501" i="1"/>
  <c r="AS501" i="1" s="1"/>
  <c r="AN500" i="1"/>
  <c r="BC500" i="1" s="1"/>
  <c r="E500" i="1"/>
  <c r="AS500" i="1" s="1"/>
  <c r="AN499" i="1"/>
  <c r="BC499" i="1" s="1"/>
  <c r="E499" i="1"/>
  <c r="AS499" i="1" s="1"/>
  <c r="AN498" i="1"/>
  <c r="BC498" i="1" s="1"/>
  <c r="E498" i="1"/>
  <c r="AS498" i="1" s="1"/>
  <c r="AN497" i="1"/>
  <c r="AO497" i="1" s="1"/>
  <c r="E497" i="1"/>
  <c r="AS497" i="1" s="1"/>
  <c r="AN496" i="1"/>
  <c r="AO496" i="1" s="1"/>
  <c r="E496" i="1"/>
  <c r="AS496" i="1" s="1"/>
  <c r="AN495" i="1"/>
  <c r="AO495" i="1" s="1"/>
  <c r="E495" i="1"/>
  <c r="AS495" i="1" s="1"/>
  <c r="AN494" i="1"/>
  <c r="AO494" i="1" s="1"/>
  <c r="E494" i="1"/>
  <c r="AS494" i="1" s="1"/>
  <c r="AN493" i="1"/>
  <c r="AO493" i="1" s="1"/>
  <c r="E493" i="1"/>
  <c r="AS493" i="1" s="1"/>
  <c r="AN492" i="1"/>
  <c r="AO492" i="1" s="1"/>
  <c r="E492" i="1"/>
  <c r="AS492" i="1" s="1"/>
  <c r="AK491" i="1"/>
  <c r="AN491" i="1" s="1"/>
  <c r="AO491" i="1" s="1"/>
  <c r="E491" i="1"/>
  <c r="AT491" i="1" s="1"/>
  <c r="AH491" i="1" s="1"/>
  <c r="AP491" i="1" s="1"/>
  <c r="AN489" i="1"/>
  <c r="BC489" i="1" s="1"/>
  <c r="E489" i="1"/>
  <c r="AS489" i="1" s="1"/>
  <c r="AN488" i="1"/>
  <c r="AO488" i="1" s="1"/>
  <c r="E488" i="1"/>
  <c r="AS488" i="1" s="1"/>
  <c r="AN487" i="1"/>
  <c r="BC487" i="1" s="1"/>
  <c r="E487" i="1"/>
  <c r="AS487" i="1" s="1"/>
  <c r="AN486" i="1"/>
  <c r="BC486" i="1" s="1"/>
  <c r="E486" i="1"/>
  <c r="AS486" i="1" s="1"/>
  <c r="AN485" i="1"/>
  <c r="AO485" i="1" s="1"/>
  <c r="E485" i="1"/>
  <c r="AS485" i="1" s="1"/>
  <c r="AN484" i="1"/>
  <c r="BC484" i="1" s="1"/>
  <c r="E484" i="1"/>
  <c r="AS484" i="1" s="1"/>
  <c r="AN483" i="1"/>
  <c r="BC483" i="1" s="1"/>
  <c r="E483" i="1"/>
  <c r="AS483" i="1" s="1"/>
  <c r="AN482" i="1"/>
  <c r="AO482" i="1" s="1"/>
  <c r="E482" i="1"/>
  <c r="AS482" i="1" s="1"/>
  <c r="AN481" i="1"/>
  <c r="AO481" i="1" s="1"/>
  <c r="E481" i="1"/>
  <c r="AS481" i="1" s="1"/>
  <c r="AN480" i="1"/>
  <c r="AO480" i="1" s="1"/>
  <c r="E480" i="1"/>
  <c r="AS480" i="1" s="1"/>
  <c r="AL479" i="1"/>
  <c r="AK479" i="1"/>
  <c r="AN479" i="1" s="1"/>
  <c r="AO479" i="1" s="1"/>
  <c r="AR479" i="1" s="1"/>
  <c r="AH479" i="1"/>
  <c r="AP479" i="1" s="1"/>
  <c r="E479" i="1"/>
  <c r="AT479" i="1" s="1"/>
  <c r="AN477" i="1"/>
  <c r="AO477" i="1" s="1"/>
  <c r="E477" i="1"/>
  <c r="AS477" i="1" s="1"/>
  <c r="AN476" i="1"/>
  <c r="AO476" i="1" s="1"/>
  <c r="E476" i="1"/>
  <c r="AS476" i="1" s="1"/>
  <c r="AN475" i="1"/>
  <c r="AO475" i="1" s="1"/>
  <c r="E475" i="1"/>
  <c r="AS475" i="1" s="1"/>
  <c r="AN474" i="1"/>
  <c r="BC474" i="1" s="1"/>
  <c r="E474" i="1"/>
  <c r="AS474" i="1" s="1"/>
  <c r="AN473" i="1"/>
  <c r="BC473" i="1" s="1"/>
  <c r="E473" i="1"/>
  <c r="AS473" i="1" s="1"/>
  <c r="AN472" i="1"/>
  <c r="BC472" i="1" s="1"/>
  <c r="E472" i="1"/>
  <c r="AS472" i="1" s="1"/>
  <c r="AN471" i="1"/>
  <c r="BC471" i="1" s="1"/>
  <c r="E471" i="1"/>
  <c r="AS471" i="1" s="1"/>
  <c r="AN470" i="1"/>
  <c r="AO470" i="1" s="1"/>
  <c r="E470" i="1"/>
  <c r="AS470" i="1" s="1"/>
  <c r="AN469" i="1"/>
  <c r="AO469" i="1" s="1"/>
  <c r="E469" i="1"/>
  <c r="AS469" i="1" s="1"/>
  <c r="AN468" i="1"/>
  <c r="AO468" i="1" s="1"/>
  <c r="E468" i="1"/>
  <c r="AS468" i="1" s="1"/>
  <c r="AN467" i="1"/>
  <c r="AO467" i="1" s="1"/>
  <c r="E467" i="1"/>
  <c r="AS467" i="1" s="1"/>
  <c r="AN466" i="1"/>
  <c r="AO466" i="1" s="1"/>
  <c r="E466" i="1"/>
  <c r="AS466" i="1" s="1"/>
  <c r="AL465" i="1"/>
  <c r="AK465" i="1"/>
  <c r="AN465" i="1" s="1"/>
  <c r="AO465" i="1" s="1"/>
  <c r="E465" i="1"/>
  <c r="AT465" i="1" s="1"/>
  <c r="AH465" i="1" s="1"/>
  <c r="AP465" i="1" s="1"/>
  <c r="AN463" i="1"/>
  <c r="BC463" i="1" s="1"/>
  <c r="E463" i="1"/>
  <c r="AS463" i="1" s="1"/>
  <c r="AN462" i="1"/>
  <c r="BC462" i="1" s="1"/>
  <c r="E462" i="1"/>
  <c r="AS462" i="1" s="1"/>
  <c r="AN461" i="1"/>
  <c r="BC461" i="1" s="1"/>
  <c r="E461" i="1"/>
  <c r="AS461" i="1" s="1"/>
  <c r="AN460" i="1"/>
  <c r="BC460" i="1" s="1"/>
  <c r="E460" i="1"/>
  <c r="AS460" i="1" s="1"/>
  <c r="AN459" i="1"/>
  <c r="AO459" i="1" s="1"/>
  <c r="E459" i="1"/>
  <c r="AS459" i="1" s="1"/>
  <c r="AN458" i="1"/>
  <c r="AO458" i="1" s="1"/>
  <c r="E458" i="1"/>
  <c r="AS458" i="1" s="1"/>
  <c r="AN457" i="1"/>
  <c r="AO457" i="1" s="1"/>
  <c r="E457" i="1"/>
  <c r="AS457" i="1" s="1"/>
  <c r="AN456" i="1"/>
  <c r="AO456" i="1" s="1"/>
  <c r="E456" i="1"/>
  <c r="AS456" i="1" s="1"/>
  <c r="AN455" i="1"/>
  <c r="AO455" i="1" s="1"/>
  <c r="E455" i="1"/>
  <c r="AS455" i="1" s="1"/>
  <c r="AN454" i="1"/>
  <c r="AO454" i="1" s="1"/>
  <c r="E454" i="1"/>
  <c r="AS454" i="1" s="1"/>
  <c r="AN453" i="1"/>
  <c r="AO453" i="1" s="1"/>
  <c r="E453" i="1"/>
  <c r="AS453" i="1" s="1"/>
  <c r="AN452" i="1"/>
  <c r="AO452" i="1" s="1"/>
  <c r="E452" i="1"/>
  <c r="AS452" i="1" s="1"/>
  <c r="AL451" i="1"/>
  <c r="AK451" i="1"/>
  <c r="AN451" i="1" s="1"/>
  <c r="AO451" i="1" s="1"/>
  <c r="E451" i="1"/>
  <c r="AT451" i="1" s="1"/>
  <c r="AH451" i="1" s="1"/>
  <c r="AP451" i="1" s="1"/>
  <c r="AN449" i="1"/>
  <c r="BC449" i="1" s="1"/>
  <c r="E449" i="1"/>
  <c r="AS449" i="1" s="1"/>
  <c r="AN448" i="1"/>
  <c r="BC448" i="1" s="1"/>
  <c r="E448" i="1"/>
  <c r="AS448" i="1" s="1"/>
  <c r="AN447" i="1"/>
  <c r="BC447" i="1" s="1"/>
  <c r="E447" i="1"/>
  <c r="AS447" i="1" s="1"/>
  <c r="AN446" i="1"/>
  <c r="BC446" i="1" s="1"/>
  <c r="E446" i="1"/>
  <c r="AS446" i="1" s="1"/>
  <c r="AN445" i="1"/>
  <c r="AO445" i="1" s="1"/>
  <c r="E445" i="1"/>
  <c r="AS445" i="1" s="1"/>
  <c r="AN444" i="1"/>
  <c r="AO444" i="1" s="1"/>
  <c r="E444" i="1"/>
  <c r="AS444" i="1" s="1"/>
  <c r="AN443" i="1"/>
  <c r="AO443" i="1" s="1"/>
  <c r="E443" i="1"/>
  <c r="AS443" i="1" s="1"/>
  <c r="AL442" i="1"/>
  <c r="AK442" i="1"/>
  <c r="AN442" i="1" s="1"/>
  <c r="AO442" i="1" s="1"/>
  <c r="E442" i="1"/>
  <c r="AT442" i="1" s="1"/>
  <c r="AH442" i="1" s="1"/>
  <c r="AP442" i="1" s="1"/>
  <c r="AN440" i="1"/>
  <c r="BC440" i="1" s="1"/>
  <c r="E440" i="1"/>
  <c r="AS440" i="1" s="1"/>
  <c r="AN439" i="1"/>
  <c r="BC439" i="1" s="1"/>
  <c r="E439" i="1"/>
  <c r="AS439" i="1" s="1"/>
  <c r="AN438" i="1"/>
  <c r="BC438" i="1" s="1"/>
  <c r="E438" i="1"/>
  <c r="AS438" i="1" s="1"/>
  <c r="AN437" i="1"/>
  <c r="BC437" i="1" s="1"/>
  <c r="E437" i="1"/>
  <c r="AS437" i="1" s="1"/>
  <c r="AN436" i="1"/>
  <c r="AO436" i="1" s="1"/>
  <c r="E436" i="1"/>
  <c r="AS436" i="1" s="1"/>
  <c r="AN435" i="1"/>
  <c r="AO435" i="1" s="1"/>
  <c r="E435" i="1"/>
  <c r="AS435" i="1" s="1"/>
  <c r="AN434" i="1"/>
  <c r="AO434" i="1" s="1"/>
  <c r="E434" i="1"/>
  <c r="AS434" i="1" s="1"/>
  <c r="AK433" i="1"/>
  <c r="AN433" i="1" s="1"/>
  <c r="AO433" i="1" s="1"/>
  <c r="E433" i="1"/>
  <c r="AT433" i="1" s="1"/>
  <c r="AH433" i="1" s="1"/>
  <c r="AP433" i="1" s="1"/>
  <c r="AN431" i="1"/>
  <c r="BC431" i="1" s="1"/>
  <c r="E431" i="1"/>
  <c r="AS431" i="1" s="1"/>
  <c r="AN430" i="1"/>
  <c r="BC430" i="1" s="1"/>
  <c r="E430" i="1"/>
  <c r="AS430" i="1" s="1"/>
  <c r="AN429" i="1"/>
  <c r="BC429" i="1" s="1"/>
  <c r="E429" i="1"/>
  <c r="AS429" i="1" s="1"/>
  <c r="AN428" i="1"/>
  <c r="AO428" i="1" s="1"/>
  <c r="E428" i="1"/>
  <c r="AS428" i="1" s="1"/>
  <c r="AN427" i="1"/>
  <c r="BC427" i="1" s="1"/>
  <c r="E427" i="1"/>
  <c r="AS427" i="1" s="1"/>
  <c r="AN426" i="1"/>
  <c r="AO426" i="1" s="1"/>
  <c r="E426" i="1"/>
  <c r="AS426" i="1" s="1"/>
  <c r="AN425" i="1"/>
  <c r="AO425" i="1" s="1"/>
  <c r="E425" i="1"/>
  <c r="AS425" i="1" s="1"/>
  <c r="AL424" i="1"/>
  <c r="AK424" i="1"/>
  <c r="AN424" i="1" s="1"/>
  <c r="E424" i="1"/>
  <c r="AT424" i="1" s="1"/>
  <c r="AN422" i="1"/>
  <c r="BC422" i="1" s="1"/>
  <c r="E422" i="1"/>
  <c r="AS422" i="1" s="1"/>
  <c r="AN421" i="1"/>
  <c r="AO421" i="1" s="1"/>
  <c r="E421" i="1"/>
  <c r="AS421" i="1" s="1"/>
  <c r="AN420" i="1"/>
  <c r="BC420" i="1" s="1"/>
  <c r="E420" i="1"/>
  <c r="AS420" i="1" s="1"/>
  <c r="AN419" i="1"/>
  <c r="AO419" i="1" s="1"/>
  <c r="E419" i="1"/>
  <c r="AS419" i="1" s="1"/>
  <c r="AN418" i="1"/>
  <c r="BC418" i="1" s="1"/>
  <c r="E418" i="1"/>
  <c r="AS418" i="1" s="1"/>
  <c r="AN417" i="1"/>
  <c r="BC417" i="1" s="1"/>
  <c r="E417" i="1"/>
  <c r="AS417" i="1" s="1"/>
  <c r="AN416" i="1"/>
  <c r="AO416" i="1" s="1"/>
  <c r="E416" i="1"/>
  <c r="AS416" i="1" s="1"/>
  <c r="AL415" i="1"/>
  <c r="AK415" i="1"/>
  <c r="AN415" i="1" s="1"/>
  <c r="AO415" i="1" s="1"/>
  <c r="AR415" i="1" s="1"/>
  <c r="E415" i="1"/>
  <c r="AT415" i="1" s="1"/>
  <c r="AH415" i="1" s="1"/>
  <c r="AP415" i="1" s="1"/>
  <c r="AN413" i="1"/>
  <c r="BC413" i="1" s="1"/>
  <c r="E413" i="1"/>
  <c r="AS413" i="1" s="1"/>
  <c r="AN412" i="1"/>
  <c r="BC412" i="1" s="1"/>
  <c r="E412" i="1"/>
  <c r="AS412" i="1" s="1"/>
  <c r="AN411" i="1"/>
  <c r="BC411" i="1" s="1"/>
  <c r="E411" i="1"/>
  <c r="AS411" i="1" s="1"/>
  <c r="AN410" i="1"/>
  <c r="BC410" i="1" s="1"/>
  <c r="E410" i="1"/>
  <c r="AS410" i="1" s="1"/>
  <c r="AN409" i="1"/>
  <c r="BC409" i="1" s="1"/>
  <c r="E409" i="1"/>
  <c r="AS409" i="1" s="1"/>
  <c r="AN408" i="1"/>
  <c r="BC408" i="1" s="1"/>
  <c r="E408" i="1"/>
  <c r="AS408" i="1" s="1"/>
  <c r="AN407" i="1"/>
  <c r="BC407" i="1" s="1"/>
  <c r="E407" i="1"/>
  <c r="AS407" i="1" s="1"/>
  <c r="AN406" i="1"/>
  <c r="BC406" i="1" s="1"/>
  <c r="E406" i="1"/>
  <c r="AS406" i="1" s="1"/>
  <c r="AN405" i="1"/>
  <c r="AO405" i="1" s="1"/>
  <c r="E405" i="1"/>
  <c r="AS405" i="1" s="1"/>
  <c r="AN404" i="1"/>
  <c r="AO404" i="1" s="1"/>
  <c r="E404" i="1"/>
  <c r="AS404" i="1" s="1"/>
  <c r="AN403" i="1"/>
  <c r="AO403" i="1" s="1"/>
  <c r="E403" i="1"/>
  <c r="AS403" i="1" s="1"/>
  <c r="AN402" i="1"/>
  <c r="AO402" i="1" s="1"/>
  <c r="E402" i="1"/>
  <c r="AS402" i="1" s="1"/>
  <c r="AN401" i="1"/>
  <c r="AO401" i="1" s="1"/>
  <c r="E401" i="1"/>
  <c r="AS401" i="1" s="1"/>
  <c r="AN400" i="1"/>
  <c r="AO400" i="1" s="1"/>
  <c r="E400" i="1"/>
  <c r="AS400" i="1" s="1"/>
  <c r="AN399" i="1"/>
  <c r="AO399" i="1" s="1"/>
  <c r="E399" i="1"/>
  <c r="AS399" i="1" s="1"/>
  <c r="AN398" i="1"/>
  <c r="AO398" i="1" s="1"/>
  <c r="E398" i="1"/>
  <c r="AS398" i="1" s="1"/>
  <c r="AL397" i="1"/>
  <c r="AK397" i="1"/>
  <c r="AN397" i="1" s="1"/>
  <c r="E397" i="1"/>
  <c r="AS397" i="1" s="1"/>
  <c r="AL396" i="1"/>
  <c r="AK396" i="1"/>
  <c r="AN396" i="1" s="1"/>
  <c r="E396" i="1"/>
  <c r="AT396" i="1" s="1"/>
  <c r="AN394" i="1"/>
  <c r="BC394" i="1" s="1"/>
  <c r="E394" i="1"/>
  <c r="AS394" i="1" s="1"/>
  <c r="AN393" i="1"/>
  <c r="AO393" i="1" s="1"/>
  <c r="E393" i="1"/>
  <c r="AS393" i="1" s="1"/>
  <c r="AN392" i="1"/>
  <c r="AO392" i="1" s="1"/>
  <c r="E392" i="1"/>
  <c r="AS392" i="1" s="1"/>
  <c r="AN391" i="1"/>
  <c r="AO391" i="1" s="1"/>
  <c r="E391" i="1"/>
  <c r="AS391" i="1" s="1"/>
  <c r="AN390" i="1"/>
  <c r="AO390" i="1" s="1"/>
  <c r="E390" i="1"/>
  <c r="AS390" i="1" s="1"/>
  <c r="AN389" i="1"/>
  <c r="AO389" i="1" s="1"/>
  <c r="E389" i="1"/>
  <c r="AS389" i="1" s="1"/>
  <c r="AN388" i="1"/>
  <c r="AO388" i="1" s="1"/>
  <c r="E388" i="1"/>
  <c r="AS388" i="1" s="1"/>
  <c r="AL387" i="1"/>
  <c r="AK387" i="1"/>
  <c r="AN387" i="1" s="1"/>
  <c r="E387" i="1"/>
  <c r="AT387" i="1" s="1"/>
  <c r="AN385" i="1"/>
  <c r="BC385" i="1" s="1"/>
  <c r="E385" i="1"/>
  <c r="AS385" i="1" s="1"/>
  <c r="AN384" i="1"/>
  <c r="AO384" i="1" s="1"/>
  <c r="E384" i="1"/>
  <c r="AS384" i="1" s="1"/>
  <c r="AN383" i="1"/>
  <c r="AO383" i="1" s="1"/>
  <c r="E383" i="1"/>
  <c r="AS383" i="1" s="1"/>
  <c r="AN382" i="1"/>
  <c r="AO382" i="1" s="1"/>
  <c r="E382" i="1"/>
  <c r="AS382" i="1" s="1"/>
  <c r="AN381" i="1"/>
  <c r="AO381" i="1" s="1"/>
  <c r="E381" i="1"/>
  <c r="AS381" i="1" s="1"/>
  <c r="AN380" i="1"/>
  <c r="AO380" i="1" s="1"/>
  <c r="E380" i="1"/>
  <c r="AS380" i="1" s="1"/>
  <c r="AN379" i="1"/>
  <c r="AO379" i="1" s="1"/>
  <c r="E379" i="1"/>
  <c r="AS379" i="1" s="1"/>
  <c r="AL378" i="1"/>
  <c r="AK378" i="1"/>
  <c r="AN378" i="1" s="1"/>
  <c r="E378" i="1"/>
  <c r="AT378" i="1" s="1"/>
  <c r="AN376" i="1"/>
  <c r="AO376" i="1" s="1"/>
  <c r="E376" i="1"/>
  <c r="AS376" i="1" s="1"/>
  <c r="AN375" i="1"/>
  <c r="BC375" i="1" s="1"/>
  <c r="E375" i="1"/>
  <c r="AS375" i="1" s="1"/>
  <c r="AN374" i="1"/>
  <c r="AO374" i="1" s="1"/>
  <c r="E374" i="1"/>
  <c r="AS374" i="1" s="1"/>
  <c r="AN373" i="1"/>
  <c r="BC373" i="1" s="1"/>
  <c r="E373" i="1"/>
  <c r="AS373" i="1" s="1"/>
  <c r="AN372" i="1"/>
  <c r="AO372" i="1" s="1"/>
  <c r="E372" i="1"/>
  <c r="AS372" i="1" s="1"/>
  <c r="AN371" i="1"/>
  <c r="AO371" i="1" s="1"/>
  <c r="E371" i="1"/>
  <c r="AS371" i="1" s="1"/>
  <c r="AN370" i="1"/>
  <c r="AO370" i="1" s="1"/>
  <c r="E370" i="1"/>
  <c r="AS370" i="1" s="1"/>
  <c r="AN369" i="1"/>
  <c r="AO369" i="1" s="1"/>
  <c r="E369" i="1"/>
  <c r="AS369" i="1" s="1"/>
  <c r="AL368" i="1"/>
  <c r="AK368" i="1"/>
  <c r="AN368" i="1" s="1"/>
  <c r="E368" i="1"/>
  <c r="AT368" i="1" s="1"/>
  <c r="AN366" i="1"/>
  <c r="AO366" i="1" s="1"/>
  <c r="E366" i="1"/>
  <c r="AS366" i="1" s="1"/>
  <c r="AN365" i="1"/>
  <c r="AO365" i="1" s="1"/>
  <c r="E365" i="1"/>
  <c r="AS365" i="1" s="1"/>
  <c r="AN364" i="1"/>
  <c r="AO364" i="1" s="1"/>
  <c r="E364" i="1"/>
  <c r="AS364" i="1" s="1"/>
  <c r="AN363" i="1"/>
  <c r="AO363" i="1" s="1"/>
  <c r="E363" i="1"/>
  <c r="AS363" i="1" s="1"/>
  <c r="AN362" i="1"/>
  <c r="BC362" i="1" s="1"/>
  <c r="E362" i="1"/>
  <c r="AS362" i="1" s="1"/>
  <c r="AN361" i="1"/>
  <c r="AO361" i="1" s="1"/>
  <c r="E361" i="1"/>
  <c r="AS361" i="1" s="1"/>
  <c r="AN360" i="1"/>
  <c r="AO360" i="1" s="1"/>
  <c r="E360" i="1"/>
  <c r="AS360" i="1" s="1"/>
  <c r="AN359" i="1"/>
  <c r="AO359" i="1" s="1"/>
  <c r="E359" i="1"/>
  <c r="AS359" i="1" s="1"/>
  <c r="AN358" i="1"/>
  <c r="AO358" i="1" s="1"/>
  <c r="E358" i="1"/>
  <c r="AS358" i="1" s="1"/>
  <c r="AL357" i="1"/>
  <c r="AK357" i="1"/>
  <c r="AN357" i="1" s="1"/>
  <c r="E357" i="1"/>
  <c r="AT357" i="1" s="1"/>
  <c r="AN355" i="1"/>
  <c r="AO355" i="1" s="1"/>
  <c r="E355" i="1"/>
  <c r="AS355" i="1" s="1"/>
  <c r="AN354" i="1"/>
  <c r="AO354" i="1" s="1"/>
  <c r="E354" i="1"/>
  <c r="AS354" i="1" s="1"/>
  <c r="AN353" i="1"/>
  <c r="AO353" i="1" s="1"/>
  <c r="E353" i="1"/>
  <c r="AS353" i="1" s="1"/>
  <c r="AN352" i="1"/>
  <c r="AO352" i="1" s="1"/>
  <c r="E352" i="1"/>
  <c r="AS352" i="1" s="1"/>
  <c r="AN351" i="1"/>
  <c r="AO351" i="1" s="1"/>
  <c r="E351" i="1"/>
  <c r="AS351" i="1" s="1"/>
  <c r="AN350" i="1"/>
  <c r="AO350" i="1" s="1"/>
  <c r="E350" i="1"/>
  <c r="AS350" i="1" s="1"/>
  <c r="AN349" i="1"/>
  <c r="AO349" i="1" s="1"/>
  <c r="E349" i="1"/>
  <c r="AS349" i="1" s="1"/>
  <c r="AN348" i="1"/>
  <c r="AO348" i="1" s="1"/>
  <c r="E348" i="1"/>
  <c r="AS348" i="1" s="1"/>
  <c r="AN347" i="1"/>
  <c r="AO347" i="1" s="1"/>
  <c r="E347" i="1"/>
  <c r="AS347" i="1" s="1"/>
  <c r="AN346" i="1"/>
  <c r="AO346" i="1" s="1"/>
  <c r="E346" i="1"/>
  <c r="AS346" i="1" s="1"/>
  <c r="AN345" i="1"/>
  <c r="AO345" i="1" s="1"/>
  <c r="E345" i="1"/>
  <c r="AS345" i="1" s="1"/>
  <c r="AN344" i="1"/>
  <c r="AO344" i="1" s="1"/>
  <c r="E344" i="1"/>
  <c r="AS344" i="1" s="1"/>
  <c r="AN343" i="1"/>
  <c r="AO343" i="1" s="1"/>
  <c r="E343" i="1"/>
  <c r="AS343" i="1" s="1"/>
  <c r="AN342" i="1"/>
  <c r="AO342" i="1" s="1"/>
  <c r="E342" i="1"/>
  <c r="AS342" i="1" s="1"/>
  <c r="AN341" i="1"/>
  <c r="AO341" i="1" s="1"/>
  <c r="E341" i="1"/>
  <c r="AS341" i="1" s="1"/>
  <c r="AN340" i="1"/>
  <c r="AO340" i="1" s="1"/>
  <c r="E340" i="1"/>
  <c r="AS340" i="1" s="1"/>
  <c r="AN339" i="1"/>
  <c r="AO339" i="1" s="1"/>
  <c r="E339" i="1"/>
  <c r="AS339" i="1" s="1"/>
  <c r="AN338" i="1"/>
  <c r="AO338" i="1" s="1"/>
  <c r="E338" i="1"/>
  <c r="AS338" i="1" s="1"/>
  <c r="AN337" i="1"/>
  <c r="AO337" i="1" s="1"/>
  <c r="E337" i="1"/>
  <c r="AS337" i="1" s="1"/>
  <c r="AN336" i="1"/>
  <c r="AO336" i="1" s="1"/>
  <c r="E336" i="1"/>
  <c r="AS336" i="1" s="1"/>
  <c r="AN335" i="1"/>
  <c r="AO335" i="1" s="1"/>
  <c r="E335" i="1"/>
  <c r="AS335" i="1" s="1"/>
  <c r="AN334" i="1"/>
  <c r="AO334" i="1" s="1"/>
  <c r="E334" i="1"/>
  <c r="AS334" i="1" s="1"/>
  <c r="AN333" i="1"/>
  <c r="AO333" i="1" s="1"/>
  <c r="E333" i="1"/>
  <c r="AS333" i="1" s="1"/>
  <c r="AN332" i="1"/>
  <c r="AO332" i="1" s="1"/>
  <c r="E332" i="1"/>
  <c r="AS332" i="1" s="1"/>
  <c r="AN331" i="1"/>
  <c r="AO331" i="1" s="1"/>
  <c r="E331" i="1"/>
  <c r="AS331" i="1" s="1"/>
  <c r="AN330" i="1"/>
  <c r="BC330" i="1" s="1"/>
  <c r="E330" i="1"/>
  <c r="AS330" i="1" s="1"/>
  <c r="AN329" i="1"/>
  <c r="AO329" i="1" s="1"/>
  <c r="E329" i="1"/>
  <c r="AS329" i="1" s="1"/>
  <c r="AN328" i="1"/>
  <c r="BC328" i="1" s="1"/>
  <c r="E328" i="1"/>
  <c r="AS328" i="1" s="1"/>
  <c r="AN327" i="1"/>
  <c r="BC327" i="1" s="1"/>
  <c r="E327" i="1"/>
  <c r="AS327" i="1" s="1"/>
  <c r="AN326" i="1"/>
  <c r="BC326" i="1" s="1"/>
  <c r="E326" i="1"/>
  <c r="AS326" i="1" s="1"/>
  <c r="AN325" i="1"/>
  <c r="BC325" i="1" s="1"/>
  <c r="E325" i="1"/>
  <c r="AS325" i="1" s="1"/>
  <c r="AN324" i="1"/>
  <c r="AO324" i="1" s="1"/>
  <c r="E324" i="1"/>
  <c r="AS324" i="1" s="1"/>
  <c r="AN323" i="1"/>
  <c r="AO323" i="1" s="1"/>
  <c r="E323" i="1"/>
  <c r="AS323" i="1" s="1"/>
  <c r="AN322" i="1"/>
  <c r="AO322" i="1" s="1"/>
  <c r="E322" i="1"/>
  <c r="AS322" i="1" s="1"/>
  <c r="AN321" i="1"/>
  <c r="BC321" i="1" s="1"/>
  <c r="E321" i="1"/>
  <c r="AS321" i="1" s="1"/>
  <c r="AN320" i="1"/>
  <c r="BC320" i="1" s="1"/>
  <c r="E320" i="1"/>
  <c r="AS320" i="1" s="1"/>
  <c r="AN319" i="1"/>
  <c r="AO319" i="1" s="1"/>
  <c r="E319" i="1"/>
  <c r="AS319" i="1" s="1"/>
  <c r="AN318" i="1"/>
  <c r="BC318" i="1" s="1"/>
  <c r="E318" i="1"/>
  <c r="AS318" i="1" s="1"/>
  <c r="AN317" i="1"/>
  <c r="AO317" i="1" s="1"/>
  <c r="E317" i="1"/>
  <c r="AS317" i="1" s="1"/>
  <c r="AN316" i="1"/>
  <c r="AO316" i="1" s="1"/>
  <c r="E316" i="1"/>
  <c r="AS316" i="1" s="1"/>
  <c r="AN315" i="1"/>
  <c r="BC315" i="1" s="1"/>
  <c r="E315" i="1"/>
  <c r="AS315" i="1" s="1"/>
  <c r="AN314" i="1"/>
  <c r="BC314" i="1" s="1"/>
  <c r="E314" i="1"/>
  <c r="AS314" i="1" s="1"/>
  <c r="AN313" i="1"/>
  <c r="BC313" i="1" s="1"/>
  <c r="E313" i="1"/>
  <c r="AS313" i="1" s="1"/>
  <c r="AN312" i="1"/>
  <c r="BC312" i="1" s="1"/>
  <c r="E312" i="1"/>
  <c r="AS312" i="1" s="1"/>
  <c r="AN311" i="1"/>
  <c r="BC311" i="1" s="1"/>
  <c r="E311" i="1"/>
  <c r="AS311" i="1" s="1"/>
  <c r="AN310" i="1"/>
  <c r="BC310" i="1" s="1"/>
  <c r="E310" i="1"/>
  <c r="AS310" i="1" s="1"/>
  <c r="AN309" i="1"/>
  <c r="BC309" i="1" s="1"/>
  <c r="E309" i="1"/>
  <c r="AS309" i="1" s="1"/>
  <c r="AN308" i="1"/>
  <c r="BC308" i="1" s="1"/>
  <c r="E308" i="1"/>
  <c r="AS308" i="1" s="1"/>
  <c r="AN307" i="1"/>
  <c r="BC307" i="1" s="1"/>
  <c r="E307" i="1"/>
  <c r="AS307" i="1" s="1"/>
  <c r="AN306" i="1"/>
  <c r="BC306" i="1" s="1"/>
  <c r="E306" i="1"/>
  <c r="AS306" i="1" s="1"/>
  <c r="AN305" i="1"/>
  <c r="BC305" i="1" s="1"/>
  <c r="E305" i="1"/>
  <c r="AS305" i="1" s="1"/>
  <c r="AN304" i="1"/>
  <c r="BC304" i="1" s="1"/>
  <c r="E304" i="1"/>
  <c r="AS304" i="1" s="1"/>
  <c r="AN303" i="1"/>
  <c r="BC303" i="1" s="1"/>
  <c r="E303" i="1"/>
  <c r="AS303" i="1" s="1"/>
  <c r="AN302" i="1"/>
  <c r="BC302" i="1" s="1"/>
  <c r="E302" i="1"/>
  <c r="AS302" i="1" s="1"/>
  <c r="AN301" i="1"/>
  <c r="BC301" i="1" s="1"/>
  <c r="E301" i="1"/>
  <c r="AS301" i="1" s="1"/>
  <c r="AN300" i="1"/>
  <c r="BC300" i="1" s="1"/>
  <c r="E300" i="1"/>
  <c r="AS300" i="1" s="1"/>
  <c r="AN299" i="1"/>
  <c r="BC299" i="1" s="1"/>
  <c r="E299" i="1"/>
  <c r="AS299" i="1" s="1"/>
  <c r="AN298" i="1"/>
  <c r="BC298" i="1" s="1"/>
  <c r="E298" i="1"/>
  <c r="AS298" i="1" s="1"/>
  <c r="AN297" i="1"/>
  <c r="BC297" i="1" s="1"/>
  <c r="E297" i="1"/>
  <c r="AS297" i="1" s="1"/>
  <c r="AN296" i="1"/>
  <c r="BC296" i="1" s="1"/>
  <c r="E296" i="1"/>
  <c r="AS296" i="1" s="1"/>
  <c r="AN295" i="1"/>
  <c r="BC295" i="1" s="1"/>
  <c r="E295" i="1"/>
  <c r="AS295" i="1" s="1"/>
  <c r="AN294" i="1"/>
  <c r="BC294" i="1" s="1"/>
  <c r="E294" i="1"/>
  <c r="AS294" i="1" s="1"/>
  <c r="AN293" i="1"/>
  <c r="BC293" i="1" s="1"/>
  <c r="E293" i="1"/>
  <c r="AS293" i="1" s="1"/>
  <c r="AN292" i="1"/>
  <c r="BC292" i="1" s="1"/>
  <c r="E292" i="1"/>
  <c r="AS292" i="1" s="1"/>
  <c r="AN291" i="1"/>
  <c r="BC291" i="1" s="1"/>
  <c r="E291" i="1"/>
  <c r="AS291" i="1" s="1"/>
  <c r="AN290" i="1"/>
  <c r="BC290" i="1" s="1"/>
  <c r="E290" i="1"/>
  <c r="AS290" i="1" s="1"/>
  <c r="AN289" i="1"/>
  <c r="BC289" i="1" s="1"/>
  <c r="E289" i="1"/>
  <c r="AS289" i="1" s="1"/>
  <c r="AN288" i="1"/>
  <c r="BC288" i="1" s="1"/>
  <c r="E288" i="1"/>
  <c r="AS288" i="1" s="1"/>
  <c r="AN287" i="1"/>
  <c r="BC287" i="1" s="1"/>
  <c r="E287" i="1"/>
  <c r="AS287" i="1" s="1"/>
  <c r="AN286" i="1"/>
  <c r="BC286" i="1" s="1"/>
  <c r="E286" i="1"/>
  <c r="AS286" i="1" s="1"/>
  <c r="AN285" i="1"/>
  <c r="BC285" i="1" s="1"/>
  <c r="E285" i="1"/>
  <c r="AS285" i="1" s="1"/>
  <c r="AN284" i="1"/>
  <c r="BC284" i="1" s="1"/>
  <c r="E284" i="1"/>
  <c r="AS284" i="1" s="1"/>
  <c r="AN283" i="1"/>
  <c r="BC283" i="1" s="1"/>
  <c r="E283" i="1"/>
  <c r="AS283" i="1" s="1"/>
  <c r="AN282" i="1"/>
  <c r="BC282" i="1" s="1"/>
  <c r="E282" i="1"/>
  <c r="AS282" i="1" s="1"/>
  <c r="AN281" i="1"/>
  <c r="BC281" i="1" s="1"/>
  <c r="E281" i="1"/>
  <c r="AS281" i="1" s="1"/>
  <c r="AN280" i="1"/>
  <c r="BC280" i="1" s="1"/>
  <c r="E280" i="1"/>
  <c r="AS280" i="1" s="1"/>
  <c r="AN279" i="1"/>
  <c r="BC279" i="1" s="1"/>
  <c r="E279" i="1"/>
  <c r="AS279" i="1" s="1"/>
  <c r="AN278" i="1"/>
  <c r="BC278" i="1" s="1"/>
  <c r="E278" i="1"/>
  <c r="AS278" i="1" s="1"/>
  <c r="AN277" i="1"/>
  <c r="BC277" i="1" s="1"/>
  <c r="E277" i="1"/>
  <c r="AS277" i="1" s="1"/>
  <c r="AN276" i="1"/>
  <c r="BC276" i="1" s="1"/>
  <c r="E276" i="1"/>
  <c r="AS276" i="1" s="1"/>
  <c r="AN275" i="1"/>
  <c r="BC275" i="1" s="1"/>
  <c r="E275" i="1"/>
  <c r="AS275" i="1" s="1"/>
  <c r="AN274" i="1"/>
  <c r="BC274" i="1" s="1"/>
  <c r="E274" i="1"/>
  <c r="AS274" i="1" s="1"/>
  <c r="AN273" i="1"/>
  <c r="BC273" i="1" s="1"/>
  <c r="E273" i="1"/>
  <c r="AS273" i="1" s="1"/>
  <c r="AN272" i="1"/>
  <c r="AO272" i="1" s="1"/>
  <c r="E272" i="1"/>
  <c r="AS272" i="1" s="1"/>
  <c r="AN271" i="1"/>
  <c r="AO271" i="1" s="1"/>
  <c r="E271" i="1"/>
  <c r="AS271" i="1" s="1"/>
  <c r="AN270" i="1"/>
  <c r="BC270" i="1" s="1"/>
  <c r="E270" i="1"/>
  <c r="AS270" i="1" s="1"/>
  <c r="AN269" i="1"/>
  <c r="BC269" i="1" s="1"/>
  <c r="E269" i="1"/>
  <c r="AS269" i="1" s="1"/>
  <c r="AN268" i="1"/>
  <c r="BC268" i="1" s="1"/>
  <c r="E268" i="1"/>
  <c r="AS268" i="1" s="1"/>
  <c r="AN267" i="1"/>
  <c r="BC267" i="1" s="1"/>
  <c r="E267" i="1"/>
  <c r="AS267" i="1" s="1"/>
  <c r="AN266" i="1"/>
  <c r="AO266" i="1" s="1"/>
  <c r="E266" i="1"/>
  <c r="AS266" i="1" s="1"/>
  <c r="AN265" i="1"/>
  <c r="AO265" i="1" s="1"/>
  <c r="E265" i="1"/>
  <c r="AS265" i="1" s="1"/>
  <c r="AN264" i="1"/>
  <c r="AO264" i="1" s="1"/>
  <c r="E264" i="1"/>
  <c r="AS264" i="1" s="1"/>
  <c r="AN263" i="1"/>
  <c r="AO263" i="1" s="1"/>
  <c r="E263" i="1"/>
  <c r="AS263" i="1" s="1"/>
  <c r="AN262" i="1"/>
  <c r="AO262" i="1" s="1"/>
  <c r="E262" i="1"/>
  <c r="AS262" i="1" s="1"/>
  <c r="AN261" i="1"/>
  <c r="AO261" i="1" s="1"/>
  <c r="E261" i="1"/>
  <c r="AS261" i="1" s="1"/>
  <c r="AN260" i="1"/>
  <c r="AO260" i="1" s="1"/>
  <c r="E260" i="1"/>
  <c r="AS260" i="1" s="1"/>
  <c r="AN259" i="1"/>
  <c r="AO259" i="1" s="1"/>
  <c r="E259" i="1"/>
  <c r="AS259" i="1" s="1"/>
  <c r="AN258" i="1"/>
  <c r="AO258" i="1" s="1"/>
  <c r="E258" i="1"/>
  <c r="AS258" i="1" s="1"/>
  <c r="AN257" i="1"/>
  <c r="AO257" i="1" s="1"/>
  <c r="E257" i="1"/>
  <c r="AS257" i="1" s="1"/>
  <c r="AN256" i="1"/>
  <c r="AO256" i="1" s="1"/>
  <c r="E256" i="1"/>
  <c r="AS256" i="1" s="1"/>
  <c r="AN255" i="1"/>
  <c r="AO255" i="1" s="1"/>
  <c r="E255" i="1"/>
  <c r="AS255" i="1" s="1"/>
  <c r="AN254" i="1"/>
  <c r="AO254" i="1" s="1"/>
  <c r="E254" i="1"/>
  <c r="AS254" i="1" s="1"/>
  <c r="AN253" i="1"/>
  <c r="AO253" i="1" s="1"/>
  <c r="E253" i="1"/>
  <c r="AS253" i="1" s="1"/>
  <c r="AN252" i="1"/>
  <c r="AO252" i="1" s="1"/>
  <c r="E252" i="1"/>
  <c r="AS252" i="1" s="1"/>
  <c r="AN251" i="1"/>
  <c r="AO251" i="1" s="1"/>
  <c r="E251" i="1"/>
  <c r="AS251" i="1" s="1"/>
  <c r="AN250" i="1"/>
  <c r="AO250" i="1" s="1"/>
  <c r="E250" i="1"/>
  <c r="AS250" i="1" s="1"/>
  <c r="AN249" i="1"/>
  <c r="AO249" i="1" s="1"/>
  <c r="E249" i="1"/>
  <c r="AS249" i="1" s="1"/>
  <c r="AN248" i="1"/>
  <c r="AO248" i="1" s="1"/>
  <c r="E248" i="1"/>
  <c r="AS248" i="1" s="1"/>
  <c r="AN247" i="1"/>
  <c r="AO247" i="1" s="1"/>
  <c r="E247" i="1"/>
  <c r="AS247" i="1" s="1"/>
  <c r="AN246" i="1"/>
  <c r="AO246" i="1" s="1"/>
  <c r="E246" i="1"/>
  <c r="AS246" i="1" s="1"/>
  <c r="AN245" i="1"/>
  <c r="AO245" i="1" s="1"/>
  <c r="E245" i="1"/>
  <c r="AS245" i="1" s="1"/>
  <c r="AN244" i="1"/>
  <c r="AO244" i="1" s="1"/>
  <c r="E244" i="1"/>
  <c r="AS244" i="1" s="1"/>
  <c r="AN243" i="1"/>
  <c r="AO243" i="1" s="1"/>
  <c r="E243" i="1"/>
  <c r="AS243" i="1" s="1"/>
  <c r="AN242" i="1"/>
  <c r="AO242" i="1" s="1"/>
  <c r="E242" i="1"/>
  <c r="AS242" i="1" s="1"/>
  <c r="AN241" i="1"/>
  <c r="AO241" i="1" s="1"/>
  <c r="E241" i="1"/>
  <c r="AS241" i="1" s="1"/>
  <c r="AN240" i="1"/>
  <c r="AO240" i="1" s="1"/>
  <c r="E240" i="1"/>
  <c r="AS240" i="1" s="1"/>
  <c r="AN239" i="1"/>
  <c r="AO239" i="1" s="1"/>
  <c r="E239" i="1"/>
  <c r="AS239" i="1" s="1"/>
  <c r="AN238" i="1"/>
  <c r="AO238" i="1" s="1"/>
  <c r="E238" i="1"/>
  <c r="AS238" i="1" s="1"/>
  <c r="AN237" i="1"/>
  <c r="AO237" i="1" s="1"/>
  <c r="E237" i="1"/>
  <c r="AS237" i="1" s="1"/>
  <c r="AN236" i="1"/>
  <c r="AO236" i="1" s="1"/>
  <c r="E236" i="1"/>
  <c r="AS236" i="1" s="1"/>
  <c r="AN235" i="1"/>
  <c r="AO235" i="1" s="1"/>
  <c r="E235" i="1"/>
  <c r="AS235" i="1" s="1"/>
  <c r="AN234" i="1"/>
  <c r="AO234" i="1" s="1"/>
  <c r="E234" i="1"/>
  <c r="AS234" i="1" s="1"/>
  <c r="AN233" i="1"/>
  <c r="AO233" i="1" s="1"/>
  <c r="E233" i="1"/>
  <c r="AS233" i="1" s="1"/>
  <c r="AN232" i="1"/>
  <c r="AO232" i="1" s="1"/>
  <c r="E232" i="1"/>
  <c r="AS232" i="1" s="1"/>
  <c r="AN231" i="1"/>
  <c r="AO231" i="1" s="1"/>
  <c r="E231" i="1"/>
  <c r="AS231" i="1" s="1"/>
  <c r="AN230" i="1"/>
  <c r="AO230" i="1" s="1"/>
  <c r="E230" i="1"/>
  <c r="AS230" i="1" s="1"/>
  <c r="AN229" i="1"/>
  <c r="AO229" i="1" s="1"/>
  <c r="E229" i="1"/>
  <c r="AS229" i="1" s="1"/>
  <c r="AN228" i="1"/>
  <c r="AO228" i="1" s="1"/>
  <c r="E228" i="1"/>
  <c r="AS228" i="1" s="1"/>
  <c r="AN227" i="1"/>
  <c r="AO227" i="1" s="1"/>
  <c r="E227" i="1"/>
  <c r="AS227" i="1" s="1"/>
  <c r="AN226" i="1"/>
  <c r="AO226" i="1" s="1"/>
  <c r="E226" i="1"/>
  <c r="AS226" i="1" s="1"/>
  <c r="AN225" i="1"/>
  <c r="AO225" i="1" s="1"/>
  <c r="E225" i="1"/>
  <c r="AS225" i="1" s="1"/>
  <c r="AN224" i="1"/>
  <c r="AO224" i="1" s="1"/>
  <c r="E224" i="1"/>
  <c r="AS224" i="1" s="1"/>
  <c r="AN223" i="1"/>
  <c r="AO223" i="1" s="1"/>
  <c r="E223" i="1"/>
  <c r="AS223" i="1" s="1"/>
  <c r="AN222" i="1"/>
  <c r="AO222" i="1" s="1"/>
  <c r="E222" i="1"/>
  <c r="AS222" i="1" s="1"/>
  <c r="AN221" i="1"/>
  <c r="AO221" i="1" s="1"/>
  <c r="E221" i="1"/>
  <c r="AS221" i="1" s="1"/>
  <c r="AN220" i="1"/>
  <c r="AO220" i="1" s="1"/>
  <c r="E220" i="1"/>
  <c r="AS220" i="1" s="1"/>
  <c r="AN219" i="1"/>
  <c r="AO219" i="1" s="1"/>
  <c r="E219" i="1"/>
  <c r="AS219" i="1" s="1"/>
  <c r="AN218" i="1"/>
  <c r="AO218" i="1" s="1"/>
  <c r="E218" i="1"/>
  <c r="AS218" i="1" s="1"/>
  <c r="AN217" i="1"/>
  <c r="AO217" i="1" s="1"/>
  <c r="E217" i="1"/>
  <c r="AS217" i="1" s="1"/>
  <c r="AN216" i="1"/>
  <c r="AO216" i="1" s="1"/>
  <c r="E216" i="1"/>
  <c r="AS216" i="1" s="1"/>
  <c r="AN215" i="1"/>
  <c r="AO215" i="1" s="1"/>
  <c r="E215" i="1"/>
  <c r="AS215" i="1" s="1"/>
  <c r="AL214" i="1"/>
  <c r="AK214" i="1"/>
  <c r="AN214" i="1" s="1"/>
  <c r="AO214" i="1" s="1"/>
  <c r="AR214" i="1" s="1"/>
  <c r="AJ214" i="1"/>
  <c r="E214" i="1"/>
  <c r="AT214" i="1" s="1"/>
  <c r="AH214" i="1" s="1"/>
  <c r="AP214" i="1" s="1"/>
  <c r="AN212" i="1"/>
  <c r="AO212" i="1" s="1"/>
  <c r="E212" i="1"/>
  <c r="AS212" i="1" s="1"/>
  <c r="AN211" i="1"/>
  <c r="AO211" i="1" s="1"/>
  <c r="E211" i="1"/>
  <c r="AS211" i="1" s="1"/>
  <c r="AN210" i="1"/>
  <c r="AO210" i="1" s="1"/>
  <c r="E210" i="1"/>
  <c r="AS210" i="1" s="1"/>
  <c r="AN209" i="1"/>
  <c r="AO209" i="1" s="1"/>
  <c r="E209" i="1"/>
  <c r="AS209" i="1" s="1"/>
  <c r="AN208" i="1"/>
  <c r="AO208" i="1" s="1"/>
  <c r="E208" i="1"/>
  <c r="AS208" i="1" s="1"/>
  <c r="AN207" i="1"/>
  <c r="AO207" i="1" s="1"/>
  <c r="E207" i="1"/>
  <c r="AS207" i="1" s="1"/>
  <c r="AN206" i="1"/>
  <c r="AO206" i="1" s="1"/>
  <c r="E206" i="1"/>
  <c r="AS206" i="1" s="1"/>
  <c r="AN205" i="1"/>
  <c r="AO205" i="1" s="1"/>
  <c r="E205" i="1"/>
  <c r="AS205" i="1" s="1"/>
  <c r="AN204" i="1"/>
  <c r="AO204" i="1" s="1"/>
  <c r="E204" i="1"/>
  <c r="AS204" i="1" s="1"/>
  <c r="AN203" i="1"/>
  <c r="AO203" i="1" s="1"/>
  <c r="E203" i="1"/>
  <c r="AS203" i="1" s="1"/>
  <c r="AN202" i="1"/>
  <c r="AO202" i="1" s="1"/>
  <c r="E202" i="1"/>
  <c r="AS202" i="1" s="1"/>
  <c r="AN201" i="1"/>
  <c r="AO201" i="1" s="1"/>
  <c r="E201" i="1"/>
  <c r="AS201" i="1" s="1"/>
  <c r="AN200" i="1"/>
  <c r="AO200" i="1" s="1"/>
  <c r="E200" i="1"/>
  <c r="AS200" i="1" s="1"/>
  <c r="AN199" i="1"/>
  <c r="AO199" i="1" s="1"/>
  <c r="E199" i="1"/>
  <c r="AS199" i="1" s="1"/>
  <c r="AN198" i="1"/>
  <c r="AO198" i="1" s="1"/>
  <c r="E198" i="1"/>
  <c r="AS198" i="1" s="1"/>
  <c r="AN197" i="1"/>
  <c r="AO197" i="1" s="1"/>
  <c r="E197" i="1"/>
  <c r="AS197" i="1" s="1"/>
  <c r="AL196" i="1"/>
  <c r="AK196" i="1"/>
  <c r="AN196" i="1" s="1"/>
  <c r="E196" i="1"/>
  <c r="AT196" i="1" s="1"/>
  <c r="AN194" i="1"/>
  <c r="AO194" i="1" s="1"/>
  <c r="E194" i="1"/>
  <c r="AS194" i="1" s="1"/>
  <c r="AN193" i="1"/>
  <c r="AO193" i="1" s="1"/>
  <c r="E193" i="1"/>
  <c r="AS193" i="1" s="1"/>
  <c r="AN192" i="1"/>
  <c r="AO192" i="1" s="1"/>
  <c r="E192" i="1"/>
  <c r="AS192" i="1" s="1"/>
  <c r="AN191" i="1"/>
  <c r="AO191" i="1" s="1"/>
  <c r="E191" i="1"/>
  <c r="AS191" i="1" s="1"/>
  <c r="AN190" i="1"/>
  <c r="AO190" i="1" s="1"/>
  <c r="E190" i="1"/>
  <c r="AS190" i="1" s="1"/>
  <c r="AN189" i="1"/>
  <c r="AO189" i="1" s="1"/>
  <c r="E189" i="1"/>
  <c r="AS189" i="1" s="1"/>
  <c r="AN188" i="1"/>
  <c r="AO188" i="1" s="1"/>
  <c r="E188" i="1"/>
  <c r="AS188" i="1" s="1"/>
  <c r="AN187" i="1"/>
  <c r="AO187" i="1" s="1"/>
  <c r="E187" i="1"/>
  <c r="AS187" i="1" s="1"/>
  <c r="AN186" i="1"/>
  <c r="AO186" i="1" s="1"/>
  <c r="E186" i="1"/>
  <c r="AS186" i="1" s="1"/>
  <c r="AN185" i="1"/>
  <c r="AO185" i="1" s="1"/>
  <c r="E185" i="1"/>
  <c r="AS185" i="1" s="1"/>
  <c r="AN184" i="1"/>
  <c r="AO184" i="1" s="1"/>
  <c r="E184" i="1"/>
  <c r="AS184" i="1" s="1"/>
  <c r="AN183" i="1"/>
  <c r="AO183" i="1" s="1"/>
  <c r="E183" i="1"/>
  <c r="AS183" i="1" s="1"/>
  <c r="AN182" i="1"/>
  <c r="AO182" i="1" s="1"/>
  <c r="E182" i="1"/>
  <c r="AS182" i="1" s="1"/>
  <c r="AN181" i="1"/>
  <c r="AO181" i="1" s="1"/>
  <c r="E181" i="1"/>
  <c r="AS181" i="1" s="1"/>
  <c r="AN180" i="1"/>
  <c r="AO180" i="1" s="1"/>
  <c r="E180" i="1"/>
  <c r="AS180" i="1" s="1"/>
  <c r="AN179" i="1"/>
  <c r="AO179" i="1" s="1"/>
  <c r="E179" i="1"/>
  <c r="AS179" i="1" s="1"/>
  <c r="AN178" i="1"/>
  <c r="AO178" i="1" s="1"/>
  <c r="E178" i="1"/>
  <c r="AS178" i="1" s="1"/>
  <c r="AN177" i="1"/>
  <c r="AO177" i="1" s="1"/>
  <c r="E177" i="1"/>
  <c r="AS177" i="1" s="1"/>
  <c r="AN176" i="1"/>
  <c r="AO176" i="1" s="1"/>
  <c r="E176" i="1"/>
  <c r="AS176" i="1" s="1"/>
  <c r="AL175" i="1"/>
  <c r="AK175" i="1"/>
  <c r="AN175" i="1" s="1"/>
  <c r="AO175" i="1" s="1"/>
  <c r="AR175" i="1" s="1"/>
  <c r="E175" i="1"/>
  <c r="AT175" i="1" s="1"/>
  <c r="AH175" i="1" s="1"/>
  <c r="AP175" i="1" s="1"/>
  <c r="AN173" i="1"/>
  <c r="BC173" i="1" s="1"/>
  <c r="E173" i="1"/>
  <c r="AS173" i="1" s="1"/>
  <c r="AN172" i="1"/>
  <c r="BC172" i="1" s="1"/>
  <c r="E172" i="1"/>
  <c r="AS172" i="1" s="1"/>
  <c r="AN171" i="1"/>
  <c r="BC171" i="1" s="1"/>
  <c r="E171" i="1"/>
  <c r="AS171" i="1" s="1"/>
  <c r="AN170" i="1"/>
  <c r="BC170" i="1" s="1"/>
  <c r="E170" i="1"/>
  <c r="AS170" i="1" s="1"/>
  <c r="AN169" i="1"/>
  <c r="BC169" i="1" s="1"/>
  <c r="E169" i="1"/>
  <c r="AS169" i="1" s="1"/>
  <c r="AN168" i="1"/>
  <c r="BC168" i="1" s="1"/>
  <c r="E168" i="1"/>
  <c r="AS168" i="1" s="1"/>
  <c r="AN167" i="1"/>
  <c r="BC167" i="1" s="1"/>
  <c r="E167" i="1"/>
  <c r="AS167" i="1" s="1"/>
  <c r="AN166" i="1"/>
  <c r="BC166" i="1" s="1"/>
  <c r="E166" i="1"/>
  <c r="AS166" i="1" s="1"/>
  <c r="AN165" i="1"/>
  <c r="AO165" i="1" s="1"/>
  <c r="E165" i="1"/>
  <c r="AS165" i="1" s="1"/>
  <c r="AN164" i="1"/>
  <c r="AO164" i="1" s="1"/>
  <c r="E164" i="1"/>
  <c r="AS164" i="1" s="1"/>
  <c r="AN163" i="1"/>
  <c r="AO163" i="1" s="1"/>
  <c r="E163" i="1"/>
  <c r="AS163" i="1" s="1"/>
  <c r="AN162" i="1"/>
  <c r="AO162" i="1" s="1"/>
  <c r="E162" i="1"/>
  <c r="AS162" i="1" s="1"/>
  <c r="AN161" i="1"/>
  <c r="AO161" i="1" s="1"/>
  <c r="E161" i="1"/>
  <c r="AS161" i="1" s="1"/>
  <c r="AN160" i="1"/>
  <c r="AO160" i="1" s="1"/>
  <c r="E160" i="1"/>
  <c r="AS160" i="1" s="1"/>
  <c r="AN159" i="1"/>
  <c r="AO159" i="1" s="1"/>
  <c r="E159" i="1"/>
  <c r="AS159" i="1" s="1"/>
  <c r="AN158" i="1"/>
  <c r="AO158" i="1" s="1"/>
  <c r="E158" i="1"/>
  <c r="AS158" i="1" s="1"/>
  <c r="AN157" i="1"/>
  <c r="AO157" i="1" s="1"/>
  <c r="E157" i="1"/>
  <c r="AS157" i="1" s="1"/>
  <c r="AN156" i="1"/>
  <c r="AO156" i="1" s="1"/>
  <c r="E156" i="1"/>
  <c r="AS156" i="1" s="1"/>
  <c r="AN155" i="1"/>
  <c r="AO155" i="1" s="1"/>
  <c r="E155" i="1"/>
  <c r="AS155" i="1" s="1"/>
  <c r="AN154" i="1"/>
  <c r="AO154" i="1" s="1"/>
  <c r="E154" i="1"/>
  <c r="AS154" i="1" s="1"/>
  <c r="AN153" i="1"/>
  <c r="AO153" i="1" s="1"/>
  <c r="E153" i="1"/>
  <c r="AS153" i="1" s="1"/>
  <c r="AL152" i="1"/>
  <c r="AK152" i="1"/>
  <c r="AN152" i="1" s="1"/>
  <c r="E152" i="1"/>
  <c r="AT152" i="1" s="1"/>
  <c r="AN150" i="1"/>
  <c r="BC150" i="1" s="1"/>
  <c r="E150" i="1"/>
  <c r="AS150" i="1" s="1"/>
  <c r="AN149" i="1"/>
  <c r="BC149" i="1" s="1"/>
  <c r="E149" i="1"/>
  <c r="AS149" i="1" s="1"/>
  <c r="AN148" i="1"/>
  <c r="BC148" i="1" s="1"/>
  <c r="E148" i="1"/>
  <c r="AS148" i="1" s="1"/>
  <c r="AN147" i="1"/>
  <c r="AO147" i="1" s="1"/>
  <c r="E147" i="1"/>
  <c r="AS147" i="1" s="1"/>
  <c r="AN146" i="1"/>
  <c r="AO146" i="1" s="1"/>
  <c r="E146" i="1"/>
  <c r="AS146" i="1" s="1"/>
  <c r="AN145" i="1"/>
  <c r="AO145" i="1" s="1"/>
  <c r="E145" i="1"/>
  <c r="AS145" i="1" s="1"/>
  <c r="AN144" i="1"/>
  <c r="AO144" i="1" s="1"/>
  <c r="E144" i="1"/>
  <c r="AS144" i="1" s="1"/>
  <c r="AN143" i="1"/>
  <c r="AO143" i="1" s="1"/>
  <c r="E143" i="1"/>
  <c r="AS143" i="1" s="1"/>
  <c r="AN142" i="1"/>
  <c r="AO142" i="1" s="1"/>
  <c r="E142" i="1"/>
  <c r="AS142" i="1" s="1"/>
  <c r="AN141" i="1"/>
  <c r="AO141" i="1" s="1"/>
  <c r="E141" i="1"/>
  <c r="AS141" i="1" s="1"/>
  <c r="AN140" i="1"/>
  <c r="AO140" i="1" s="1"/>
  <c r="E140" i="1"/>
  <c r="AS140" i="1" s="1"/>
  <c r="AN139" i="1"/>
  <c r="AO139" i="1" s="1"/>
  <c r="E139" i="1"/>
  <c r="AS139" i="1" s="1"/>
  <c r="AN138" i="1"/>
  <c r="AO138" i="1" s="1"/>
  <c r="E138" i="1"/>
  <c r="AS138" i="1" s="1"/>
  <c r="AN137" i="1"/>
  <c r="AO137" i="1" s="1"/>
  <c r="E137" i="1"/>
  <c r="AS137" i="1" s="1"/>
  <c r="AN136" i="1"/>
  <c r="AO136" i="1" s="1"/>
  <c r="E136" i="1"/>
  <c r="AS136" i="1" s="1"/>
  <c r="AN135" i="1"/>
  <c r="AO135" i="1" s="1"/>
  <c r="E135" i="1"/>
  <c r="AS135" i="1" s="1"/>
  <c r="AN134" i="1"/>
  <c r="AO134" i="1" s="1"/>
  <c r="E134" i="1"/>
  <c r="AS134" i="1" s="1"/>
  <c r="AN133" i="1"/>
  <c r="AO133" i="1" s="1"/>
  <c r="E133" i="1"/>
  <c r="AS133" i="1" s="1"/>
  <c r="AL132" i="1"/>
  <c r="AK132" i="1"/>
  <c r="AN132" i="1" s="1"/>
  <c r="AO132" i="1" s="1"/>
  <c r="AR132" i="1" s="1"/>
  <c r="AH132" i="1"/>
  <c r="AP132" i="1" s="1"/>
  <c r="E132" i="1"/>
  <c r="AT132" i="1" s="1"/>
  <c r="AN130" i="1"/>
  <c r="BC130" i="1" s="1"/>
  <c r="E130" i="1"/>
  <c r="AS130" i="1" s="1"/>
  <c r="AN129" i="1"/>
  <c r="AO129" i="1" s="1"/>
  <c r="E129" i="1"/>
  <c r="AS129" i="1" s="1"/>
  <c r="AN128" i="1"/>
  <c r="AO128" i="1" s="1"/>
  <c r="E128" i="1"/>
  <c r="AS128" i="1" s="1"/>
  <c r="AN127" i="1"/>
  <c r="AO127" i="1" s="1"/>
  <c r="E127" i="1"/>
  <c r="AS127" i="1" s="1"/>
  <c r="AN126" i="1"/>
  <c r="AO126" i="1" s="1"/>
  <c r="E126" i="1"/>
  <c r="AS126" i="1" s="1"/>
  <c r="AN125" i="1"/>
  <c r="AO125" i="1" s="1"/>
  <c r="E125" i="1"/>
  <c r="AS125" i="1" s="1"/>
  <c r="AN124" i="1"/>
  <c r="AO124" i="1" s="1"/>
  <c r="E124" i="1"/>
  <c r="AS124" i="1" s="1"/>
  <c r="AN123" i="1"/>
  <c r="AO123" i="1" s="1"/>
  <c r="E123" i="1"/>
  <c r="AS123" i="1" s="1"/>
  <c r="AL122" i="1"/>
  <c r="AK122" i="1"/>
  <c r="AN122" i="1" s="1"/>
  <c r="E122" i="1"/>
  <c r="AT122" i="1" s="1"/>
  <c r="AN120" i="1"/>
  <c r="BC120" i="1" s="1"/>
  <c r="E120" i="1"/>
  <c r="AS120" i="1" s="1"/>
  <c r="AN119" i="1"/>
  <c r="BC119" i="1" s="1"/>
  <c r="E119" i="1"/>
  <c r="AS119" i="1" s="1"/>
  <c r="AN118" i="1"/>
  <c r="BC118" i="1" s="1"/>
  <c r="E118" i="1"/>
  <c r="AS118" i="1" s="1"/>
  <c r="AN117" i="1"/>
  <c r="AO117" i="1" s="1"/>
  <c r="E117" i="1"/>
  <c r="AS117" i="1" s="1"/>
  <c r="AN116" i="1"/>
  <c r="AO116" i="1" s="1"/>
  <c r="E116" i="1"/>
  <c r="AS116" i="1" s="1"/>
  <c r="AN115" i="1"/>
  <c r="AO115" i="1" s="1"/>
  <c r="E115" i="1"/>
  <c r="AS115" i="1" s="1"/>
  <c r="AN114" i="1"/>
  <c r="AO114" i="1" s="1"/>
  <c r="E114" i="1"/>
  <c r="AS114" i="1" s="1"/>
  <c r="AN113" i="1"/>
  <c r="AO113" i="1" s="1"/>
  <c r="E113" i="1"/>
  <c r="AS113" i="1" s="1"/>
  <c r="AN112" i="1"/>
  <c r="AO112" i="1" s="1"/>
  <c r="E112" i="1"/>
  <c r="AS112" i="1" s="1"/>
  <c r="AN111" i="1"/>
  <c r="AO111" i="1" s="1"/>
  <c r="E111" i="1"/>
  <c r="AS111" i="1" s="1"/>
  <c r="AL110" i="1"/>
  <c r="AK110" i="1"/>
  <c r="AN110" i="1" s="1"/>
  <c r="E110" i="1"/>
  <c r="AT110" i="1" s="1"/>
  <c r="AN108" i="1"/>
  <c r="BC108" i="1" s="1"/>
  <c r="E108" i="1"/>
  <c r="AS108" i="1" s="1"/>
  <c r="AN107" i="1"/>
  <c r="AO107" i="1" s="1"/>
  <c r="E107" i="1"/>
  <c r="AS107" i="1" s="1"/>
  <c r="AN106" i="1"/>
  <c r="AO106" i="1" s="1"/>
  <c r="E106" i="1"/>
  <c r="AS106" i="1" s="1"/>
  <c r="AN105" i="1"/>
  <c r="AO105" i="1" s="1"/>
  <c r="E105" i="1"/>
  <c r="AS105" i="1" s="1"/>
  <c r="AN104" i="1"/>
  <c r="AO104" i="1" s="1"/>
  <c r="E104" i="1"/>
  <c r="AS104" i="1" s="1"/>
  <c r="AL103" i="1"/>
  <c r="AK103" i="1"/>
  <c r="AN103" i="1" s="1"/>
  <c r="E103" i="1"/>
  <c r="AS103" i="1" s="1"/>
  <c r="AL102" i="1"/>
  <c r="AK102" i="1"/>
  <c r="AN102" i="1" s="1"/>
  <c r="E102" i="1"/>
  <c r="AT102" i="1" s="1"/>
  <c r="AN100" i="1"/>
  <c r="BC100" i="1" s="1"/>
  <c r="E100" i="1"/>
  <c r="AS100" i="1" s="1"/>
  <c r="AN99" i="1"/>
  <c r="BC99" i="1" s="1"/>
  <c r="E99" i="1"/>
  <c r="AS99" i="1" s="1"/>
  <c r="AN98" i="1"/>
  <c r="AO98" i="1" s="1"/>
  <c r="E98" i="1"/>
  <c r="AS98" i="1" s="1"/>
  <c r="AN97" i="1"/>
  <c r="AO97" i="1" s="1"/>
  <c r="E97" i="1"/>
  <c r="AS97" i="1" s="1"/>
  <c r="AN96" i="1"/>
  <c r="AO96" i="1" s="1"/>
  <c r="E96" i="1"/>
  <c r="AS96" i="1" s="1"/>
  <c r="AN95" i="1"/>
  <c r="AO95" i="1" s="1"/>
  <c r="E95" i="1"/>
  <c r="AS95" i="1" s="1"/>
  <c r="AN94" i="1"/>
  <c r="AO94" i="1" s="1"/>
  <c r="E94" i="1"/>
  <c r="AS94" i="1" s="1"/>
  <c r="AL93" i="1"/>
  <c r="AK93" i="1"/>
  <c r="AN93" i="1" s="1"/>
  <c r="E93" i="1"/>
  <c r="AT93" i="1" s="1"/>
  <c r="AN91" i="1"/>
  <c r="BC91" i="1" s="1"/>
  <c r="E91" i="1"/>
  <c r="AS91" i="1" s="1"/>
  <c r="AN90" i="1"/>
  <c r="BC90" i="1" s="1"/>
  <c r="E90" i="1"/>
  <c r="AS90" i="1" s="1"/>
  <c r="AN89" i="1"/>
  <c r="BC89" i="1" s="1"/>
  <c r="E89" i="1"/>
  <c r="AS89" i="1" s="1"/>
  <c r="AN88" i="1"/>
  <c r="AO88" i="1" s="1"/>
  <c r="E88" i="1"/>
  <c r="AS88" i="1" s="1"/>
  <c r="AN87" i="1"/>
  <c r="AO87" i="1" s="1"/>
  <c r="E87" i="1"/>
  <c r="AS87" i="1" s="1"/>
  <c r="AN86" i="1"/>
  <c r="AO86" i="1" s="1"/>
  <c r="E86" i="1"/>
  <c r="AS86" i="1" s="1"/>
  <c r="AN85" i="1"/>
  <c r="AO85" i="1" s="1"/>
  <c r="E85" i="1"/>
  <c r="AS85" i="1" s="1"/>
  <c r="AN84" i="1"/>
  <c r="AO84" i="1" s="1"/>
  <c r="E84" i="1"/>
  <c r="AS84" i="1" s="1"/>
  <c r="AN83" i="1"/>
  <c r="AO83" i="1" s="1"/>
  <c r="E83" i="1"/>
  <c r="AS83" i="1" s="1"/>
  <c r="AL82" i="1"/>
  <c r="AK82" i="1"/>
  <c r="AN82" i="1" s="1"/>
  <c r="E82" i="1"/>
  <c r="AT82" i="1" s="1"/>
  <c r="AN80" i="1"/>
  <c r="BC80" i="1" s="1"/>
  <c r="E80" i="1"/>
  <c r="AS80" i="1" s="1"/>
  <c r="AN79" i="1"/>
  <c r="BC79" i="1" s="1"/>
  <c r="E79" i="1"/>
  <c r="AS79" i="1" s="1"/>
  <c r="AN78" i="1"/>
  <c r="BC78" i="1" s="1"/>
  <c r="E78" i="1"/>
  <c r="AS78" i="1" s="1"/>
  <c r="AN77" i="1"/>
  <c r="AO77" i="1" s="1"/>
  <c r="E77" i="1"/>
  <c r="AS77" i="1" s="1"/>
  <c r="AN76" i="1"/>
  <c r="AO76" i="1" s="1"/>
  <c r="E76" i="1"/>
  <c r="AS76" i="1" s="1"/>
  <c r="AN75" i="1"/>
  <c r="AO75" i="1" s="1"/>
  <c r="E75" i="1"/>
  <c r="AS75" i="1" s="1"/>
  <c r="AN74" i="1"/>
  <c r="AO74" i="1" s="1"/>
  <c r="E74" i="1"/>
  <c r="AS74" i="1" s="1"/>
  <c r="AN73" i="1"/>
  <c r="AO73" i="1" s="1"/>
  <c r="E73" i="1"/>
  <c r="AS73" i="1" s="1"/>
  <c r="AN72" i="1"/>
  <c r="AO72" i="1" s="1"/>
  <c r="E72" i="1"/>
  <c r="AS72" i="1" s="1"/>
  <c r="AL71" i="1"/>
  <c r="AK71" i="1"/>
  <c r="AN71" i="1" s="1"/>
  <c r="E71" i="1"/>
  <c r="AT71" i="1" s="1"/>
  <c r="AN69" i="1"/>
  <c r="AO69" i="1" s="1"/>
  <c r="E69" i="1"/>
  <c r="AS69" i="1" s="1"/>
  <c r="AN68" i="1"/>
  <c r="BC68" i="1" s="1"/>
  <c r="E68" i="1"/>
  <c r="AS68" i="1" s="1"/>
  <c r="AN67" i="1"/>
  <c r="BC67" i="1" s="1"/>
  <c r="E67" i="1"/>
  <c r="AS67" i="1" s="1"/>
  <c r="AN66" i="1"/>
  <c r="AO66" i="1" s="1"/>
  <c r="E66" i="1"/>
  <c r="AS66" i="1" s="1"/>
  <c r="AN65" i="1"/>
  <c r="AO65" i="1" s="1"/>
  <c r="E65" i="1"/>
  <c r="AS65" i="1" s="1"/>
  <c r="AN64" i="1"/>
  <c r="AO64" i="1" s="1"/>
  <c r="E64" i="1"/>
  <c r="AS64" i="1" s="1"/>
  <c r="AN63" i="1"/>
  <c r="AO63" i="1" s="1"/>
  <c r="E63" i="1"/>
  <c r="AS63" i="1" s="1"/>
  <c r="AN62" i="1"/>
  <c r="AO62" i="1" s="1"/>
  <c r="E62" i="1"/>
  <c r="AS62" i="1" s="1"/>
  <c r="AN61" i="1"/>
  <c r="AO61" i="1" s="1"/>
  <c r="E61" i="1"/>
  <c r="AS61" i="1" s="1"/>
  <c r="AL60" i="1"/>
  <c r="AK60" i="1"/>
  <c r="AN60" i="1" s="1"/>
  <c r="E60" i="1"/>
  <c r="AT60" i="1" s="1"/>
  <c r="AN58" i="1"/>
  <c r="AO58" i="1" s="1"/>
  <c r="E58" i="1"/>
  <c r="AS58" i="1" s="1"/>
  <c r="AN57" i="1"/>
  <c r="AO57" i="1" s="1"/>
  <c r="E57" i="1"/>
  <c r="AS57" i="1" s="1"/>
  <c r="AN56" i="1"/>
  <c r="AO56" i="1" s="1"/>
  <c r="E56" i="1"/>
  <c r="AS56" i="1" s="1"/>
  <c r="AN55" i="1"/>
  <c r="AO55" i="1" s="1"/>
  <c r="E55" i="1"/>
  <c r="AS55" i="1" s="1"/>
  <c r="AN54" i="1"/>
  <c r="AO54" i="1" s="1"/>
  <c r="E54" i="1"/>
  <c r="AS54" i="1" s="1"/>
  <c r="AL53" i="1"/>
  <c r="AK53" i="1"/>
  <c r="AN53" i="1" s="1"/>
  <c r="E53" i="1"/>
  <c r="AT53" i="1" s="1"/>
  <c r="AN51" i="1"/>
  <c r="AO51" i="1" s="1"/>
  <c r="E51" i="1"/>
  <c r="AS51" i="1" s="1"/>
  <c r="AN50" i="1"/>
  <c r="AO50" i="1" s="1"/>
  <c r="E50" i="1"/>
  <c r="AS50" i="1" s="1"/>
  <c r="AN49" i="1"/>
  <c r="AO49" i="1" s="1"/>
  <c r="E49" i="1"/>
  <c r="AS49" i="1" s="1"/>
  <c r="AL48" i="1"/>
  <c r="AK48" i="1"/>
  <c r="AN48" i="1" s="1"/>
  <c r="E48" i="1"/>
  <c r="AT48" i="1" s="1"/>
  <c r="AN46" i="1"/>
  <c r="AO46" i="1" s="1"/>
  <c r="E46" i="1"/>
  <c r="AS46" i="1" s="1"/>
  <c r="AN45" i="1"/>
  <c r="AO45" i="1" s="1"/>
  <c r="E45" i="1"/>
  <c r="AS45" i="1" s="1"/>
  <c r="AN44" i="1"/>
  <c r="AO44" i="1" s="1"/>
  <c r="E44" i="1"/>
  <c r="AS44" i="1" s="1"/>
  <c r="AN43" i="1"/>
  <c r="AO43" i="1" s="1"/>
  <c r="E43" i="1"/>
  <c r="AS43" i="1" s="1"/>
  <c r="AN42" i="1"/>
  <c r="AO42" i="1" s="1"/>
  <c r="E42" i="1"/>
  <c r="AS42" i="1" s="1"/>
  <c r="AN41" i="1"/>
  <c r="AO41" i="1" s="1"/>
  <c r="E41" i="1"/>
  <c r="AS41" i="1" s="1"/>
  <c r="AN40" i="1"/>
  <c r="AO40" i="1" s="1"/>
  <c r="E40" i="1"/>
  <c r="AS40" i="1" s="1"/>
  <c r="AN39" i="1"/>
  <c r="AO39" i="1" s="1"/>
  <c r="E39" i="1"/>
  <c r="AS39" i="1" s="1"/>
  <c r="AN38" i="1"/>
  <c r="AO38" i="1" s="1"/>
  <c r="E38" i="1"/>
  <c r="AS38" i="1" s="1"/>
  <c r="AN37" i="1"/>
  <c r="AO37" i="1" s="1"/>
  <c r="E37" i="1"/>
  <c r="AS37" i="1" s="1"/>
  <c r="AL36" i="1"/>
  <c r="AK36" i="1"/>
  <c r="AN36" i="1" s="1"/>
  <c r="E36" i="1"/>
  <c r="AT36" i="1" s="1"/>
  <c r="AN34" i="1"/>
  <c r="BC34" i="1" s="1"/>
  <c r="E34" i="1"/>
  <c r="AS34" i="1" s="1"/>
  <c r="AN33" i="1"/>
  <c r="BC33" i="1" s="1"/>
  <c r="E33" i="1"/>
  <c r="AS33" i="1" s="1"/>
  <c r="AN32" i="1"/>
  <c r="BC32" i="1" s="1"/>
  <c r="E32" i="1"/>
  <c r="AS32" i="1" s="1"/>
  <c r="AN31" i="1"/>
  <c r="AO31" i="1" s="1"/>
  <c r="E31" i="1"/>
  <c r="AS31" i="1" s="1"/>
  <c r="AN30" i="1"/>
  <c r="AO30" i="1" s="1"/>
  <c r="E30" i="1"/>
  <c r="AS30" i="1" s="1"/>
  <c r="AN29" i="1"/>
  <c r="AO29" i="1" s="1"/>
  <c r="AL29" i="1"/>
  <c r="AK29" i="1"/>
  <c r="E29" i="1"/>
  <c r="AS29" i="1" s="1"/>
  <c r="AL28" i="1"/>
  <c r="AK28" i="1"/>
  <c r="AN28" i="1" s="1"/>
  <c r="E28" i="1"/>
  <c r="AT28" i="1" s="1"/>
  <c r="AN26" i="1"/>
  <c r="BC26" i="1" s="1"/>
  <c r="E26" i="1"/>
  <c r="AS26" i="1" s="1"/>
  <c r="AN25" i="1"/>
  <c r="BC25" i="1" s="1"/>
  <c r="E25" i="1"/>
  <c r="AS25" i="1" s="1"/>
  <c r="AN24" i="1"/>
  <c r="BC24" i="1" s="1"/>
  <c r="E24" i="1"/>
  <c r="AS24" i="1" s="1"/>
  <c r="AN23" i="1"/>
  <c r="AO23" i="1" s="1"/>
  <c r="E23" i="1"/>
  <c r="AS23" i="1" s="1"/>
  <c r="AN22" i="1"/>
  <c r="AO22" i="1" s="1"/>
  <c r="E22" i="1"/>
  <c r="AS22" i="1" s="1"/>
  <c r="AL21" i="1"/>
  <c r="AK21" i="1"/>
  <c r="AN21" i="1" s="1"/>
  <c r="E21" i="1"/>
  <c r="AT21" i="1" s="1"/>
  <c r="AN19" i="1"/>
  <c r="BC19" i="1" s="1"/>
  <c r="E19" i="1"/>
  <c r="AS19" i="1" s="1"/>
  <c r="AN18" i="1"/>
  <c r="BC18" i="1" s="1"/>
  <c r="E18" i="1"/>
  <c r="AS18" i="1" s="1"/>
  <c r="AN17" i="1"/>
  <c r="BC17" i="1" s="1"/>
  <c r="E17" i="1"/>
  <c r="AS17" i="1" s="1"/>
  <c r="AN16" i="1"/>
  <c r="AO16" i="1" s="1"/>
  <c r="E16" i="1"/>
  <c r="AS16" i="1" s="1"/>
  <c r="AN15" i="1"/>
  <c r="AO15" i="1" s="1"/>
  <c r="E15" i="1"/>
  <c r="AS15" i="1" s="1"/>
  <c r="AL14" i="1"/>
  <c r="AK14" i="1"/>
  <c r="AN14" i="1" s="1"/>
  <c r="E14" i="1"/>
  <c r="AT14" i="1" s="1"/>
  <c r="AN12" i="1"/>
  <c r="BC12" i="1" s="1"/>
  <c r="E12" i="1"/>
  <c r="AS12" i="1" s="1"/>
  <c r="AN11" i="1"/>
  <c r="BC11" i="1" s="1"/>
  <c r="E11" i="1"/>
  <c r="AS11" i="1" s="1"/>
  <c r="AN10" i="1"/>
  <c r="BC10" i="1" s="1"/>
  <c r="E10" i="1"/>
  <c r="AS10" i="1" s="1"/>
  <c r="AN9" i="1"/>
  <c r="AO9" i="1" s="1"/>
  <c r="E9" i="1"/>
  <c r="AS9" i="1" s="1"/>
  <c r="AL8" i="1"/>
  <c r="AK8" i="1"/>
  <c r="AN8" i="1" s="1"/>
  <c r="E8" i="1"/>
  <c r="AT8" i="1" s="1"/>
  <c r="AN6" i="1"/>
  <c r="BC6" i="1" s="1"/>
  <c r="E6" i="1"/>
  <c r="AS6" i="1" s="1"/>
  <c r="AN5" i="1"/>
  <c r="BC5" i="1" s="1"/>
  <c r="E5" i="1"/>
  <c r="AS5" i="1" s="1"/>
  <c r="AN4" i="1"/>
  <c r="BC4" i="1" s="1"/>
  <c r="E4" i="1"/>
  <c r="AS4" i="1" s="1"/>
  <c r="AN3" i="1"/>
  <c r="AO3" i="1" s="1"/>
  <c r="E3" i="1"/>
  <c r="AS3" i="1" s="1"/>
  <c r="AN2" i="1"/>
  <c r="AO2" i="1" s="1"/>
  <c r="E2" i="1"/>
  <c r="AT2" i="1" s="1"/>
  <c r="AP2" i="1" s="1"/>
  <c r="AQ6" i="1" l="1"/>
  <c r="AQ5" i="1"/>
  <c r="AQ4" i="1"/>
  <c r="AQ3" i="1"/>
  <c r="AQ2" i="1"/>
  <c r="AP8" i="1"/>
  <c r="AO8" i="1"/>
  <c r="AP14" i="1"/>
  <c r="AO14" i="1"/>
  <c r="AR14" i="1" s="1"/>
  <c r="AP21" i="1"/>
  <c r="AO21" i="1"/>
  <c r="AR21" i="1" s="1"/>
  <c r="AP28" i="1"/>
  <c r="AO28" i="1"/>
  <c r="AR28" i="1" s="1"/>
  <c r="AP36" i="1"/>
  <c r="AO36" i="1"/>
  <c r="AR36" i="1" s="1"/>
  <c r="AP48" i="1"/>
  <c r="AO48" i="1"/>
  <c r="AR48" i="1" s="1"/>
  <c r="AS2" i="1"/>
  <c r="AO4" i="1"/>
  <c r="BB4" i="1"/>
  <c r="AO5" i="1"/>
  <c r="BB5" i="1"/>
  <c r="AO6" i="1"/>
  <c r="BB6" i="1"/>
  <c r="AS8" i="1"/>
  <c r="AO10" i="1"/>
  <c r="BB10" i="1"/>
  <c r="AO11" i="1"/>
  <c r="BB11" i="1"/>
  <c r="AO12" i="1"/>
  <c r="BB12" i="1"/>
  <c r="AS14" i="1"/>
  <c r="AO17" i="1"/>
  <c r="BB17" i="1"/>
  <c r="AO18" i="1"/>
  <c r="BB18" i="1"/>
  <c r="AO19" i="1"/>
  <c r="BB19" i="1"/>
  <c r="AS21" i="1"/>
  <c r="AO24" i="1"/>
  <c r="BB24" i="1"/>
  <c r="AO25" i="1"/>
  <c r="BB25" i="1"/>
  <c r="AO26" i="1"/>
  <c r="BB26" i="1"/>
  <c r="AS28" i="1"/>
  <c r="AO32" i="1"/>
  <c r="BB32" i="1"/>
  <c r="AO33" i="1"/>
  <c r="BB33" i="1"/>
  <c r="AO34" i="1"/>
  <c r="BB34" i="1"/>
  <c r="AS36" i="1"/>
  <c r="AS48" i="1"/>
  <c r="AP53" i="1"/>
  <c r="AO53" i="1"/>
  <c r="AR53" i="1" s="1"/>
  <c r="AP60" i="1"/>
  <c r="AO60" i="1"/>
  <c r="AP71" i="1"/>
  <c r="AO71" i="1"/>
  <c r="AP82" i="1"/>
  <c r="AO82" i="1"/>
  <c r="AP93" i="1"/>
  <c r="AO93" i="1"/>
  <c r="AR93" i="1" s="1"/>
  <c r="AP102" i="1"/>
  <c r="AO102" i="1"/>
  <c r="AR102" i="1" s="1"/>
  <c r="AP103" i="1"/>
  <c r="AO103" i="1"/>
  <c r="AP110" i="1"/>
  <c r="AO110" i="1"/>
  <c r="AR110" i="1" s="1"/>
  <c r="AP122" i="1"/>
  <c r="AO122" i="1"/>
  <c r="AR122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P152" i="1"/>
  <c r="AO152" i="1"/>
  <c r="AR152" i="1" s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P196" i="1"/>
  <c r="AO196" i="1"/>
  <c r="AR196" i="1" s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P357" i="1"/>
  <c r="AO357" i="1"/>
  <c r="AR357" i="1" s="1"/>
  <c r="AP368" i="1"/>
  <c r="AO368" i="1"/>
  <c r="AR368" i="1" s="1"/>
  <c r="AP378" i="1"/>
  <c r="AO378" i="1"/>
  <c r="AR378" i="1" s="1"/>
  <c r="AP387" i="1"/>
  <c r="AO387" i="1"/>
  <c r="AR387" i="1" s="1"/>
  <c r="AP396" i="1"/>
  <c r="AO396" i="1"/>
  <c r="AP397" i="1"/>
  <c r="AO397" i="1"/>
  <c r="AR397" i="1" s="1"/>
  <c r="AQ422" i="1"/>
  <c r="AQ421" i="1"/>
  <c r="AQ420" i="1"/>
  <c r="AQ419" i="1"/>
  <c r="AQ418" i="1"/>
  <c r="AQ417" i="1"/>
  <c r="AQ416" i="1"/>
  <c r="AQ415" i="1"/>
  <c r="AP424" i="1"/>
  <c r="AO424" i="1"/>
  <c r="AR424" i="1" s="1"/>
  <c r="AQ440" i="1"/>
  <c r="AQ439" i="1"/>
  <c r="AQ438" i="1"/>
  <c r="AQ437" i="1"/>
  <c r="AQ436" i="1"/>
  <c r="AQ435" i="1"/>
  <c r="AQ434" i="1"/>
  <c r="AQ433" i="1"/>
  <c r="AQ449" i="1"/>
  <c r="AQ448" i="1"/>
  <c r="AQ447" i="1"/>
  <c r="AQ446" i="1"/>
  <c r="AQ445" i="1"/>
  <c r="AQ444" i="1"/>
  <c r="AQ443" i="1"/>
  <c r="AQ442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89" i="1"/>
  <c r="AQ488" i="1"/>
  <c r="AQ487" i="1"/>
  <c r="AQ486" i="1"/>
  <c r="AQ485" i="1"/>
  <c r="AQ484" i="1"/>
  <c r="AQ483" i="1"/>
  <c r="AQ482" i="1"/>
  <c r="AQ481" i="1"/>
  <c r="AQ480" i="1"/>
  <c r="AQ479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25" i="1"/>
  <c r="AQ524" i="1"/>
  <c r="AQ523" i="1"/>
  <c r="AQ522" i="1"/>
  <c r="AQ521" i="1"/>
  <c r="AQ520" i="1"/>
  <c r="AQ519" i="1"/>
  <c r="AQ518" i="1"/>
  <c r="AQ517" i="1"/>
  <c r="AP527" i="1"/>
  <c r="AO527" i="1"/>
  <c r="AR527" i="1" s="1"/>
  <c r="AP538" i="1"/>
  <c r="AO538" i="1"/>
  <c r="AR538" i="1" s="1"/>
  <c r="AQ555" i="1"/>
  <c r="AQ554" i="1"/>
  <c r="AQ553" i="1"/>
  <c r="AQ552" i="1"/>
  <c r="AQ551" i="1"/>
  <c r="AQ550" i="1"/>
  <c r="AQ549" i="1"/>
  <c r="AQ548" i="1"/>
  <c r="AW557" i="1"/>
  <c r="AV557" i="1"/>
  <c r="AQ566" i="1"/>
  <c r="AQ565" i="1"/>
  <c r="AQ564" i="1"/>
  <c r="AQ563" i="1"/>
  <c r="AQ562" i="1"/>
  <c r="AQ561" i="1"/>
  <c r="AQ560" i="1"/>
  <c r="AQ559" i="1"/>
  <c r="AQ575" i="1"/>
  <c r="AQ574" i="1"/>
  <c r="AQ573" i="1"/>
  <c r="AQ572" i="1"/>
  <c r="AQ571" i="1"/>
  <c r="AQ570" i="1"/>
  <c r="AQ569" i="1"/>
  <c r="AQ568" i="1"/>
  <c r="AQ584" i="1"/>
  <c r="AQ583" i="1"/>
  <c r="AQ582" i="1"/>
  <c r="AQ581" i="1"/>
  <c r="AQ580" i="1"/>
  <c r="AQ579" i="1"/>
  <c r="AQ578" i="1"/>
  <c r="AQ577" i="1"/>
  <c r="AQ593" i="1"/>
  <c r="AQ592" i="1"/>
  <c r="AQ591" i="1"/>
  <c r="AQ590" i="1"/>
  <c r="AQ589" i="1"/>
  <c r="AQ588" i="1"/>
  <c r="AQ587" i="1"/>
  <c r="AQ586" i="1"/>
  <c r="AP595" i="1"/>
  <c r="AO595" i="1"/>
  <c r="AR595" i="1" s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P622" i="1"/>
  <c r="AO622" i="1"/>
  <c r="AR622" i="1" s="1"/>
  <c r="AP636" i="1"/>
  <c r="AO636" i="1"/>
  <c r="AR636" i="1" s="1"/>
  <c r="AP650" i="1"/>
  <c r="AO650" i="1"/>
  <c r="AR650" i="1" s="1"/>
  <c r="AQ666" i="1"/>
  <c r="AQ665" i="1"/>
  <c r="AQ664" i="1"/>
  <c r="AS53" i="1"/>
  <c r="AS60" i="1"/>
  <c r="AO67" i="1"/>
  <c r="BB67" i="1"/>
  <c r="AO68" i="1"/>
  <c r="BB68" i="1"/>
  <c r="AS71" i="1"/>
  <c r="AO78" i="1"/>
  <c r="BB78" i="1"/>
  <c r="AO79" i="1"/>
  <c r="BB79" i="1"/>
  <c r="AO80" i="1"/>
  <c r="BB80" i="1"/>
  <c r="AS82" i="1"/>
  <c r="AO89" i="1"/>
  <c r="BB89" i="1"/>
  <c r="AO90" i="1"/>
  <c r="BB90" i="1"/>
  <c r="AO91" i="1"/>
  <c r="BB91" i="1"/>
  <c r="AS93" i="1"/>
  <c r="AO99" i="1"/>
  <c r="BB99" i="1"/>
  <c r="AO100" i="1"/>
  <c r="BB100" i="1"/>
  <c r="AS102" i="1"/>
  <c r="AO108" i="1"/>
  <c r="BB108" i="1"/>
  <c r="AS110" i="1"/>
  <c r="AO118" i="1"/>
  <c r="BB118" i="1"/>
  <c r="AO119" i="1"/>
  <c r="BB119" i="1"/>
  <c r="AO120" i="1"/>
  <c r="BB120" i="1"/>
  <c r="AS122" i="1"/>
  <c r="AO130" i="1"/>
  <c r="BB130" i="1"/>
  <c r="AS132" i="1"/>
  <c r="AO148" i="1"/>
  <c r="BB148" i="1"/>
  <c r="AO149" i="1"/>
  <c r="BB149" i="1"/>
  <c r="AO150" i="1"/>
  <c r="BB150" i="1"/>
  <c r="AS152" i="1"/>
  <c r="AO166" i="1"/>
  <c r="BB166" i="1"/>
  <c r="AO167" i="1"/>
  <c r="BB167" i="1"/>
  <c r="AO168" i="1"/>
  <c r="BB168" i="1"/>
  <c r="AO169" i="1"/>
  <c r="BB169" i="1"/>
  <c r="AO170" i="1"/>
  <c r="BB170" i="1"/>
  <c r="AO171" i="1"/>
  <c r="BB171" i="1"/>
  <c r="AO172" i="1"/>
  <c r="BB172" i="1"/>
  <c r="AO173" i="1"/>
  <c r="BB173" i="1"/>
  <c r="AS175" i="1"/>
  <c r="AS196" i="1"/>
  <c r="AS214" i="1"/>
  <c r="AO267" i="1"/>
  <c r="BB267" i="1"/>
  <c r="AO268" i="1"/>
  <c r="BB268" i="1"/>
  <c r="AO269" i="1"/>
  <c r="BB269" i="1"/>
  <c r="AO270" i="1"/>
  <c r="BB270" i="1"/>
  <c r="AO273" i="1"/>
  <c r="BB273" i="1"/>
  <c r="AO274" i="1"/>
  <c r="BB274" i="1"/>
  <c r="AO275" i="1"/>
  <c r="BB275" i="1"/>
  <c r="AO276" i="1"/>
  <c r="BB276" i="1"/>
  <c r="AO277" i="1"/>
  <c r="BB277" i="1"/>
  <c r="AO278" i="1"/>
  <c r="BB278" i="1"/>
  <c r="AO279" i="1"/>
  <c r="BB279" i="1"/>
  <c r="AO280" i="1"/>
  <c r="BB280" i="1"/>
  <c r="AO281" i="1"/>
  <c r="BB281" i="1"/>
  <c r="AO282" i="1"/>
  <c r="BB282" i="1"/>
  <c r="AO283" i="1"/>
  <c r="BB283" i="1"/>
  <c r="AO284" i="1"/>
  <c r="BB284" i="1"/>
  <c r="AO285" i="1"/>
  <c r="BB285" i="1"/>
  <c r="AO286" i="1"/>
  <c r="BB286" i="1"/>
  <c r="AO287" i="1"/>
  <c r="BB287" i="1"/>
  <c r="AO288" i="1"/>
  <c r="BB288" i="1"/>
  <c r="AO289" i="1"/>
  <c r="BB289" i="1"/>
  <c r="AO290" i="1"/>
  <c r="BB290" i="1"/>
  <c r="AO291" i="1"/>
  <c r="BB291" i="1"/>
  <c r="AO292" i="1"/>
  <c r="BB292" i="1"/>
  <c r="AO293" i="1"/>
  <c r="BB293" i="1"/>
  <c r="AO294" i="1"/>
  <c r="BB294" i="1"/>
  <c r="AO295" i="1"/>
  <c r="BB295" i="1"/>
  <c r="AO296" i="1"/>
  <c r="BB296" i="1"/>
  <c r="AO297" i="1"/>
  <c r="BB297" i="1"/>
  <c r="AO298" i="1"/>
  <c r="BB298" i="1"/>
  <c r="AO299" i="1"/>
  <c r="BB299" i="1"/>
  <c r="AO300" i="1"/>
  <c r="BB300" i="1"/>
  <c r="AO301" i="1"/>
  <c r="BB301" i="1"/>
  <c r="AO302" i="1"/>
  <c r="BB302" i="1"/>
  <c r="AO303" i="1"/>
  <c r="BB303" i="1"/>
  <c r="AO304" i="1"/>
  <c r="BB304" i="1"/>
  <c r="AO305" i="1"/>
  <c r="BB305" i="1"/>
  <c r="AO306" i="1"/>
  <c r="BB306" i="1"/>
  <c r="AO307" i="1"/>
  <c r="BB307" i="1"/>
  <c r="AO308" i="1"/>
  <c r="BB308" i="1"/>
  <c r="AO309" i="1"/>
  <c r="BB309" i="1"/>
  <c r="AO310" i="1"/>
  <c r="BB310" i="1"/>
  <c r="AO311" i="1"/>
  <c r="BB311" i="1"/>
  <c r="AO312" i="1"/>
  <c r="BB312" i="1"/>
  <c r="AO313" i="1"/>
  <c r="BB313" i="1"/>
  <c r="AO314" i="1"/>
  <c r="BB314" i="1"/>
  <c r="AO315" i="1"/>
  <c r="BB315" i="1"/>
  <c r="AO318" i="1"/>
  <c r="BB318" i="1"/>
  <c r="AO320" i="1"/>
  <c r="BB320" i="1"/>
  <c r="AO321" i="1"/>
  <c r="BB321" i="1"/>
  <c r="AO325" i="1"/>
  <c r="BB325" i="1"/>
  <c r="AO326" i="1"/>
  <c r="BB326" i="1"/>
  <c r="AO327" i="1"/>
  <c r="BB327" i="1"/>
  <c r="AO328" i="1"/>
  <c r="BB328" i="1"/>
  <c r="AO330" i="1"/>
  <c r="BB330" i="1"/>
  <c r="AS357" i="1"/>
  <c r="AO362" i="1"/>
  <c r="BB362" i="1"/>
  <c r="AS368" i="1"/>
  <c r="AO373" i="1"/>
  <c r="BB373" i="1"/>
  <c r="AO375" i="1"/>
  <c r="BB375" i="1"/>
  <c r="AS378" i="1"/>
  <c r="AO385" i="1"/>
  <c r="BB385" i="1"/>
  <c r="AS387" i="1"/>
  <c r="AO394" i="1"/>
  <c r="BB394" i="1"/>
  <c r="AS396" i="1"/>
  <c r="AO406" i="1"/>
  <c r="BB406" i="1"/>
  <c r="AO407" i="1"/>
  <c r="BB407" i="1"/>
  <c r="AO408" i="1"/>
  <c r="BB408" i="1"/>
  <c r="AO409" i="1"/>
  <c r="BB409" i="1"/>
  <c r="AO410" i="1"/>
  <c r="BB410" i="1"/>
  <c r="AO411" i="1"/>
  <c r="BB411" i="1"/>
  <c r="AO412" i="1"/>
  <c r="BB412" i="1"/>
  <c r="AO413" i="1"/>
  <c r="BB413" i="1"/>
  <c r="AS415" i="1"/>
  <c r="AO417" i="1"/>
  <c r="BB417" i="1"/>
  <c r="AO418" i="1"/>
  <c r="BB418" i="1"/>
  <c r="AO420" i="1"/>
  <c r="BB420" i="1"/>
  <c r="AO422" i="1"/>
  <c r="BB422" i="1"/>
  <c r="AS424" i="1"/>
  <c r="AO427" i="1"/>
  <c r="BB427" i="1"/>
  <c r="AO429" i="1"/>
  <c r="BB429" i="1"/>
  <c r="AO430" i="1"/>
  <c r="BB430" i="1"/>
  <c r="AO431" i="1"/>
  <c r="BB431" i="1"/>
  <c r="AS433" i="1"/>
  <c r="AO437" i="1"/>
  <c r="BB437" i="1"/>
  <c r="AO438" i="1"/>
  <c r="BB438" i="1"/>
  <c r="AO439" i="1"/>
  <c r="BB439" i="1"/>
  <c r="AO440" i="1"/>
  <c r="BB440" i="1"/>
  <c r="AS442" i="1"/>
  <c r="AO446" i="1"/>
  <c r="BB446" i="1"/>
  <c r="AO447" i="1"/>
  <c r="BB447" i="1"/>
  <c r="AO448" i="1"/>
  <c r="BB448" i="1"/>
  <c r="AO449" i="1"/>
  <c r="BB449" i="1"/>
  <c r="AS451" i="1"/>
  <c r="AO460" i="1"/>
  <c r="BB460" i="1"/>
  <c r="AO461" i="1"/>
  <c r="BB461" i="1"/>
  <c r="AO462" i="1"/>
  <c r="BB462" i="1"/>
  <c r="AO463" i="1"/>
  <c r="BB463" i="1"/>
  <c r="AS465" i="1"/>
  <c r="AO471" i="1"/>
  <c r="BB471" i="1"/>
  <c r="AO472" i="1"/>
  <c r="BB472" i="1"/>
  <c r="AO473" i="1"/>
  <c r="BB473" i="1"/>
  <c r="AO474" i="1"/>
  <c r="BB474" i="1"/>
  <c r="AS479" i="1"/>
  <c r="AO483" i="1"/>
  <c r="BB483" i="1"/>
  <c r="AO484" i="1"/>
  <c r="BB484" i="1"/>
  <c r="AO486" i="1"/>
  <c r="BB486" i="1"/>
  <c r="AO487" i="1"/>
  <c r="BB487" i="1"/>
  <c r="AO489" i="1"/>
  <c r="BB489" i="1"/>
  <c r="AS491" i="1"/>
  <c r="AO498" i="1"/>
  <c r="BB498" i="1"/>
  <c r="AO499" i="1"/>
  <c r="BB499" i="1"/>
  <c r="AO500" i="1"/>
  <c r="BB500" i="1"/>
  <c r="AO501" i="1"/>
  <c r="BB501" i="1"/>
  <c r="AO502" i="1"/>
  <c r="BB502" i="1"/>
  <c r="AS504" i="1"/>
  <c r="AO509" i="1"/>
  <c r="BB509" i="1"/>
  <c r="AO510" i="1"/>
  <c r="BB510" i="1"/>
  <c r="AO511" i="1"/>
  <c r="BB511" i="1"/>
  <c r="AO512" i="1"/>
  <c r="BB512" i="1"/>
  <c r="AO513" i="1"/>
  <c r="BB513" i="1"/>
  <c r="AO514" i="1"/>
  <c r="BB514" i="1"/>
  <c r="AS517" i="1"/>
  <c r="AO522" i="1"/>
  <c r="BB522" i="1"/>
  <c r="AO523" i="1"/>
  <c r="BB523" i="1"/>
  <c r="AO524" i="1"/>
  <c r="BB524" i="1"/>
  <c r="AO525" i="1"/>
  <c r="BB525" i="1"/>
  <c r="AS527" i="1"/>
  <c r="AO530" i="1"/>
  <c r="BB530" i="1"/>
  <c r="AO531" i="1"/>
  <c r="BB531" i="1"/>
  <c r="AO532" i="1"/>
  <c r="BB532" i="1"/>
  <c r="AO533" i="1"/>
  <c r="BB533" i="1"/>
  <c r="AO534" i="1"/>
  <c r="BB534" i="1"/>
  <c r="AO535" i="1"/>
  <c r="BB535" i="1"/>
  <c r="AO536" i="1"/>
  <c r="BB536" i="1"/>
  <c r="AS538" i="1"/>
  <c r="AO543" i="1"/>
  <c r="BB543" i="1"/>
  <c r="AO544" i="1"/>
  <c r="BB544" i="1"/>
  <c r="AO546" i="1"/>
  <c r="BB546" i="1"/>
  <c r="AS548" i="1"/>
  <c r="AO553" i="1"/>
  <c r="BB553" i="1"/>
  <c r="AO554" i="1"/>
  <c r="BB554" i="1"/>
  <c r="AO555" i="1"/>
  <c r="BB555" i="1"/>
  <c r="AS557" i="1"/>
  <c r="AS559" i="1"/>
  <c r="AO563" i="1"/>
  <c r="BB563" i="1"/>
  <c r="AO564" i="1"/>
  <c r="BB564" i="1"/>
  <c r="AO566" i="1"/>
  <c r="BB566" i="1"/>
  <c r="AS568" i="1"/>
  <c r="AO570" i="1"/>
  <c r="BB570" i="1"/>
  <c r="AO571" i="1"/>
  <c r="BB571" i="1"/>
  <c r="AO573" i="1"/>
  <c r="BB573" i="1"/>
  <c r="AO574" i="1"/>
  <c r="BB574" i="1"/>
  <c r="AO575" i="1"/>
  <c r="BB575" i="1"/>
  <c r="AS577" i="1"/>
  <c r="AO580" i="1"/>
  <c r="BB580" i="1"/>
  <c r="AO581" i="1"/>
  <c r="BB581" i="1"/>
  <c r="AO582" i="1"/>
  <c r="BB582" i="1"/>
  <c r="AO583" i="1"/>
  <c r="BB583" i="1"/>
  <c r="AO584" i="1"/>
  <c r="BB584" i="1"/>
  <c r="AS586" i="1"/>
  <c r="AO590" i="1"/>
  <c r="BB590" i="1"/>
  <c r="AO591" i="1"/>
  <c r="BB591" i="1"/>
  <c r="AO592" i="1"/>
  <c r="BB592" i="1"/>
  <c r="AO593" i="1"/>
  <c r="BB593" i="1"/>
  <c r="AS595" i="1"/>
  <c r="AO599" i="1"/>
  <c r="BB599" i="1"/>
  <c r="AO600" i="1"/>
  <c r="BB600" i="1"/>
  <c r="AO601" i="1"/>
  <c r="BB601" i="1"/>
  <c r="AO603" i="1"/>
  <c r="BB603" i="1"/>
  <c r="AO604" i="1"/>
  <c r="BB604" i="1"/>
  <c r="AO606" i="1"/>
  <c r="BB606" i="1"/>
  <c r="AS609" i="1"/>
  <c r="AO615" i="1"/>
  <c r="BB615" i="1"/>
  <c r="AO616" i="1"/>
  <c r="BB616" i="1"/>
  <c r="AO619" i="1"/>
  <c r="BB619" i="1"/>
  <c r="AO620" i="1"/>
  <c r="BB620" i="1"/>
  <c r="AS622" i="1"/>
  <c r="AO627" i="1"/>
  <c r="BB627" i="1"/>
  <c r="AO628" i="1"/>
  <c r="BB628" i="1"/>
  <c r="AO630" i="1"/>
  <c r="BB630" i="1"/>
  <c r="AO631" i="1"/>
  <c r="BB631" i="1"/>
  <c r="AO632" i="1"/>
  <c r="BB632" i="1"/>
  <c r="AO634" i="1"/>
  <c r="BB634" i="1"/>
  <c r="AS636" i="1"/>
  <c r="AO645" i="1"/>
  <c r="BB645" i="1"/>
  <c r="AO646" i="1"/>
  <c r="BB646" i="1"/>
  <c r="AO647" i="1"/>
  <c r="BB647" i="1"/>
  <c r="AO648" i="1"/>
  <c r="BB648" i="1"/>
  <c r="AS650" i="1"/>
  <c r="AO660" i="1"/>
  <c r="BB660" i="1"/>
  <c r="AO661" i="1"/>
  <c r="BB661" i="1"/>
  <c r="AO662" i="1"/>
  <c r="BB662" i="1"/>
  <c r="AS664" i="1"/>
  <c r="AO665" i="1"/>
  <c r="BB665" i="1"/>
  <c r="AO666" i="1"/>
  <c r="BB666" i="1"/>
  <c r="AP668" i="1"/>
  <c r="AO668" i="1"/>
  <c r="AP679" i="1"/>
  <c r="AO679" i="1"/>
  <c r="AR679" i="1" s="1"/>
  <c r="AP694" i="1"/>
  <c r="AO694" i="1"/>
  <c r="AP695" i="1"/>
  <c r="AO695" i="1"/>
  <c r="AR695" i="1" s="1"/>
  <c r="AP708" i="1"/>
  <c r="AO708" i="1"/>
  <c r="AR708" i="1" s="1"/>
  <c r="AQ727" i="1"/>
  <c r="AQ726" i="1"/>
  <c r="AQ725" i="1"/>
  <c r="AQ724" i="1"/>
  <c r="AQ723" i="1"/>
  <c r="AQ722" i="1"/>
  <c r="AQ721" i="1"/>
  <c r="AQ720" i="1"/>
  <c r="AQ719" i="1"/>
  <c r="AP729" i="1"/>
  <c r="AO729" i="1"/>
  <c r="AR729" i="1" s="1"/>
  <c r="AP743" i="1"/>
  <c r="AO743" i="1"/>
  <c r="AR743" i="1" s="1"/>
  <c r="AP756" i="1"/>
  <c r="AO756" i="1"/>
  <c r="AR756" i="1" s="1"/>
  <c r="AP768" i="1"/>
  <c r="AQ776" i="1" s="1"/>
  <c r="AO768" i="1"/>
  <c r="AR768" i="1" s="1"/>
  <c r="AP779" i="1"/>
  <c r="AP788" i="1"/>
  <c r="AO788" i="1"/>
  <c r="AR788" i="1" s="1"/>
  <c r="AP804" i="1"/>
  <c r="AO804" i="1"/>
  <c r="AP805" i="1"/>
  <c r="AO805" i="1"/>
  <c r="AR805" i="1" s="1"/>
  <c r="AP819" i="1"/>
  <c r="AO819" i="1"/>
  <c r="AR819" i="1" s="1"/>
  <c r="AP820" i="1"/>
  <c r="AO820" i="1"/>
  <c r="AP835" i="1"/>
  <c r="AO835" i="1"/>
  <c r="AR835" i="1" s="1"/>
  <c r="AP851" i="1"/>
  <c r="AO851" i="1"/>
  <c r="AR851" i="1" s="1"/>
  <c r="AP867" i="1"/>
  <c r="AO867" i="1"/>
  <c r="AR867" i="1" s="1"/>
  <c r="AQ887" i="1"/>
  <c r="AQ886" i="1"/>
  <c r="AQ885" i="1"/>
  <c r="AQ884" i="1"/>
  <c r="AQ883" i="1"/>
  <c r="AQ882" i="1"/>
  <c r="AQ895" i="1"/>
  <c r="AQ894" i="1"/>
  <c r="AQ893" i="1"/>
  <c r="AQ892" i="1"/>
  <c r="AQ891" i="1"/>
  <c r="AQ890" i="1"/>
  <c r="AQ889" i="1"/>
  <c r="AQ902" i="1"/>
  <c r="AQ901" i="1"/>
  <c r="AQ900" i="1"/>
  <c r="AQ899" i="1"/>
  <c r="AQ898" i="1"/>
  <c r="AQ897" i="1"/>
  <c r="AQ912" i="1"/>
  <c r="AQ911" i="1"/>
  <c r="AQ910" i="1"/>
  <c r="AQ909" i="1"/>
  <c r="AQ908" i="1"/>
  <c r="AQ907" i="1"/>
  <c r="AQ906" i="1"/>
  <c r="AQ905" i="1"/>
  <c r="AQ904" i="1"/>
  <c r="AP914" i="1"/>
  <c r="AO914" i="1"/>
  <c r="AR914" i="1" s="1"/>
  <c r="AP924" i="1"/>
  <c r="AO924" i="1"/>
  <c r="AR924" i="1" s="1"/>
  <c r="AQ935" i="1"/>
  <c r="AQ934" i="1"/>
  <c r="AQ933" i="1"/>
  <c r="AP937" i="1"/>
  <c r="AO937" i="1"/>
  <c r="AP938" i="1"/>
  <c r="AO938" i="1"/>
  <c r="AR938" i="1" s="1"/>
  <c r="AS668" i="1"/>
  <c r="AO671" i="1"/>
  <c r="BB671" i="1"/>
  <c r="AO676" i="1"/>
  <c r="BB676" i="1"/>
  <c r="AS679" i="1"/>
  <c r="AO685" i="1"/>
  <c r="BB685" i="1"/>
  <c r="AO686" i="1"/>
  <c r="BB686" i="1"/>
  <c r="AO687" i="1"/>
  <c r="BB687" i="1"/>
  <c r="AO688" i="1"/>
  <c r="BB688" i="1"/>
  <c r="AO689" i="1"/>
  <c r="BB689" i="1"/>
  <c r="AO690" i="1"/>
  <c r="BB690" i="1"/>
  <c r="AO691" i="1"/>
  <c r="BB691" i="1"/>
  <c r="AO692" i="1"/>
  <c r="BB692" i="1"/>
  <c r="AS694" i="1"/>
  <c r="AO701" i="1"/>
  <c r="BB701" i="1"/>
  <c r="AO702" i="1"/>
  <c r="BB702" i="1"/>
  <c r="AO705" i="1"/>
  <c r="BB705" i="1"/>
  <c r="AO706" i="1"/>
  <c r="BB706" i="1"/>
  <c r="AS708" i="1"/>
  <c r="AO712" i="1"/>
  <c r="BB712" i="1"/>
  <c r="AO713" i="1"/>
  <c r="BB713" i="1"/>
  <c r="AO715" i="1"/>
  <c r="BB715" i="1"/>
  <c r="AO716" i="1"/>
  <c r="BB716" i="1"/>
  <c r="AO717" i="1"/>
  <c r="BB717" i="1"/>
  <c r="AO723" i="1"/>
  <c r="BB723" i="1"/>
  <c r="AO724" i="1"/>
  <c r="BB724" i="1"/>
  <c r="AO725" i="1"/>
  <c r="BB725" i="1"/>
  <c r="AO726" i="1"/>
  <c r="BB726" i="1"/>
  <c r="AO727" i="1"/>
  <c r="BB727" i="1"/>
  <c r="AS729" i="1"/>
  <c r="AO735" i="1"/>
  <c r="BB735" i="1"/>
  <c r="AO739" i="1"/>
  <c r="BB739" i="1"/>
  <c r="AS743" i="1"/>
  <c r="AO746" i="1"/>
  <c r="BB746" i="1"/>
  <c r="AO749" i="1"/>
  <c r="BB749" i="1"/>
  <c r="AO750" i="1"/>
  <c r="BB750" i="1"/>
  <c r="AO751" i="1"/>
  <c r="BB751" i="1"/>
  <c r="AO754" i="1"/>
  <c r="BB754" i="1"/>
  <c r="AS756" i="1"/>
  <c r="AO760" i="1"/>
  <c r="BB760" i="1"/>
  <c r="AO761" i="1"/>
  <c r="BB761" i="1"/>
  <c r="AO762" i="1"/>
  <c r="BB762" i="1"/>
  <c r="AS768" i="1"/>
  <c r="AO774" i="1"/>
  <c r="BB774" i="1"/>
  <c r="AO775" i="1"/>
  <c r="BB775" i="1"/>
  <c r="AO777" i="1"/>
  <c r="BB777" i="1"/>
  <c r="AS779" i="1"/>
  <c r="AO783" i="1"/>
  <c r="BB783" i="1"/>
  <c r="AO784" i="1"/>
  <c r="BB784" i="1"/>
  <c r="AS788" i="1"/>
  <c r="AO793" i="1"/>
  <c r="BB793" i="1"/>
  <c r="AO794" i="1"/>
  <c r="BB794" i="1"/>
  <c r="AO795" i="1"/>
  <c r="BB795" i="1"/>
  <c r="AO800" i="1"/>
  <c r="BB800" i="1"/>
  <c r="AS804" i="1"/>
  <c r="AO807" i="1"/>
  <c r="BB807" i="1"/>
  <c r="AO808" i="1"/>
  <c r="BB808" i="1"/>
  <c r="AO812" i="1"/>
  <c r="BB812" i="1"/>
  <c r="AO814" i="1"/>
  <c r="BB814" i="1"/>
  <c r="AS819" i="1"/>
  <c r="AO823" i="1"/>
  <c r="BB823" i="1"/>
  <c r="AO824" i="1"/>
  <c r="BB824" i="1"/>
  <c r="AO825" i="1"/>
  <c r="BB825" i="1"/>
  <c r="AO826" i="1"/>
  <c r="BB826" i="1"/>
  <c r="AO830" i="1"/>
  <c r="BB830" i="1"/>
  <c r="AS835" i="1"/>
  <c r="AO842" i="1"/>
  <c r="BB842" i="1"/>
  <c r="AO844" i="1"/>
  <c r="BB844" i="1"/>
  <c r="AO847" i="1"/>
  <c r="BB847" i="1"/>
  <c r="AS851" i="1"/>
  <c r="AO855" i="1"/>
  <c r="BB855" i="1"/>
  <c r="AO858" i="1"/>
  <c r="BB858" i="1"/>
  <c r="AO861" i="1"/>
  <c r="BB861" i="1"/>
  <c r="AO862" i="1"/>
  <c r="BB862" i="1"/>
  <c r="AO863" i="1"/>
  <c r="BB863" i="1"/>
  <c r="AO864" i="1"/>
  <c r="BB864" i="1"/>
  <c r="AO865" i="1"/>
  <c r="BB865" i="1"/>
  <c r="AS867" i="1"/>
  <c r="AO872" i="1"/>
  <c r="BB872" i="1"/>
  <c r="AO873" i="1"/>
  <c r="BB873" i="1"/>
  <c r="AO874" i="1"/>
  <c r="BB874" i="1"/>
  <c r="AO875" i="1"/>
  <c r="BB875" i="1"/>
  <c r="AO876" i="1"/>
  <c r="BB876" i="1"/>
  <c r="AO877" i="1"/>
  <c r="BB877" i="1"/>
  <c r="AO878" i="1"/>
  <c r="BB878" i="1"/>
  <c r="AO879" i="1"/>
  <c r="BB879" i="1"/>
  <c r="AO880" i="1"/>
  <c r="BB880" i="1"/>
  <c r="AS882" i="1"/>
  <c r="AO885" i="1"/>
  <c r="BB885" i="1"/>
  <c r="AO886" i="1"/>
  <c r="BB886" i="1"/>
  <c r="AO887" i="1"/>
  <c r="BB887" i="1"/>
  <c r="AS889" i="1"/>
  <c r="AO892" i="1"/>
  <c r="BB892" i="1"/>
  <c r="AO893" i="1"/>
  <c r="BB893" i="1"/>
  <c r="AO894" i="1"/>
  <c r="BB894" i="1"/>
  <c r="AS897" i="1"/>
  <c r="AO900" i="1"/>
  <c r="BB900" i="1"/>
  <c r="AO901" i="1"/>
  <c r="BB901" i="1"/>
  <c r="AS904" i="1"/>
  <c r="AO907" i="1"/>
  <c r="BB907" i="1"/>
  <c r="AO908" i="1"/>
  <c r="BB908" i="1"/>
  <c r="AO909" i="1"/>
  <c r="BB909" i="1"/>
  <c r="AO910" i="1"/>
  <c r="BB910" i="1"/>
  <c r="AO912" i="1"/>
  <c r="BB912" i="1"/>
  <c r="AS914" i="1"/>
  <c r="AO919" i="1"/>
  <c r="BB919" i="1"/>
  <c r="AO921" i="1"/>
  <c r="BB921" i="1"/>
  <c r="AO922" i="1"/>
  <c r="BB922" i="1"/>
  <c r="AS924" i="1"/>
  <c r="AO928" i="1"/>
  <c r="BB928" i="1"/>
  <c r="AO929" i="1"/>
  <c r="BB929" i="1"/>
  <c r="AO931" i="1"/>
  <c r="BB931" i="1"/>
  <c r="AS933" i="1"/>
  <c r="AO934" i="1"/>
  <c r="BB934" i="1"/>
  <c r="AS937" i="1"/>
  <c r="AO942" i="1"/>
  <c r="BB942" i="1"/>
  <c r="AP945" i="1"/>
  <c r="AO945" i="1"/>
  <c r="AP946" i="1"/>
  <c r="AO946" i="1"/>
  <c r="AR946" i="1" s="1"/>
  <c r="AW952" i="1"/>
  <c r="AV952" i="1"/>
  <c r="AQ958" i="1"/>
  <c r="AQ957" i="1"/>
  <c r="AQ956" i="1"/>
  <c r="AQ955" i="1"/>
  <c r="AQ954" i="1"/>
  <c r="AP955" i="1"/>
  <c r="AO955" i="1"/>
  <c r="AR955" i="1" s="1"/>
  <c r="AQ966" i="1"/>
  <c r="AQ965" i="1"/>
  <c r="AQ964" i="1"/>
  <c r="AQ963" i="1"/>
  <c r="AQ962" i="1"/>
  <c r="AQ961" i="1"/>
  <c r="AQ960" i="1"/>
  <c r="AP968" i="1"/>
  <c r="AO968" i="1"/>
  <c r="AR968" i="1" s="1"/>
  <c r="AP973" i="1"/>
  <c r="AO973" i="1"/>
  <c r="AR973" i="1" s="1"/>
  <c r="AP981" i="1"/>
  <c r="AO981" i="1"/>
  <c r="AP982" i="1"/>
  <c r="AO982" i="1"/>
  <c r="AR982" i="1" s="1"/>
  <c r="AP987" i="1"/>
  <c r="AO987" i="1"/>
  <c r="AR987" i="1" s="1"/>
  <c r="AP991" i="1"/>
  <c r="AO991" i="1"/>
  <c r="AR991" i="1" s="1"/>
  <c r="AQ999" i="1"/>
  <c r="AQ998" i="1"/>
  <c r="AQ997" i="1"/>
  <c r="AQ996" i="1"/>
  <c r="AQ995" i="1"/>
  <c r="AP1001" i="1"/>
  <c r="AO1001" i="1"/>
  <c r="AR1001" i="1" s="1"/>
  <c r="AP1006" i="1"/>
  <c r="AO1006" i="1"/>
  <c r="AR1006" i="1" s="1"/>
  <c r="AQ1014" i="1"/>
  <c r="AQ1013" i="1"/>
  <c r="AQ1012" i="1"/>
  <c r="AQ1011" i="1"/>
  <c r="AQ1010" i="1"/>
  <c r="AP1016" i="1"/>
  <c r="AO1016" i="1"/>
  <c r="AR1016" i="1" s="1"/>
  <c r="AP1020" i="1"/>
  <c r="AO1020" i="1"/>
  <c r="AP1021" i="1"/>
  <c r="AO1021" i="1"/>
  <c r="AR1021" i="1" s="1"/>
  <c r="AP1024" i="1"/>
  <c r="AO1024" i="1"/>
  <c r="AR1024" i="1" s="1"/>
  <c r="AP1029" i="1"/>
  <c r="AO1029" i="1"/>
  <c r="AR1029" i="1" s="1"/>
  <c r="AP1030" i="1"/>
  <c r="AO1030" i="1"/>
  <c r="AP1037" i="1"/>
  <c r="AO1037" i="1"/>
  <c r="AP1038" i="1"/>
  <c r="AO1038" i="1"/>
  <c r="AR1038" i="1" s="1"/>
  <c r="AP1042" i="1"/>
  <c r="AO1042" i="1"/>
  <c r="AR1042" i="1" s="1"/>
  <c r="AP1048" i="1"/>
  <c r="AO1048" i="1"/>
  <c r="AP1049" i="1"/>
  <c r="AO1049" i="1"/>
  <c r="AR1049" i="1" s="1"/>
  <c r="AP1054" i="1"/>
  <c r="AO1054" i="1"/>
  <c r="AP1055" i="1"/>
  <c r="AO1055" i="1"/>
  <c r="AR1055" i="1" s="1"/>
  <c r="AP1061" i="1"/>
  <c r="AO1061" i="1"/>
  <c r="AP1062" i="1"/>
  <c r="AO1062" i="1"/>
  <c r="AR1062" i="1" s="1"/>
  <c r="AP1067" i="1"/>
  <c r="AO1067" i="1"/>
  <c r="AR1067" i="1" s="1"/>
  <c r="AP1073" i="1"/>
  <c r="AO1073" i="1"/>
  <c r="AP1074" i="1"/>
  <c r="AO1074" i="1"/>
  <c r="AR1074" i="1" s="1"/>
  <c r="AP1079" i="1"/>
  <c r="AO1079" i="1"/>
  <c r="AR1079" i="1" s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S945" i="1"/>
  <c r="AS952" i="1"/>
  <c r="AS954" i="1"/>
  <c r="AS960" i="1"/>
  <c r="AS968" i="1"/>
  <c r="AO971" i="1"/>
  <c r="BB971" i="1"/>
  <c r="AS973" i="1"/>
  <c r="AO979" i="1"/>
  <c r="BB979" i="1"/>
  <c r="AS981" i="1"/>
  <c r="AO984" i="1"/>
  <c r="BB984" i="1"/>
  <c r="AO985" i="1"/>
  <c r="BB985" i="1"/>
  <c r="AS987" i="1"/>
  <c r="AS991" i="1"/>
  <c r="AS995" i="1"/>
  <c r="AS1001" i="1"/>
  <c r="AS1006" i="1"/>
  <c r="AS1010" i="1"/>
  <c r="AS1016" i="1"/>
  <c r="AS1020" i="1"/>
  <c r="AS1024" i="1"/>
  <c r="AO1027" i="1"/>
  <c r="BB1027" i="1"/>
  <c r="AS1029" i="1"/>
  <c r="AO1034" i="1"/>
  <c r="BB1034" i="1"/>
  <c r="AO1035" i="1"/>
  <c r="BB1035" i="1"/>
  <c r="AS1037" i="1"/>
  <c r="AS1042" i="1"/>
  <c r="AS1048" i="1"/>
  <c r="AO1052" i="1"/>
  <c r="BB1052" i="1"/>
  <c r="AS1054" i="1"/>
  <c r="AO1059" i="1"/>
  <c r="BB1059" i="1"/>
  <c r="AS1061" i="1"/>
  <c r="AO1065" i="1"/>
  <c r="BB1065" i="1"/>
  <c r="AS1067" i="1"/>
  <c r="AS1073" i="1"/>
  <c r="AS1079" i="1"/>
  <c r="AS1091" i="1"/>
  <c r="AO1096" i="1"/>
  <c r="BB1096" i="1"/>
  <c r="AO1097" i="1"/>
  <c r="BB1097" i="1"/>
  <c r="AO1099" i="1"/>
  <c r="BB1099" i="1"/>
  <c r="AO1100" i="1"/>
  <c r="BB1100" i="1"/>
  <c r="AO1101" i="1"/>
  <c r="BB1101" i="1"/>
  <c r="AO1102" i="1"/>
  <c r="BB1102" i="1"/>
  <c r="AO1103" i="1"/>
  <c r="BB1103" i="1"/>
  <c r="AO1104" i="1"/>
  <c r="BB1104" i="1"/>
  <c r="AS1106" i="1"/>
  <c r="AO1111" i="1"/>
  <c r="BB1111" i="1"/>
  <c r="BC1112" i="1"/>
  <c r="BB1112" i="1"/>
  <c r="AO1112" i="1"/>
  <c r="AP1118" i="1"/>
  <c r="AO1118" i="1"/>
  <c r="AR1118" i="1" s="1"/>
  <c r="AP1122" i="1"/>
  <c r="AO1122" i="1"/>
  <c r="AR1122" i="1" s="1"/>
  <c r="AP1135" i="1"/>
  <c r="AO1135" i="1"/>
  <c r="AR1135" i="1" s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P1167" i="1"/>
  <c r="AO1167" i="1"/>
  <c r="AR1167" i="1" s="1"/>
  <c r="AP1168" i="1"/>
  <c r="AO1168" i="1"/>
  <c r="AP1173" i="1"/>
  <c r="AO1173" i="1"/>
  <c r="AR1173" i="1" s="1"/>
  <c r="AP1174" i="1"/>
  <c r="AO1174" i="1"/>
  <c r="AP1178" i="1"/>
  <c r="AO1178" i="1"/>
  <c r="AP1179" i="1"/>
  <c r="AO1179" i="1"/>
  <c r="AR1179" i="1" s="1"/>
  <c r="AO1113" i="1"/>
  <c r="BB1113" i="1"/>
  <c r="AO1114" i="1"/>
  <c r="BB1114" i="1"/>
  <c r="AO1115" i="1"/>
  <c r="BB1115" i="1"/>
  <c r="AO1116" i="1"/>
  <c r="BB1116" i="1"/>
  <c r="AS1118" i="1"/>
  <c r="AS1122" i="1"/>
  <c r="AO1126" i="1"/>
  <c r="BB1126" i="1"/>
  <c r="AO1128" i="1"/>
  <c r="BB1128" i="1"/>
  <c r="AO1129" i="1"/>
  <c r="BB1129" i="1"/>
  <c r="AO1130" i="1"/>
  <c r="BB1130" i="1"/>
  <c r="AO1132" i="1"/>
  <c r="BB1132" i="1"/>
  <c r="AS1135" i="1"/>
  <c r="AO1140" i="1"/>
  <c r="BB1140" i="1"/>
  <c r="AO1141" i="1"/>
  <c r="BB1141" i="1"/>
  <c r="AO1143" i="1"/>
  <c r="BB1143" i="1"/>
  <c r="AS1145" i="1"/>
  <c r="AO1156" i="1"/>
  <c r="BB1156" i="1"/>
  <c r="AO1157" i="1"/>
  <c r="BB1157" i="1"/>
  <c r="AO1158" i="1"/>
  <c r="BB1158" i="1"/>
  <c r="AO1159" i="1"/>
  <c r="BB1159" i="1"/>
  <c r="AO1160" i="1"/>
  <c r="BB1160" i="1"/>
  <c r="AO1161" i="1"/>
  <c r="BB1161" i="1"/>
  <c r="AO1162" i="1"/>
  <c r="BB1162" i="1"/>
  <c r="AO1163" i="1"/>
  <c r="BB1163" i="1"/>
  <c r="AO1164" i="1"/>
  <c r="BB1164" i="1"/>
  <c r="AO1165" i="1"/>
  <c r="BB1165" i="1"/>
  <c r="AS1167" i="1"/>
  <c r="AS1173" i="1"/>
  <c r="AS1178" i="1"/>
  <c r="AO1183" i="1"/>
  <c r="BB1183" i="1"/>
  <c r="AP1185" i="1"/>
  <c r="AO1185" i="1"/>
  <c r="AR1185" i="1" s="1"/>
  <c r="AP1190" i="1"/>
  <c r="AO1190" i="1"/>
  <c r="AR1190" i="1" s="1"/>
  <c r="AP1196" i="1"/>
  <c r="AO1196" i="1"/>
  <c r="AR1196" i="1" s="1"/>
  <c r="AP1222" i="1"/>
  <c r="AO1222" i="1"/>
  <c r="AP1223" i="1"/>
  <c r="AO1223" i="1"/>
  <c r="AR1223" i="1" s="1"/>
  <c r="AS1185" i="1"/>
  <c r="AS1190" i="1"/>
  <c r="AO1194" i="1"/>
  <c r="BB1194" i="1"/>
  <c r="AS1196" i="1"/>
  <c r="AO1205" i="1"/>
  <c r="BB1205" i="1"/>
  <c r="AO1208" i="1"/>
  <c r="BB1208" i="1"/>
  <c r="AO1210" i="1"/>
  <c r="BB1210" i="1"/>
  <c r="AO1211" i="1"/>
  <c r="BB1211" i="1"/>
  <c r="AO1216" i="1"/>
  <c r="BB1216" i="1"/>
  <c r="AO1218" i="1"/>
  <c r="BB1218" i="1"/>
  <c r="AS1222" i="1"/>
  <c r="AH1247" i="1"/>
  <c r="AP1247" i="1" s="1"/>
  <c r="AP1237" i="1"/>
  <c r="AO1232" i="1"/>
  <c r="BB1232" i="1"/>
  <c r="AO1233" i="1"/>
  <c r="BB1233" i="1"/>
  <c r="AO1234" i="1"/>
  <c r="BB1234" i="1"/>
  <c r="AO1235" i="1"/>
  <c r="BB1235" i="1"/>
  <c r="AS1237" i="1"/>
  <c r="AO1243" i="1"/>
  <c r="BB1243" i="1"/>
  <c r="AO1245" i="1"/>
  <c r="BB1245" i="1"/>
  <c r="AS1247" i="1"/>
  <c r="AO1249" i="1"/>
  <c r="BB1249" i="1"/>
  <c r="AO1250" i="1"/>
  <c r="BB1250" i="1"/>
  <c r="AO1251" i="1"/>
  <c r="BB1251" i="1"/>
  <c r="AO1255" i="1"/>
  <c r="AR1255" i="1" s="1"/>
  <c r="AV776" i="1" l="1"/>
  <c r="AW776" i="1"/>
  <c r="AX776" i="1" s="1"/>
  <c r="AQ773" i="1"/>
  <c r="AV773" i="1"/>
  <c r="AW773" i="1"/>
  <c r="AX773" i="1" s="1"/>
  <c r="AQ1245" i="1"/>
  <c r="AQ1244" i="1"/>
  <c r="AQ1243" i="1"/>
  <c r="AQ1242" i="1"/>
  <c r="AQ1241" i="1"/>
  <c r="AQ1240" i="1"/>
  <c r="AQ1239" i="1"/>
  <c r="AQ1238" i="1"/>
  <c r="AQ1237" i="1"/>
  <c r="AQ1252" i="1"/>
  <c r="AQ1251" i="1"/>
  <c r="AQ1250" i="1"/>
  <c r="AQ1249" i="1"/>
  <c r="AQ1248" i="1"/>
  <c r="AQ1247" i="1"/>
  <c r="AQ1255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4" i="1"/>
  <c r="AQ1193" i="1"/>
  <c r="AQ1192" i="1"/>
  <c r="AQ1191" i="1"/>
  <c r="AQ1190" i="1"/>
  <c r="AQ1188" i="1"/>
  <c r="AQ1187" i="1"/>
  <c r="AQ1186" i="1"/>
  <c r="AQ1185" i="1"/>
  <c r="AQ1183" i="1"/>
  <c r="AQ1182" i="1"/>
  <c r="AQ1181" i="1"/>
  <c r="AQ1180" i="1"/>
  <c r="AQ1179" i="1"/>
  <c r="AQ1178" i="1"/>
  <c r="AQ1176" i="1"/>
  <c r="AQ1175" i="1"/>
  <c r="AQ1174" i="1"/>
  <c r="AQ1173" i="1"/>
  <c r="AQ1171" i="1"/>
  <c r="AQ1170" i="1"/>
  <c r="AQ1169" i="1"/>
  <c r="AQ1168" i="1"/>
  <c r="AQ1167" i="1"/>
  <c r="AW1145" i="1"/>
  <c r="AV1145" i="1"/>
  <c r="AW1146" i="1"/>
  <c r="AV1146" i="1"/>
  <c r="AW1147" i="1"/>
  <c r="AV1147" i="1"/>
  <c r="AW1148" i="1"/>
  <c r="AV1148" i="1"/>
  <c r="AW1149" i="1"/>
  <c r="AV1149" i="1"/>
  <c r="AW1150" i="1"/>
  <c r="AV1150" i="1"/>
  <c r="AW1151" i="1"/>
  <c r="AV1151" i="1"/>
  <c r="AW1152" i="1"/>
  <c r="AV1152" i="1"/>
  <c r="AW1153" i="1"/>
  <c r="AV1153" i="1"/>
  <c r="AW1154" i="1"/>
  <c r="AV1154" i="1"/>
  <c r="AW1155" i="1"/>
  <c r="AV1155" i="1"/>
  <c r="BD1156" i="1"/>
  <c r="BE1156" i="1" s="1"/>
  <c r="BF1156" i="1" s="1"/>
  <c r="AW1156" i="1"/>
  <c r="AV1156" i="1"/>
  <c r="AY1156" i="1" s="1"/>
  <c r="AZ1156" i="1" s="1"/>
  <c r="BA1156" i="1" s="1"/>
  <c r="BD1157" i="1"/>
  <c r="BE1157" i="1" s="1"/>
  <c r="BF1157" i="1" s="1"/>
  <c r="AW1157" i="1"/>
  <c r="AV1157" i="1"/>
  <c r="AY1157" i="1" s="1"/>
  <c r="AZ1157" i="1" s="1"/>
  <c r="BA1157" i="1" s="1"/>
  <c r="BD1158" i="1"/>
  <c r="BE1158" i="1" s="1"/>
  <c r="BF1158" i="1" s="1"/>
  <c r="AW1158" i="1"/>
  <c r="AV1158" i="1"/>
  <c r="AY1158" i="1" s="1"/>
  <c r="AZ1158" i="1" s="1"/>
  <c r="BA1158" i="1" s="1"/>
  <c r="BD1159" i="1"/>
  <c r="BE1159" i="1" s="1"/>
  <c r="BF1159" i="1" s="1"/>
  <c r="AW1159" i="1"/>
  <c r="AV1159" i="1"/>
  <c r="AY1159" i="1" s="1"/>
  <c r="AZ1159" i="1" s="1"/>
  <c r="BA1159" i="1" s="1"/>
  <c r="BD1160" i="1"/>
  <c r="BE1160" i="1" s="1"/>
  <c r="BF1160" i="1" s="1"/>
  <c r="AW1160" i="1"/>
  <c r="AV1160" i="1"/>
  <c r="AY1160" i="1" s="1"/>
  <c r="AZ1160" i="1" s="1"/>
  <c r="BA1160" i="1" s="1"/>
  <c r="BD1161" i="1"/>
  <c r="BE1161" i="1" s="1"/>
  <c r="BF1161" i="1" s="1"/>
  <c r="AW1161" i="1"/>
  <c r="AV1161" i="1"/>
  <c r="AY1161" i="1" s="1"/>
  <c r="AZ1161" i="1" s="1"/>
  <c r="BA1161" i="1" s="1"/>
  <c r="BD1162" i="1"/>
  <c r="BE1162" i="1" s="1"/>
  <c r="BF1162" i="1" s="1"/>
  <c r="AW1162" i="1"/>
  <c r="AV1162" i="1"/>
  <c r="AY1162" i="1" s="1"/>
  <c r="AZ1162" i="1" s="1"/>
  <c r="BA1162" i="1" s="1"/>
  <c r="BD1163" i="1"/>
  <c r="BE1163" i="1" s="1"/>
  <c r="BF1163" i="1" s="1"/>
  <c r="AW1163" i="1"/>
  <c r="AV1163" i="1"/>
  <c r="AY1163" i="1" s="1"/>
  <c r="AZ1163" i="1" s="1"/>
  <c r="BA1163" i="1" s="1"/>
  <c r="BD1164" i="1"/>
  <c r="BE1164" i="1" s="1"/>
  <c r="BF1164" i="1" s="1"/>
  <c r="AW1164" i="1"/>
  <c r="AV1164" i="1"/>
  <c r="AY1164" i="1" s="1"/>
  <c r="AZ1164" i="1" s="1"/>
  <c r="BA1164" i="1" s="1"/>
  <c r="BD1165" i="1"/>
  <c r="BE1165" i="1" s="1"/>
  <c r="BF1165" i="1" s="1"/>
  <c r="AW1165" i="1"/>
  <c r="AV1165" i="1"/>
  <c r="AY1165" i="1" s="1"/>
  <c r="AZ1165" i="1" s="1"/>
  <c r="BA1165" i="1" s="1"/>
  <c r="AQ1143" i="1"/>
  <c r="AQ1142" i="1"/>
  <c r="AQ1141" i="1"/>
  <c r="AQ1140" i="1"/>
  <c r="AQ1139" i="1"/>
  <c r="AQ1138" i="1"/>
  <c r="AQ1137" i="1"/>
  <c r="AQ1136" i="1"/>
  <c r="AQ1135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0" i="1"/>
  <c r="AQ1119" i="1"/>
  <c r="AQ1118" i="1"/>
  <c r="AW1106" i="1"/>
  <c r="AV1106" i="1"/>
  <c r="AW1107" i="1"/>
  <c r="AV1107" i="1"/>
  <c r="AW1108" i="1"/>
  <c r="AV1108" i="1"/>
  <c r="AW1109" i="1"/>
  <c r="AV1109" i="1"/>
  <c r="AW1110" i="1"/>
  <c r="AV1110" i="1"/>
  <c r="BD1111" i="1"/>
  <c r="BE1111" i="1" s="1"/>
  <c r="BF1111" i="1" s="1"/>
  <c r="AW1111" i="1"/>
  <c r="AV1111" i="1"/>
  <c r="AY1111" i="1" s="1"/>
  <c r="AZ1111" i="1" s="1"/>
  <c r="BA1111" i="1" s="1"/>
  <c r="BD1112" i="1"/>
  <c r="BE1112" i="1" s="1"/>
  <c r="BF1112" i="1" s="1"/>
  <c r="AW1112" i="1"/>
  <c r="AV1112" i="1"/>
  <c r="AY1112" i="1" s="1"/>
  <c r="AZ1112" i="1" s="1"/>
  <c r="BA1112" i="1" s="1"/>
  <c r="BD1113" i="1"/>
  <c r="BE1113" i="1" s="1"/>
  <c r="BF1113" i="1" s="1"/>
  <c r="AW1113" i="1"/>
  <c r="AV1113" i="1"/>
  <c r="AY1113" i="1" s="1"/>
  <c r="AZ1113" i="1" s="1"/>
  <c r="BA1113" i="1" s="1"/>
  <c r="BD1114" i="1"/>
  <c r="BE1114" i="1" s="1"/>
  <c r="BF1114" i="1" s="1"/>
  <c r="AW1114" i="1"/>
  <c r="AV1114" i="1"/>
  <c r="AY1114" i="1" s="1"/>
  <c r="AZ1114" i="1" s="1"/>
  <c r="BA1114" i="1" s="1"/>
  <c r="BD1115" i="1"/>
  <c r="BE1115" i="1" s="1"/>
  <c r="BF1115" i="1" s="1"/>
  <c r="AW1115" i="1"/>
  <c r="AV1115" i="1"/>
  <c r="AY1115" i="1" s="1"/>
  <c r="AZ1115" i="1" s="1"/>
  <c r="BA1115" i="1" s="1"/>
  <c r="BD1116" i="1"/>
  <c r="BE1116" i="1" s="1"/>
  <c r="BF1116" i="1" s="1"/>
  <c r="AW1116" i="1"/>
  <c r="AV1116" i="1"/>
  <c r="AY1116" i="1" s="1"/>
  <c r="AZ1116" i="1" s="1"/>
  <c r="BA1116" i="1" s="1"/>
  <c r="AW1091" i="1"/>
  <c r="AV1091" i="1"/>
  <c r="AW1092" i="1"/>
  <c r="AV1092" i="1"/>
  <c r="AW1093" i="1"/>
  <c r="AV1093" i="1"/>
  <c r="AW1094" i="1"/>
  <c r="AV1094" i="1"/>
  <c r="AW1095" i="1"/>
  <c r="AV1095" i="1"/>
  <c r="BD1096" i="1"/>
  <c r="BE1096" i="1" s="1"/>
  <c r="BF1096" i="1" s="1"/>
  <c r="AW1096" i="1"/>
  <c r="AV1096" i="1"/>
  <c r="AY1096" i="1" s="1"/>
  <c r="AZ1096" i="1" s="1"/>
  <c r="BA1096" i="1" s="1"/>
  <c r="BD1097" i="1"/>
  <c r="BE1097" i="1" s="1"/>
  <c r="BF1097" i="1" s="1"/>
  <c r="AW1097" i="1"/>
  <c r="AV1097" i="1"/>
  <c r="AY1097" i="1" s="1"/>
  <c r="AZ1097" i="1" s="1"/>
  <c r="BA1097" i="1" s="1"/>
  <c r="AW1098" i="1"/>
  <c r="AV1098" i="1"/>
  <c r="BD1099" i="1"/>
  <c r="BE1099" i="1" s="1"/>
  <c r="BF1099" i="1" s="1"/>
  <c r="AW1099" i="1"/>
  <c r="AV1099" i="1"/>
  <c r="AY1099" i="1" s="1"/>
  <c r="AZ1099" i="1" s="1"/>
  <c r="BA1099" i="1" s="1"/>
  <c r="BD1100" i="1"/>
  <c r="BE1100" i="1" s="1"/>
  <c r="BF1100" i="1" s="1"/>
  <c r="AW1100" i="1"/>
  <c r="AV1100" i="1"/>
  <c r="AY1100" i="1" s="1"/>
  <c r="AZ1100" i="1" s="1"/>
  <c r="BA1100" i="1" s="1"/>
  <c r="BD1101" i="1"/>
  <c r="BE1101" i="1" s="1"/>
  <c r="BF1101" i="1" s="1"/>
  <c r="AW1101" i="1"/>
  <c r="AV1101" i="1"/>
  <c r="AY1101" i="1" s="1"/>
  <c r="AZ1101" i="1" s="1"/>
  <c r="BA1101" i="1" s="1"/>
  <c r="BD1102" i="1"/>
  <c r="BE1102" i="1" s="1"/>
  <c r="BF1102" i="1" s="1"/>
  <c r="AW1102" i="1"/>
  <c r="AV1102" i="1"/>
  <c r="AY1102" i="1" s="1"/>
  <c r="AZ1102" i="1" s="1"/>
  <c r="BA1102" i="1" s="1"/>
  <c r="BD1103" i="1"/>
  <c r="BE1103" i="1" s="1"/>
  <c r="BF1103" i="1" s="1"/>
  <c r="AW1103" i="1"/>
  <c r="AV1103" i="1"/>
  <c r="AY1103" i="1" s="1"/>
  <c r="AZ1103" i="1" s="1"/>
  <c r="BA1103" i="1" s="1"/>
  <c r="BD1104" i="1"/>
  <c r="BE1104" i="1" s="1"/>
  <c r="BF1104" i="1" s="1"/>
  <c r="AW1104" i="1"/>
  <c r="AV1104" i="1"/>
  <c r="AY1104" i="1" s="1"/>
  <c r="AZ1104" i="1" s="1"/>
  <c r="BA1104" i="1" s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7" i="1"/>
  <c r="AQ1076" i="1"/>
  <c r="AQ1075" i="1"/>
  <c r="AQ1074" i="1"/>
  <c r="AQ1073" i="1"/>
  <c r="AQ1071" i="1"/>
  <c r="AQ1070" i="1"/>
  <c r="AQ1069" i="1"/>
  <c r="AQ1068" i="1"/>
  <c r="AQ1067" i="1"/>
  <c r="AQ1065" i="1"/>
  <c r="AQ1064" i="1"/>
  <c r="AQ1063" i="1"/>
  <c r="AQ1062" i="1"/>
  <c r="AQ1061" i="1"/>
  <c r="AQ1059" i="1"/>
  <c r="AQ1058" i="1"/>
  <c r="AQ1057" i="1"/>
  <c r="AQ1056" i="1"/>
  <c r="AQ1055" i="1"/>
  <c r="AQ1054" i="1"/>
  <c r="AQ1052" i="1"/>
  <c r="AQ1051" i="1"/>
  <c r="AQ1050" i="1"/>
  <c r="AQ1049" i="1"/>
  <c r="AQ1048" i="1"/>
  <c r="AQ1046" i="1"/>
  <c r="AQ1045" i="1"/>
  <c r="AQ1044" i="1"/>
  <c r="AQ1043" i="1"/>
  <c r="AQ1042" i="1"/>
  <c r="AQ1040" i="1"/>
  <c r="AQ1039" i="1"/>
  <c r="AQ1038" i="1"/>
  <c r="AQ1037" i="1"/>
  <c r="AQ1035" i="1"/>
  <c r="AQ1034" i="1"/>
  <c r="AQ1033" i="1"/>
  <c r="AQ1032" i="1"/>
  <c r="AQ1031" i="1"/>
  <c r="AQ1030" i="1"/>
  <c r="AQ1029" i="1"/>
  <c r="AQ1027" i="1"/>
  <c r="AQ1026" i="1"/>
  <c r="AQ1025" i="1"/>
  <c r="AQ1024" i="1"/>
  <c r="AQ1022" i="1"/>
  <c r="AQ1021" i="1"/>
  <c r="AQ1020" i="1"/>
  <c r="AQ1018" i="1"/>
  <c r="AQ1017" i="1"/>
  <c r="AQ1016" i="1"/>
  <c r="AW1010" i="1"/>
  <c r="AV1010" i="1"/>
  <c r="AW1011" i="1"/>
  <c r="AV1011" i="1"/>
  <c r="AW1012" i="1"/>
  <c r="AV1012" i="1"/>
  <c r="AW1013" i="1"/>
  <c r="AV1013" i="1"/>
  <c r="AW1014" i="1"/>
  <c r="AV1014" i="1"/>
  <c r="AQ1008" i="1"/>
  <c r="AQ1007" i="1"/>
  <c r="AQ1006" i="1"/>
  <c r="AQ1004" i="1"/>
  <c r="AQ1003" i="1"/>
  <c r="AQ1002" i="1"/>
  <c r="AQ1001" i="1"/>
  <c r="AW995" i="1"/>
  <c r="AV995" i="1"/>
  <c r="AW996" i="1"/>
  <c r="AV996" i="1"/>
  <c r="AW997" i="1"/>
  <c r="AV997" i="1"/>
  <c r="AW998" i="1"/>
  <c r="AV998" i="1"/>
  <c r="AW999" i="1"/>
  <c r="AV999" i="1"/>
  <c r="AQ993" i="1"/>
  <c r="AQ992" i="1"/>
  <c r="AQ991" i="1"/>
  <c r="AQ989" i="1"/>
  <c r="AQ988" i="1"/>
  <c r="AQ987" i="1"/>
  <c r="AQ985" i="1"/>
  <c r="AQ984" i="1"/>
  <c r="AQ983" i="1"/>
  <c r="AQ982" i="1"/>
  <c r="AQ981" i="1"/>
  <c r="AQ979" i="1"/>
  <c r="AQ978" i="1"/>
  <c r="AQ977" i="1"/>
  <c r="AQ976" i="1"/>
  <c r="AQ975" i="1"/>
  <c r="AQ974" i="1"/>
  <c r="AQ973" i="1"/>
  <c r="AQ971" i="1"/>
  <c r="AQ970" i="1"/>
  <c r="AQ969" i="1"/>
  <c r="AQ968" i="1"/>
  <c r="AW960" i="1"/>
  <c r="AV960" i="1"/>
  <c r="AW961" i="1"/>
  <c r="AV961" i="1"/>
  <c r="AW962" i="1"/>
  <c r="AV962" i="1"/>
  <c r="AW963" i="1"/>
  <c r="AV963" i="1"/>
  <c r="AW964" i="1"/>
  <c r="AV964" i="1"/>
  <c r="AW965" i="1"/>
  <c r="AV965" i="1"/>
  <c r="AW966" i="1"/>
  <c r="AV966" i="1"/>
  <c r="AW954" i="1"/>
  <c r="AV954" i="1"/>
  <c r="AW955" i="1"/>
  <c r="AV955" i="1"/>
  <c r="AW956" i="1"/>
  <c r="AV956" i="1"/>
  <c r="AW957" i="1"/>
  <c r="AV957" i="1"/>
  <c r="AW958" i="1"/>
  <c r="AV958" i="1"/>
  <c r="AX952" i="1"/>
  <c r="AQ950" i="1"/>
  <c r="AQ949" i="1"/>
  <c r="AQ948" i="1"/>
  <c r="AQ947" i="1"/>
  <c r="AQ946" i="1"/>
  <c r="AQ945" i="1"/>
  <c r="AQ943" i="1"/>
  <c r="AQ942" i="1"/>
  <c r="AQ941" i="1"/>
  <c r="AQ940" i="1"/>
  <c r="AQ939" i="1"/>
  <c r="AQ938" i="1"/>
  <c r="AQ937" i="1"/>
  <c r="AW933" i="1"/>
  <c r="AV933" i="1"/>
  <c r="BD934" i="1"/>
  <c r="BE934" i="1" s="1"/>
  <c r="BF934" i="1" s="1"/>
  <c r="BH933" i="1" s="1"/>
  <c r="AW934" i="1"/>
  <c r="AV934" i="1"/>
  <c r="AY934" i="1" s="1"/>
  <c r="AZ934" i="1" s="1"/>
  <c r="BA934" i="1" s="1"/>
  <c r="BG933" i="1" s="1"/>
  <c r="BI933" i="1" s="1"/>
  <c r="AW935" i="1"/>
  <c r="AV935" i="1"/>
  <c r="AQ931" i="1"/>
  <c r="AQ930" i="1"/>
  <c r="AQ929" i="1"/>
  <c r="AQ928" i="1"/>
  <c r="AQ927" i="1"/>
  <c r="AQ926" i="1"/>
  <c r="AQ925" i="1"/>
  <c r="AQ924" i="1"/>
  <c r="AQ922" i="1"/>
  <c r="AQ921" i="1"/>
  <c r="AQ920" i="1"/>
  <c r="AQ919" i="1"/>
  <c r="AQ918" i="1"/>
  <c r="AQ917" i="1"/>
  <c r="AQ916" i="1"/>
  <c r="AQ915" i="1"/>
  <c r="AQ914" i="1"/>
  <c r="AW904" i="1"/>
  <c r="AV904" i="1"/>
  <c r="AW905" i="1"/>
  <c r="AV905" i="1"/>
  <c r="AW906" i="1"/>
  <c r="AV906" i="1"/>
  <c r="BD907" i="1"/>
  <c r="BE907" i="1" s="1"/>
  <c r="BF907" i="1" s="1"/>
  <c r="AW907" i="1"/>
  <c r="AV907" i="1"/>
  <c r="AY907" i="1" s="1"/>
  <c r="AZ907" i="1" s="1"/>
  <c r="BA907" i="1" s="1"/>
  <c r="BD908" i="1"/>
  <c r="BE908" i="1" s="1"/>
  <c r="BF908" i="1" s="1"/>
  <c r="AW908" i="1"/>
  <c r="AV908" i="1"/>
  <c r="AY908" i="1" s="1"/>
  <c r="AZ908" i="1" s="1"/>
  <c r="BA908" i="1" s="1"/>
  <c r="BD909" i="1"/>
  <c r="BE909" i="1" s="1"/>
  <c r="BF909" i="1" s="1"/>
  <c r="AW909" i="1"/>
  <c r="AV909" i="1"/>
  <c r="AY909" i="1" s="1"/>
  <c r="AZ909" i="1" s="1"/>
  <c r="BA909" i="1" s="1"/>
  <c r="BD910" i="1"/>
  <c r="BE910" i="1" s="1"/>
  <c r="BF910" i="1" s="1"/>
  <c r="AW910" i="1"/>
  <c r="AV910" i="1"/>
  <c r="AY910" i="1" s="1"/>
  <c r="AZ910" i="1" s="1"/>
  <c r="BA910" i="1" s="1"/>
  <c r="AW911" i="1"/>
  <c r="AV911" i="1"/>
  <c r="BD912" i="1"/>
  <c r="BE912" i="1" s="1"/>
  <c r="BF912" i="1" s="1"/>
  <c r="AW912" i="1"/>
  <c r="AV912" i="1"/>
  <c r="AY912" i="1" s="1"/>
  <c r="AZ912" i="1" s="1"/>
  <c r="BA912" i="1" s="1"/>
  <c r="AW897" i="1"/>
  <c r="AV897" i="1"/>
  <c r="AW898" i="1"/>
  <c r="AV898" i="1"/>
  <c r="AY898" i="1" s="1"/>
  <c r="AZ898" i="1" s="1"/>
  <c r="BA898" i="1" s="1"/>
  <c r="AW899" i="1"/>
  <c r="AV899" i="1"/>
  <c r="AY899" i="1" s="1"/>
  <c r="AZ899" i="1" s="1"/>
  <c r="BA899" i="1" s="1"/>
  <c r="BD900" i="1"/>
  <c r="BE900" i="1" s="1"/>
  <c r="BF900" i="1" s="1"/>
  <c r="AW900" i="1"/>
  <c r="AV900" i="1"/>
  <c r="BD901" i="1"/>
  <c r="BE901" i="1" s="1"/>
  <c r="BF901" i="1" s="1"/>
  <c r="AW901" i="1"/>
  <c r="AV901" i="1"/>
  <c r="AY901" i="1" s="1"/>
  <c r="AZ901" i="1" s="1"/>
  <c r="BA901" i="1" s="1"/>
  <c r="AW902" i="1"/>
  <c r="AV902" i="1"/>
  <c r="AW889" i="1"/>
  <c r="AV889" i="1"/>
  <c r="AW890" i="1"/>
  <c r="AV890" i="1"/>
  <c r="AW891" i="1"/>
  <c r="AV891" i="1"/>
  <c r="BD892" i="1"/>
  <c r="BE892" i="1" s="1"/>
  <c r="BF892" i="1" s="1"/>
  <c r="AW892" i="1"/>
  <c r="AV892" i="1"/>
  <c r="AY892" i="1" s="1"/>
  <c r="AZ892" i="1" s="1"/>
  <c r="BA892" i="1" s="1"/>
  <c r="BD893" i="1"/>
  <c r="BE893" i="1" s="1"/>
  <c r="BF893" i="1" s="1"/>
  <c r="AW893" i="1"/>
  <c r="AV893" i="1"/>
  <c r="AY893" i="1" s="1"/>
  <c r="AZ893" i="1" s="1"/>
  <c r="BA893" i="1" s="1"/>
  <c r="BD894" i="1"/>
  <c r="BE894" i="1" s="1"/>
  <c r="BF894" i="1" s="1"/>
  <c r="AW894" i="1"/>
  <c r="AV894" i="1"/>
  <c r="AY894" i="1" s="1"/>
  <c r="AZ894" i="1" s="1"/>
  <c r="BA894" i="1" s="1"/>
  <c r="AW895" i="1"/>
  <c r="AV895" i="1"/>
  <c r="AW882" i="1"/>
  <c r="AV882" i="1"/>
  <c r="AW883" i="1"/>
  <c r="AV883" i="1"/>
  <c r="AW884" i="1"/>
  <c r="AV884" i="1"/>
  <c r="BD885" i="1"/>
  <c r="BE885" i="1" s="1"/>
  <c r="BF885" i="1" s="1"/>
  <c r="AW885" i="1"/>
  <c r="AV885" i="1"/>
  <c r="AY885" i="1" s="1"/>
  <c r="AZ885" i="1" s="1"/>
  <c r="BA885" i="1" s="1"/>
  <c r="BD886" i="1"/>
  <c r="BE886" i="1" s="1"/>
  <c r="BF886" i="1" s="1"/>
  <c r="AW886" i="1"/>
  <c r="AV886" i="1"/>
  <c r="AY886" i="1" s="1"/>
  <c r="AZ886" i="1" s="1"/>
  <c r="BA886" i="1" s="1"/>
  <c r="BD887" i="1"/>
  <c r="BE887" i="1" s="1"/>
  <c r="BF887" i="1" s="1"/>
  <c r="AW887" i="1"/>
  <c r="AV887" i="1"/>
  <c r="AY887" i="1" s="1"/>
  <c r="AZ887" i="1" s="1"/>
  <c r="BA887" i="1" s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6" i="1"/>
  <c r="AQ785" i="1"/>
  <c r="AQ784" i="1"/>
  <c r="AQ783" i="1"/>
  <c r="AQ782" i="1"/>
  <c r="AQ781" i="1"/>
  <c r="AQ780" i="1"/>
  <c r="AQ779" i="1"/>
  <c r="AQ777" i="1"/>
  <c r="AQ775" i="1"/>
  <c r="AQ774" i="1"/>
  <c r="AQ772" i="1"/>
  <c r="AQ771" i="1"/>
  <c r="AQ770" i="1"/>
  <c r="AQ769" i="1"/>
  <c r="AQ768" i="1"/>
  <c r="AQ766" i="1"/>
  <c r="AQ765" i="1"/>
  <c r="AQ764" i="1"/>
  <c r="AQ763" i="1"/>
  <c r="AQ762" i="1"/>
  <c r="AQ761" i="1"/>
  <c r="AQ760" i="1"/>
  <c r="AQ759" i="1"/>
  <c r="AQ758" i="1"/>
  <c r="AQ757" i="1"/>
  <c r="AQ756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W719" i="1"/>
  <c r="AV719" i="1"/>
  <c r="AW720" i="1"/>
  <c r="AV720" i="1"/>
  <c r="AW721" i="1"/>
  <c r="AV721" i="1"/>
  <c r="AW722" i="1"/>
  <c r="AV722" i="1"/>
  <c r="BD723" i="1"/>
  <c r="BE723" i="1" s="1"/>
  <c r="BF723" i="1" s="1"/>
  <c r="AW723" i="1"/>
  <c r="AV723" i="1"/>
  <c r="AY723" i="1" s="1"/>
  <c r="AZ723" i="1" s="1"/>
  <c r="BA723" i="1" s="1"/>
  <c r="BD724" i="1"/>
  <c r="BE724" i="1" s="1"/>
  <c r="BF724" i="1" s="1"/>
  <c r="AW724" i="1"/>
  <c r="AV724" i="1"/>
  <c r="AY724" i="1" s="1"/>
  <c r="AZ724" i="1" s="1"/>
  <c r="BA724" i="1" s="1"/>
  <c r="BD725" i="1"/>
  <c r="BE725" i="1" s="1"/>
  <c r="BF725" i="1" s="1"/>
  <c r="AW725" i="1"/>
  <c r="AV725" i="1"/>
  <c r="AY725" i="1" s="1"/>
  <c r="AZ725" i="1" s="1"/>
  <c r="BA725" i="1" s="1"/>
  <c r="BD726" i="1"/>
  <c r="BE726" i="1" s="1"/>
  <c r="BF726" i="1" s="1"/>
  <c r="AW726" i="1"/>
  <c r="AV726" i="1"/>
  <c r="AY726" i="1" s="1"/>
  <c r="AZ726" i="1" s="1"/>
  <c r="BA726" i="1" s="1"/>
  <c r="BD727" i="1"/>
  <c r="BE727" i="1" s="1"/>
  <c r="BF727" i="1" s="1"/>
  <c r="AW727" i="1"/>
  <c r="AV727" i="1"/>
  <c r="AY727" i="1" s="1"/>
  <c r="AZ727" i="1" s="1"/>
  <c r="BA727" i="1" s="1"/>
  <c r="AQ717" i="1"/>
  <c r="AQ716" i="1"/>
  <c r="AQ715" i="1"/>
  <c r="AQ714" i="1"/>
  <c r="AQ713" i="1"/>
  <c r="AQ712" i="1"/>
  <c r="AQ711" i="1"/>
  <c r="AQ710" i="1"/>
  <c r="AQ709" i="1"/>
  <c r="AQ708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7" i="1"/>
  <c r="AQ676" i="1"/>
  <c r="AQ675" i="1"/>
  <c r="AQ674" i="1"/>
  <c r="AQ673" i="1"/>
  <c r="AQ672" i="1"/>
  <c r="AQ671" i="1"/>
  <c r="AQ670" i="1"/>
  <c r="AQ669" i="1"/>
  <c r="AQ668" i="1"/>
  <c r="AW664" i="1"/>
  <c r="AV664" i="1"/>
  <c r="BD665" i="1"/>
  <c r="BE665" i="1" s="1"/>
  <c r="BF665" i="1" s="1"/>
  <c r="AW665" i="1"/>
  <c r="AV665" i="1"/>
  <c r="AY665" i="1" s="1"/>
  <c r="AZ665" i="1" s="1"/>
  <c r="BA665" i="1" s="1"/>
  <c r="BD666" i="1"/>
  <c r="BE666" i="1" s="1"/>
  <c r="BF666" i="1" s="1"/>
  <c r="AW666" i="1"/>
  <c r="AV666" i="1"/>
  <c r="AY666" i="1" s="1"/>
  <c r="AZ666" i="1" s="1"/>
  <c r="BA666" i="1" s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W609" i="1"/>
  <c r="AV609" i="1"/>
  <c r="AW610" i="1"/>
  <c r="AV610" i="1"/>
  <c r="AW611" i="1"/>
  <c r="AV611" i="1"/>
  <c r="AW612" i="1"/>
  <c r="AV612" i="1"/>
  <c r="AW613" i="1"/>
  <c r="AV613" i="1"/>
  <c r="AW614" i="1"/>
  <c r="AV614" i="1"/>
  <c r="BD615" i="1"/>
  <c r="BE615" i="1" s="1"/>
  <c r="BF615" i="1" s="1"/>
  <c r="AW615" i="1"/>
  <c r="AV615" i="1"/>
  <c r="AY615" i="1" s="1"/>
  <c r="AZ615" i="1" s="1"/>
  <c r="BA615" i="1" s="1"/>
  <c r="BD616" i="1"/>
  <c r="BE616" i="1" s="1"/>
  <c r="BF616" i="1" s="1"/>
  <c r="AW616" i="1"/>
  <c r="AV616" i="1"/>
  <c r="AY616" i="1" s="1"/>
  <c r="AZ616" i="1" s="1"/>
  <c r="BA616" i="1" s="1"/>
  <c r="AW617" i="1"/>
  <c r="AV617" i="1"/>
  <c r="AW618" i="1"/>
  <c r="AV618" i="1"/>
  <c r="BD619" i="1"/>
  <c r="BE619" i="1" s="1"/>
  <c r="BF619" i="1" s="1"/>
  <c r="AW619" i="1"/>
  <c r="AV619" i="1"/>
  <c r="AY619" i="1" s="1"/>
  <c r="AZ619" i="1" s="1"/>
  <c r="BA619" i="1" s="1"/>
  <c r="BD620" i="1"/>
  <c r="BE620" i="1" s="1"/>
  <c r="BF620" i="1" s="1"/>
  <c r="AW620" i="1"/>
  <c r="AV620" i="1"/>
  <c r="AY620" i="1" s="1"/>
  <c r="AZ620" i="1" s="1"/>
  <c r="BA620" i="1" s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W586" i="1"/>
  <c r="AV586" i="1"/>
  <c r="AW587" i="1"/>
  <c r="AV587" i="1"/>
  <c r="AY587" i="1" s="1"/>
  <c r="AZ587" i="1" s="1"/>
  <c r="BA587" i="1" s="1"/>
  <c r="AW588" i="1"/>
  <c r="AV588" i="1"/>
  <c r="AW589" i="1"/>
  <c r="AV589" i="1"/>
  <c r="BD590" i="1"/>
  <c r="BE590" i="1" s="1"/>
  <c r="BF590" i="1" s="1"/>
  <c r="AW590" i="1"/>
  <c r="AV590" i="1"/>
  <c r="AY590" i="1" s="1"/>
  <c r="AZ590" i="1" s="1"/>
  <c r="BA590" i="1" s="1"/>
  <c r="BD591" i="1"/>
  <c r="BE591" i="1" s="1"/>
  <c r="BF591" i="1" s="1"/>
  <c r="AW591" i="1"/>
  <c r="AV591" i="1"/>
  <c r="AY591" i="1" s="1"/>
  <c r="AZ591" i="1" s="1"/>
  <c r="BA591" i="1" s="1"/>
  <c r="BD592" i="1"/>
  <c r="BE592" i="1" s="1"/>
  <c r="BF592" i="1" s="1"/>
  <c r="AW592" i="1"/>
  <c r="AV592" i="1"/>
  <c r="AY592" i="1" s="1"/>
  <c r="AZ592" i="1" s="1"/>
  <c r="BA592" i="1" s="1"/>
  <c r="BD593" i="1"/>
  <c r="BE593" i="1" s="1"/>
  <c r="BF593" i="1" s="1"/>
  <c r="AW593" i="1"/>
  <c r="AV593" i="1"/>
  <c r="AY593" i="1" s="1"/>
  <c r="AZ593" i="1" s="1"/>
  <c r="BA593" i="1" s="1"/>
  <c r="AW577" i="1"/>
  <c r="AV577" i="1"/>
  <c r="AW578" i="1"/>
  <c r="AV578" i="1"/>
  <c r="AW579" i="1"/>
  <c r="AV579" i="1"/>
  <c r="AY579" i="1" s="1"/>
  <c r="AZ579" i="1" s="1"/>
  <c r="BA579" i="1" s="1"/>
  <c r="BD580" i="1"/>
  <c r="BE580" i="1" s="1"/>
  <c r="BF580" i="1" s="1"/>
  <c r="AW580" i="1"/>
  <c r="AV580" i="1"/>
  <c r="AY580" i="1" s="1"/>
  <c r="AZ580" i="1" s="1"/>
  <c r="BA580" i="1" s="1"/>
  <c r="BD581" i="1"/>
  <c r="BE581" i="1" s="1"/>
  <c r="BF581" i="1" s="1"/>
  <c r="AW581" i="1"/>
  <c r="AV581" i="1"/>
  <c r="AY581" i="1" s="1"/>
  <c r="AZ581" i="1" s="1"/>
  <c r="BA581" i="1" s="1"/>
  <c r="BD582" i="1"/>
  <c r="BE582" i="1" s="1"/>
  <c r="BF582" i="1" s="1"/>
  <c r="AW582" i="1"/>
  <c r="AV582" i="1"/>
  <c r="AY582" i="1" s="1"/>
  <c r="AZ582" i="1" s="1"/>
  <c r="BA582" i="1" s="1"/>
  <c r="BD583" i="1"/>
  <c r="BE583" i="1" s="1"/>
  <c r="BF583" i="1" s="1"/>
  <c r="AW583" i="1"/>
  <c r="AV583" i="1"/>
  <c r="AY583" i="1" s="1"/>
  <c r="AZ583" i="1" s="1"/>
  <c r="BA583" i="1" s="1"/>
  <c r="BD584" i="1"/>
  <c r="BE584" i="1" s="1"/>
  <c r="BF584" i="1" s="1"/>
  <c r="AW584" i="1"/>
  <c r="AV584" i="1"/>
  <c r="AY584" i="1" s="1"/>
  <c r="AZ584" i="1" s="1"/>
  <c r="BA584" i="1" s="1"/>
  <c r="AW568" i="1"/>
  <c r="AV568" i="1"/>
  <c r="AW569" i="1"/>
  <c r="AV569" i="1"/>
  <c r="BD570" i="1"/>
  <c r="BE570" i="1" s="1"/>
  <c r="BF570" i="1" s="1"/>
  <c r="AW570" i="1"/>
  <c r="AV570" i="1"/>
  <c r="BD571" i="1"/>
  <c r="BE571" i="1" s="1"/>
  <c r="BF571" i="1" s="1"/>
  <c r="AW571" i="1"/>
  <c r="AV571" i="1"/>
  <c r="AY571" i="1" s="1"/>
  <c r="AZ571" i="1" s="1"/>
  <c r="BA571" i="1" s="1"/>
  <c r="AW572" i="1"/>
  <c r="AV572" i="1"/>
  <c r="BD573" i="1"/>
  <c r="BE573" i="1" s="1"/>
  <c r="BF573" i="1" s="1"/>
  <c r="AW573" i="1"/>
  <c r="AV573" i="1"/>
  <c r="BD574" i="1"/>
  <c r="BE574" i="1" s="1"/>
  <c r="BF574" i="1" s="1"/>
  <c r="AW574" i="1"/>
  <c r="AV574" i="1"/>
  <c r="AY574" i="1" s="1"/>
  <c r="AZ574" i="1" s="1"/>
  <c r="BA574" i="1" s="1"/>
  <c r="BD575" i="1"/>
  <c r="BE575" i="1" s="1"/>
  <c r="BF575" i="1" s="1"/>
  <c r="AW575" i="1"/>
  <c r="AV575" i="1"/>
  <c r="AY575" i="1" s="1"/>
  <c r="AZ575" i="1" s="1"/>
  <c r="BA575" i="1" s="1"/>
  <c r="AW559" i="1"/>
  <c r="AV559" i="1"/>
  <c r="AW560" i="1"/>
  <c r="AV560" i="1"/>
  <c r="AW561" i="1"/>
  <c r="AV561" i="1"/>
  <c r="AW562" i="1"/>
  <c r="AV562" i="1"/>
  <c r="BD563" i="1"/>
  <c r="BE563" i="1" s="1"/>
  <c r="BF563" i="1" s="1"/>
  <c r="AW563" i="1"/>
  <c r="AV563" i="1"/>
  <c r="AY563" i="1" s="1"/>
  <c r="AZ563" i="1" s="1"/>
  <c r="BA563" i="1" s="1"/>
  <c r="BD564" i="1"/>
  <c r="BE564" i="1" s="1"/>
  <c r="BF564" i="1" s="1"/>
  <c r="AW564" i="1"/>
  <c r="AV564" i="1"/>
  <c r="AY564" i="1" s="1"/>
  <c r="AZ564" i="1" s="1"/>
  <c r="BA564" i="1" s="1"/>
  <c r="AW565" i="1"/>
  <c r="AV565" i="1"/>
  <c r="BD566" i="1"/>
  <c r="BE566" i="1" s="1"/>
  <c r="BF566" i="1" s="1"/>
  <c r="AW566" i="1"/>
  <c r="AV566" i="1"/>
  <c r="AY566" i="1" s="1"/>
  <c r="AZ566" i="1" s="1"/>
  <c r="BA566" i="1" s="1"/>
  <c r="AX557" i="1"/>
  <c r="AW548" i="1"/>
  <c r="AV548" i="1"/>
  <c r="AW549" i="1"/>
  <c r="AV549" i="1"/>
  <c r="AW550" i="1"/>
  <c r="AV550" i="1"/>
  <c r="AW551" i="1"/>
  <c r="AV551" i="1"/>
  <c r="AW552" i="1"/>
  <c r="AV552" i="1"/>
  <c r="BD553" i="1"/>
  <c r="BE553" i="1" s="1"/>
  <c r="BF553" i="1" s="1"/>
  <c r="AW553" i="1"/>
  <c r="AV553" i="1"/>
  <c r="AY553" i="1" s="1"/>
  <c r="AZ553" i="1" s="1"/>
  <c r="BA553" i="1" s="1"/>
  <c r="BD554" i="1"/>
  <c r="BE554" i="1" s="1"/>
  <c r="BF554" i="1" s="1"/>
  <c r="AW554" i="1"/>
  <c r="AV554" i="1"/>
  <c r="AY554" i="1" s="1"/>
  <c r="AZ554" i="1" s="1"/>
  <c r="BA554" i="1" s="1"/>
  <c r="BD555" i="1"/>
  <c r="BE555" i="1" s="1"/>
  <c r="BF555" i="1" s="1"/>
  <c r="AW555" i="1"/>
  <c r="AV555" i="1"/>
  <c r="AY555" i="1" s="1"/>
  <c r="AZ555" i="1" s="1"/>
  <c r="BA555" i="1" s="1"/>
  <c r="AQ546" i="1"/>
  <c r="AQ545" i="1"/>
  <c r="AQ544" i="1"/>
  <c r="AQ543" i="1"/>
  <c r="AQ542" i="1"/>
  <c r="AQ541" i="1"/>
  <c r="AQ540" i="1"/>
  <c r="AQ539" i="1"/>
  <c r="AQ538" i="1"/>
  <c r="AQ536" i="1"/>
  <c r="AQ535" i="1"/>
  <c r="AQ534" i="1"/>
  <c r="AQ533" i="1"/>
  <c r="AQ532" i="1"/>
  <c r="AQ531" i="1"/>
  <c r="AQ530" i="1"/>
  <c r="AQ529" i="1"/>
  <c r="AQ528" i="1"/>
  <c r="AQ527" i="1"/>
  <c r="AW517" i="1"/>
  <c r="AV517" i="1"/>
  <c r="AW518" i="1"/>
  <c r="AV518" i="1"/>
  <c r="AW519" i="1"/>
  <c r="AV519" i="1"/>
  <c r="AW520" i="1"/>
  <c r="AV520" i="1"/>
  <c r="AW521" i="1"/>
  <c r="AV521" i="1"/>
  <c r="BD522" i="1"/>
  <c r="BE522" i="1" s="1"/>
  <c r="BF522" i="1" s="1"/>
  <c r="AW522" i="1"/>
  <c r="AV522" i="1"/>
  <c r="AY522" i="1" s="1"/>
  <c r="AZ522" i="1" s="1"/>
  <c r="BA522" i="1" s="1"/>
  <c r="BD523" i="1"/>
  <c r="BE523" i="1" s="1"/>
  <c r="BF523" i="1" s="1"/>
  <c r="AW523" i="1"/>
  <c r="AV523" i="1"/>
  <c r="AY523" i="1" s="1"/>
  <c r="AZ523" i="1" s="1"/>
  <c r="BA523" i="1" s="1"/>
  <c r="BD524" i="1"/>
  <c r="BE524" i="1" s="1"/>
  <c r="BF524" i="1" s="1"/>
  <c r="AW524" i="1"/>
  <c r="AV524" i="1"/>
  <c r="AY524" i="1" s="1"/>
  <c r="AZ524" i="1" s="1"/>
  <c r="BA524" i="1" s="1"/>
  <c r="BD525" i="1"/>
  <c r="BE525" i="1" s="1"/>
  <c r="BF525" i="1" s="1"/>
  <c r="AW525" i="1"/>
  <c r="AV525" i="1"/>
  <c r="AY525" i="1" s="1"/>
  <c r="AZ525" i="1" s="1"/>
  <c r="BA525" i="1" s="1"/>
  <c r="AW504" i="1"/>
  <c r="AV504" i="1"/>
  <c r="AW505" i="1"/>
  <c r="AV505" i="1"/>
  <c r="AW506" i="1"/>
  <c r="AV506" i="1"/>
  <c r="AW507" i="1"/>
  <c r="AV507" i="1"/>
  <c r="AW508" i="1"/>
  <c r="AV508" i="1"/>
  <c r="BD509" i="1"/>
  <c r="BE509" i="1" s="1"/>
  <c r="BF509" i="1" s="1"/>
  <c r="AW509" i="1"/>
  <c r="AV509" i="1"/>
  <c r="AY509" i="1" s="1"/>
  <c r="AZ509" i="1" s="1"/>
  <c r="BA509" i="1" s="1"/>
  <c r="BD510" i="1"/>
  <c r="BE510" i="1" s="1"/>
  <c r="BF510" i="1" s="1"/>
  <c r="AW510" i="1"/>
  <c r="AV510" i="1"/>
  <c r="AY510" i="1" s="1"/>
  <c r="AZ510" i="1" s="1"/>
  <c r="BA510" i="1" s="1"/>
  <c r="BD511" i="1"/>
  <c r="BE511" i="1" s="1"/>
  <c r="BF511" i="1" s="1"/>
  <c r="AW511" i="1"/>
  <c r="AV511" i="1"/>
  <c r="AY511" i="1" s="1"/>
  <c r="AZ511" i="1" s="1"/>
  <c r="BA511" i="1" s="1"/>
  <c r="BD512" i="1"/>
  <c r="BE512" i="1" s="1"/>
  <c r="BF512" i="1" s="1"/>
  <c r="AW512" i="1"/>
  <c r="AV512" i="1"/>
  <c r="AY512" i="1" s="1"/>
  <c r="AZ512" i="1" s="1"/>
  <c r="BA512" i="1" s="1"/>
  <c r="BD513" i="1"/>
  <c r="BE513" i="1" s="1"/>
  <c r="BF513" i="1" s="1"/>
  <c r="AW513" i="1"/>
  <c r="AV513" i="1"/>
  <c r="AY513" i="1" s="1"/>
  <c r="AZ513" i="1" s="1"/>
  <c r="BA513" i="1" s="1"/>
  <c r="BD514" i="1"/>
  <c r="BE514" i="1" s="1"/>
  <c r="BF514" i="1" s="1"/>
  <c r="AW514" i="1"/>
  <c r="AV514" i="1"/>
  <c r="AY514" i="1" s="1"/>
  <c r="AZ514" i="1" s="1"/>
  <c r="BA514" i="1" s="1"/>
  <c r="AW515" i="1"/>
  <c r="AV515" i="1"/>
  <c r="AW491" i="1"/>
  <c r="AV491" i="1"/>
  <c r="AW492" i="1"/>
  <c r="AV492" i="1"/>
  <c r="AW493" i="1"/>
  <c r="AV493" i="1"/>
  <c r="AW494" i="1"/>
  <c r="AV494" i="1"/>
  <c r="AW495" i="1"/>
  <c r="AV495" i="1"/>
  <c r="AW496" i="1"/>
  <c r="AV496" i="1"/>
  <c r="AW497" i="1"/>
  <c r="AV497" i="1"/>
  <c r="BD498" i="1"/>
  <c r="BE498" i="1" s="1"/>
  <c r="BF498" i="1" s="1"/>
  <c r="AW498" i="1"/>
  <c r="AV498" i="1"/>
  <c r="AY498" i="1" s="1"/>
  <c r="AZ498" i="1" s="1"/>
  <c r="BA498" i="1" s="1"/>
  <c r="BD499" i="1"/>
  <c r="BE499" i="1" s="1"/>
  <c r="BF499" i="1" s="1"/>
  <c r="AW499" i="1"/>
  <c r="AV499" i="1"/>
  <c r="AY499" i="1" s="1"/>
  <c r="AZ499" i="1" s="1"/>
  <c r="BA499" i="1" s="1"/>
  <c r="BD500" i="1"/>
  <c r="BE500" i="1" s="1"/>
  <c r="BF500" i="1" s="1"/>
  <c r="AW500" i="1"/>
  <c r="AV500" i="1"/>
  <c r="AY500" i="1" s="1"/>
  <c r="AZ500" i="1" s="1"/>
  <c r="BA500" i="1" s="1"/>
  <c r="BD501" i="1"/>
  <c r="BE501" i="1" s="1"/>
  <c r="BF501" i="1" s="1"/>
  <c r="AW501" i="1"/>
  <c r="AV501" i="1"/>
  <c r="AY501" i="1" s="1"/>
  <c r="AZ501" i="1" s="1"/>
  <c r="BA501" i="1" s="1"/>
  <c r="BD502" i="1"/>
  <c r="BE502" i="1" s="1"/>
  <c r="BF502" i="1" s="1"/>
  <c r="AW502" i="1"/>
  <c r="AV502" i="1"/>
  <c r="AY502" i="1" s="1"/>
  <c r="AZ502" i="1" s="1"/>
  <c r="BA502" i="1" s="1"/>
  <c r="AW479" i="1"/>
  <c r="AV479" i="1"/>
  <c r="AW480" i="1"/>
  <c r="AV480" i="1"/>
  <c r="AW481" i="1"/>
  <c r="AV481" i="1"/>
  <c r="AW482" i="1"/>
  <c r="AV482" i="1"/>
  <c r="BD483" i="1"/>
  <c r="BE483" i="1" s="1"/>
  <c r="BF483" i="1" s="1"/>
  <c r="AW483" i="1"/>
  <c r="AV483" i="1"/>
  <c r="AY483" i="1" s="1"/>
  <c r="AZ483" i="1" s="1"/>
  <c r="BA483" i="1" s="1"/>
  <c r="BD484" i="1"/>
  <c r="BE484" i="1" s="1"/>
  <c r="BF484" i="1" s="1"/>
  <c r="AW484" i="1"/>
  <c r="AV484" i="1"/>
  <c r="AY484" i="1" s="1"/>
  <c r="AZ484" i="1" s="1"/>
  <c r="BA484" i="1" s="1"/>
  <c r="AW485" i="1"/>
  <c r="AV485" i="1"/>
  <c r="BD486" i="1"/>
  <c r="BE486" i="1" s="1"/>
  <c r="BF486" i="1" s="1"/>
  <c r="AW486" i="1"/>
  <c r="AV486" i="1"/>
  <c r="AY486" i="1" s="1"/>
  <c r="AZ486" i="1" s="1"/>
  <c r="BA486" i="1" s="1"/>
  <c r="BD487" i="1"/>
  <c r="BE487" i="1" s="1"/>
  <c r="BF487" i="1" s="1"/>
  <c r="AW487" i="1"/>
  <c r="AV487" i="1"/>
  <c r="AY487" i="1" s="1"/>
  <c r="AZ487" i="1" s="1"/>
  <c r="BA487" i="1" s="1"/>
  <c r="AW488" i="1"/>
  <c r="AV488" i="1"/>
  <c r="BD489" i="1"/>
  <c r="BE489" i="1" s="1"/>
  <c r="BF489" i="1" s="1"/>
  <c r="AW489" i="1"/>
  <c r="AV489" i="1"/>
  <c r="AY489" i="1" s="1"/>
  <c r="AZ489" i="1" s="1"/>
  <c r="BA489" i="1" s="1"/>
  <c r="AW465" i="1"/>
  <c r="AV465" i="1"/>
  <c r="AW466" i="1"/>
  <c r="AV466" i="1"/>
  <c r="AW467" i="1"/>
  <c r="AV467" i="1"/>
  <c r="AW468" i="1"/>
  <c r="AV468" i="1"/>
  <c r="AW469" i="1"/>
  <c r="AV469" i="1"/>
  <c r="AW470" i="1"/>
  <c r="AV470" i="1"/>
  <c r="BD471" i="1"/>
  <c r="BE471" i="1" s="1"/>
  <c r="BF471" i="1" s="1"/>
  <c r="AW471" i="1"/>
  <c r="AV471" i="1"/>
  <c r="AY471" i="1" s="1"/>
  <c r="AZ471" i="1" s="1"/>
  <c r="BA471" i="1" s="1"/>
  <c r="BD472" i="1"/>
  <c r="BE472" i="1" s="1"/>
  <c r="BF472" i="1" s="1"/>
  <c r="AW472" i="1"/>
  <c r="AV472" i="1"/>
  <c r="AY472" i="1" s="1"/>
  <c r="AZ472" i="1" s="1"/>
  <c r="BA472" i="1" s="1"/>
  <c r="BD473" i="1"/>
  <c r="BE473" i="1" s="1"/>
  <c r="BF473" i="1" s="1"/>
  <c r="AW473" i="1"/>
  <c r="AV473" i="1"/>
  <c r="AY473" i="1" s="1"/>
  <c r="AZ473" i="1" s="1"/>
  <c r="BA473" i="1" s="1"/>
  <c r="BD474" i="1"/>
  <c r="BE474" i="1" s="1"/>
  <c r="BF474" i="1" s="1"/>
  <c r="AW474" i="1"/>
  <c r="AV474" i="1"/>
  <c r="AY474" i="1" s="1"/>
  <c r="AZ474" i="1" s="1"/>
  <c r="BA474" i="1" s="1"/>
  <c r="AW475" i="1"/>
  <c r="AV475" i="1"/>
  <c r="AW476" i="1"/>
  <c r="AV476" i="1"/>
  <c r="AW477" i="1"/>
  <c r="AV477" i="1"/>
  <c r="AW451" i="1"/>
  <c r="AV451" i="1"/>
  <c r="AW452" i="1"/>
  <c r="AV452" i="1"/>
  <c r="AW453" i="1"/>
  <c r="AV453" i="1"/>
  <c r="AW454" i="1"/>
  <c r="AV454" i="1"/>
  <c r="AW455" i="1"/>
  <c r="AV455" i="1"/>
  <c r="AW456" i="1"/>
  <c r="AV456" i="1"/>
  <c r="AW457" i="1"/>
  <c r="AV457" i="1"/>
  <c r="AW458" i="1"/>
  <c r="AV458" i="1"/>
  <c r="AW459" i="1"/>
  <c r="AV459" i="1"/>
  <c r="BD460" i="1"/>
  <c r="BE460" i="1" s="1"/>
  <c r="BF460" i="1" s="1"/>
  <c r="AW460" i="1"/>
  <c r="AV460" i="1"/>
  <c r="AY460" i="1" s="1"/>
  <c r="AZ460" i="1" s="1"/>
  <c r="BA460" i="1" s="1"/>
  <c r="BD461" i="1"/>
  <c r="BE461" i="1" s="1"/>
  <c r="BF461" i="1" s="1"/>
  <c r="AW461" i="1"/>
  <c r="AV461" i="1"/>
  <c r="AY461" i="1" s="1"/>
  <c r="AZ461" i="1" s="1"/>
  <c r="BA461" i="1" s="1"/>
  <c r="BD462" i="1"/>
  <c r="BE462" i="1" s="1"/>
  <c r="BF462" i="1" s="1"/>
  <c r="AW462" i="1"/>
  <c r="AV462" i="1"/>
  <c r="AY462" i="1" s="1"/>
  <c r="AZ462" i="1" s="1"/>
  <c r="BA462" i="1" s="1"/>
  <c r="BD463" i="1"/>
  <c r="BE463" i="1" s="1"/>
  <c r="BF463" i="1" s="1"/>
  <c r="AW463" i="1"/>
  <c r="AV463" i="1"/>
  <c r="AY463" i="1" s="1"/>
  <c r="AZ463" i="1" s="1"/>
  <c r="BA463" i="1" s="1"/>
  <c r="AW442" i="1"/>
  <c r="AV442" i="1"/>
  <c r="AW443" i="1"/>
  <c r="AV443" i="1"/>
  <c r="AW444" i="1"/>
  <c r="AV444" i="1"/>
  <c r="AW445" i="1"/>
  <c r="AV445" i="1"/>
  <c r="BD446" i="1"/>
  <c r="BE446" i="1" s="1"/>
  <c r="BF446" i="1" s="1"/>
  <c r="AW446" i="1"/>
  <c r="AV446" i="1"/>
  <c r="AY446" i="1" s="1"/>
  <c r="AZ446" i="1" s="1"/>
  <c r="BA446" i="1" s="1"/>
  <c r="BD447" i="1"/>
  <c r="BE447" i="1" s="1"/>
  <c r="BF447" i="1" s="1"/>
  <c r="AW447" i="1"/>
  <c r="AV447" i="1"/>
  <c r="AY447" i="1" s="1"/>
  <c r="AZ447" i="1" s="1"/>
  <c r="BA447" i="1" s="1"/>
  <c r="BD448" i="1"/>
  <c r="BE448" i="1" s="1"/>
  <c r="BF448" i="1" s="1"/>
  <c r="AW448" i="1"/>
  <c r="AV448" i="1"/>
  <c r="AY448" i="1" s="1"/>
  <c r="AZ448" i="1" s="1"/>
  <c r="BA448" i="1" s="1"/>
  <c r="BD449" i="1"/>
  <c r="BE449" i="1" s="1"/>
  <c r="BF449" i="1" s="1"/>
  <c r="AW449" i="1"/>
  <c r="AV449" i="1"/>
  <c r="AY449" i="1" s="1"/>
  <c r="AZ449" i="1" s="1"/>
  <c r="BA449" i="1" s="1"/>
  <c r="AW433" i="1"/>
  <c r="AV433" i="1"/>
  <c r="AW434" i="1"/>
  <c r="AV434" i="1"/>
  <c r="AW435" i="1"/>
  <c r="AV435" i="1"/>
  <c r="AW436" i="1"/>
  <c r="AV436" i="1"/>
  <c r="BD437" i="1"/>
  <c r="BE437" i="1" s="1"/>
  <c r="BF437" i="1" s="1"/>
  <c r="AW437" i="1"/>
  <c r="AV437" i="1"/>
  <c r="AY437" i="1" s="1"/>
  <c r="AZ437" i="1" s="1"/>
  <c r="BA437" i="1" s="1"/>
  <c r="BD438" i="1"/>
  <c r="BE438" i="1" s="1"/>
  <c r="BF438" i="1" s="1"/>
  <c r="AW438" i="1"/>
  <c r="AV438" i="1"/>
  <c r="AY438" i="1" s="1"/>
  <c r="AZ438" i="1" s="1"/>
  <c r="BA438" i="1" s="1"/>
  <c r="BD439" i="1"/>
  <c r="BE439" i="1" s="1"/>
  <c r="BF439" i="1" s="1"/>
  <c r="AW439" i="1"/>
  <c r="AV439" i="1"/>
  <c r="AY439" i="1" s="1"/>
  <c r="AZ439" i="1" s="1"/>
  <c r="BA439" i="1" s="1"/>
  <c r="BD440" i="1"/>
  <c r="BE440" i="1" s="1"/>
  <c r="BF440" i="1" s="1"/>
  <c r="AW440" i="1"/>
  <c r="AV440" i="1"/>
  <c r="AY440" i="1" s="1"/>
  <c r="AZ440" i="1" s="1"/>
  <c r="BA440" i="1" s="1"/>
  <c r="AQ431" i="1"/>
  <c r="AQ430" i="1"/>
  <c r="AQ429" i="1"/>
  <c r="AQ428" i="1"/>
  <c r="AQ427" i="1"/>
  <c r="AQ426" i="1"/>
  <c r="AQ425" i="1"/>
  <c r="AQ424" i="1"/>
  <c r="AW415" i="1"/>
  <c r="AV415" i="1"/>
  <c r="AW416" i="1"/>
  <c r="AV416" i="1"/>
  <c r="BD417" i="1"/>
  <c r="BE417" i="1" s="1"/>
  <c r="BF417" i="1" s="1"/>
  <c r="AW417" i="1"/>
  <c r="AV417" i="1"/>
  <c r="AY417" i="1" s="1"/>
  <c r="AZ417" i="1" s="1"/>
  <c r="BA417" i="1" s="1"/>
  <c r="BD418" i="1"/>
  <c r="BE418" i="1" s="1"/>
  <c r="BF418" i="1" s="1"/>
  <c r="AW418" i="1"/>
  <c r="AV418" i="1"/>
  <c r="AY418" i="1" s="1"/>
  <c r="AZ418" i="1" s="1"/>
  <c r="BA418" i="1" s="1"/>
  <c r="AW419" i="1"/>
  <c r="AV419" i="1"/>
  <c r="BD420" i="1"/>
  <c r="BE420" i="1" s="1"/>
  <c r="BF420" i="1" s="1"/>
  <c r="AW420" i="1"/>
  <c r="AV420" i="1"/>
  <c r="AY420" i="1" s="1"/>
  <c r="AZ420" i="1" s="1"/>
  <c r="BA420" i="1" s="1"/>
  <c r="AW421" i="1"/>
  <c r="AV421" i="1"/>
  <c r="BD422" i="1"/>
  <c r="BE422" i="1" s="1"/>
  <c r="BF422" i="1" s="1"/>
  <c r="AW422" i="1"/>
  <c r="AV422" i="1"/>
  <c r="AY422" i="1" s="1"/>
  <c r="AZ422" i="1" s="1"/>
  <c r="BA422" i="1" s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4" i="1"/>
  <c r="AQ393" i="1"/>
  <c r="AQ392" i="1"/>
  <c r="AQ391" i="1"/>
  <c r="AQ390" i="1"/>
  <c r="AQ389" i="1"/>
  <c r="AQ388" i="1"/>
  <c r="AQ387" i="1"/>
  <c r="AQ385" i="1"/>
  <c r="AQ384" i="1"/>
  <c r="AQ383" i="1"/>
  <c r="AQ382" i="1"/>
  <c r="AQ381" i="1"/>
  <c r="AQ380" i="1"/>
  <c r="AQ379" i="1"/>
  <c r="AQ378" i="1"/>
  <c r="AQ376" i="1"/>
  <c r="AQ375" i="1"/>
  <c r="AQ374" i="1"/>
  <c r="AQ373" i="1"/>
  <c r="AQ372" i="1"/>
  <c r="AQ371" i="1"/>
  <c r="AQ370" i="1"/>
  <c r="AQ369" i="1"/>
  <c r="AQ368" i="1"/>
  <c r="AQ366" i="1"/>
  <c r="AQ365" i="1"/>
  <c r="AQ364" i="1"/>
  <c r="AQ363" i="1"/>
  <c r="AQ362" i="1"/>
  <c r="AQ361" i="1"/>
  <c r="AQ360" i="1"/>
  <c r="AQ359" i="1"/>
  <c r="AQ358" i="1"/>
  <c r="AQ357" i="1"/>
  <c r="AW214" i="1"/>
  <c r="AV214" i="1"/>
  <c r="AW215" i="1"/>
  <c r="AV215" i="1"/>
  <c r="AW216" i="1"/>
  <c r="AV216" i="1"/>
  <c r="AW217" i="1"/>
  <c r="AV217" i="1"/>
  <c r="AW218" i="1"/>
  <c r="AV218" i="1"/>
  <c r="AW219" i="1"/>
  <c r="AV219" i="1"/>
  <c r="AW220" i="1"/>
  <c r="AV220" i="1"/>
  <c r="AW221" i="1"/>
  <c r="AV221" i="1"/>
  <c r="AW222" i="1"/>
  <c r="AV222" i="1"/>
  <c r="AW223" i="1"/>
  <c r="AV223" i="1"/>
  <c r="AW224" i="1"/>
  <c r="AV224" i="1"/>
  <c r="AW225" i="1"/>
  <c r="AV225" i="1"/>
  <c r="AW226" i="1"/>
  <c r="AV226" i="1"/>
  <c r="AW227" i="1"/>
  <c r="AV227" i="1"/>
  <c r="AW228" i="1"/>
  <c r="AV228" i="1"/>
  <c r="AW229" i="1"/>
  <c r="AV229" i="1"/>
  <c r="AW230" i="1"/>
  <c r="AV230" i="1"/>
  <c r="AW231" i="1"/>
  <c r="AV231" i="1"/>
  <c r="AW232" i="1"/>
  <c r="AV232" i="1"/>
  <c r="AW233" i="1"/>
  <c r="AV233" i="1"/>
  <c r="AW234" i="1"/>
  <c r="AV234" i="1"/>
  <c r="AW235" i="1"/>
  <c r="AV235" i="1"/>
  <c r="AW236" i="1"/>
  <c r="AV236" i="1"/>
  <c r="AW237" i="1"/>
  <c r="AV237" i="1"/>
  <c r="AW238" i="1"/>
  <c r="AV238" i="1"/>
  <c r="AW239" i="1"/>
  <c r="AV239" i="1"/>
  <c r="AW240" i="1"/>
  <c r="AV240" i="1"/>
  <c r="AW241" i="1"/>
  <c r="AV241" i="1"/>
  <c r="AW242" i="1"/>
  <c r="AV242" i="1"/>
  <c r="AW243" i="1"/>
  <c r="AV243" i="1"/>
  <c r="AW244" i="1"/>
  <c r="AV244" i="1"/>
  <c r="AW245" i="1"/>
  <c r="AV245" i="1"/>
  <c r="AW246" i="1"/>
  <c r="AV246" i="1"/>
  <c r="AW247" i="1"/>
  <c r="AV247" i="1"/>
  <c r="AW248" i="1"/>
  <c r="AV248" i="1"/>
  <c r="AW249" i="1"/>
  <c r="AV249" i="1"/>
  <c r="AW250" i="1"/>
  <c r="AV250" i="1"/>
  <c r="AW251" i="1"/>
  <c r="AV251" i="1"/>
  <c r="AW252" i="1"/>
  <c r="AV252" i="1"/>
  <c r="AW253" i="1"/>
  <c r="AV253" i="1"/>
  <c r="AW254" i="1"/>
  <c r="AV254" i="1"/>
  <c r="AW255" i="1"/>
  <c r="AV255" i="1"/>
  <c r="AW256" i="1"/>
  <c r="AV256" i="1"/>
  <c r="AW257" i="1"/>
  <c r="AV257" i="1"/>
  <c r="AW258" i="1"/>
  <c r="AV258" i="1"/>
  <c r="AW259" i="1"/>
  <c r="AV259" i="1"/>
  <c r="AW260" i="1"/>
  <c r="AV260" i="1"/>
  <c r="AW261" i="1"/>
  <c r="AV261" i="1"/>
  <c r="AW262" i="1"/>
  <c r="AV262" i="1"/>
  <c r="AW263" i="1"/>
  <c r="AV263" i="1"/>
  <c r="AY263" i="1" s="1"/>
  <c r="AZ263" i="1" s="1"/>
  <c r="AW264" i="1"/>
  <c r="AV264" i="1"/>
  <c r="AY264" i="1" s="1"/>
  <c r="AZ264" i="1" s="1"/>
  <c r="AW265" i="1"/>
  <c r="AV265" i="1"/>
  <c r="AY265" i="1" s="1"/>
  <c r="AZ265" i="1" s="1"/>
  <c r="AW266" i="1"/>
  <c r="AV266" i="1"/>
  <c r="AY266" i="1" s="1"/>
  <c r="AZ266" i="1" s="1"/>
  <c r="BD267" i="1"/>
  <c r="BE267" i="1" s="1"/>
  <c r="BF267" i="1" s="1"/>
  <c r="AW267" i="1"/>
  <c r="AV267" i="1"/>
  <c r="AY267" i="1" s="1"/>
  <c r="AZ267" i="1" s="1"/>
  <c r="BA267" i="1" s="1"/>
  <c r="BD268" i="1"/>
  <c r="BE268" i="1" s="1"/>
  <c r="BF268" i="1" s="1"/>
  <c r="AW268" i="1"/>
  <c r="AV268" i="1"/>
  <c r="AY268" i="1" s="1"/>
  <c r="AZ268" i="1" s="1"/>
  <c r="BA268" i="1" s="1"/>
  <c r="BD269" i="1"/>
  <c r="BE269" i="1" s="1"/>
  <c r="BF269" i="1" s="1"/>
  <c r="AW269" i="1"/>
  <c r="AV269" i="1"/>
  <c r="AY269" i="1" s="1"/>
  <c r="AZ269" i="1" s="1"/>
  <c r="BA269" i="1" s="1"/>
  <c r="BD270" i="1"/>
  <c r="BE270" i="1" s="1"/>
  <c r="BF270" i="1" s="1"/>
  <c r="AW270" i="1"/>
  <c r="AV270" i="1"/>
  <c r="AY270" i="1" s="1"/>
  <c r="AZ270" i="1" s="1"/>
  <c r="BA270" i="1" s="1"/>
  <c r="AW271" i="1"/>
  <c r="AV271" i="1"/>
  <c r="AY271" i="1" s="1"/>
  <c r="AZ271" i="1" s="1"/>
  <c r="AW272" i="1"/>
  <c r="AV272" i="1"/>
  <c r="AY272" i="1" s="1"/>
  <c r="AZ272" i="1" s="1"/>
  <c r="BD273" i="1"/>
  <c r="BE273" i="1" s="1"/>
  <c r="BF273" i="1" s="1"/>
  <c r="AW273" i="1"/>
  <c r="AV273" i="1"/>
  <c r="AY273" i="1" s="1"/>
  <c r="AZ273" i="1" s="1"/>
  <c r="BA273" i="1" s="1"/>
  <c r="BD274" i="1"/>
  <c r="BE274" i="1" s="1"/>
  <c r="BF274" i="1" s="1"/>
  <c r="AW274" i="1"/>
  <c r="AV274" i="1"/>
  <c r="AY274" i="1" s="1"/>
  <c r="AZ274" i="1" s="1"/>
  <c r="BA274" i="1" s="1"/>
  <c r="BD275" i="1"/>
  <c r="BE275" i="1" s="1"/>
  <c r="BF275" i="1" s="1"/>
  <c r="AW275" i="1"/>
  <c r="AV275" i="1"/>
  <c r="AY275" i="1" s="1"/>
  <c r="AZ275" i="1" s="1"/>
  <c r="BA275" i="1" s="1"/>
  <c r="BD276" i="1"/>
  <c r="BE276" i="1" s="1"/>
  <c r="BF276" i="1" s="1"/>
  <c r="AW276" i="1"/>
  <c r="AV276" i="1"/>
  <c r="AY276" i="1" s="1"/>
  <c r="AZ276" i="1" s="1"/>
  <c r="BA276" i="1" s="1"/>
  <c r="BD277" i="1"/>
  <c r="BE277" i="1" s="1"/>
  <c r="BF277" i="1" s="1"/>
  <c r="AW277" i="1"/>
  <c r="AV277" i="1"/>
  <c r="AY277" i="1" s="1"/>
  <c r="AZ277" i="1" s="1"/>
  <c r="BA277" i="1" s="1"/>
  <c r="BD278" i="1"/>
  <c r="BE278" i="1" s="1"/>
  <c r="BF278" i="1" s="1"/>
  <c r="AW278" i="1"/>
  <c r="AV278" i="1"/>
  <c r="AY278" i="1" s="1"/>
  <c r="AZ278" i="1" s="1"/>
  <c r="BA278" i="1" s="1"/>
  <c r="BD279" i="1"/>
  <c r="BE279" i="1" s="1"/>
  <c r="BF279" i="1" s="1"/>
  <c r="AW279" i="1"/>
  <c r="AV279" i="1"/>
  <c r="AY279" i="1" s="1"/>
  <c r="AZ279" i="1" s="1"/>
  <c r="BA279" i="1" s="1"/>
  <c r="BD280" i="1"/>
  <c r="BE280" i="1" s="1"/>
  <c r="BF280" i="1" s="1"/>
  <c r="AW280" i="1"/>
  <c r="AV280" i="1"/>
  <c r="AY280" i="1" s="1"/>
  <c r="AZ280" i="1" s="1"/>
  <c r="BA280" i="1" s="1"/>
  <c r="BD281" i="1"/>
  <c r="BE281" i="1" s="1"/>
  <c r="BF281" i="1" s="1"/>
  <c r="AW281" i="1"/>
  <c r="AV281" i="1"/>
  <c r="AY281" i="1" s="1"/>
  <c r="AZ281" i="1" s="1"/>
  <c r="BA281" i="1" s="1"/>
  <c r="BD282" i="1"/>
  <c r="BE282" i="1" s="1"/>
  <c r="BF282" i="1" s="1"/>
  <c r="AW282" i="1"/>
  <c r="AV282" i="1"/>
  <c r="AY282" i="1" s="1"/>
  <c r="AZ282" i="1" s="1"/>
  <c r="BA282" i="1" s="1"/>
  <c r="BD283" i="1"/>
  <c r="BE283" i="1" s="1"/>
  <c r="BF283" i="1" s="1"/>
  <c r="AW283" i="1"/>
  <c r="AV283" i="1"/>
  <c r="AY283" i="1" s="1"/>
  <c r="AZ283" i="1" s="1"/>
  <c r="BA283" i="1" s="1"/>
  <c r="BD284" i="1"/>
  <c r="BE284" i="1" s="1"/>
  <c r="BF284" i="1" s="1"/>
  <c r="AW284" i="1"/>
  <c r="AV284" i="1"/>
  <c r="AY284" i="1" s="1"/>
  <c r="AZ284" i="1" s="1"/>
  <c r="BA284" i="1" s="1"/>
  <c r="BD285" i="1"/>
  <c r="BE285" i="1" s="1"/>
  <c r="BF285" i="1" s="1"/>
  <c r="AW285" i="1"/>
  <c r="AV285" i="1"/>
  <c r="AY285" i="1" s="1"/>
  <c r="AZ285" i="1" s="1"/>
  <c r="BA285" i="1" s="1"/>
  <c r="BD286" i="1"/>
  <c r="BE286" i="1" s="1"/>
  <c r="BF286" i="1" s="1"/>
  <c r="AW286" i="1"/>
  <c r="AV286" i="1"/>
  <c r="AY286" i="1" s="1"/>
  <c r="AZ286" i="1" s="1"/>
  <c r="BA286" i="1" s="1"/>
  <c r="BD287" i="1"/>
  <c r="BE287" i="1" s="1"/>
  <c r="BF287" i="1" s="1"/>
  <c r="AW287" i="1"/>
  <c r="AV287" i="1"/>
  <c r="AY287" i="1" s="1"/>
  <c r="AZ287" i="1" s="1"/>
  <c r="BA287" i="1" s="1"/>
  <c r="BD288" i="1"/>
  <c r="BE288" i="1" s="1"/>
  <c r="BF288" i="1" s="1"/>
  <c r="AW288" i="1"/>
  <c r="AV288" i="1"/>
  <c r="AY288" i="1" s="1"/>
  <c r="AZ288" i="1" s="1"/>
  <c r="BA288" i="1" s="1"/>
  <c r="BD289" i="1"/>
  <c r="BE289" i="1" s="1"/>
  <c r="BF289" i="1" s="1"/>
  <c r="AW289" i="1"/>
  <c r="AV289" i="1"/>
  <c r="AY289" i="1" s="1"/>
  <c r="AZ289" i="1" s="1"/>
  <c r="BA289" i="1" s="1"/>
  <c r="BD290" i="1"/>
  <c r="BE290" i="1" s="1"/>
  <c r="BF290" i="1" s="1"/>
  <c r="AW290" i="1"/>
  <c r="AV290" i="1"/>
  <c r="AY290" i="1" s="1"/>
  <c r="AZ290" i="1" s="1"/>
  <c r="BA290" i="1" s="1"/>
  <c r="BD291" i="1"/>
  <c r="BE291" i="1" s="1"/>
  <c r="BF291" i="1" s="1"/>
  <c r="AW291" i="1"/>
  <c r="AV291" i="1"/>
  <c r="AY291" i="1" s="1"/>
  <c r="AZ291" i="1" s="1"/>
  <c r="BA291" i="1" s="1"/>
  <c r="BD292" i="1"/>
  <c r="BE292" i="1" s="1"/>
  <c r="BF292" i="1" s="1"/>
  <c r="AW292" i="1"/>
  <c r="AV292" i="1"/>
  <c r="AY292" i="1" s="1"/>
  <c r="AZ292" i="1" s="1"/>
  <c r="BA292" i="1" s="1"/>
  <c r="BD293" i="1"/>
  <c r="BE293" i="1" s="1"/>
  <c r="BF293" i="1" s="1"/>
  <c r="AW293" i="1"/>
  <c r="AV293" i="1"/>
  <c r="AY293" i="1" s="1"/>
  <c r="AZ293" i="1" s="1"/>
  <c r="BA293" i="1" s="1"/>
  <c r="BD294" i="1"/>
  <c r="BE294" i="1" s="1"/>
  <c r="BF294" i="1" s="1"/>
  <c r="AW294" i="1"/>
  <c r="AV294" i="1"/>
  <c r="AY294" i="1" s="1"/>
  <c r="AZ294" i="1" s="1"/>
  <c r="BA294" i="1" s="1"/>
  <c r="BD295" i="1"/>
  <c r="BE295" i="1" s="1"/>
  <c r="BF295" i="1" s="1"/>
  <c r="AW295" i="1"/>
  <c r="AV295" i="1"/>
  <c r="AY295" i="1" s="1"/>
  <c r="AZ295" i="1" s="1"/>
  <c r="BA295" i="1" s="1"/>
  <c r="BD296" i="1"/>
  <c r="BE296" i="1" s="1"/>
  <c r="BF296" i="1" s="1"/>
  <c r="AW296" i="1"/>
  <c r="AV296" i="1"/>
  <c r="AY296" i="1" s="1"/>
  <c r="AZ296" i="1" s="1"/>
  <c r="BA296" i="1" s="1"/>
  <c r="BD297" i="1"/>
  <c r="BE297" i="1" s="1"/>
  <c r="BF297" i="1" s="1"/>
  <c r="AW297" i="1"/>
  <c r="AV297" i="1"/>
  <c r="AY297" i="1" s="1"/>
  <c r="AZ297" i="1" s="1"/>
  <c r="BA297" i="1" s="1"/>
  <c r="BD298" i="1"/>
  <c r="BE298" i="1" s="1"/>
  <c r="BF298" i="1" s="1"/>
  <c r="AW298" i="1"/>
  <c r="AV298" i="1"/>
  <c r="AY298" i="1" s="1"/>
  <c r="AZ298" i="1" s="1"/>
  <c r="BA298" i="1" s="1"/>
  <c r="BD299" i="1"/>
  <c r="BE299" i="1" s="1"/>
  <c r="BF299" i="1" s="1"/>
  <c r="AW299" i="1"/>
  <c r="AV299" i="1"/>
  <c r="AY299" i="1" s="1"/>
  <c r="AZ299" i="1" s="1"/>
  <c r="BA299" i="1" s="1"/>
  <c r="BD300" i="1"/>
  <c r="BE300" i="1" s="1"/>
  <c r="BF300" i="1" s="1"/>
  <c r="AW300" i="1"/>
  <c r="AV300" i="1"/>
  <c r="AY300" i="1" s="1"/>
  <c r="AZ300" i="1" s="1"/>
  <c r="BA300" i="1" s="1"/>
  <c r="BD301" i="1"/>
  <c r="BE301" i="1" s="1"/>
  <c r="BF301" i="1" s="1"/>
  <c r="AW301" i="1"/>
  <c r="AV301" i="1"/>
  <c r="AY301" i="1" s="1"/>
  <c r="AZ301" i="1" s="1"/>
  <c r="BA301" i="1" s="1"/>
  <c r="BD302" i="1"/>
  <c r="BE302" i="1" s="1"/>
  <c r="BF302" i="1" s="1"/>
  <c r="AW302" i="1"/>
  <c r="AV302" i="1"/>
  <c r="AY302" i="1" s="1"/>
  <c r="AZ302" i="1" s="1"/>
  <c r="BA302" i="1" s="1"/>
  <c r="BD303" i="1"/>
  <c r="BE303" i="1" s="1"/>
  <c r="BF303" i="1" s="1"/>
  <c r="AW303" i="1"/>
  <c r="AV303" i="1"/>
  <c r="AY303" i="1" s="1"/>
  <c r="AZ303" i="1" s="1"/>
  <c r="BA303" i="1" s="1"/>
  <c r="BD304" i="1"/>
  <c r="BE304" i="1" s="1"/>
  <c r="BF304" i="1" s="1"/>
  <c r="AW304" i="1"/>
  <c r="AV304" i="1"/>
  <c r="AY304" i="1" s="1"/>
  <c r="AZ304" i="1" s="1"/>
  <c r="BA304" i="1" s="1"/>
  <c r="BD305" i="1"/>
  <c r="BE305" i="1" s="1"/>
  <c r="BF305" i="1" s="1"/>
  <c r="AW305" i="1"/>
  <c r="AV305" i="1"/>
  <c r="AY305" i="1" s="1"/>
  <c r="AZ305" i="1" s="1"/>
  <c r="BA305" i="1" s="1"/>
  <c r="BD306" i="1"/>
  <c r="BE306" i="1" s="1"/>
  <c r="BF306" i="1" s="1"/>
  <c r="AW306" i="1"/>
  <c r="AV306" i="1"/>
  <c r="AY306" i="1" s="1"/>
  <c r="AZ306" i="1" s="1"/>
  <c r="BA306" i="1" s="1"/>
  <c r="BD307" i="1"/>
  <c r="BE307" i="1" s="1"/>
  <c r="BF307" i="1" s="1"/>
  <c r="AW307" i="1"/>
  <c r="AV307" i="1"/>
  <c r="AY307" i="1" s="1"/>
  <c r="AZ307" i="1" s="1"/>
  <c r="BA307" i="1" s="1"/>
  <c r="BD308" i="1"/>
  <c r="BE308" i="1" s="1"/>
  <c r="BF308" i="1" s="1"/>
  <c r="AW308" i="1"/>
  <c r="AV308" i="1"/>
  <c r="AY308" i="1" s="1"/>
  <c r="AZ308" i="1" s="1"/>
  <c r="BA308" i="1" s="1"/>
  <c r="BD309" i="1"/>
  <c r="BE309" i="1" s="1"/>
  <c r="BF309" i="1" s="1"/>
  <c r="AW309" i="1"/>
  <c r="AV309" i="1"/>
  <c r="AY309" i="1" s="1"/>
  <c r="AZ309" i="1" s="1"/>
  <c r="BA309" i="1" s="1"/>
  <c r="BD310" i="1"/>
  <c r="BE310" i="1" s="1"/>
  <c r="BF310" i="1" s="1"/>
  <c r="AW310" i="1"/>
  <c r="AV310" i="1"/>
  <c r="AY310" i="1" s="1"/>
  <c r="AZ310" i="1" s="1"/>
  <c r="BA310" i="1" s="1"/>
  <c r="BD311" i="1"/>
  <c r="BE311" i="1" s="1"/>
  <c r="BF311" i="1" s="1"/>
  <c r="AW311" i="1"/>
  <c r="AV311" i="1"/>
  <c r="AY311" i="1" s="1"/>
  <c r="AZ311" i="1" s="1"/>
  <c r="BA311" i="1" s="1"/>
  <c r="BD312" i="1"/>
  <c r="BE312" i="1" s="1"/>
  <c r="BF312" i="1" s="1"/>
  <c r="AW312" i="1"/>
  <c r="AV312" i="1"/>
  <c r="AY312" i="1" s="1"/>
  <c r="AZ312" i="1" s="1"/>
  <c r="BA312" i="1" s="1"/>
  <c r="BD313" i="1"/>
  <c r="BE313" i="1" s="1"/>
  <c r="BF313" i="1" s="1"/>
  <c r="AW313" i="1"/>
  <c r="AV313" i="1"/>
  <c r="AY313" i="1" s="1"/>
  <c r="AZ313" i="1" s="1"/>
  <c r="BA313" i="1" s="1"/>
  <c r="BD314" i="1"/>
  <c r="BE314" i="1" s="1"/>
  <c r="BF314" i="1" s="1"/>
  <c r="AW314" i="1"/>
  <c r="AV314" i="1"/>
  <c r="AY314" i="1" s="1"/>
  <c r="AZ314" i="1" s="1"/>
  <c r="BA314" i="1" s="1"/>
  <c r="BD315" i="1"/>
  <c r="BE315" i="1" s="1"/>
  <c r="BF315" i="1" s="1"/>
  <c r="AW315" i="1"/>
  <c r="AV315" i="1"/>
  <c r="AY315" i="1" s="1"/>
  <c r="AZ315" i="1" s="1"/>
  <c r="BA315" i="1" s="1"/>
  <c r="AW316" i="1"/>
  <c r="AV316" i="1"/>
  <c r="AW317" i="1"/>
  <c r="AV317" i="1"/>
  <c r="AY317" i="1" s="1"/>
  <c r="AZ317" i="1" s="1"/>
  <c r="BD318" i="1"/>
  <c r="BE318" i="1" s="1"/>
  <c r="BF318" i="1" s="1"/>
  <c r="AW318" i="1"/>
  <c r="AV318" i="1"/>
  <c r="AY318" i="1" s="1"/>
  <c r="AZ318" i="1" s="1"/>
  <c r="BA318" i="1" s="1"/>
  <c r="AW319" i="1"/>
  <c r="AV319" i="1"/>
  <c r="AY319" i="1" s="1"/>
  <c r="AZ319" i="1" s="1"/>
  <c r="BD320" i="1"/>
  <c r="BE320" i="1" s="1"/>
  <c r="BF320" i="1" s="1"/>
  <c r="AW320" i="1"/>
  <c r="AV320" i="1"/>
  <c r="AY320" i="1" s="1"/>
  <c r="AZ320" i="1" s="1"/>
  <c r="BA320" i="1" s="1"/>
  <c r="BD321" i="1"/>
  <c r="BE321" i="1" s="1"/>
  <c r="BF321" i="1" s="1"/>
  <c r="AW321" i="1"/>
  <c r="AV321" i="1"/>
  <c r="AY321" i="1" s="1"/>
  <c r="AZ321" i="1" s="1"/>
  <c r="BA321" i="1" s="1"/>
  <c r="AW322" i="1"/>
  <c r="AV322" i="1"/>
  <c r="AY322" i="1" s="1"/>
  <c r="AZ322" i="1" s="1"/>
  <c r="AW323" i="1"/>
  <c r="AV323" i="1"/>
  <c r="AY323" i="1" s="1"/>
  <c r="AZ323" i="1" s="1"/>
  <c r="AW324" i="1"/>
  <c r="AV324" i="1"/>
  <c r="AY324" i="1" s="1"/>
  <c r="AZ324" i="1" s="1"/>
  <c r="BD325" i="1"/>
  <c r="BE325" i="1" s="1"/>
  <c r="BF325" i="1" s="1"/>
  <c r="AW325" i="1"/>
  <c r="AV325" i="1"/>
  <c r="AY325" i="1" s="1"/>
  <c r="AZ325" i="1" s="1"/>
  <c r="BA325" i="1" s="1"/>
  <c r="BD326" i="1"/>
  <c r="BE326" i="1" s="1"/>
  <c r="BF326" i="1" s="1"/>
  <c r="AW326" i="1"/>
  <c r="AV326" i="1"/>
  <c r="AY326" i="1" s="1"/>
  <c r="AZ326" i="1" s="1"/>
  <c r="BA326" i="1" s="1"/>
  <c r="BD327" i="1"/>
  <c r="BE327" i="1" s="1"/>
  <c r="BF327" i="1" s="1"/>
  <c r="AW327" i="1"/>
  <c r="AV327" i="1"/>
  <c r="AY327" i="1" s="1"/>
  <c r="AZ327" i="1" s="1"/>
  <c r="BA327" i="1" s="1"/>
  <c r="BD328" i="1"/>
  <c r="BE328" i="1" s="1"/>
  <c r="BF328" i="1" s="1"/>
  <c r="AW328" i="1"/>
  <c r="AV328" i="1"/>
  <c r="AY328" i="1" s="1"/>
  <c r="AZ328" i="1" s="1"/>
  <c r="BA328" i="1" s="1"/>
  <c r="AW329" i="1"/>
  <c r="AV329" i="1"/>
  <c r="BD330" i="1"/>
  <c r="BE330" i="1" s="1"/>
  <c r="BF330" i="1" s="1"/>
  <c r="AW330" i="1"/>
  <c r="AV330" i="1"/>
  <c r="AY330" i="1" s="1"/>
  <c r="AZ330" i="1" s="1"/>
  <c r="BA330" i="1" s="1"/>
  <c r="AW331" i="1"/>
  <c r="AV331" i="1"/>
  <c r="AW332" i="1"/>
  <c r="AV332" i="1"/>
  <c r="AW333" i="1"/>
  <c r="AV333" i="1"/>
  <c r="AW334" i="1"/>
  <c r="AV334" i="1"/>
  <c r="AW335" i="1"/>
  <c r="AV335" i="1"/>
  <c r="AW336" i="1"/>
  <c r="AV336" i="1"/>
  <c r="AW337" i="1"/>
  <c r="AV337" i="1"/>
  <c r="AW338" i="1"/>
  <c r="AV338" i="1"/>
  <c r="AW339" i="1"/>
  <c r="AV339" i="1"/>
  <c r="AW340" i="1"/>
  <c r="AV340" i="1"/>
  <c r="AW341" i="1"/>
  <c r="AV341" i="1"/>
  <c r="AW342" i="1"/>
  <c r="AV342" i="1"/>
  <c r="AW343" i="1"/>
  <c r="AV343" i="1"/>
  <c r="AW344" i="1"/>
  <c r="AV344" i="1"/>
  <c r="AW345" i="1"/>
  <c r="AV345" i="1"/>
  <c r="AW346" i="1"/>
  <c r="AV346" i="1"/>
  <c r="AW347" i="1"/>
  <c r="AV347" i="1"/>
  <c r="AW348" i="1"/>
  <c r="AV348" i="1"/>
  <c r="AW349" i="1"/>
  <c r="AV349" i="1"/>
  <c r="AW350" i="1"/>
  <c r="AV350" i="1"/>
  <c r="AW351" i="1"/>
  <c r="AV351" i="1"/>
  <c r="AW352" i="1"/>
  <c r="AV352" i="1"/>
  <c r="AW353" i="1"/>
  <c r="AV353" i="1"/>
  <c r="AW354" i="1"/>
  <c r="AV354" i="1"/>
  <c r="AW355" i="1"/>
  <c r="AV355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W175" i="1"/>
  <c r="AV175" i="1"/>
  <c r="AW176" i="1"/>
  <c r="AV176" i="1"/>
  <c r="AW177" i="1"/>
  <c r="AV177" i="1"/>
  <c r="AW178" i="1"/>
  <c r="AV178" i="1"/>
  <c r="AW179" i="1"/>
  <c r="AV179" i="1"/>
  <c r="AW180" i="1"/>
  <c r="AV180" i="1"/>
  <c r="AW181" i="1"/>
  <c r="AV181" i="1"/>
  <c r="AW182" i="1"/>
  <c r="AV182" i="1"/>
  <c r="AW183" i="1"/>
  <c r="AV183" i="1"/>
  <c r="AW184" i="1"/>
  <c r="AV184" i="1"/>
  <c r="AW185" i="1"/>
  <c r="AV185" i="1"/>
  <c r="AW186" i="1"/>
  <c r="AV186" i="1"/>
  <c r="AW187" i="1"/>
  <c r="AV187" i="1"/>
  <c r="AW188" i="1"/>
  <c r="AV188" i="1"/>
  <c r="AW189" i="1"/>
  <c r="AV189" i="1"/>
  <c r="AW190" i="1"/>
  <c r="AV190" i="1"/>
  <c r="AW191" i="1"/>
  <c r="AV191" i="1"/>
  <c r="AW192" i="1"/>
  <c r="AV192" i="1"/>
  <c r="AW193" i="1"/>
  <c r="AV193" i="1"/>
  <c r="AW194" i="1"/>
  <c r="AV19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W132" i="1"/>
  <c r="AV132" i="1"/>
  <c r="AW133" i="1"/>
  <c r="AV133" i="1"/>
  <c r="AW134" i="1"/>
  <c r="AV134" i="1"/>
  <c r="AW135" i="1"/>
  <c r="AV135" i="1"/>
  <c r="AW136" i="1"/>
  <c r="AV136" i="1"/>
  <c r="AW137" i="1"/>
  <c r="AV137" i="1"/>
  <c r="AW138" i="1"/>
  <c r="AV138" i="1"/>
  <c r="AW139" i="1"/>
  <c r="AV139" i="1"/>
  <c r="AW140" i="1"/>
  <c r="AV140" i="1"/>
  <c r="AW141" i="1"/>
  <c r="AV141" i="1"/>
  <c r="AW142" i="1"/>
  <c r="AV142" i="1"/>
  <c r="AW143" i="1"/>
  <c r="AV143" i="1"/>
  <c r="AW144" i="1"/>
  <c r="AV144" i="1"/>
  <c r="AW145" i="1"/>
  <c r="AV145" i="1"/>
  <c r="AW146" i="1"/>
  <c r="AV146" i="1"/>
  <c r="AW147" i="1"/>
  <c r="AV147" i="1"/>
  <c r="BD148" i="1"/>
  <c r="BE148" i="1" s="1"/>
  <c r="BF148" i="1" s="1"/>
  <c r="AW148" i="1"/>
  <c r="AV148" i="1"/>
  <c r="BD149" i="1"/>
  <c r="BE149" i="1" s="1"/>
  <c r="BF149" i="1" s="1"/>
  <c r="AW149" i="1"/>
  <c r="AV149" i="1"/>
  <c r="BD150" i="1"/>
  <c r="BE150" i="1" s="1"/>
  <c r="BF150" i="1" s="1"/>
  <c r="AW150" i="1"/>
  <c r="AV150" i="1"/>
  <c r="AY150" i="1" s="1"/>
  <c r="AZ150" i="1" s="1"/>
  <c r="BA150" i="1" s="1"/>
  <c r="BG132" i="1" s="1"/>
  <c r="AQ130" i="1"/>
  <c r="AQ129" i="1"/>
  <c r="AQ128" i="1"/>
  <c r="AQ127" i="1"/>
  <c r="AQ126" i="1"/>
  <c r="AQ125" i="1"/>
  <c r="AQ124" i="1"/>
  <c r="AQ123" i="1"/>
  <c r="AQ122" i="1"/>
  <c r="AQ120" i="1"/>
  <c r="AQ119" i="1"/>
  <c r="AQ118" i="1"/>
  <c r="AQ117" i="1"/>
  <c r="AQ116" i="1"/>
  <c r="AQ115" i="1"/>
  <c r="AQ114" i="1"/>
  <c r="AQ113" i="1"/>
  <c r="AQ112" i="1"/>
  <c r="AQ111" i="1"/>
  <c r="AQ110" i="1"/>
  <c r="AQ108" i="1"/>
  <c r="AQ107" i="1"/>
  <c r="AQ106" i="1"/>
  <c r="AQ105" i="1"/>
  <c r="AQ104" i="1"/>
  <c r="AQ103" i="1"/>
  <c r="AQ102" i="1"/>
  <c r="AQ100" i="1"/>
  <c r="AQ99" i="1"/>
  <c r="AQ98" i="1"/>
  <c r="AQ97" i="1"/>
  <c r="AQ96" i="1"/>
  <c r="AQ95" i="1"/>
  <c r="AQ94" i="1"/>
  <c r="AQ93" i="1"/>
  <c r="AQ91" i="1"/>
  <c r="AQ90" i="1"/>
  <c r="AQ89" i="1"/>
  <c r="AQ88" i="1"/>
  <c r="AQ87" i="1"/>
  <c r="AQ86" i="1"/>
  <c r="AQ85" i="1"/>
  <c r="AQ84" i="1"/>
  <c r="AQ83" i="1"/>
  <c r="AQ82" i="1"/>
  <c r="AQ80" i="1"/>
  <c r="AQ79" i="1"/>
  <c r="AQ78" i="1"/>
  <c r="AQ77" i="1"/>
  <c r="AQ76" i="1"/>
  <c r="AQ75" i="1"/>
  <c r="AQ74" i="1"/>
  <c r="AQ73" i="1"/>
  <c r="AQ72" i="1"/>
  <c r="AQ71" i="1"/>
  <c r="AQ69" i="1"/>
  <c r="AQ68" i="1"/>
  <c r="AQ67" i="1"/>
  <c r="AQ66" i="1"/>
  <c r="AQ65" i="1"/>
  <c r="AQ64" i="1"/>
  <c r="AQ63" i="1"/>
  <c r="AQ62" i="1"/>
  <c r="AQ61" i="1"/>
  <c r="AQ60" i="1"/>
  <c r="AQ58" i="1"/>
  <c r="AQ57" i="1"/>
  <c r="AQ56" i="1"/>
  <c r="AQ55" i="1"/>
  <c r="AQ54" i="1"/>
  <c r="AQ53" i="1"/>
  <c r="AQ51" i="1"/>
  <c r="AQ50" i="1"/>
  <c r="AQ49" i="1"/>
  <c r="AQ48" i="1"/>
  <c r="AQ46" i="1"/>
  <c r="AQ45" i="1"/>
  <c r="AQ44" i="1"/>
  <c r="AQ43" i="1"/>
  <c r="AQ42" i="1"/>
  <c r="AQ41" i="1"/>
  <c r="AQ40" i="1"/>
  <c r="AQ39" i="1"/>
  <c r="AQ38" i="1"/>
  <c r="AQ37" i="1"/>
  <c r="AQ36" i="1"/>
  <c r="AQ34" i="1"/>
  <c r="AQ33" i="1"/>
  <c r="AQ32" i="1"/>
  <c r="AQ31" i="1"/>
  <c r="AQ30" i="1"/>
  <c r="AQ29" i="1"/>
  <c r="AQ28" i="1"/>
  <c r="AQ26" i="1"/>
  <c r="AQ25" i="1"/>
  <c r="AQ24" i="1"/>
  <c r="AQ23" i="1"/>
  <c r="AQ22" i="1"/>
  <c r="AQ21" i="1"/>
  <c r="AQ19" i="1"/>
  <c r="AQ18" i="1"/>
  <c r="AQ17" i="1"/>
  <c r="AQ16" i="1"/>
  <c r="AQ15" i="1"/>
  <c r="AQ14" i="1"/>
  <c r="AQ12" i="1"/>
  <c r="AQ11" i="1"/>
  <c r="AQ10" i="1"/>
  <c r="AQ9" i="1"/>
  <c r="AQ8" i="1"/>
  <c r="AW2" i="1"/>
  <c r="AV2" i="1"/>
  <c r="AW3" i="1"/>
  <c r="AV3" i="1"/>
  <c r="BD4" i="1"/>
  <c r="BE4" i="1" s="1"/>
  <c r="BF4" i="1" s="1"/>
  <c r="AW4" i="1"/>
  <c r="AV4" i="1"/>
  <c r="AY4" i="1" s="1"/>
  <c r="AZ4" i="1" s="1"/>
  <c r="BA4" i="1" s="1"/>
  <c r="BD5" i="1"/>
  <c r="BE5" i="1" s="1"/>
  <c r="BF5" i="1" s="1"/>
  <c r="AW5" i="1"/>
  <c r="AV5" i="1"/>
  <c r="AY5" i="1" s="1"/>
  <c r="AZ5" i="1" s="1"/>
  <c r="BA5" i="1" s="1"/>
  <c r="BD6" i="1"/>
  <c r="BE6" i="1" s="1"/>
  <c r="BF6" i="1" s="1"/>
  <c r="AW6" i="1"/>
  <c r="AV6" i="1"/>
  <c r="AY6" i="1" s="1"/>
  <c r="AZ6" i="1" s="1"/>
  <c r="BA6" i="1" s="1"/>
  <c r="AX6" i="1" l="1"/>
  <c r="AX5" i="1"/>
  <c r="BG2" i="1"/>
  <c r="AX4" i="1"/>
  <c r="BH2" i="1"/>
  <c r="AX3" i="1"/>
  <c r="AX2" i="1"/>
  <c r="AW8" i="1"/>
  <c r="AV8" i="1"/>
  <c r="AW9" i="1"/>
  <c r="AV9" i="1"/>
  <c r="BD10" i="1"/>
  <c r="BE10" i="1" s="1"/>
  <c r="BF10" i="1" s="1"/>
  <c r="AW10" i="1"/>
  <c r="AV10" i="1"/>
  <c r="AY10" i="1" s="1"/>
  <c r="AZ10" i="1" s="1"/>
  <c r="BA10" i="1" s="1"/>
  <c r="BD11" i="1"/>
  <c r="BE11" i="1" s="1"/>
  <c r="BF11" i="1" s="1"/>
  <c r="AW11" i="1"/>
  <c r="AV11" i="1"/>
  <c r="AY11" i="1" s="1"/>
  <c r="AZ11" i="1" s="1"/>
  <c r="BA11" i="1" s="1"/>
  <c r="BD12" i="1"/>
  <c r="BE12" i="1" s="1"/>
  <c r="BF12" i="1" s="1"/>
  <c r="AW12" i="1"/>
  <c r="AV12" i="1"/>
  <c r="AY12" i="1" s="1"/>
  <c r="AZ12" i="1" s="1"/>
  <c r="BA12" i="1" s="1"/>
  <c r="AW14" i="1"/>
  <c r="AV14" i="1"/>
  <c r="AW15" i="1"/>
  <c r="AV15" i="1"/>
  <c r="AW16" i="1"/>
  <c r="AV16" i="1"/>
  <c r="BD17" i="1"/>
  <c r="BE17" i="1" s="1"/>
  <c r="BF17" i="1" s="1"/>
  <c r="AW17" i="1"/>
  <c r="AV17" i="1"/>
  <c r="AY17" i="1" s="1"/>
  <c r="AZ17" i="1" s="1"/>
  <c r="BA17" i="1" s="1"/>
  <c r="BD18" i="1"/>
  <c r="BE18" i="1" s="1"/>
  <c r="BF18" i="1" s="1"/>
  <c r="AW18" i="1"/>
  <c r="AV18" i="1"/>
  <c r="AY18" i="1" s="1"/>
  <c r="AZ18" i="1" s="1"/>
  <c r="BA18" i="1" s="1"/>
  <c r="BD19" i="1"/>
  <c r="BE19" i="1" s="1"/>
  <c r="BF19" i="1" s="1"/>
  <c r="AW19" i="1"/>
  <c r="AV19" i="1"/>
  <c r="AY19" i="1" s="1"/>
  <c r="AZ19" i="1" s="1"/>
  <c r="BA19" i="1" s="1"/>
  <c r="AW21" i="1"/>
  <c r="AV21" i="1"/>
  <c r="AW22" i="1"/>
  <c r="AV22" i="1"/>
  <c r="AW23" i="1"/>
  <c r="AV23" i="1"/>
  <c r="BD24" i="1"/>
  <c r="BE24" i="1" s="1"/>
  <c r="BF24" i="1" s="1"/>
  <c r="AW24" i="1"/>
  <c r="AV24" i="1"/>
  <c r="AY24" i="1" s="1"/>
  <c r="AZ24" i="1" s="1"/>
  <c r="BA24" i="1" s="1"/>
  <c r="BD25" i="1"/>
  <c r="BE25" i="1" s="1"/>
  <c r="BF25" i="1" s="1"/>
  <c r="AW25" i="1"/>
  <c r="AV25" i="1"/>
  <c r="AY25" i="1" s="1"/>
  <c r="AZ25" i="1" s="1"/>
  <c r="BA25" i="1" s="1"/>
  <c r="BD26" i="1"/>
  <c r="BE26" i="1" s="1"/>
  <c r="BF26" i="1" s="1"/>
  <c r="AW26" i="1"/>
  <c r="AV26" i="1"/>
  <c r="AY26" i="1" s="1"/>
  <c r="AZ26" i="1" s="1"/>
  <c r="BA26" i="1" s="1"/>
  <c r="AW28" i="1"/>
  <c r="AV28" i="1"/>
  <c r="AW29" i="1"/>
  <c r="AV29" i="1"/>
  <c r="AW30" i="1"/>
  <c r="AV30" i="1"/>
  <c r="AW31" i="1"/>
  <c r="AV31" i="1"/>
  <c r="BD32" i="1"/>
  <c r="BE32" i="1" s="1"/>
  <c r="BF32" i="1" s="1"/>
  <c r="AW32" i="1"/>
  <c r="AV32" i="1"/>
  <c r="AY32" i="1" s="1"/>
  <c r="AZ32" i="1" s="1"/>
  <c r="BA32" i="1" s="1"/>
  <c r="BD33" i="1"/>
  <c r="BE33" i="1" s="1"/>
  <c r="BF33" i="1" s="1"/>
  <c r="AW33" i="1"/>
  <c r="AV33" i="1"/>
  <c r="AY33" i="1" s="1"/>
  <c r="AZ33" i="1" s="1"/>
  <c r="BA33" i="1" s="1"/>
  <c r="BD34" i="1"/>
  <c r="BE34" i="1" s="1"/>
  <c r="BF34" i="1" s="1"/>
  <c r="AW34" i="1"/>
  <c r="AV34" i="1"/>
  <c r="AY34" i="1" s="1"/>
  <c r="AZ34" i="1" s="1"/>
  <c r="BA34" i="1" s="1"/>
  <c r="AW36" i="1"/>
  <c r="AV36" i="1"/>
  <c r="AW37" i="1"/>
  <c r="AV37" i="1"/>
  <c r="AW38" i="1"/>
  <c r="AV38" i="1"/>
  <c r="AW39" i="1"/>
  <c r="AV39" i="1"/>
  <c r="AW40" i="1"/>
  <c r="AV40" i="1"/>
  <c r="AW41" i="1"/>
  <c r="AV41" i="1"/>
  <c r="AW42" i="1"/>
  <c r="AV42" i="1"/>
  <c r="AW43" i="1"/>
  <c r="AV43" i="1"/>
  <c r="AW44" i="1"/>
  <c r="AV44" i="1"/>
  <c r="AW45" i="1"/>
  <c r="AV45" i="1"/>
  <c r="AW46" i="1"/>
  <c r="AV46" i="1"/>
  <c r="AW48" i="1"/>
  <c r="AV48" i="1"/>
  <c r="AW49" i="1"/>
  <c r="AV49" i="1"/>
  <c r="AW50" i="1"/>
  <c r="AV50" i="1"/>
  <c r="AW51" i="1"/>
  <c r="AV51" i="1"/>
  <c r="AW53" i="1"/>
  <c r="AV53" i="1"/>
  <c r="AW54" i="1"/>
  <c r="AV54" i="1"/>
  <c r="AW55" i="1"/>
  <c r="AV55" i="1"/>
  <c r="AW56" i="1"/>
  <c r="AV56" i="1"/>
  <c r="AW57" i="1"/>
  <c r="AV57" i="1"/>
  <c r="AW58" i="1"/>
  <c r="AV58" i="1"/>
  <c r="AW60" i="1"/>
  <c r="AV60" i="1"/>
  <c r="AW61" i="1"/>
  <c r="AV61" i="1"/>
  <c r="AW62" i="1"/>
  <c r="AV62" i="1"/>
  <c r="AW63" i="1"/>
  <c r="AV63" i="1"/>
  <c r="AW64" i="1"/>
  <c r="AV64" i="1"/>
  <c r="AW65" i="1"/>
  <c r="AV65" i="1"/>
  <c r="AW66" i="1"/>
  <c r="AV66" i="1"/>
  <c r="BD67" i="1"/>
  <c r="BE67" i="1" s="1"/>
  <c r="BF67" i="1" s="1"/>
  <c r="AW67" i="1"/>
  <c r="AV67" i="1"/>
  <c r="AY67" i="1" s="1"/>
  <c r="AZ67" i="1" s="1"/>
  <c r="BA67" i="1" s="1"/>
  <c r="BD68" i="1"/>
  <c r="BE68" i="1" s="1"/>
  <c r="BF68" i="1" s="1"/>
  <c r="AW68" i="1"/>
  <c r="AV68" i="1"/>
  <c r="AY68" i="1" s="1"/>
  <c r="AZ68" i="1" s="1"/>
  <c r="BA68" i="1" s="1"/>
  <c r="AW69" i="1"/>
  <c r="AV69" i="1"/>
  <c r="AW71" i="1"/>
  <c r="AV71" i="1"/>
  <c r="AW72" i="1"/>
  <c r="AV72" i="1"/>
  <c r="AW73" i="1"/>
  <c r="AV73" i="1"/>
  <c r="AW74" i="1"/>
  <c r="AV74" i="1"/>
  <c r="AW75" i="1"/>
  <c r="AV75" i="1"/>
  <c r="AW76" i="1"/>
  <c r="AV76" i="1"/>
  <c r="AW77" i="1"/>
  <c r="AV77" i="1"/>
  <c r="BD78" i="1"/>
  <c r="BE78" i="1" s="1"/>
  <c r="BF78" i="1" s="1"/>
  <c r="AW78" i="1"/>
  <c r="AV78" i="1"/>
  <c r="AY78" i="1" s="1"/>
  <c r="AZ78" i="1" s="1"/>
  <c r="BA78" i="1" s="1"/>
  <c r="BD79" i="1"/>
  <c r="BE79" i="1" s="1"/>
  <c r="BF79" i="1" s="1"/>
  <c r="AW79" i="1"/>
  <c r="AV79" i="1"/>
  <c r="AY79" i="1" s="1"/>
  <c r="AZ79" i="1" s="1"/>
  <c r="BA79" i="1" s="1"/>
  <c r="BD80" i="1"/>
  <c r="BE80" i="1" s="1"/>
  <c r="BF80" i="1" s="1"/>
  <c r="AW80" i="1"/>
  <c r="AV80" i="1"/>
  <c r="AY80" i="1" s="1"/>
  <c r="AZ80" i="1" s="1"/>
  <c r="BA80" i="1" s="1"/>
  <c r="AW82" i="1"/>
  <c r="AV82" i="1"/>
  <c r="AW83" i="1"/>
  <c r="AV83" i="1"/>
  <c r="AW84" i="1"/>
  <c r="AV84" i="1"/>
  <c r="AW85" i="1"/>
  <c r="AV85" i="1"/>
  <c r="AW86" i="1"/>
  <c r="AV86" i="1"/>
  <c r="AW87" i="1"/>
  <c r="AV87" i="1"/>
  <c r="AW88" i="1"/>
  <c r="AV88" i="1"/>
  <c r="BD89" i="1"/>
  <c r="BE89" i="1" s="1"/>
  <c r="BF89" i="1" s="1"/>
  <c r="AW89" i="1"/>
  <c r="AV89" i="1"/>
  <c r="AY89" i="1" s="1"/>
  <c r="AZ89" i="1" s="1"/>
  <c r="BA89" i="1" s="1"/>
  <c r="BD90" i="1"/>
  <c r="BE90" i="1" s="1"/>
  <c r="BF90" i="1" s="1"/>
  <c r="AW90" i="1"/>
  <c r="AV90" i="1"/>
  <c r="AY90" i="1" s="1"/>
  <c r="AZ90" i="1" s="1"/>
  <c r="BA90" i="1" s="1"/>
  <c r="BD91" i="1"/>
  <c r="BE91" i="1" s="1"/>
  <c r="BF91" i="1" s="1"/>
  <c r="AW91" i="1"/>
  <c r="AV91" i="1"/>
  <c r="AY91" i="1" s="1"/>
  <c r="AZ91" i="1" s="1"/>
  <c r="BA91" i="1" s="1"/>
  <c r="AW93" i="1"/>
  <c r="AV93" i="1"/>
  <c r="AW94" i="1"/>
  <c r="AV94" i="1"/>
  <c r="AW95" i="1"/>
  <c r="AV95" i="1"/>
  <c r="AW96" i="1"/>
  <c r="AV96" i="1"/>
  <c r="AW97" i="1"/>
  <c r="AV97" i="1"/>
  <c r="AW98" i="1"/>
  <c r="AV98" i="1"/>
  <c r="BD99" i="1"/>
  <c r="BE99" i="1" s="1"/>
  <c r="BF99" i="1" s="1"/>
  <c r="AW99" i="1"/>
  <c r="AV99" i="1"/>
  <c r="AY99" i="1" s="1"/>
  <c r="AZ99" i="1" s="1"/>
  <c r="BA99" i="1" s="1"/>
  <c r="BD100" i="1"/>
  <c r="BE100" i="1" s="1"/>
  <c r="BF100" i="1" s="1"/>
  <c r="AW100" i="1"/>
  <c r="AV100" i="1"/>
  <c r="AY100" i="1" s="1"/>
  <c r="AZ100" i="1" s="1"/>
  <c r="BA100" i="1" s="1"/>
  <c r="AW102" i="1"/>
  <c r="AV102" i="1"/>
  <c r="AW103" i="1"/>
  <c r="AV103" i="1"/>
  <c r="AW104" i="1"/>
  <c r="AV104" i="1"/>
  <c r="AW105" i="1"/>
  <c r="AV105" i="1"/>
  <c r="AW106" i="1"/>
  <c r="AV106" i="1"/>
  <c r="AW107" i="1"/>
  <c r="AV107" i="1"/>
  <c r="BD108" i="1"/>
  <c r="BE108" i="1" s="1"/>
  <c r="BF108" i="1" s="1"/>
  <c r="BH102" i="1" s="1"/>
  <c r="AW108" i="1"/>
  <c r="AV108" i="1"/>
  <c r="AY108" i="1" s="1"/>
  <c r="AZ108" i="1" s="1"/>
  <c r="BA108" i="1" s="1"/>
  <c r="BG102" i="1" s="1"/>
  <c r="BI102" i="1" s="1"/>
  <c r="AW110" i="1"/>
  <c r="AV110" i="1"/>
  <c r="AW111" i="1"/>
  <c r="AV111" i="1"/>
  <c r="AW112" i="1"/>
  <c r="AV112" i="1"/>
  <c r="AW113" i="1"/>
  <c r="AV113" i="1"/>
  <c r="AW114" i="1"/>
  <c r="AV114" i="1"/>
  <c r="AW115" i="1"/>
  <c r="AV115" i="1"/>
  <c r="AW116" i="1"/>
  <c r="AV116" i="1"/>
  <c r="AW117" i="1"/>
  <c r="AV117" i="1"/>
  <c r="BD118" i="1"/>
  <c r="BE118" i="1" s="1"/>
  <c r="BF118" i="1" s="1"/>
  <c r="AW118" i="1"/>
  <c r="AV118" i="1"/>
  <c r="AY118" i="1" s="1"/>
  <c r="AZ118" i="1" s="1"/>
  <c r="BA118" i="1" s="1"/>
  <c r="BD119" i="1"/>
  <c r="BE119" i="1" s="1"/>
  <c r="BF119" i="1" s="1"/>
  <c r="AW119" i="1"/>
  <c r="AV119" i="1"/>
  <c r="AY119" i="1" s="1"/>
  <c r="AZ119" i="1" s="1"/>
  <c r="BA119" i="1" s="1"/>
  <c r="BD120" i="1"/>
  <c r="BE120" i="1" s="1"/>
  <c r="BF120" i="1" s="1"/>
  <c r="AW120" i="1"/>
  <c r="AV120" i="1"/>
  <c r="AY120" i="1" s="1"/>
  <c r="AZ120" i="1" s="1"/>
  <c r="BA120" i="1" s="1"/>
  <c r="AW122" i="1"/>
  <c r="AV122" i="1"/>
  <c r="AW123" i="1"/>
  <c r="AV123" i="1"/>
  <c r="AW124" i="1"/>
  <c r="AV124" i="1"/>
  <c r="AW125" i="1"/>
  <c r="AV125" i="1"/>
  <c r="AW126" i="1"/>
  <c r="AV126" i="1"/>
  <c r="AW127" i="1"/>
  <c r="AV127" i="1"/>
  <c r="AW128" i="1"/>
  <c r="AV128" i="1"/>
  <c r="AW129" i="1"/>
  <c r="AV129" i="1"/>
  <c r="BD130" i="1"/>
  <c r="BE130" i="1" s="1"/>
  <c r="BF130" i="1" s="1"/>
  <c r="BH122" i="1" s="1"/>
  <c r="AW130" i="1"/>
  <c r="AV130" i="1"/>
  <c r="AY130" i="1" s="1"/>
  <c r="AZ130" i="1" s="1"/>
  <c r="BA130" i="1" s="1"/>
  <c r="BG122" i="1" s="1"/>
  <c r="BI122" i="1" s="1"/>
  <c r="AX150" i="1"/>
  <c r="AX149" i="1"/>
  <c r="AX148" i="1"/>
  <c r="BH132" i="1"/>
  <c r="BI132" i="1" s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W152" i="1"/>
  <c r="AV152" i="1"/>
  <c r="AW153" i="1"/>
  <c r="AV153" i="1"/>
  <c r="AW154" i="1"/>
  <c r="AV154" i="1"/>
  <c r="AW155" i="1"/>
  <c r="AV155" i="1"/>
  <c r="AW156" i="1"/>
  <c r="AV156" i="1"/>
  <c r="AW157" i="1"/>
  <c r="AV157" i="1"/>
  <c r="AW158" i="1"/>
  <c r="AV158" i="1"/>
  <c r="AW159" i="1"/>
  <c r="AV159" i="1"/>
  <c r="AW160" i="1"/>
  <c r="AV160" i="1"/>
  <c r="AW161" i="1"/>
  <c r="AV161" i="1"/>
  <c r="AW162" i="1"/>
  <c r="AV162" i="1"/>
  <c r="AW163" i="1"/>
  <c r="AV163" i="1"/>
  <c r="AW164" i="1"/>
  <c r="AV164" i="1"/>
  <c r="AW165" i="1"/>
  <c r="AV165" i="1"/>
  <c r="BD166" i="1"/>
  <c r="BE166" i="1" s="1"/>
  <c r="BF166" i="1" s="1"/>
  <c r="AW166" i="1"/>
  <c r="AV166" i="1"/>
  <c r="AY166" i="1" s="1"/>
  <c r="AZ166" i="1" s="1"/>
  <c r="BA166" i="1" s="1"/>
  <c r="BD167" i="1"/>
  <c r="BE167" i="1" s="1"/>
  <c r="BF167" i="1" s="1"/>
  <c r="AW167" i="1"/>
  <c r="AV167" i="1"/>
  <c r="AY167" i="1" s="1"/>
  <c r="AZ167" i="1" s="1"/>
  <c r="BA167" i="1" s="1"/>
  <c r="BD168" i="1"/>
  <c r="BE168" i="1" s="1"/>
  <c r="BF168" i="1" s="1"/>
  <c r="AW168" i="1"/>
  <c r="AV168" i="1"/>
  <c r="AY168" i="1" s="1"/>
  <c r="AZ168" i="1" s="1"/>
  <c r="BA168" i="1" s="1"/>
  <c r="BD169" i="1"/>
  <c r="BE169" i="1" s="1"/>
  <c r="BF169" i="1" s="1"/>
  <c r="AW169" i="1"/>
  <c r="AV169" i="1"/>
  <c r="AY169" i="1" s="1"/>
  <c r="AZ169" i="1" s="1"/>
  <c r="BA169" i="1" s="1"/>
  <c r="BD170" i="1"/>
  <c r="BE170" i="1" s="1"/>
  <c r="BF170" i="1" s="1"/>
  <c r="AW170" i="1"/>
  <c r="AV170" i="1"/>
  <c r="AY170" i="1" s="1"/>
  <c r="AZ170" i="1" s="1"/>
  <c r="BA170" i="1" s="1"/>
  <c r="BD171" i="1"/>
  <c r="BE171" i="1" s="1"/>
  <c r="BF171" i="1" s="1"/>
  <c r="AW171" i="1"/>
  <c r="AV171" i="1"/>
  <c r="AY171" i="1" s="1"/>
  <c r="AZ171" i="1" s="1"/>
  <c r="BA171" i="1" s="1"/>
  <c r="BD172" i="1"/>
  <c r="BE172" i="1" s="1"/>
  <c r="BF172" i="1" s="1"/>
  <c r="AW172" i="1"/>
  <c r="AV172" i="1"/>
  <c r="AY172" i="1" s="1"/>
  <c r="AZ172" i="1" s="1"/>
  <c r="BA172" i="1" s="1"/>
  <c r="BD173" i="1"/>
  <c r="BE173" i="1" s="1"/>
  <c r="BF173" i="1" s="1"/>
  <c r="AW173" i="1"/>
  <c r="AV173" i="1"/>
  <c r="AY173" i="1" s="1"/>
  <c r="AZ173" i="1" s="1"/>
  <c r="BA173" i="1" s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BG214" i="1"/>
  <c r="AX267" i="1"/>
  <c r="BH214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W357" i="1"/>
  <c r="AV357" i="1"/>
  <c r="AW358" i="1"/>
  <c r="AV358" i="1"/>
  <c r="AW359" i="1"/>
  <c r="AV359" i="1"/>
  <c r="AW360" i="1"/>
  <c r="AV360" i="1"/>
  <c r="AW361" i="1"/>
  <c r="AV361" i="1"/>
  <c r="BD362" i="1"/>
  <c r="BE362" i="1" s="1"/>
  <c r="BF362" i="1" s="1"/>
  <c r="BH357" i="1" s="1"/>
  <c r="AW362" i="1"/>
  <c r="AV362" i="1"/>
  <c r="AY362" i="1" s="1"/>
  <c r="AZ362" i="1" s="1"/>
  <c r="BA362" i="1" s="1"/>
  <c r="BG357" i="1" s="1"/>
  <c r="BI357" i="1" s="1"/>
  <c r="AW363" i="1"/>
  <c r="AV363" i="1"/>
  <c r="AW364" i="1"/>
  <c r="AV364" i="1"/>
  <c r="AW365" i="1"/>
  <c r="AV365" i="1"/>
  <c r="AW366" i="1"/>
  <c r="AV366" i="1"/>
  <c r="AW368" i="1"/>
  <c r="AV368" i="1"/>
  <c r="AW369" i="1"/>
  <c r="AV369" i="1"/>
  <c r="AW370" i="1"/>
  <c r="AV370" i="1"/>
  <c r="AW371" i="1"/>
  <c r="AV371" i="1"/>
  <c r="AW372" i="1"/>
  <c r="AV372" i="1"/>
  <c r="BD373" i="1"/>
  <c r="BE373" i="1" s="1"/>
  <c r="BF373" i="1" s="1"/>
  <c r="AW373" i="1"/>
  <c r="AV373" i="1"/>
  <c r="AY373" i="1" s="1"/>
  <c r="AZ373" i="1" s="1"/>
  <c r="BA373" i="1" s="1"/>
  <c r="AW374" i="1"/>
  <c r="AV374" i="1"/>
  <c r="BD375" i="1"/>
  <c r="BE375" i="1" s="1"/>
  <c r="BF375" i="1" s="1"/>
  <c r="AW375" i="1"/>
  <c r="AV375" i="1"/>
  <c r="AY375" i="1" s="1"/>
  <c r="AZ375" i="1" s="1"/>
  <c r="BA375" i="1" s="1"/>
  <c r="AW376" i="1"/>
  <c r="AV376" i="1"/>
  <c r="AW378" i="1"/>
  <c r="AV378" i="1"/>
  <c r="AW379" i="1"/>
  <c r="AV379" i="1"/>
  <c r="AW380" i="1"/>
  <c r="AV380" i="1"/>
  <c r="AW381" i="1"/>
  <c r="AV381" i="1"/>
  <c r="AW382" i="1"/>
  <c r="AV382" i="1"/>
  <c r="AW383" i="1"/>
  <c r="AV383" i="1"/>
  <c r="AW384" i="1"/>
  <c r="AV384" i="1"/>
  <c r="BD385" i="1"/>
  <c r="BE385" i="1" s="1"/>
  <c r="BF385" i="1" s="1"/>
  <c r="BH378" i="1" s="1"/>
  <c r="AW385" i="1"/>
  <c r="AV385" i="1"/>
  <c r="AY385" i="1" s="1"/>
  <c r="AZ385" i="1" s="1"/>
  <c r="BA385" i="1" s="1"/>
  <c r="BG378" i="1" s="1"/>
  <c r="BI378" i="1" s="1"/>
  <c r="AW387" i="1"/>
  <c r="AV387" i="1"/>
  <c r="AW388" i="1"/>
  <c r="AV388" i="1"/>
  <c r="AW389" i="1"/>
  <c r="AV389" i="1"/>
  <c r="AW390" i="1"/>
  <c r="AV390" i="1"/>
  <c r="AW391" i="1"/>
  <c r="AV391" i="1"/>
  <c r="AW392" i="1"/>
  <c r="AV392" i="1"/>
  <c r="AW393" i="1"/>
  <c r="AV393" i="1"/>
  <c r="BD394" i="1"/>
  <c r="BE394" i="1" s="1"/>
  <c r="BF394" i="1" s="1"/>
  <c r="BH387" i="1" s="1"/>
  <c r="AW394" i="1"/>
  <c r="AV394" i="1"/>
  <c r="AY394" i="1" s="1"/>
  <c r="AZ394" i="1" s="1"/>
  <c r="BA394" i="1" s="1"/>
  <c r="BG387" i="1" s="1"/>
  <c r="BI387" i="1" s="1"/>
  <c r="AW396" i="1"/>
  <c r="AV396" i="1"/>
  <c r="AW397" i="1"/>
  <c r="AV397" i="1"/>
  <c r="AW398" i="1"/>
  <c r="AV398" i="1"/>
  <c r="AW399" i="1"/>
  <c r="AV399" i="1"/>
  <c r="AW400" i="1"/>
  <c r="AV400" i="1"/>
  <c r="AW401" i="1"/>
  <c r="AV401" i="1"/>
  <c r="AW402" i="1"/>
  <c r="AV402" i="1"/>
  <c r="AW403" i="1"/>
  <c r="AV403" i="1"/>
  <c r="AW404" i="1"/>
  <c r="AV404" i="1"/>
  <c r="AW405" i="1"/>
  <c r="AV405" i="1"/>
  <c r="BD406" i="1"/>
  <c r="BE406" i="1" s="1"/>
  <c r="BF406" i="1" s="1"/>
  <c r="AW406" i="1"/>
  <c r="AV406" i="1"/>
  <c r="AY406" i="1" s="1"/>
  <c r="AZ406" i="1" s="1"/>
  <c r="BA406" i="1" s="1"/>
  <c r="BD407" i="1"/>
  <c r="BE407" i="1" s="1"/>
  <c r="BF407" i="1" s="1"/>
  <c r="AW407" i="1"/>
  <c r="AV407" i="1"/>
  <c r="AY407" i="1" s="1"/>
  <c r="AZ407" i="1" s="1"/>
  <c r="BA407" i="1" s="1"/>
  <c r="BD408" i="1"/>
  <c r="BE408" i="1" s="1"/>
  <c r="BF408" i="1" s="1"/>
  <c r="AW408" i="1"/>
  <c r="AV408" i="1"/>
  <c r="AY408" i="1" s="1"/>
  <c r="AZ408" i="1" s="1"/>
  <c r="BA408" i="1" s="1"/>
  <c r="BD409" i="1"/>
  <c r="BE409" i="1" s="1"/>
  <c r="BF409" i="1" s="1"/>
  <c r="AW409" i="1"/>
  <c r="AV409" i="1"/>
  <c r="AY409" i="1" s="1"/>
  <c r="AZ409" i="1" s="1"/>
  <c r="BA409" i="1" s="1"/>
  <c r="BD410" i="1"/>
  <c r="BE410" i="1" s="1"/>
  <c r="BF410" i="1" s="1"/>
  <c r="AW410" i="1"/>
  <c r="AV410" i="1"/>
  <c r="AY410" i="1" s="1"/>
  <c r="AZ410" i="1" s="1"/>
  <c r="BA410" i="1" s="1"/>
  <c r="BD411" i="1"/>
  <c r="BE411" i="1" s="1"/>
  <c r="BF411" i="1" s="1"/>
  <c r="AW411" i="1"/>
  <c r="AV411" i="1"/>
  <c r="AY411" i="1" s="1"/>
  <c r="AZ411" i="1" s="1"/>
  <c r="BA411" i="1" s="1"/>
  <c r="BD412" i="1"/>
  <c r="BE412" i="1" s="1"/>
  <c r="BF412" i="1" s="1"/>
  <c r="AW412" i="1"/>
  <c r="AV412" i="1"/>
  <c r="AY412" i="1" s="1"/>
  <c r="AZ412" i="1" s="1"/>
  <c r="BA412" i="1" s="1"/>
  <c r="BD413" i="1"/>
  <c r="BE413" i="1" s="1"/>
  <c r="BF413" i="1" s="1"/>
  <c r="AW413" i="1"/>
  <c r="AV413" i="1"/>
  <c r="AY413" i="1" s="1"/>
  <c r="AZ413" i="1" s="1"/>
  <c r="BA413" i="1" s="1"/>
  <c r="AX422" i="1"/>
  <c r="AX421" i="1"/>
  <c r="AX420" i="1"/>
  <c r="AX419" i="1"/>
  <c r="AX418" i="1"/>
  <c r="BG415" i="1"/>
  <c r="AX417" i="1"/>
  <c r="BH415" i="1"/>
  <c r="AX416" i="1"/>
  <c r="AX415" i="1"/>
  <c r="AW424" i="1"/>
  <c r="AV424" i="1"/>
  <c r="AW425" i="1"/>
  <c r="AV425" i="1"/>
  <c r="AW426" i="1"/>
  <c r="AV426" i="1"/>
  <c r="BD427" i="1"/>
  <c r="BE427" i="1" s="1"/>
  <c r="BF427" i="1" s="1"/>
  <c r="AW427" i="1"/>
  <c r="AV427" i="1"/>
  <c r="AY427" i="1" s="1"/>
  <c r="AZ427" i="1" s="1"/>
  <c r="BA427" i="1" s="1"/>
  <c r="AW428" i="1"/>
  <c r="AV428" i="1"/>
  <c r="BD429" i="1"/>
  <c r="BE429" i="1" s="1"/>
  <c r="BF429" i="1" s="1"/>
  <c r="AW429" i="1"/>
  <c r="AV429" i="1"/>
  <c r="AY429" i="1" s="1"/>
  <c r="AZ429" i="1" s="1"/>
  <c r="BA429" i="1" s="1"/>
  <c r="BD430" i="1"/>
  <c r="BE430" i="1" s="1"/>
  <c r="BF430" i="1" s="1"/>
  <c r="AW430" i="1"/>
  <c r="AV430" i="1"/>
  <c r="AY430" i="1" s="1"/>
  <c r="AZ430" i="1" s="1"/>
  <c r="BA430" i="1" s="1"/>
  <c r="BD431" i="1"/>
  <c r="BE431" i="1" s="1"/>
  <c r="BF431" i="1" s="1"/>
  <c r="AW431" i="1"/>
  <c r="AV431" i="1"/>
  <c r="AY431" i="1" s="1"/>
  <c r="AZ431" i="1" s="1"/>
  <c r="BA431" i="1" s="1"/>
  <c r="AX440" i="1"/>
  <c r="AX439" i="1"/>
  <c r="AX438" i="1"/>
  <c r="BG433" i="1"/>
  <c r="AX437" i="1"/>
  <c r="BH433" i="1"/>
  <c r="AX436" i="1"/>
  <c r="AX435" i="1"/>
  <c r="AX434" i="1"/>
  <c r="AX433" i="1"/>
  <c r="AX449" i="1"/>
  <c r="AX448" i="1"/>
  <c r="AX447" i="1"/>
  <c r="BG442" i="1"/>
  <c r="AX446" i="1"/>
  <c r="BH442" i="1"/>
  <c r="AX445" i="1"/>
  <c r="AX444" i="1"/>
  <c r="AX443" i="1"/>
  <c r="AX442" i="1"/>
  <c r="AX463" i="1"/>
  <c r="AX462" i="1"/>
  <c r="AX461" i="1"/>
  <c r="BG451" i="1"/>
  <c r="AX460" i="1"/>
  <c r="BH451" i="1"/>
  <c r="AX459" i="1"/>
  <c r="AX458" i="1"/>
  <c r="AX457" i="1"/>
  <c r="AX456" i="1"/>
  <c r="AX455" i="1"/>
  <c r="AX454" i="1"/>
  <c r="AX453" i="1"/>
  <c r="AX452" i="1"/>
  <c r="AX451" i="1"/>
  <c r="AX477" i="1"/>
  <c r="AX476" i="1"/>
  <c r="AX475" i="1"/>
  <c r="AX474" i="1"/>
  <c r="AX473" i="1"/>
  <c r="AX472" i="1"/>
  <c r="BG465" i="1"/>
  <c r="AX471" i="1"/>
  <c r="BH465" i="1"/>
  <c r="AX470" i="1"/>
  <c r="AX469" i="1"/>
  <c r="AX468" i="1"/>
  <c r="AX467" i="1"/>
  <c r="AX466" i="1"/>
  <c r="AX465" i="1"/>
  <c r="AX489" i="1"/>
  <c r="AX488" i="1"/>
  <c r="AX487" i="1"/>
  <c r="AX486" i="1"/>
  <c r="AX485" i="1"/>
  <c r="AX484" i="1"/>
  <c r="BG479" i="1"/>
  <c r="AX483" i="1"/>
  <c r="BH479" i="1"/>
  <c r="AX482" i="1"/>
  <c r="AX481" i="1"/>
  <c r="AX480" i="1"/>
  <c r="AX479" i="1"/>
  <c r="AX502" i="1"/>
  <c r="AX501" i="1"/>
  <c r="AX500" i="1"/>
  <c r="AX499" i="1"/>
  <c r="BG491" i="1"/>
  <c r="AX498" i="1"/>
  <c r="BH491" i="1"/>
  <c r="AX497" i="1"/>
  <c r="AX496" i="1"/>
  <c r="AX495" i="1"/>
  <c r="AX494" i="1"/>
  <c r="AX493" i="1"/>
  <c r="AX492" i="1"/>
  <c r="AX491" i="1"/>
  <c r="AX515" i="1"/>
  <c r="AX514" i="1"/>
  <c r="AX513" i="1"/>
  <c r="AX512" i="1"/>
  <c r="AX511" i="1"/>
  <c r="AX510" i="1"/>
  <c r="BG504" i="1"/>
  <c r="AX509" i="1"/>
  <c r="BH504" i="1"/>
  <c r="AX508" i="1"/>
  <c r="AX507" i="1"/>
  <c r="AX506" i="1"/>
  <c r="AX505" i="1"/>
  <c r="AX504" i="1"/>
  <c r="AX525" i="1"/>
  <c r="AX524" i="1"/>
  <c r="AX523" i="1"/>
  <c r="BG517" i="1"/>
  <c r="AX522" i="1"/>
  <c r="BH517" i="1"/>
  <c r="AX521" i="1"/>
  <c r="AX520" i="1"/>
  <c r="AX519" i="1"/>
  <c r="AX518" i="1"/>
  <c r="AX517" i="1"/>
  <c r="AW527" i="1"/>
  <c r="AV527" i="1"/>
  <c r="AW528" i="1"/>
  <c r="AV528" i="1"/>
  <c r="AW529" i="1"/>
  <c r="AV529" i="1"/>
  <c r="BD530" i="1"/>
  <c r="BE530" i="1" s="1"/>
  <c r="BF530" i="1" s="1"/>
  <c r="AW530" i="1"/>
  <c r="AV530" i="1"/>
  <c r="BD531" i="1"/>
  <c r="BE531" i="1" s="1"/>
  <c r="BF531" i="1" s="1"/>
  <c r="AW531" i="1"/>
  <c r="AV531" i="1"/>
  <c r="BD532" i="1"/>
  <c r="BE532" i="1" s="1"/>
  <c r="BF532" i="1" s="1"/>
  <c r="AW532" i="1"/>
  <c r="AV532" i="1"/>
  <c r="BD533" i="1"/>
  <c r="BE533" i="1" s="1"/>
  <c r="BF533" i="1" s="1"/>
  <c r="AW533" i="1"/>
  <c r="AV533" i="1"/>
  <c r="AY533" i="1" s="1"/>
  <c r="AZ533" i="1" s="1"/>
  <c r="BA533" i="1" s="1"/>
  <c r="BD534" i="1"/>
  <c r="BE534" i="1" s="1"/>
  <c r="BF534" i="1" s="1"/>
  <c r="AW534" i="1"/>
  <c r="AV534" i="1"/>
  <c r="AY534" i="1" s="1"/>
  <c r="AZ534" i="1" s="1"/>
  <c r="BA534" i="1" s="1"/>
  <c r="BD535" i="1"/>
  <c r="BE535" i="1" s="1"/>
  <c r="BF535" i="1" s="1"/>
  <c r="AW535" i="1"/>
  <c r="AV535" i="1"/>
  <c r="AY535" i="1" s="1"/>
  <c r="AZ535" i="1" s="1"/>
  <c r="BA535" i="1" s="1"/>
  <c r="BD536" i="1"/>
  <c r="BE536" i="1" s="1"/>
  <c r="BF536" i="1" s="1"/>
  <c r="AW536" i="1"/>
  <c r="AV536" i="1"/>
  <c r="AY536" i="1" s="1"/>
  <c r="AZ536" i="1" s="1"/>
  <c r="BA536" i="1" s="1"/>
  <c r="AW538" i="1"/>
  <c r="AV538" i="1"/>
  <c r="AW539" i="1"/>
  <c r="AV539" i="1"/>
  <c r="AW540" i="1"/>
  <c r="AV540" i="1"/>
  <c r="AW541" i="1"/>
  <c r="AV541" i="1"/>
  <c r="AW542" i="1"/>
  <c r="AV542" i="1"/>
  <c r="BD543" i="1"/>
  <c r="BE543" i="1" s="1"/>
  <c r="BF543" i="1" s="1"/>
  <c r="AW543" i="1"/>
  <c r="AV543" i="1"/>
  <c r="AY543" i="1" s="1"/>
  <c r="AZ543" i="1" s="1"/>
  <c r="BA543" i="1" s="1"/>
  <c r="BD544" i="1"/>
  <c r="BE544" i="1" s="1"/>
  <c r="BF544" i="1" s="1"/>
  <c r="AW544" i="1"/>
  <c r="AV544" i="1"/>
  <c r="AY544" i="1" s="1"/>
  <c r="AZ544" i="1" s="1"/>
  <c r="BA544" i="1" s="1"/>
  <c r="AW545" i="1"/>
  <c r="AV545" i="1"/>
  <c r="BD546" i="1"/>
  <c r="BE546" i="1" s="1"/>
  <c r="BF546" i="1" s="1"/>
  <c r="AW546" i="1"/>
  <c r="AV546" i="1"/>
  <c r="AY546" i="1" s="1"/>
  <c r="AZ546" i="1" s="1"/>
  <c r="BA546" i="1" s="1"/>
  <c r="AX555" i="1"/>
  <c r="AX554" i="1"/>
  <c r="BG548" i="1"/>
  <c r="AX553" i="1"/>
  <c r="BH548" i="1"/>
  <c r="AX552" i="1"/>
  <c r="AX551" i="1"/>
  <c r="AX550" i="1"/>
  <c r="AX549" i="1"/>
  <c r="AX548" i="1"/>
  <c r="AX566" i="1"/>
  <c r="AX565" i="1"/>
  <c r="AX564" i="1"/>
  <c r="BG559" i="1"/>
  <c r="AX563" i="1"/>
  <c r="BH559" i="1"/>
  <c r="AX562" i="1"/>
  <c r="AX561" i="1"/>
  <c r="AX560" i="1"/>
  <c r="AX559" i="1"/>
  <c r="AX575" i="1"/>
  <c r="AX574" i="1"/>
  <c r="AX573" i="1"/>
  <c r="AX572" i="1"/>
  <c r="BG568" i="1"/>
  <c r="AX571" i="1"/>
  <c r="AX570" i="1"/>
  <c r="BH568" i="1"/>
  <c r="AX569" i="1"/>
  <c r="AX568" i="1"/>
  <c r="AX584" i="1"/>
  <c r="AX583" i="1"/>
  <c r="AX582" i="1"/>
  <c r="AX581" i="1"/>
  <c r="AX580" i="1"/>
  <c r="BH577" i="1"/>
  <c r="BG577" i="1"/>
  <c r="BI577" i="1" s="1"/>
  <c r="AX579" i="1"/>
  <c r="AX578" i="1"/>
  <c r="AX577" i="1"/>
  <c r="AX593" i="1"/>
  <c r="AX592" i="1"/>
  <c r="AX591" i="1"/>
  <c r="AX590" i="1"/>
  <c r="BH586" i="1"/>
  <c r="AX589" i="1"/>
  <c r="AX588" i="1"/>
  <c r="BG586" i="1"/>
  <c r="BI586" i="1" s="1"/>
  <c r="AX587" i="1"/>
  <c r="AX586" i="1"/>
  <c r="AW595" i="1"/>
  <c r="AV595" i="1"/>
  <c r="AW596" i="1"/>
  <c r="AV596" i="1"/>
  <c r="AW597" i="1"/>
  <c r="AV597" i="1"/>
  <c r="AW598" i="1"/>
  <c r="AV598" i="1"/>
  <c r="BD599" i="1"/>
  <c r="BE599" i="1" s="1"/>
  <c r="BF599" i="1" s="1"/>
  <c r="AW599" i="1"/>
  <c r="AV599" i="1"/>
  <c r="AY599" i="1" s="1"/>
  <c r="AZ599" i="1" s="1"/>
  <c r="BA599" i="1" s="1"/>
  <c r="BD600" i="1"/>
  <c r="BE600" i="1" s="1"/>
  <c r="BF600" i="1" s="1"/>
  <c r="AW600" i="1"/>
  <c r="AV600" i="1"/>
  <c r="AY600" i="1" s="1"/>
  <c r="AZ600" i="1" s="1"/>
  <c r="BA600" i="1" s="1"/>
  <c r="BD601" i="1"/>
  <c r="BE601" i="1" s="1"/>
  <c r="BF601" i="1" s="1"/>
  <c r="AW601" i="1"/>
  <c r="AV601" i="1"/>
  <c r="AY601" i="1" s="1"/>
  <c r="AZ601" i="1" s="1"/>
  <c r="BA601" i="1" s="1"/>
  <c r="AW602" i="1"/>
  <c r="AV602" i="1"/>
  <c r="BD603" i="1"/>
  <c r="BE603" i="1" s="1"/>
  <c r="BF603" i="1" s="1"/>
  <c r="AW603" i="1"/>
  <c r="AV603" i="1"/>
  <c r="AY603" i="1" s="1"/>
  <c r="AZ603" i="1" s="1"/>
  <c r="BA603" i="1" s="1"/>
  <c r="BD604" i="1"/>
  <c r="BE604" i="1" s="1"/>
  <c r="BF604" i="1" s="1"/>
  <c r="AW604" i="1"/>
  <c r="AV604" i="1"/>
  <c r="AY604" i="1" s="1"/>
  <c r="AZ604" i="1" s="1"/>
  <c r="BA604" i="1" s="1"/>
  <c r="AW605" i="1"/>
  <c r="AV605" i="1"/>
  <c r="BD606" i="1"/>
  <c r="BE606" i="1" s="1"/>
  <c r="BF606" i="1" s="1"/>
  <c r="AW606" i="1"/>
  <c r="AV606" i="1"/>
  <c r="AY606" i="1" s="1"/>
  <c r="AZ606" i="1" s="1"/>
  <c r="BA606" i="1" s="1"/>
  <c r="AW607" i="1"/>
  <c r="AV607" i="1"/>
  <c r="AX620" i="1"/>
  <c r="AX619" i="1"/>
  <c r="AX618" i="1"/>
  <c r="AX617" i="1"/>
  <c r="AX616" i="1"/>
  <c r="BG609" i="1"/>
  <c r="AX615" i="1"/>
  <c r="BH609" i="1"/>
  <c r="AX614" i="1"/>
  <c r="AX613" i="1"/>
  <c r="AX612" i="1"/>
  <c r="AX611" i="1"/>
  <c r="AX610" i="1"/>
  <c r="AX609" i="1"/>
  <c r="AW622" i="1"/>
  <c r="AV622" i="1"/>
  <c r="AW623" i="1"/>
  <c r="AV623" i="1"/>
  <c r="AW624" i="1"/>
  <c r="AV624" i="1"/>
  <c r="AW625" i="1"/>
  <c r="AV625" i="1"/>
  <c r="AW626" i="1"/>
  <c r="AV626" i="1"/>
  <c r="AY626" i="1" s="1"/>
  <c r="AZ626" i="1" s="1"/>
  <c r="BA626" i="1" s="1"/>
  <c r="BD627" i="1"/>
  <c r="BE627" i="1" s="1"/>
  <c r="BF627" i="1" s="1"/>
  <c r="AW627" i="1"/>
  <c r="AV627" i="1"/>
  <c r="AY627" i="1" s="1"/>
  <c r="AZ627" i="1" s="1"/>
  <c r="BA627" i="1" s="1"/>
  <c r="BD628" i="1"/>
  <c r="BE628" i="1" s="1"/>
  <c r="BF628" i="1" s="1"/>
  <c r="AW628" i="1"/>
  <c r="AV628" i="1"/>
  <c r="AY628" i="1" s="1"/>
  <c r="AZ628" i="1" s="1"/>
  <c r="BA628" i="1" s="1"/>
  <c r="AW629" i="1"/>
  <c r="AV629" i="1"/>
  <c r="BD630" i="1"/>
  <c r="BE630" i="1" s="1"/>
  <c r="BF630" i="1" s="1"/>
  <c r="AW630" i="1"/>
  <c r="AV630" i="1"/>
  <c r="AY630" i="1" s="1"/>
  <c r="AZ630" i="1" s="1"/>
  <c r="BA630" i="1" s="1"/>
  <c r="BD631" i="1"/>
  <c r="BE631" i="1" s="1"/>
  <c r="BF631" i="1" s="1"/>
  <c r="AW631" i="1"/>
  <c r="AV631" i="1"/>
  <c r="AY631" i="1" s="1"/>
  <c r="AZ631" i="1" s="1"/>
  <c r="BA631" i="1" s="1"/>
  <c r="BD632" i="1"/>
  <c r="BE632" i="1" s="1"/>
  <c r="BF632" i="1" s="1"/>
  <c r="AW632" i="1"/>
  <c r="AV632" i="1"/>
  <c r="AY632" i="1" s="1"/>
  <c r="AZ632" i="1" s="1"/>
  <c r="BA632" i="1" s="1"/>
  <c r="AW633" i="1"/>
  <c r="AV633" i="1"/>
  <c r="BD634" i="1"/>
  <c r="BE634" i="1" s="1"/>
  <c r="BF634" i="1" s="1"/>
  <c r="AW634" i="1"/>
  <c r="AV634" i="1"/>
  <c r="AY634" i="1" s="1"/>
  <c r="AZ634" i="1" s="1"/>
  <c r="BA634" i="1" s="1"/>
  <c r="AW636" i="1"/>
  <c r="AV636" i="1"/>
  <c r="AW637" i="1"/>
  <c r="AV637" i="1"/>
  <c r="AW638" i="1"/>
  <c r="AV638" i="1"/>
  <c r="AW639" i="1"/>
  <c r="AV639" i="1"/>
  <c r="AW640" i="1"/>
  <c r="AV640" i="1"/>
  <c r="AW641" i="1"/>
  <c r="AV641" i="1"/>
  <c r="AW642" i="1"/>
  <c r="AV642" i="1"/>
  <c r="AW643" i="1"/>
  <c r="AV643" i="1"/>
  <c r="AW644" i="1"/>
  <c r="AV644" i="1"/>
  <c r="BD645" i="1"/>
  <c r="BE645" i="1" s="1"/>
  <c r="BF645" i="1" s="1"/>
  <c r="AW645" i="1"/>
  <c r="AV645" i="1"/>
  <c r="AY645" i="1" s="1"/>
  <c r="AZ645" i="1" s="1"/>
  <c r="BA645" i="1" s="1"/>
  <c r="BD646" i="1"/>
  <c r="BE646" i="1" s="1"/>
  <c r="BF646" i="1" s="1"/>
  <c r="AW646" i="1"/>
  <c r="AV646" i="1"/>
  <c r="AY646" i="1" s="1"/>
  <c r="AZ646" i="1" s="1"/>
  <c r="BA646" i="1" s="1"/>
  <c r="BD647" i="1"/>
  <c r="BE647" i="1" s="1"/>
  <c r="BF647" i="1" s="1"/>
  <c r="AW647" i="1"/>
  <c r="AV647" i="1"/>
  <c r="AY647" i="1" s="1"/>
  <c r="AZ647" i="1" s="1"/>
  <c r="BA647" i="1" s="1"/>
  <c r="BD648" i="1"/>
  <c r="BE648" i="1" s="1"/>
  <c r="BF648" i="1" s="1"/>
  <c r="AW648" i="1"/>
  <c r="AV648" i="1"/>
  <c r="AY648" i="1" s="1"/>
  <c r="AZ648" i="1" s="1"/>
  <c r="BA648" i="1" s="1"/>
  <c r="AW650" i="1"/>
  <c r="AV650" i="1"/>
  <c r="AW651" i="1"/>
  <c r="AV651" i="1"/>
  <c r="AW652" i="1"/>
  <c r="AV652" i="1"/>
  <c r="AW653" i="1"/>
  <c r="AV653" i="1"/>
  <c r="AW654" i="1"/>
  <c r="AV654" i="1"/>
  <c r="AW655" i="1"/>
  <c r="AV655" i="1"/>
  <c r="AW656" i="1"/>
  <c r="AV656" i="1"/>
  <c r="AY656" i="1" s="1"/>
  <c r="AZ656" i="1" s="1"/>
  <c r="BA656" i="1" s="1"/>
  <c r="AW657" i="1"/>
  <c r="AV657" i="1"/>
  <c r="AY657" i="1" s="1"/>
  <c r="AZ657" i="1" s="1"/>
  <c r="BA657" i="1" s="1"/>
  <c r="AW658" i="1"/>
  <c r="AV658" i="1"/>
  <c r="AY658" i="1" s="1"/>
  <c r="AZ658" i="1" s="1"/>
  <c r="BA658" i="1" s="1"/>
  <c r="AW659" i="1"/>
  <c r="AV659" i="1"/>
  <c r="BD660" i="1"/>
  <c r="BE660" i="1" s="1"/>
  <c r="BF660" i="1" s="1"/>
  <c r="AW660" i="1"/>
  <c r="AV660" i="1"/>
  <c r="AY660" i="1" s="1"/>
  <c r="AZ660" i="1" s="1"/>
  <c r="BA660" i="1" s="1"/>
  <c r="BD661" i="1"/>
  <c r="BE661" i="1" s="1"/>
  <c r="BF661" i="1" s="1"/>
  <c r="AW661" i="1"/>
  <c r="AV661" i="1"/>
  <c r="AY661" i="1" s="1"/>
  <c r="AZ661" i="1" s="1"/>
  <c r="BA661" i="1" s="1"/>
  <c r="BD662" i="1"/>
  <c r="BE662" i="1" s="1"/>
  <c r="BF662" i="1" s="1"/>
  <c r="AW662" i="1"/>
  <c r="AV662" i="1"/>
  <c r="AY662" i="1" s="1"/>
  <c r="AZ662" i="1" s="1"/>
  <c r="BA662" i="1" s="1"/>
  <c r="AX666" i="1"/>
  <c r="BG664" i="1"/>
  <c r="AX665" i="1"/>
  <c r="BH664" i="1"/>
  <c r="AX664" i="1"/>
  <c r="AW668" i="1"/>
  <c r="AV668" i="1"/>
  <c r="AW669" i="1"/>
  <c r="AV669" i="1"/>
  <c r="AW670" i="1"/>
  <c r="AV670" i="1"/>
  <c r="BD671" i="1"/>
  <c r="BE671" i="1" s="1"/>
  <c r="BF671" i="1" s="1"/>
  <c r="AW671" i="1"/>
  <c r="AV671" i="1"/>
  <c r="AY671" i="1" s="1"/>
  <c r="AZ671" i="1" s="1"/>
  <c r="BA671" i="1" s="1"/>
  <c r="AW672" i="1"/>
  <c r="AV672" i="1"/>
  <c r="AW673" i="1"/>
  <c r="AV673" i="1"/>
  <c r="AW674" i="1"/>
  <c r="AV674" i="1"/>
  <c r="AW675" i="1"/>
  <c r="AV675" i="1"/>
  <c r="BD676" i="1"/>
  <c r="BE676" i="1" s="1"/>
  <c r="BF676" i="1" s="1"/>
  <c r="AW676" i="1"/>
  <c r="AV676" i="1"/>
  <c r="AY676" i="1" s="1"/>
  <c r="AZ676" i="1" s="1"/>
  <c r="BA676" i="1" s="1"/>
  <c r="AW677" i="1"/>
  <c r="AV677" i="1"/>
  <c r="AW679" i="1"/>
  <c r="AV679" i="1"/>
  <c r="AW680" i="1"/>
  <c r="AV680" i="1"/>
  <c r="AW681" i="1"/>
  <c r="AV681" i="1"/>
  <c r="AW682" i="1"/>
  <c r="AV682" i="1"/>
  <c r="AW683" i="1"/>
  <c r="AV683" i="1"/>
  <c r="AY683" i="1" s="1"/>
  <c r="AZ683" i="1" s="1"/>
  <c r="BA683" i="1" s="1"/>
  <c r="AW684" i="1"/>
  <c r="AV684" i="1"/>
  <c r="AY684" i="1" s="1"/>
  <c r="AZ684" i="1" s="1"/>
  <c r="BA684" i="1" s="1"/>
  <c r="BD685" i="1"/>
  <c r="BE685" i="1" s="1"/>
  <c r="BF685" i="1" s="1"/>
  <c r="AW685" i="1"/>
  <c r="AV685" i="1"/>
  <c r="AY685" i="1" s="1"/>
  <c r="AZ685" i="1" s="1"/>
  <c r="BA685" i="1" s="1"/>
  <c r="BD686" i="1"/>
  <c r="BE686" i="1" s="1"/>
  <c r="BF686" i="1" s="1"/>
  <c r="AW686" i="1"/>
  <c r="AV686" i="1"/>
  <c r="AY686" i="1" s="1"/>
  <c r="AZ686" i="1" s="1"/>
  <c r="BA686" i="1" s="1"/>
  <c r="BD687" i="1"/>
  <c r="BE687" i="1" s="1"/>
  <c r="BF687" i="1" s="1"/>
  <c r="AW687" i="1"/>
  <c r="AV687" i="1"/>
  <c r="AY687" i="1" s="1"/>
  <c r="AZ687" i="1" s="1"/>
  <c r="BA687" i="1" s="1"/>
  <c r="BD688" i="1"/>
  <c r="BE688" i="1" s="1"/>
  <c r="BF688" i="1" s="1"/>
  <c r="AW688" i="1"/>
  <c r="AV688" i="1"/>
  <c r="AY688" i="1" s="1"/>
  <c r="AZ688" i="1" s="1"/>
  <c r="BA688" i="1" s="1"/>
  <c r="BD689" i="1"/>
  <c r="BE689" i="1" s="1"/>
  <c r="BF689" i="1" s="1"/>
  <c r="AW689" i="1"/>
  <c r="AV689" i="1"/>
  <c r="AY689" i="1" s="1"/>
  <c r="AZ689" i="1" s="1"/>
  <c r="BA689" i="1" s="1"/>
  <c r="BD690" i="1"/>
  <c r="BE690" i="1" s="1"/>
  <c r="BF690" i="1" s="1"/>
  <c r="AW690" i="1"/>
  <c r="AV690" i="1"/>
  <c r="BD691" i="1"/>
  <c r="BE691" i="1" s="1"/>
  <c r="BF691" i="1" s="1"/>
  <c r="AW691" i="1"/>
  <c r="AV691" i="1"/>
  <c r="BD692" i="1"/>
  <c r="BE692" i="1" s="1"/>
  <c r="BF692" i="1" s="1"/>
  <c r="AW692" i="1"/>
  <c r="AV692" i="1"/>
  <c r="AY692" i="1" s="1"/>
  <c r="AZ692" i="1" s="1"/>
  <c r="BA692" i="1" s="1"/>
  <c r="AW694" i="1"/>
  <c r="AV694" i="1"/>
  <c r="AW695" i="1"/>
  <c r="AV695" i="1"/>
  <c r="AW696" i="1"/>
  <c r="AV696" i="1"/>
  <c r="AW697" i="1"/>
  <c r="AV697" i="1"/>
  <c r="AW698" i="1"/>
  <c r="AV698" i="1"/>
  <c r="AW699" i="1"/>
  <c r="AV699" i="1"/>
  <c r="AW700" i="1"/>
  <c r="AV700" i="1"/>
  <c r="BD701" i="1"/>
  <c r="BE701" i="1" s="1"/>
  <c r="BF701" i="1" s="1"/>
  <c r="AW701" i="1"/>
  <c r="AV701" i="1"/>
  <c r="BD702" i="1"/>
  <c r="BE702" i="1" s="1"/>
  <c r="BF702" i="1" s="1"/>
  <c r="AW702" i="1"/>
  <c r="AV702" i="1"/>
  <c r="AW703" i="1"/>
  <c r="AV703" i="1"/>
  <c r="AW704" i="1"/>
  <c r="AV704" i="1"/>
  <c r="BD705" i="1"/>
  <c r="BE705" i="1" s="1"/>
  <c r="BF705" i="1" s="1"/>
  <c r="AW705" i="1"/>
  <c r="AV705" i="1"/>
  <c r="AY705" i="1" s="1"/>
  <c r="AZ705" i="1" s="1"/>
  <c r="BA705" i="1" s="1"/>
  <c r="BD706" i="1"/>
  <c r="BE706" i="1" s="1"/>
  <c r="BF706" i="1" s="1"/>
  <c r="AW706" i="1"/>
  <c r="AV706" i="1"/>
  <c r="AY706" i="1" s="1"/>
  <c r="AZ706" i="1" s="1"/>
  <c r="BA706" i="1" s="1"/>
  <c r="AW708" i="1"/>
  <c r="AV708" i="1"/>
  <c r="AW709" i="1"/>
  <c r="AV709" i="1"/>
  <c r="AW710" i="1"/>
  <c r="AV710" i="1"/>
  <c r="AW711" i="1"/>
  <c r="AV711" i="1"/>
  <c r="BD712" i="1"/>
  <c r="BE712" i="1" s="1"/>
  <c r="BF712" i="1" s="1"/>
  <c r="AW712" i="1"/>
  <c r="AV712" i="1"/>
  <c r="AY712" i="1" s="1"/>
  <c r="AZ712" i="1" s="1"/>
  <c r="BA712" i="1" s="1"/>
  <c r="BD713" i="1"/>
  <c r="BE713" i="1" s="1"/>
  <c r="BF713" i="1" s="1"/>
  <c r="AW713" i="1"/>
  <c r="AV713" i="1"/>
  <c r="AY713" i="1" s="1"/>
  <c r="AZ713" i="1" s="1"/>
  <c r="BA713" i="1" s="1"/>
  <c r="AW714" i="1"/>
  <c r="AV714" i="1"/>
  <c r="BD715" i="1"/>
  <c r="BE715" i="1" s="1"/>
  <c r="BF715" i="1" s="1"/>
  <c r="AW715" i="1"/>
  <c r="AV715" i="1"/>
  <c r="AY715" i="1" s="1"/>
  <c r="AZ715" i="1" s="1"/>
  <c r="BA715" i="1" s="1"/>
  <c r="BD716" i="1"/>
  <c r="BE716" i="1" s="1"/>
  <c r="BF716" i="1" s="1"/>
  <c r="AW716" i="1"/>
  <c r="AV716" i="1"/>
  <c r="AY716" i="1" s="1"/>
  <c r="AZ716" i="1" s="1"/>
  <c r="BA716" i="1" s="1"/>
  <c r="BD717" i="1"/>
  <c r="BE717" i="1" s="1"/>
  <c r="BF717" i="1" s="1"/>
  <c r="AW717" i="1"/>
  <c r="AV717" i="1"/>
  <c r="AY717" i="1" s="1"/>
  <c r="AZ717" i="1" s="1"/>
  <c r="BA717" i="1" s="1"/>
  <c r="AX727" i="1"/>
  <c r="AX726" i="1"/>
  <c r="AX725" i="1"/>
  <c r="AX724" i="1"/>
  <c r="BG719" i="1"/>
  <c r="AX723" i="1"/>
  <c r="BH719" i="1"/>
  <c r="AX722" i="1"/>
  <c r="AX721" i="1"/>
  <c r="AX720" i="1"/>
  <c r="AX719" i="1"/>
  <c r="AW729" i="1"/>
  <c r="AV729" i="1"/>
  <c r="AW730" i="1"/>
  <c r="AV730" i="1"/>
  <c r="AW731" i="1"/>
  <c r="AV731" i="1"/>
  <c r="AW732" i="1"/>
  <c r="AV732" i="1"/>
  <c r="AY732" i="1" s="1"/>
  <c r="AZ732" i="1" s="1"/>
  <c r="BA732" i="1" s="1"/>
  <c r="AW733" i="1"/>
  <c r="AV733" i="1"/>
  <c r="AY733" i="1" s="1"/>
  <c r="AZ733" i="1" s="1"/>
  <c r="BA733" i="1" s="1"/>
  <c r="AW734" i="1"/>
  <c r="AV734" i="1"/>
  <c r="AY734" i="1" s="1"/>
  <c r="AZ734" i="1" s="1"/>
  <c r="BA734" i="1" s="1"/>
  <c r="BD735" i="1"/>
  <c r="BE735" i="1" s="1"/>
  <c r="BF735" i="1" s="1"/>
  <c r="AW735" i="1"/>
  <c r="AV735" i="1"/>
  <c r="AY735" i="1" s="1"/>
  <c r="AZ735" i="1" s="1"/>
  <c r="BA735" i="1" s="1"/>
  <c r="AW736" i="1"/>
  <c r="AV736" i="1"/>
  <c r="AW737" i="1"/>
  <c r="AV737" i="1"/>
  <c r="AW738" i="1"/>
  <c r="AV738" i="1"/>
  <c r="BD739" i="1"/>
  <c r="BE739" i="1" s="1"/>
  <c r="BF739" i="1" s="1"/>
  <c r="AW739" i="1"/>
  <c r="AV739" i="1"/>
  <c r="AY739" i="1" s="1"/>
  <c r="AZ739" i="1" s="1"/>
  <c r="BA739" i="1" s="1"/>
  <c r="AW740" i="1"/>
  <c r="AV740" i="1"/>
  <c r="AW741" i="1"/>
  <c r="AV741" i="1"/>
  <c r="AW743" i="1"/>
  <c r="AV743" i="1"/>
  <c r="AW744" i="1"/>
  <c r="AV744" i="1"/>
  <c r="AW745" i="1"/>
  <c r="AV745" i="1"/>
  <c r="BD746" i="1"/>
  <c r="BE746" i="1" s="1"/>
  <c r="BF746" i="1" s="1"/>
  <c r="AW746" i="1"/>
  <c r="AV746" i="1"/>
  <c r="AY746" i="1" s="1"/>
  <c r="AZ746" i="1" s="1"/>
  <c r="BA746" i="1" s="1"/>
  <c r="AW747" i="1"/>
  <c r="AV747" i="1"/>
  <c r="AY747" i="1" s="1"/>
  <c r="AZ747" i="1" s="1"/>
  <c r="BA747" i="1" s="1"/>
  <c r="AW748" i="1"/>
  <c r="AV748" i="1"/>
  <c r="AY748" i="1" s="1"/>
  <c r="AZ748" i="1" s="1"/>
  <c r="BA748" i="1" s="1"/>
  <c r="BD749" i="1"/>
  <c r="BE749" i="1" s="1"/>
  <c r="BF749" i="1" s="1"/>
  <c r="AW749" i="1"/>
  <c r="AV749" i="1"/>
  <c r="AY749" i="1" s="1"/>
  <c r="AZ749" i="1" s="1"/>
  <c r="BA749" i="1" s="1"/>
  <c r="BD750" i="1"/>
  <c r="BE750" i="1" s="1"/>
  <c r="BF750" i="1" s="1"/>
  <c r="AW750" i="1"/>
  <c r="AV750" i="1"/>
  <c r="AY750" i="1" s="1"/>
  <c r="AZ750" i="1" s="1"/>
  <c r="BA750" i="1" s="1"/>
  <c r="BD751" i="1"/>
  <c r="BE751" i="1" s="1"/>
  <c r="BF751" i="1" s="1"/>
  <c r="AW751" i="1"/>
  <c r="AV751" i="1"/>
  <c r="AY751" i="1" s="1"/>
  <c r="AZ751" i="1" s="1"/>
  <c r="BA751" i="1" s="1"/>
  <c r="AW752" i="1"/>
  <c r="AV752" i="1"/>
  <c r="AW753" i="1"/>
  <c r="AV753" i="1"/>
  <c r="BD754" i="1"/>
  <c r="BE754" i="1" s="1"/>
  <c r="BF754" i="1" s="1"/>
  <c r="AW754" i="1"/>
  <c r="AV754" i="1"/>
  <c r="AY754" i="1" s="1"/>
  <c r="AZ754" i="1" s="1"/>
  <c r="BA754" i="1" s="1"/>
  <c r="AW756" i="1"/>
  <c r="AV756" i="1"/>
  <c r="AW757" i="1"/>
  <c r="AV757" i="1"/>
  <c r="AW758" i="1"/>
  <c r="AV758" i="1"/>
  <c r="AW759" i="1"/>
  <c r="AV759" i="1"/>
  <c r="BD760" i="1"/>
  <c r="BE760" i="1" s="1"/>
  <c r="BF760" i="1" s="1"/>
  <c r="AW760" i="1"/>
  <c r="AV760" i="1"/>
  <c r="AY760" i="1" s="1"/>
  <c r="AZ760" i="1" s="1"/>
  <c r="BA760" i="1" s="1"/>
  <c r="BD761" i="1"/>
  <c r="BE761" i="1" s="1"/>
  <c r="BF761" i="1" s="1"/>
  <c r="AW761" i="1"/>
  <c r="AV761" i="1"/>
  <c r="AY761" i="1" s="1"/>
  <c r="AZ761" i="1" s="1"/>
  <c r="BA761" i="1" s="1"/>
  <c r="BD762" i="1"/>
  <c r="BE762" i="1" s="1"/>
  <c r="BF762" i="1" s="1"/>
  <c r="AW762" i="1"/>
  <c r="AV762" i="1"/>
  <c r="AY762" i="1" s="1"/>
  <c r="AZ762" i="1" s="1"/>
  <c r="BA762" i="1" s="1"/>
  <c r="AW763" i="1"/>
  <c r="AV763" i="1"/>
  <c r="AW764" i="1"/>
  <c r="AV764" i="1"/>
  <c r="AW765" i="1"/>
  <c r="AV765" i="1"/>
  <c r="AW766" i="1"/>
  <c r="AV766" i="1"/>
  <c r="AW768" i="1"/>
  <c r="AV768" i="1"/>
  <c r="AW769" i="1"/>
  <c r="AV769" i="1"/>
  <c r="AW770" i="1"/>
  <c r="AV770" i="1"/>
  <c r="AW771" i="1"/>
  <c r="AV771" i="1"/>
  <c r="AW772" i="1"/>
  <c r="AV772" i="1"/>
  <c r="BD774" i="1"/>
  <c r="BE774" i="1" s="1"/>
  <c r="BF774" i="1" s="1"/>
  <c r="AW774" i="1"/>
  <c r="AV774" i="1"/>
  <c r="AY774" i="1" s="1"/>
  <c r="AZ774" i="1" s="1"/>
  <c r="BA774" i="1" s="1"/>
  <c r="BD775" i="1"/>
  <c r="BE775" i="1" s="1"/>
  <c r="BF775" i="1" s="1"/>
  <c r="AW775" i="1"/>
  <c r="AV775" i="1"/>
  <c r="AY775" i="1" s="1"/>
  <c r="AZ775" i="1" s="1"/>
  <c r="BA775" i="1" s="1"/>
  <c r="BD777" i="1"/>
  <c r="BE777" i="1" s="1"/>
  <c r="BF777" i="1" s="1"/>
  <c r="AW777" i="1"/>
  <c r="AV777" i="1"/>
  <c r="AY777" i="1" s="1"/>
  <c r="AZ777" i="1" s="1"/>
  <c r="BA777" i="1" s="1"/>
  <c r="AW779" i="1"/>
  <c r="AV779" i="1"/>
  <c r="AW780" i="1"/>
  <c r="AV780" i="1"/>
  <c r="AW781" i="1"/>
  <c r="AV781" i="1"/>
  <c r="AY781" i="1" s="1"/>
  <c r="AZ781" i="1" s="1"/>
  <c r="BA781" i="1" s="1"/>
  <c r="AW782" i="1"/>
  <c r="AV782" i="1"/>
  <c r="BD783" i="1"/>
  <c r="BE783" i="1" s="1"/>
  <c r="BF783" i="1" s="1"/>
  <c r="AW783" i="1"/>
  <c r="AV783" i="1"/>
  <c r="AY783" i="1" s="1"/>
  <c r="AZ783" i="1" s="1"/>
  <c r="BA783" i="1" s="1"/>
  <c r="BD784" i="1"/>
  <c r="BE784" i="1" s="1"/>
  <c r="BF784" i="1" s="1"/>
  <c r="AW784" i="1"/>
  <c r="AV784" i="1"/>
  <c r="AY784" i="1" s="1"/>
  <c r="AZ784" i="1" s="1"/>
  <c r="BA784" i="1" s="1"/>
  <c r="AW785" i="1"/>
  <c r="AV785" i="1"/>
  <c r="AW786" i="1"/>
  <c r="AV786" i="1"/>
  <c r="AW788" i="1"/>
  <c r="AV788" i="1"/>
  <c r="AW789" i="1"/>
  <c r="AV789" i="1"/>
  <c r="AW790" i="1"/>
  <c r="AV790" i="1"/>
  <c r="AW791" i="1"/>
  <c r="AV791" i="1"/>
  <c r="AW792" i="1"/>
  <c r="AV792" i="1"/>
  <c r="BD793" i="1"/>
  <c r="BE793" i="1" s="1"/>
  <c r="BF793" i="1" s="1"/>
  <c r="AW793" i="1"/>
  <c r="AV793" i="1"/>
  <c r="AY793" i="1" s="1"/>
  <c r="AZ793" i="1" s="1"/>
  <c r="BA793" i="1" s="1"/>
  <c r="BD794" i="1"/>
  <c r="BE794" i="1" s="1"/>
  <c r="BF794" i="1" s="1"/>
  <c r="AW794" i="1"/>
  <c r="AV794" i="1"/>
  <c r="AY794" i="1" s="1"/>
  <c r="AZ794" i="1" s="1"/>
  <c r="BA794" i="1" s="1"/>
  <c r="BD795" i="1"/>
  <c r="BE795" i="1" s="1"/>
  <c r="BF795" i="1" s="1"/>
  <c r="AW795" i="1"/>
  <c r="AV795" i="1"/>
  <c r="AY795" i="1" s="1"/>
  <c r="AZ795" i="1" s="1"/>
  <c r="BA795" i="1" s="1"/>
  <c r="AW796" i="1"/>
  <c r="AV796" i="1"/>
  <c r="AW797" i="1"/>
  <c r="AV797" i="1"/>
  <c r="AW798" i="1"/>
  <c r="AV798" i="1"/>
  <c r="AW799" i="1"/>
  <c r="AV799" i="1"/>
  <c r="BD800" i="1"/>
  <c r="BE800" i="1" s="1"/>
  <c r="BF800" i="1" s="1"/>
  <c r="AW800" i="1"/>
  <c r="AV800" i="1"/>
  <c r="AY800" i="1" s="1"/>
  <c r="AZ800" i="1" s="1"/>
  <c r="BA800" i="1" s="1"/>
  <c r="AW801" i="1"/>
  <c r="AV801" i="1"/>
  <c r="AW802" i="1"/>
  <c r="AV802" i="1"/>
  <c r="AW804" i="1"/>
  <c r="AV804" i="1"/>
  <c r="AW805" i="1"/>
  <c r="AV805" i="1"/>
  <c r="AW806" i="1"/>
  <c r="AV806" i="1"/>
  <c r="BD807" i="1"/>
  <c r="BE807" i="1" s="1"/>
  <c r="BF807" i="1" s="1"/>
  <c r="AW807" i="1"/>
  <c r="AV807" i="1"/>
  <c r="AY807" i="1" s="1"/>
  <c r="AZ807" i="1" s="1"/>
  <c r="BA807" i="1" s="1"/>
  <c r="BD808" i="1"/>
  <c r="BE808" i="1" s="1"/>
  <c r="BF808" i="1" s="1"/>
  <c r="AW808" i="1"/>
  <c r="AV808" i="1"/>
  <c r="AY808" i="1" s="1"/>
  <c r="AZ808" i="1" s="1"/>
  <c r="BA808" i="1" s="1"/>
  <c r="AW809" i="1"/>
  <c r="AV809" i="1"/>
  <c r="AW810" i="1"/>
  <c r="AV810" i="1"/>
  <c r="AW811" i="1"/>
  <c r="AV811" i="1"/>
  <c r="BD812" i="1"/>
  <c r="BE812" i="1" s="1"/>
  <c r="BF812" i="1" s="1"/>
  <c r="AW812" i="1"/>
  <c r="AV812" i="1"/>
  <c r="AY812" i="1" s="1"/>
  <c r="AZ812" i="1" s="1"/>
  <c r="BA812" i="1" s="1"/>
  <c r="AW813" i="1"/>
  <c r="AV813" i="1"/>
  <c r="BD814" i="1"/>
  <c r="BE814" i="1" s="1"/>
  <c r="BF814" i="1" s="1"/>
  <c r="AW814" i="1"/>
  <c r="AV814" i="1"/>
  <c r="AY814" i="1" s="1"/>
  <c r="AZ814" i="1" s="1"/>
  <c r="BA814" i="1" s="1"/>
  <c r="AW815" i="1"/>
  <c r="AV815" i="1"/>
  <c r="AW816" i="1"/>
  <c r="AV816" i="1"/>
  <c r="AW817" i="1"/>
  <c r="AV817" i="1"/>
  <c r="AW819" i="1"/>
  <c r="AV819" i="1"/>
  <c r="AW820" i="1"/>
  <c r="AV820" i="1"/>
  <c r="AW821" i="1"/>
  <c r="AV821" i="1"/>
  <c r="AW822" i="1"/>
  <c r="AV822" i="1"/>
  <c r="BD823" i="1"/>
  <c r="BE823" i="1" s="1"/>
  <c r="BF823" i="1" s="1"/>
  <c r="AW823" i="1"/>
  <c r="AV823" i="1"/>
  <c r="AY823" i="1" s="1"/>
  <c r="AZ823" i="1" s="1"/>
  <c r="BA823" i="1" s="1"/>
  <c r="BD824" i="1"/>
  <c r="BE824" i="1" s="1"/>
  <c r="BF824" i="1" s="1"/>
  <c r="AW824" i="1"/>
  <c r="AV824" i="1"/>
  <c r="AY824" i="1" s="1"/>
  <c r="AZ824" i="1" s="1"/>
  <c r="BA824" i="1" s="1"/>
  <c r="BD825" i="1"/>
  <c r="BE825" i="1" s="1"/>
  <c r="BF825" i="1" s="1"/>
  <c r="AW825" i="1"/>
  <c r="AV825" i="1"/>
  <c r="AY825" i="1" s="1"/>
  <c r="AZ825" i="1" s="1"/>
  <c r="BA825" i="1" s="1"/>
  <c r="BD826" i="1"/>
  <c r="BE826" i="1" s="1"/>
  <c r="BF826" i="1" s="1"/>
  <c r="AW826" i="1"/>
  <c r="AV826" i="1"/>
  <c r="AY826" i="1" s="1"/>
  <c r="AZ826" i="1" s="1"/>
  <c r="BA826" i="1" s="1"/>
  <c r="AW827" i="1"/>
  <c r="AV827" i="1"/>
  <c r="AW828" i="1"/>
  <c r="AV828" i="1"/>
  <c r="AW829" i="1"/>
  <c r="AV829" i="1"/>
  <c r="BD830" i="1"/>
  <c r="BE830" i="1" s="1"/>
  <c r="BF830" i="1" s="1"/>
  <c r="AW830" i="1"/>
  <c r="AV830" i="1"/>
  <c r="AY830" i="1" s="1"/>
  <c r="AZ830" i="1" s="1"/>
  <c r="BA830" i="1" s="1"/>
  <c r="AW831" i="1"/>
  <c r="AV831" i="1"/>
  <c r="AW832" i="1"/>
  <c r="AV832" i="1"/>
  <c r="AW833" i="1"/>
  <c r="AV833" i="1"/>
  <c r="AW835" i="1"/>
  <c r="AV835" i="1"/>
  <c r="AW836" i="1"/>
  <c r="AV836" i="1"/>
  <c r="AW837" i="1"/>
  <c r="AV837" i="1"/>
  <c r="AW838" i="1"/>
  <c r="AV838" i="1"/>
  <c r="AW839" i="1"/>
  <c r="AV839" i="1"/>
  <c r="AW840" i="1"/>
  <c r="AV840" i="1"/>
  <c r="AW841" i="1"/>
  <c r="AV841" i="1"/>
  <c r="BD842" i="1"/>
  <c r="BE842" i="1" s="1"/>
  <c r="BF842" i="1" s="1"/>
  <c r="AW842" i="1"/>
  <c r="AV842" i="1"/>
  <c r="AY842" i="1" s="1"/>
  <c r="AZ842" i="1" s="1"/>
  <c r="BA842" i="1" s="1"/>
  <c r="AW843" i="1"/>
  <c r="AV843" i="1"/>
  <c r="BD844" i="1"/>
  <c r="BE844" i="1" s="1"/>
  <c r="BF844" i="1" s="1"/>
  <c r="AW844" i="1"/>
  <c r="AV844" i="1"/>
  <c r="AY844" i="1" s="1"/>
  <c r="AZ844" i="1" s="1"/>
  <c r="BA844" i="1" s="1"/>
  <c r="AW845" i="1"/>
  <c r="AV845" i="1"/>
  <c r="AY845" i="1" s="1"/>
  <c r="AZ845" i="1" s="1"/>
  <c r="BA845" i="1" s="1"/>
  <c r="AW846" i="1"/>
  <c r="AV846" i="1"/>
  <c r="AY846" i="1" s="1"/>
  <c r="AZ846" i="1" s="1"/>
  <c r="BA846" i="1" s="1"/>
  <c r="BD847" i="1"/>
  <c r="BE847" i="1" s="1"/>
  <c r="BF847" i="1" s="1"/>
  <c r="AW847" i="1"/>
  <c r="AV847" i="1"/>
  <c r="AY847" i="1" s="1"/>
  <c r="AZ847" i="1" s="1"/>
  <c r="BA847" i="1" s="1"/>
  <c r="AW848" i="1"/>
  <c r="AV848" i="1"/>
  <c r="AW849" i="1"/>
  <c r="AV849" i="1"/>
  <c r="AW851" i="1"/>
  <c r="AV851" i="1"/>
  <c r="AW852" i="1"/>
  <c r="AV852" i="1"/>
  <c r="AW853" i="1"/>
  <c r="AV853" i="1"/>
  <c r="AW854" i="1"/>
  <c r="AV854" i="1"/>
  <c r="BD855" i="1"/>
  <c r="BE855" i="1" s="1"/>
  <c r="BF855" i="1" s="1"/>
  <c r="AW855" i="1"/>
  <c r="AV855" i="1"/>
  <c r="AY855" i="1" s="1"/>
  <c r="AZ855" i="1" s="1"/>
  <c r="BA855" i="1" s="1"/>
  <c r="AW856" i="1"/>
  <c r="AV856" i="1"/>
  <c r="AW857" i="1"/>
  <c r="AV857" i="1"/>
  <c r="BD858" i="1"/>
  <c r="BE858" i="1" s="1"/>
  <c r="BF858" i="1" s="1"/>
  <c r="AW858" i="1"/>
  <c r="AV858" i="1"/>
  <c r="AY858" i="1" s="1"/>
  <c r="AZ858" i="1" s="1"/>
  <c r="BA858" i="1" s="1"/>
  <c r="AW859" i="1"/>
  <c r="AV859" i="1"/>
  <c r="AW860" i="1"/>
  <c r="AV860" i="1"/>
  <c r="BD861" i="1"/>
  <c r="BE861" i="1" s="1"/>
  <c r="BF861" i="1" s="1"/>
  <c r="AW861" i="1"/>
  <c r="AV861" i="1"/>
  <c r="AY861" i="1" s="1"/>
  <c r="AZ861" i="1" s="1"/>
  <c r="BA861" i="1" s="1"/>
  <c r="BD862" i="1"/>
  <c r="BE862" i="1" s="1"/>
  <c r="BF862" i="1" s="1"/>
  <c r="AW862" i="1"/>
  <c r="AV862" i="1"/>
  <c r="AY862" i="1" s="1"/>
  <c r="AZ862" i="1" s="1"/>
  <c r="BA862" i="1" s="1"/>
  <c r="BD863" i="1"/>
  <c r="BE863" i="1" s="1"/>
  <c r="BF863" i="1" s="1"/>
  <c r="AW863" i="1"/>
  <c r="AV863" i="1"/>
  <c r="AY863" i="1" s="1"/>
  <c r="AZ863" i="1" s="1"/>
  <c r="BA863" i="1" s="1"/>
  <c r="BD864" i="1"/>
  <c r="BE864" i="1" s="1"/>
  <c r="BF864" i="1" s="1"/>
  <c r="AW864" i="1"/>
  <c r="AV864" i="1"/>
  <c r="AY864" i="1" s="1"/>
  <c r="AZ864" i="1" s="1"/>
  <c r="BA864" i="1" s="1"/>
  <c r="BD865" i="1"/>
  <c r="BE865" i="1" s="1"/>
  <c r="BF865" i="1" s="1"/>
  <c r="AW865" i="1"/>
  <c r="AV865" i="1"/>
  <c r="AY865" i="1" s="1"/>
  <c r="AZ865" i="1" s="1"/>
  <c r="BA865" i="1" s="1"/>
  <c r="AW867" i="1"/>
  <c r="AV867" i="1"/>
  <c r="AW868" i="1"/>
  <c r="AV868" i="1"/>
  <c r="AW869" i="1"/>
  <c r="AV869" i="1"/>
  <c r="AW870" i="1"/>
  <c r="AV870" i="1"/>
  <c r="AW871" i="1"/>
  <c r="AV871" i="1"/>
  <c r="BD872" i="1"/>
  <c r="BE872" i="1" s="1"/>
  <c r="BF872" i="1" s="1"/>
  <c r="AW872" i="1"/>
  <c r="AV872" i="1"/>
  <c r="BD873" i="1"/>
  <c r="BE873" i="1" s="1"/>
  <c r="BF873" i="1" s="1"/>
  <c r="AW873" i="1"/>
  <c r="AV873" i="1"/>
  <c r="AY873" i="1" s="1"/>
  <c r="AZ873" i="1" s="1"/>
  <c r="BA873" i="1" s="1"/>
  <c r="BD874" i="1"/>
  <c r="BE874" i="1" s="1"/>
  <c r="BF874" i="1" s="1"/>
  <c r="AW874" i="1"/>
  <c r="AV874" i="1"/>
  <c r="AY874" i="1" s="1"/>
  <c r="AZ874" i="1" s="1"/>
  <c r="BA874" i="1" s="1"/>
  <c r="BD875" i="1"/>
  <c r="BE875" i="1" s="1"/>
  <c r="BF875" i="1" s="1"/>
  <c r="AW875" i="1"/>
  <c r="AV875" i="1"/>
  <c r="AY875" i="1" s="1"/>
  <c r="AZ875" i="1" s="1"/>
  <c r="BA875" i="1" s="1"/>
  <c r="BD876" i="1"/>
  <c r="BE876" i="1" s="1"/>
  <c r="BF876" i="1" s="1"/>
  <c r="AW876" i="1"/>
  <c r="AV876" i="1"/>
  <c r="AY876" i="1" s="1"/>
  <c r="AZ876" i="1" s="1"/>
  <c r="BA876" i="1" s="1"/>
  <c r="BD877" i="1"/>
  <c r="BE877" i="1" s="1"/>
  <c r="BF877" i="1" s="1"/>
  <c r="AW877" i="1"/>
  <c r="AV877" i="1"/>
  <c r="AY877" i="1" s="1"/>
  <c r="AZ877" i="1" s="1"/>
  <c r="BA877" i="1" s="1"/>
  <c r="BD878" i="1"/>
  <c r="BE878" i="1" s="1"/>
  <c r="BF878" i="1" s="1"/>
  <c r="AW878" i="1"/>
  <c r="AV878" i="1"/>
  <c r="AY878" i="1" s="1"/>
  <c r="AZ878" i="1" s="1"/>
  <c r="BA878" i="1" s="1"/>
  <c r="BD879" i="1"/>
  <c r="BE879" i="1" s="1"/>
  <c r="BF879" i="1" s="1"/>
  <c r="AW879" i="1"/>
  <c r="AV879" i="1"/>
  <c r="AY879" i="1" s="1"/>
  <c r="AZ879" i="1" s="1"/>
  <c r="BA879" i="1" s="1"/>
  <c r="BD880" i="1"/>
  <c r="BE880" i="1" s="1"/>
  <c r="BF880" i="1" s="1"/>
  <c r="AW880" i="1"/>
  <c r="AV880" i="1"/>
  <c r="AY880" i="1" s="1"/>
  <c r="AZ880" i="1" s="1"/>
  <c r="BA880" i="1" s="1"/>
  <c r="AX887" i="1"/>
  <c r="AX886" i="1"/>
  <c r="BG882" i="1"/>
  <c r="AX885" i="1"/>
  <c r="BH882" i="1"/>
  <c r="AX884" i="1"/>
  <c r="AX883" i="1"/>
  <c r="AX882" i="1"/>
  <c r="AX895" i="1"/>
  <c r="AX894" i="1"/>
  <c r="AX893" i="1"/>
  <c r="BG889" i="1"/>
  <c r="AX892" i="1"/>
  <c r="BH889" i="1"/>
  <c r="AX891" i="1"/>
  <c r="AX890" i="1"/>
  <c r="AX889" i="1"/>
  <c r="AX902" i="1"/>
  <c r="AX901" i="1"/>
  <c r="AX900" i="1"/>
  <c r="BH897" i="1"/>
  <c r="AX899" i="1"/>
  <c r="BG897" i="1"/>
  <c r="BI897" i="1" s="1"/>
  <c r="AX898" i="1"/>
  <c r="AX897" i="1"/>
  <c r="AX912" i="1"/>
  <c r="AX911" i="1"/>
  <c r="AX910" i="1"/>
  <c r="AX909" i="1"/>
  <c r="AX908" i="1"/>
  <c r="BG904" i="1"/>
  <c r="AX907" i="1"/>
  <c r="BH904" i="1"/>
  <c r="AX906" i="1"/>
  <c r="AX905" i="1"/>
  <c r="AX904" i="1"/>
  <c r="AW914" i="1"/>
  <c r="AV914" i="1"/>
  <c r="AW915" i="1"/>
  <c r="AV915" i="1"/>
  <c r="AW916" i="1"/>
  <c r="AV916" i="1"/>
  <c r="AW917" i="1"/>
  <c r="AV917" i="1"/>
  <c r="AW918" i="1"/>
  <c r="AV918" i="1"/>
  <c r="BD919" i="1"/>
  <c r="BE919" i="1" s="1"/>
  <c r="BF919" i="1" s="1"/>
  <c r="AW919" i="1"/>
  <c r="AV919" i="1"/>
  <c r="AW920" i="1"/>
  <c r="AV920" i="1"/>
  <c r="AY920" i="1" s="1"/>
  <c r="AZ920" i="1" s="1"/>
  <c r="BA920" i="1" s="1"/>
  <c r="BD921" i="1"/>
  <c r="BE921" i="1" s="1"/>
  <c r="BF921" i="1" s="1"/>
  <c r="AW921" i="1"/>
  <c r="AV921" i="1"/>
  <c r="AY921" i="1" s="1"/>
  <c r="AZ921" i="1" s="1"/>
  <c r="BA921" i="1" s="1"/>
  <c r="BD922" i="1"/>
  <c r="BE922" i="1" s="1"/>
  <c r="BF922" i="1" s="1"/>
  <c r="AW922" i="1"/>
  <c r="AV922" i="1"/>
  <c r="AY922" i="1" s="1"/>
  <c r="AZ922" i="1" s="1"/>
  <c r="BA922" i="1" s="1"/>
  <c r="AW924" i="1"/>
  <c r="AV924" i="1"/>
  <c r="AW925" i="1"/>
  <c r="AV925" i="1"/>
  <c r="AW926" i="1"/>
  <c r="AV926" i="1"/>
  <c r="AW927" i="1"/>
  <c r="AV927" i="1"/>
  <c r="AY927" i="1" s="1"/>
  <c r="AZ927" i="1" s="1"/>
  <c r="BA927" i="1" s="1"/>
  <c r="BD928" i="1"/>
  <c r="BE928" i="1" s="1"/>
  <c r="BF928" i="1" s="1"/>
  <c r="AW928" i="1"/>
  <c r="AV928" i="1"/>
  <c r="BD929" i="1"/>
  <c r="BE929" i="1" s="1"/>
  <c r="BF929" i="1" s="1"/>
  <c r="AW929" i="1"/>
  <c r="AV929" i="1"/>
  <c r="AY929" i="1" s="1"/>
  <c r="AZ929" i="1" s="1"/>
  <c r="BA929" i="1" s="1"/>
  <c r="AW930" i="1"/>
  <c r="AV930" i="1"/>
  <c r="BD931" i="1"/>
  <c r="BE931" i="1" s="1"/>
  <c r="BF931" i="1" s="1"/>
  <c r="AW931" i="1"/>
  <c r="AV931" i="1"/>
  <c r="AY931" i="1" s="1"/>
  <c r="AZ931" i="1" s="1"/>
  <c r="BA931" i="1" s="1"/>
  <c r="AX935" i="1"/>
  <c r="AX934" i="1"/>
  <c r="AX933" i="1"/>
  <c r="AW937" i="1"/>
  <c r="AV937" i="1"/>
  <c r="AW938" i="1"/>
  <c r="AV938" i="1"/>
  <c r="AW939" i="1"/>
  <c r="AV939" i="1"/>
  <c r="AW940" i="1"/>
  <c r="AV940" i="1"/>
  <c r="AW941" i="1"/>
  <c r="AV941" i="1"/>
  <c r="BD942" i="1"/>
  <c r="BE942" i="1" s="1"/>
  <c r="BF942" i="1" s="1"/>
  <c r="BH937" i="1" s="1"/>
  <c r="AW942" i="1"/>
  <c r="AV942" i="1"/>
  <c r="AW943" i="1"/>
  <c r="AV943" i="1"/>
  <c r="AY943" i="1" s="1"/>
  <c r="AZ943" i="1" s="1"/>
  <c r="BA943" i="1" s="1"/>
  <c r="BG937" i="1" s="1"/>
  <c r="BI937" i="1" s="1"/>
  <c r="AW945" i="1"/>
  <c r="AV945" i="1"/>
  <c r="AW946" i="1"/>
  <c r="AV946" i="1"/>
  <c r="AW947" i="1"/>
  <c r="AV947" i="1"/>
  <c r="AW948" i="1"/>
  <c r="AV948" i="1"/>
  <c r="AW949" i="1"/>
  <c r="AV949" i="1"/>
  <c r="AW950" i="1"/>
  <c r="AV950" i="1"/>
  <c r="AX958" i="1"/>
  <c r="AX957" i="1"/>
  <c r="AX956" i="1"/>
  <c r="AX955" i="1"/>
  <c r="AX954" i="1"/>
  <c r="AX966" i="1"/>
  <c r="AX965" i="1"/>
  <c r="AX964" i="1"/>
  <c r="AX963" i="1"/>
  <c r="AX962" i="1"/>
  <c r="AX961" i="1"/>
  <c r="AX960" i="1"/>
  <c r="AW968" i="1"/>
  <c r="AV968" i="1"/>
  <c r="AW969" i="1"/>
  <c r="AV969" i="1"/>
  <c r="AW970" i="1"/>
  <c r="AV970" i="1"/>
  <c r="BD971" i="1"/>
  <c r="BE971" i="1" s="1"/>
  <c r="BF971" i="1" s="1"/>
  <c r="BH968" i="1" s="1"/>
  <c r="AW971" i="1"/>
  <c r="AV971" i="1"/>
  <c r="AY971" i="1" s="1"/>
  <c r="AZ971" i="1" s="1"/>
  <c r="BA971" i="1" s="1"/>
  <c r="BG968" i="1" s="1"/>
  <c r="BI968" i="1" s="1"/>
  <c r="AW973" i="1"/>
  <c r="AV973" i="1"/>
  <c r="AW974" i="1"/>
  <c r="AV974" i="1"/>
  <c r="AW975" i="1"/>
  <c r="AV975" i="1"/>
  <c r="AW976" i="1"/>
  <c r="AV976" i="1"/>
  <c r="AW977" i="1"/>
  <c r="AV977" i="1"/>
  <c r="AW978" i="1"/>
  <c r="AV978" i="1"/>
  <c r="BD979" i="1"/>
  <c r="BE979" i="1" s="1"/>
  <c r="BF979" i="1" s="1"/>
  <c r="BH973" i="1" s="1"/>
  <c r="AW979" i="1"/>
  <c r="AV979" i="1"/>
  <c r="AY979" i="1" s="1"/>
  <c r="AZ979" i="1" s="1"/>
  <c r="BA979" i="1" s="1"/>
  <c r="BG973" i="1" s="1"/>
  <c r="BI973" i="1" s="1"/>
  <c r="AW981" i="1"/>
  <c r="AV981" i="1"/>
  <c r="AW982" i="1"/>
  <c r="AV982" i="1"/>
  <c r="AW983" i="1"/>
  <c r="AV983" i="1"/>
  <c r="BD984" i="1"/>
  <c r="BE984" i="1" s="1"/>
  <c r="BF984" i="1" s="1"/>
  <c r="AW984" i="1"/>
  <c r="AV984" i="1"/>
  <c r="AY984" i="1" s="1"/>
  <c r="AZ984" i="1" s="1"/>
  <c r="BA984" i="1" s="1"/>
  <c r="BD985" i="1"/>
  <c r="BE985" i="1" s="1"/>
  <c r="BF985" i="1" s="1"/>
  <c r="AW985" i="1"/>
  <c r="AV985" i="1"/>
  <c r="AY985" i="1" s="1"/>
  <c r="AZ985" i="1" s="1"/>
  <c r="BA985" i="1" s="1"/>
  <c r="AW987" i="1"/>
  <c r="AV987" i="1"/>
  <c r="AW988" i="1"/>
  <c r="AV988" i="1"/>
  <c r="AW989" i="1"/>
  <c r="AV989" i="1"/>
  <c r="AW991" i="1"/>
  <c r="AV991" i="1"/>
  <c r="AW992" i="1"/>
  <c r="AV992" i="1"/>
  <c r="AW993" i="1"/>
  <c r="AV993" i="1"/>
  <c r="AX999" i="1"/>
  <c r="AX998" i="1"/>
  <c r="AX997" i="1"/>
  <c r="AX996" i="1"/>
  <c r="AX995" i="1"/>
  <c r="AW1001" i="1"/>
  <c r="AV1001" i="1"/>
  <c r="AW1002" i="1"/>
  <c r="AV1002" i="1"/>
  <c r="AW1003" i="1"/>
  <c r="AV1003" i="1"/>
  <c r="AW1004" i="1"/>
  <c r="AV1004" i="1"/>
  <c r="AW1006" i="1"/>
  <c r="AV1006" i="1"/>
  <c r="AW1007" i="1"/>
  <c r="AV1007" i="1"/>
  <c r="AW1008" i="1"/>
  <c r="AV1008" i="1"/>
  <c r="AX1014" i="1"/>
  <c r="AX1013" i="1"/>
  <c r="AX1012" i="1"/>
  <c r="AX1011" i="1"/>
  <c r="AX1010" i="1"/>
  <c r="AW1016" i="1"/>
  <c r="AV1016" i="1"/>
  <c r="AW1017" i="1"/>
  <c r="AV1017" i="1"/>
  <c r="AW1018" i="1"/>
  <c r="AV1018" i="1"/>
  <c r="AW1020" i="1"/>
  <c r="AV1020" i="1"/>
  <c r="AW1021" i="1"/>
  <c r="AV1021" i="1"/>
  <c r="AW1022" i="1"/>
  <c r="AV1022" i="1"/>
  <c r="AW1024" i="1"/>
  <c r="AV1024" i="1"/>
  <c r="AW1025" i="1"/>
  <c r="AV1025" i="1"/>
  <c r="AW1026" i="1"/>
  <c r="AV1026" i="1"/>
  <c r="BD1027" i="1"/>
  <c r="BE1027" i="1" s="1"/>
  <c r="BF1027" i="1" s="1"/>
  <c r="BH1024" i="1" s="1"/>
  <c r="AW1027" i="1"/>
  <c r="AV1027" i="1"/>
  <c r="AY1027" i="1" s="1"/>
  <c r="AZ1027" i="1" s="1"/>
  <c r="BA1027" i="1" s="1"/>
  <c r="BG1024" i="1" s="1"/>
  <c r="BI1024" i="1" s="1"/>
  <c r="AW1029" i="1"/>
  <c r="AV1029" i="1"/>
  <c r="AW1030" i="1"/>
  <c r="AV1030" i="1"/>
  <c r="AW1031" i="1"/>
  <c r="AV1031" i="1"/>
  <c r="AW1032" i="1"/>
  <c r="AV1032" i="1"/>
  <c r="AW1033" i="1"/>
  <c r="AV1033" i="1"/>
  <c r="BD1034" i="1"/>
  <c r="BE1034" i="1" s="1"/>
  <c r="BF1034" i="1" s="1"/>
  <c r="AW1034" i="1"/>
  <c r="AV1034" i="1"/>
  <c r="AY1034" i="1" s="1"/>
  <c r="AZ1034" i="1" s="1"/>
  <c r="BA1034" i="1" s="1"/>
  <c r="BD1035" i="1"/>
  <c r="BE1035" i="1" s="1"/>
  <c r="BF1035" i="1" s="1"/>
  <c r="AW1035" i="1"/>
  <c r="AV1035" i="1"/>
  <c r="AY1035" i="1" s="1"/>
  <c r="AZ1035" i="1" s="1"/>
  <c r="BA1035" i="1" s="1"/>
  <c r="AW1037" i="1"/>
  <c r="AV1037" i="1"/>
  <c r="AW1038" i="1"/>
  <c r="AV1038" i="1"/>
  <c r="AW1039" i="1"/>
  <c r="AV1039" i="1"/>
  <c r="AW1040" i="1"/>
  <c r="AV1040" i="1"/>
  <c r="AW1042" i="1"/>
  <c r="AV1042" i="1"/>
  <c r="AW1043" i="1"/>
  <c r="AV1043" i="1"/>
  <c r="AW1044" i="1"/>
  <c r="AV1044" i="1"/>
  <c r="AW1045" i="1"/>
  <c r="AV1045" i="1"/>
  <c r="AW1046" i="1"/>
  <c r="AV1046" i="1"/>
  <c r="AW1048" i="1"/>
  <c r="AV1048" i="1"/>
  <c r="AW1049" i="1"/>
  <c r="AV1049" i="1"/>
  <c r="AW1050" i="1"/>
  <c r="AV1050" i="1"/>
  <c r="AW1051" i="1"/>
  <c r="AV1051" i="1"/>
  <c r="BD1052" i="1"/>
  <c r="BE1052" i="1" s="1"/>
  <c r="BF1052" i="1" s="1"/>
  <c r="BH1048" i="1" s="1"/>
  <c r="AW1052" i="1"/>
  <c r="AV1052" i="1"/>
  <c r="AY1052" i="1" s="1"/>
  <c r="AZ1052" i="1" s="1"/>
  <c r="BA1052" i="1" s="1"/>
  <c r="BG1048" i="1" s="1"/>
  <c r="BI1048" i="1" s="1"/>
  <c r="AW1054" i="1"/>
  <c r="AV1054" i="1"/>
  <c r="AW1055" i="1"/>
  <c r="AV1055" i="1"/>
  <c r="AW1056" i="1"/>
  <c r="AV1056" i="1"/>
  <c r="AW1057" i="1"/>
  <c r="AV1057" i="1"/>
  <c r="AW1058" i="1"/>
  <c r="AV1058" i="1"/>
  <c r="BD1059" i="1"/>
  <c r="BE1059" i="1" s="1"/>
  <c r="BF1059" i="1" s="1"/>
  <c r="BH1054" i="1" s="1"/>
  <c r="AW1059" i="1"/>
  <c r="AV1059" i="1"/>
  <c r="AY1059" i="1" s="1"/>
  <c r="AZ1059" i="1" s="1"/>
  <c r="BA1059" i="1" s="1"/>
  <c r="BG1054" i="1" s="1"/>
  <c r="BI1054" i="1" s="1"/>
  <c r="AW1061" i="1"/>
  <c r="AV1061" i="1"/>
  <c r="AW1062" i="1"/>
  <c r="AV1062" i="1"/>
  <c r="AW1063" i="1"/>
  <c r="AV1063" i="1"/>
  <c r="AW1064" i="1"/>
  <c r="AV1064" i="1"/>
  <c r="BD1065" i="1"/>
  <c r="BE1065" i="1" s="1"/>
  <c r="BF1065" i="1" s="1"/>
  <c r="BH1061" i="1" s="1"/>
  <c r="AW1065" i="1"/>
  <c r="AV1065" i="1"/>
  <c r="AY1065" i="1" s="1"/>
  <c r="AZ1065" i="1" s="1"/>
  <c r="BA1065" i="1" s="1"/>
  <c r="BG1061" i="1" s="1"/>
  <c r="BI1061" i="1" s="1"/>
  <c r="AW1067" i="1"/>
  <c r="AV1067" i="1"/>
  <c r="AW1068" i="1"/>
  <c r="AV1068" i="1"/>
  <c r="AW1069" i="1"/>
  <c r="AV1069" i="1"/>
  <c r="AW1070" i="1"/>
  <c r="AV1070" i="1"/>
  <c r="AW1071" i="1"/>
  <c r="AV1071" i="1"/>
  <c r="AW1073" i="1"/>
  <c r="AV1073" i="1"/>
  <c r="AW1074" i="1"/>
  <c r="AV1074" i="1"/>
  <c r="AW1075" i="1"/>
  <c r="AV1075" i="1"/>
  <c r="AW1076" i="1"/>
  <c r="AV1076" i="1"/>
  <c r="AW1077" i="1"/>
  <c r="AV1077" i="1"/>
  <c r="AW1079" i="1"/>
  <c r="AV1079" i="1"/>
  <c r="AW1080" i="1"/>
  <c r="AV1080" i="1"/>
  <c r="AW1081" i="1"/>
  <c r="AV1081" i="1"/>
  <c r="AW1082" i="1"/>
  <c r="AV1082" i="1"/>
  <c r="AW1083" i="1"/>
  <c r="AV1083" i="1"/>
  <c r="AW1084" i="1"/>
  <c r="AV1084" i="1"/>
  <c r="AW1085" i="1"/>
  <c r="AV1085" i="1"/>
  <c r="AW1086" i="1"/>
  <c r="AV1086" i="1"/>
  <c r="AW1087" i="1"/>
  <c r="AV1087" i="1"/>
  <c r="AW1088" i="1"/>
  <c r="AV1088" i="1"/>
  <c r="AW1089" i="1"/>
  <c r="AV1089" i="1"/>
  <c r="AX1104" i="1"/>
  <c r="AX1103" i="1"/>
  <c r="AX1102" i="1"/>
  <c r="AX1101" i="1"/>
  <c r="AX1100" i="1"/>
  <c r="AX1099" i="1"/>
  <c r="AX1098" i="1"/>
  <c r="AX1097" i="1"/>
  <c r="BG1091" i="1"/>
  <c r="AX1096" i="1"/>
  <c r="BH1091" i="1"/>
  <c r="AX1095" i="1"/>
  <c r="AX1094" i="1"/>
  <c r="AX1093" i="1"/>
  <c r="AX1092" i="1"/>
  <c r="AX1091" i="1"/>
  <c r="AX1116" i="1"/>
  <c r="AX1115" i="1"/>
  <c r="AX1114" i="1"/>
  <c r="AX1113" i="1"/>
  <c r="AX1112" i="1"/>
  <c r="BG1106" i="1"/>
  <c r="AX1111" i="1"/>
  <c r="BH1106" i="1"/>
  <c r="AX1110" i="1"/>
  <c r="AX1109" i="1"/>
  <c r="AX1108" i="1"/>
  <c r="AX1107" i="1"/>
  <c r="AX1106" i="1"/>
  <c r="AW1118" i="1"/>
  <c r="AV1118" i="1"/>
  <c r="AW1119" i="1"/>
  <c r="AV1119" i="1"/>
  <c r="AW1120" i="1"/>
  <c r="AV1120" i="1"/>
  <c r="AW1122" i="1"/>
  <c r="AV1122" i="1"/>
  <c r="AW1123" i="1"/>
  <c r="AV1123" i="1"/>
  <c r="AW1124" i="1"/>
  <c r="AV1124" i="1"/>
  <c r="AW1125" i="1"/>
  <c r="AV1125" i="1"/>
  <c r="AY1125" i="1" s="1"/>
  <c r="AZ1125" i="1" s="1"/>
  <c r="BA1125" i="1" s="1"/>
  <c r="BD1126" i="1"/>
  <c r="BE1126" i="1" s="1"/>
  <c r="BF1126" i="1" s="1"/>
  <c r="AW1126" i="1"/>
  <c r="AV1126" i="1"/>
  <c r="AY1126" i="1" s="1"/>
  <c r="AZ1126" i="1" s="1"/>
  <c r="BA1126" i="1" s="1"/>
  <c r="AW1127" i="1"/>
  <c r="AV1127" i="1"/>
  <c r="BD1128" i="1"/>
  <c r="BE1128" i="1" s="1"/>
  <c r="BF1128" i="1" s="1"/>
  <c r="AW1128" i="1"/>
  <c r="AV1128" i="1"/>
  <c r="AY1128" i="1" s="1"/>
  <c r="AZ1128" i="1" s="1"/>
  <c r="BA1128" i="1" s="1"/>
  <c r="BD1129" i="1"/>
  <c r="BE1129" i="1" s="1"/>
  <c r="BF1129" i="1" s="1"/>
  <c r="AW1129" i="1"/>
  <c r="AV1129" i="1"/>
  <c r="AY1129" i="1" s="1"/>
  <c r="AZ1129" i="1" s="1"/>
  <c r="BA1129" i="1" s="1"/>
  <c r="BD1130" i="1"/>
  <c r="BE1130" i="1" s="1"/>
  <c r="BF1130" i="1" s="1"/>
  <c r="AW1130" i="1"/>
  <c r="AV1130" i="1"/>
  <c r="AY1130" i="1" s="1"/>
  <c r="AZ1130" i="1" s="1"/>
  <c r="BA1130" i="1" s="1"/>
  <c r="AW1131" i="1"/>
  <c r="AV1131" i="1"/>
  <c r="BD1132" i="1"/>
  <c r="BE1132" i="1" s="1"/>
  <c r="BF1132" i="1" s="1"/>
  <c r="AW1132" i="1"/>
  <c r="AV1132" i="1"/>
  <c r="AY1132" i="1" s="1"/>
  <c r="AZ1132" i="1" s="1"/>
  <c r="BA1132" i="1" s="1"/>
  <c r="AW1133" i="1"/>
  <c r="AV1133" i="1"/>
  <c r="AW1135" i="1"/>
  <c r="AV1135" i="1"/>
  <c r="AW1136" i="1"/>
  <c r="AV1136" i="1"/>
  <c r="AW1137" i="1"/>
  <c r="AV1137" i="1"/>
  <c r="AW1138" i="1"/>
  <c r="AV1138" i="1"/>
  <c r="AW1139" i="1"/>
  <c r="AV1139" i="1"/>
  <c r="BD1140" i="1"/>
  <c r="BE1140" i="1" s="1"/>
  <c r="BF1140" i="1" s="1"/>
  <c r="AW1140" i="1"/>
  <c r="AV1140" i="1"/>
  <c r="AY1140" i="1" s="1"/>
  <c r="AZ1140" i="1" s="1"/>
  <c r="BA1140" i="1" s="1"/>
  <c r="BD1141" i="1"/>
  <c r="BE1141" i="1" s="1"/>
  <c r="BF1141" i="1" s="1"/>
  <c r="AW1141" i="1"/>
  <c r="AV1141" i="1"/>
  <c r="AY1141" i="1" s="1"/>
  <c r="AZ1141" i="1" s="1"/>
  <c r="BA1141" i="1" s="1"/>
  <c r="AW1142" i="1"/>
  <c r="AV1142" i="1"/>
  <c r="BD1143" i="1"/>
  <c r="BE1143" i="1" s="1"/>
  <c r="BF1143" i="1" s="1"/>
  <c r="AW1143" i="1"/>
  <c r="AV1143" i="1"/>
  <c r="AY1143" i="1" s="1"/>
  <c r="AZ1143" i="1" s="1"/>
  <c r="BA1143" i="1" s="1"/>
  <c r="AX1165" i="1"/>
  <c r="AX1164" i="1"/>
  <c r="AX1163" i="1"/>
  <c r="AX1162" i="1"/>
  <c r="AX1161" i="1"/>
  <c r="AX1160" i="1"/>
  <c r="AX1159" i="1"/>
  <c r="AX1158" i="1"/>
  <c r="AX1157" i="1"/>
  <c r="BG1145" i="1"/>
  <c r="AX1156" i="1"/>
  <c r="BH1145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W1167" i="1"/>
  <c r="AV1167" i="1"/>
  <c r="AW1168" i="1"/>
  <c r="AV1168" i="1"/>
  <c r="AW1169" i="1"/>
  <c r="AV1169" i="1"/>
  <c r="AW1170" i="1"/>
  <c r="AV1170" i="1"/>
  <c r="AW1171" i="1"/>
  <c r="AV1171" i="1"/>
  <c r="AW1173" i="1"/>
  <c r="AV1173" i="1"/>
  <c r="AW1174" i="1"/>
  <c r="AV1174" i="1"/>
  <c r="AW1175" i="1"/>
  <c r="AV1175" i="1"/>
  <c r="AW1176" i="1"/>
  <c r="AV1176" i="1"/>
  <c r="AW1178" i="1"/>
  <c r="AV1178" i="1"/>
  <c r="AW1179" i="1"/>
  <c r="AV1179" i="1"/>
  <c r="AW1180" i="1"/>
  <c r="AV1180" i="1"/>
  <c r="AW1181" i="1"/>
  <c r="AV1181" i="1"/>
  <c r="AW1182" i="1"/>
  <c r="AV1182" i="1"/>
  <c r="BD1183" i="1"/>
  <c r="BE1183" i="1" s="1"/>
  <c r="BF1183" i="1" s="1"/>
  <c r="BH1178" i="1" s="1"/>
  <c r="AW1183" i="1"/>
  <c r="AV1183" i="1"/>
  <c r="AY1183" i="1" s="1"/>
  <c r="AZ1183" i="1" s="1"/>
  <c r="BA1183" i="1" s="1"/>
  <c r="BG1178" i="1" s="1"/>
  <c r="BI1178" i="1" s="1"/>
  <c r="AW1185" i="1"/>
  <c r="AV1185" i="1"/>
  <c r="AW1186" i="1"/>
  <c r="AV1186" i="1"/>
  <c r="AW1187" i="1"/>
  <c r="AV1187" i="1"/>
  <c r="AW1188" i="1"/>
  <c r="AV1188" i="1"/>
  <c r="AW1190" i="1"/>
  <c r="AV1190" i="1"/>
  <c r="AW1191" i="1"/>
  <c r="AV1191" i="1"/>
  <c r="AW1192" i="1"/>
  <c r="AV1192" i="1"/>
  <c r="AW1193" i="1"/>
  <c r="AV1193" i="1"/>
  <c r="BD1194" i="1"/>
  <c r="BE1194" i="1" s="1"/>
  <c r="BF1194" i="1" s="1"/>
  <c r="BH1190" i="1" s="1"/>
  <c r="AW1194" i="1"/>
  <c r="AV1194" i="1"/>
  <c r="AY1194" i="1" s="1"/>
  <c r="AZ1194" i="1" s="1"/>
  <c r="BA1194" i="1" s="1"/>
  <c r="BG1190" i="1" s="1"/>
  <c r="BI1190" i="1" s="1"/>
  <c r="AW1196" i="1"/>
  <c r="AV1196" i="1"/>
  <c r="AW1197" i="1"/>
  <c r="AV1197" i="1"/>
  <c r="AW1198" i="1"/>
  <c r="AV1198" i="1"/>
  <c r="AW1199" i="1"/>
  <c r="AV1199" i="1"/>
  <c r="AW1200" i="1"/>
  <c r="AV1200" i="1"/>
  <c r="AW1201" i="1"/>
  <c r="AV1201" i="1"/>
  <c r="AW1202" i="1"/>
  <c r="AV1202" i="1"/>
  <c r="AW1203" i="1"/>
  <c r="AV1203" i="1"/>
  <c r="AW1204" i="1"/>
  <c r="AV1204" i="1"/>
  <c r="BD1205" i="1"/>
  <c r="BE1205" i="1" s="1"/>
  <c r="BF1205" i="1" s="1"/>
  <c r="AW1205" i="1"/>
  <c r="AV1205" i="1"/>
  <c r="AY1205" i="1" s="1"/>
  <c r="AZ1205" i="1" s="1"/>
  <c r="BA1205" i="1" s="1"/>
  <c r="AW1206" i="1"/>
  <c r="AV1206" i="1"/>
  <c r="AW1207" i="1"/>
  <c r="AV1207" i="1"/>
  <c r="BD1208" i="1"/>
  <c r="BE1208" i="1" s="1"/>
  <c r="BF1208" i="1" s="1"/>
  <c r="AW1208" i="1"/>
  <c r="AV1208" i="1"/>
  <c r="AY1208" i="1" s="1"/>
  <c r="AZ1208" i="1" s="1"/>
  <c r="BA1208" i="1" s="1"/>
  <c r="AW1209" i="1"/>
  <c r="AV1209" i="1"/>
  <c r="BD1210" i="1"/>
  <c r="BE1210" i="1" s="1"/>
  <c r="BF1210" i="1" s="1"/>
  <c r="AW1210" i="1"/>
  <c r="AV1210" i="1"/>
  <c r="AY1210" i="1" s="1"/>
  <c r="AZ1210" i="1" s="1"/>
  <c r="BA1210" i="1" s="1"/>
  <c r="BD1211" i="1"/>
  <c r="BE1211" i="1" s="1"/>
  <c r="BF1211" i="1" s="1"/>
  <c r="AW1211" i="1"/>
  <c r="AV1211" i="1"/>
  <c r="AY1211" i="1" s="1"/>
  <c r="AZ1211" i="1" s="1"/>
  <c r="BA1211" i="1" s="1"/>
  <c r="AW1212" i="1"/>
  <c r="AV1212" i="1"/>
  <c r="AW1213" i="1"/>
  <c r="AV1213" i="1"/>
  <c r="AW1214" i="1"/>
  <c r="AV1214" i="1"/>
  <c r="AW1215" i="1"/>
  <c r="AV1215" i="1"/>
  <c r="BD1216" i="1"/>
  <c r="BE1216" i="1" s="1"/>
  <c r="BF1216" i="1" s="1"/>
  <c r="AW1216" i="1"/>
  <c r="AV1216" i="1"/>
  <c r="AY1216" i="1" s="1"/>
  <c r="AZ1216" i="1" s="1"/>
  <c r="BA1216" i="1" s="1"/>
  <c r="AW1217" i="1"/>
  <c r="AV1217" i="1"/>
  <c r="BD1218" i="1"/>
  <c r="BE1218" i="1" s="1"/>
  <c r="BF1218" i="1" s="1"/>
  <c r="AW1218" i="1"/>
  <c r="AV1218" i="1"/>
  <c r="AY1218" i="1" s="1"/>
  <c r="AZ1218" i="1" s="1"/>
  <c r="BA1218" i="1" s="1"/>
  <c r="AW1219" i="1"/>
  <c r="AV1219" i="1"/>
  <c r="AW1220" i="1"/>
  <c r="AV1220" i="1"/>
  <c r="AW1222" i="1"/>
  <c r="AV1222" i="1"/>
  <c r="AW1223" i="1"/>
  <c r="AV1223" i="1"/>
  <c r="AW1224" i="1"/>
  <c r="AV1224" i="1"/>
  <c r="AW1225" i="1"/>
  <c r="AV1225" i="1"/>
  <c r="AW1226" i="1"/>
  <c r="AV1226" i="1"/>
  <c r="AW1227" i="1"/>
  <c r="AV1227" i="1"/>
  <c r="AW1228" i="1"/>
  <c r="AV1228" i="1"/>
  <c r="AW1229" i="1"/>
  <c r="AV1229" i="1"/>
  <c r="AW1230" i="1"/>
  <c r="AV1230" i="1"/>
  <c r="AW1231" i="1"/>
  <c r="AV1231" i="1"/>
  <c r="BD1232" i="1"/>
  <c r="BE1232" i="1" s="1"/>
  <c r="BF1232" i="1" s="1"/>
  <c r="AW1232" i="1"/>
  <c r="AV1232" i="1"/>
  <c r="AY1232" i="1" s="1"/>
  <c r="AZ1232" i="1" s="1"/>
  <c r="BA1232" i="1" s="1"/>
  <c r="BD1233" i="1"/>
  <c r="BE1233" i="1" s="1"/>
  <c r="BF1233" i="1" s="1"/>
  <c r="AW1233" i="1"/>
  <c r="AV1233" i="1"/>
  <c r="AY1233" i="1" s="1"/>
  <c r="AZ1233" i="1" s="1"/>
  <c r="BA1233" i="1" s="1"/>
  <c r="BD1234" i="1"/>
  <c r="BE1234" i="1" s="1"/>
  <c r="BF1234" i="1" s="1"/>
  <c r="AW1234" i="1"/>
  <c r="AV1234" i="1"/>
  <c r="AY1234" i="1" s="1"/>
  <c r="AZ1234" i="1" s="1"/>
  <c r="BA1234" i="1" s="1"/>
  <c r="BD1235" i="1"/>
  <c r="BE1235" i="1" s="1"/>
  <c r="BF1235" i="1" s="1"/>
  <c r="AW1235" i="1"/>
  <c r="AV1235" i="1"/>
  <c r="AY1235" i="1" s="1"/>
  <c r="AZ1235" i="1" s="1"/>
  <c r="BA1235" i="1" s="1"/>
  <c r="AW1247" i="1"/>
  <c r="AV1247" i="1"/>
  <c r="AW1248" i="1"/>
  <c r="AV1248" i="1"/>
  <c r="BD1249" i="1"/>
  <c r="BE1249" i="1" s="1"/>
  <c r="BF1249" i="1" s="1"/>
  <c r="AW1249" i="1"/>
  <c r="AV1249" i="1"/>
  <c r="AY1249" i="1" s="1"/>
  <c r="AZ1249" i="1" s="1"/>
  <c r="BA1249" i="1" s="1"/>
  <c r="BD1250" i="1"/>
  <c r="BE1250" i="1" s="1"/>
  <c r="BF1250" i="1" s="1"/>
  <c r="AW1250" i="1"/>
  <c r="AV1250" i="1"/>
  <c r="AY1250" i="1" s="1"/>
  <c r="AZ1250" i="1" s="1"/>
  <c r="BA1250" i="1" s="1"/>
  <c r="BD1251" i="1"/>
  <c r="BE1251" i="1" s="1"/>
  <c r="BF1251" i="1" s="1"/>
  <c r="AW1251" i="1"/>
  <c r="AV1251" i="1"/>
  <c r="AY1251" i="1" s="1"/>
  <c r="AZ1251" i="1" s="1"/>
  <c r="BA1251" i="1" s="1"/>
  <c r="AW1252" i="1"/>
  <c r="AV1252" i="1"/>
  <c r="AW1237" i="1"/>
  <c r="AV1237" i="1"/>
  <c r="AW1238" i="1"/>
  <c r="AV1238" i="1"/>
  <c r="AW1239" i="1"/>
  <c r="AV1239" i="1"/>
  <c r="AW1240" i="1"/>
  <c r="AV1240" i="1"/>
  <c r="AW1241" i="1"/>
  <c r="AV1241" i="1"/>
  <c r="AW1242" i="1"/>
  <c r="AV1242" i="1"/>
  <c r="BD1243" i="1"/>
  <c r="BE1243" i="1" s="1"/>
  <c r="BF1243" i="1" s="1"/>
  <c r="AW1243" i="1"/>
  <c r="AV1243" i="1"/>
  <c r="AW1244" i="1"/>
  <c r="AV1244" i="1"/>
  <c r="AY1244" i="1" s="1"/>
  <c r="AZ1244" i="1" s="1"/>
  <c r="BA1244" i="1" s="1"/>
  <c r="BD1245" i="1"/>
  <c r="BE1245" i="1" s="1"/>
  <c r="BF1245" i="1" s="1"/>
  <c r="AW1245" i="1"/>
  <c r="AV1245" i="1"/>
  <c r="AY1245" i="1" s="1"/>
  <c r="AZ1245" i="1" s="1"/>
  <c r="BA1245" i="1" s="1"/>
  <c r="AX1245" i="1" l="1"/>
  <c r="BG1237" i="1"/>
  <c r="AX1244" i="1"/>
  <c r="AX1243" i="1"/>
  <c r="BH1237" i="1"/>
  <c r="AX1242" i="1"/>
  <c r="AX1241" i="1"/>
  <c r="AX1240" i="1"/>
  <c r="AX1239" i="1"/>
  <c r="AX1238" i="1"/>
  <c r="AX1237" i="1"/>
  <c r="AX1252" i="1"/>
  <c r="AX1251" i="1"/>
  <c r="AX1250" i="1"/>
  <c r="BG1247" i="1"/>
  <c r="AX1249" i="1"/>
  <c r="BH1247" i="1"/>
  <c r="AX1248" i="1"/>
  <c r="AX1247" i="1"/>
  <c r="AX1235" i="1"/>
  <c r="AX1234" i="1"/>
  <c r="AX1233" i="1"/>
  <c r="BG1222" i="1"/>
  <c r="AX1232" i="1"/>
  <c r="BH1222" i="1"/>
  <c r="AX1231" i="1"/>
  <c r="AX1230" i="1"/>
  <c r="AX1229" i="1"/>
  <c r="AX1228" i="1"/>
  <c r="AX1227" i="1"/>
  <c r="AX1226" i="1"/>
  <c r="AX1225" i="1"/>
  <c r="AX1224" i="1"/>
  <c r="AX1223" i="1"/>
  <c r="AX1222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BG1196" i="1"/>
  <c r="AX1205" i="1"/>
  <c r="BH1196" i="1"/>
  <c r="AX1204" i="1"/>
  <c r="AX1203" i="1"/>
  <c r="AX1202" i="1"/>
  <c r="AX1201" i="1"/>
  <c r="AX1200" i="1"/>
  <c r="AX1199" i="1"/>
  <c r="AX1198" i="1"/>
  <c r="AX1197" i="1"/>
  <c r="AX1196" i="1"/>
  <c r="AX1194" i="1"/>
  <c r="AX1193" i="1"/>
  <c r="AX1192" i="1"/>
  <c r="AX1191" i="1"/>
  <c r="AX1190" i="1"/>
  <c r="AX1188" i="1"/>
  <c r="AX1187" i="1"/>
  <c r="AX1186" i="1"/>
  <c r="AX1185" i="1"/>
  <c r="AX1183" i="1"/>
  <c r="AX1182" i="1"/>
  <c r="AX1181" i="1"/>
  <c r="AX1180" i="1"/>
  <c r="AX1179" i="1"/>
  <c r="AX1178" i="1"/>
  <c r="AX1176" i="1"/>
  <c r="AX1175" i="1"/>
  <c r="AX1174" i="1"/>
  <c r="AX1173" i="1"/>
  <c r="AX1171" i="1"/>
  <c r="AX1170" i="1"/>
  <c r="AX1169" i="1"/>
  <c r="AX1168" i="1"/>
  <c r="AX1167" i="1"/>
  <c r="BI1145" i="1"/>
  <c r="AX1143" i="1"/>
  <c r="AX1142" i="1"/>
  <c r="AX1141" i="1"/>
  <c r="BG1135" i="1"/>
  <c r="AX1140" i="1"/>
  <c r="BH1135" i="1"/>
  <c r="AX1139" i="1"/>
  <c r="AX1138" i="1"/>
  <c r="AX1137" i="1"/>
  <c r="AX1136" i="1"/>
  <c r="AX1135" i="1"/>
  <c r="AX1133" i="1"/>
  <c r="AX1132" i="1"/>
  <c r="AX1131" i="1"/>
  <c r="AX1130" i="1"/>
  <c r="AX1129" i="1"/>
  <c r="AX1128" i="1"/>
  <c r="AX1127" i="1"/>
  <c r="AX1126" i="1"/>
  <c r="BH1122" i="1"/>
  <c r="BG1122" i="1"/>
  <c r="BI1122" i="1" s="1"/>
  <c r="AX1125" i="1"/>
  <c r="AX1124" i="1"/>
  <c r="AX1123" i="1"/>
  <c r="AX1122" i="1"/>
  <c r="AX1120" i="1"/>
  <c r="AX1119" i="1"/>
  <c r="AX1118" i="1"/>
  <c r="BI1106" i="1"/>
  <c r="BI1091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7" i="1"/>
  <c r="AX1076" i="1"/>
  <c r="AX1075" i="1"/>
  <c r="AX1074" i="1"/>
  <c r="AX1073" i="1"/>
  <c r="AX1071" i="1"/>
  <c r="AX1070" i="1"/>
  <c r="AX1069" i="1"/>
  <c r="AX1068" i="1"/>
  <c r="AX1067" i="1"/>
  <c r="AX1065" i="1"/>
  <c r="AX1064" i="1"/>
  <c r="AX1063" i="1"/>
  <c r="AX1062" i="1"/>
  <c r="AX1061" i="1"/>
  <c r="AX1059" i="1"/>
  <c r="AX1058" i="1"/>
  <c r="AX1057" i="1"/>
  <c r="AX1056" i="1"/>
  <c r="AX1055" i="1"/>
  <c r="AX1054" i="1"/>
  <c r="AX1052" i="1"/>
  <c r="AX1051" i="1"/>
  <c r="AX1050" i="1"/>
  <c r="AX1049" i="1"/>
  <c r="AX1048" i="1"/>
  <c r="AX1046" i="1"/>
  <c r="AX1045" i="1"/>
  <c r="AX1044" i="1"/>
  <c r="AX1043" i="1"/>
  <c r="AX1042" i="1"/>
  <c r="AX1040" i="1"/>
  <c r="AX1039" i="1"/>
  <c r="AX1038" i="1"/>
  <c r="AX1037" i="1"/>
  <c r="AX1035" i="1"/>
  <c r="BG1029" i="1"/>
  <c r="AX1034" i="1"/>
  <c r="BH1029" i="1"/>
  <c r="AX1033" i="1"/>
  <c r="AX1032" i="1"/>
  <c r="AX1031" i="1"/>
  <c r="AX1030" i="1"/>
  <c r="AX1029" i="1"/>
  <c r="AX1027" i="1"/>
  <c r="AX1026" i="1"/>
  <c r="AX1025" i="1"/>
  <c r="AX1024" i="1"/>
  <c r="AX1022" i="1"/>
  <c r="AX1021" i="1"/>
  <c r="AX1020" i="1"/>
  <c r="AX1018" i="1"/>
  <c r="AX1017" i="1"/>
  <c r="AX1016" i="1"/>
  <c r="AX1008" i="1"/>
  <c r="AX1007" i="1"/>
  <c r="AX1006" i="1"/>
  <c r="AX1004" i="1"/>
  <c r="AX1003" i="1"/>
  <c r="AX1002" i="1"/>
  <c r="AX1001" i="1"/>
  <c r="AX993" i="1"/>
  <c r="AX992" i="1"/>
  <c r="AX991" i="1"/>
  <c r="AX989" i="1"/>
  <c r="AX988" i="1"/>
  <c r="AX987" i="1"/>
  <c r="AX985" i="1"/>
  <c r="BG981" i="1"/>
  <c r="AX984" i="1"/>
  <c r="BH981" i="1"/>
  <c r="AX983" i="1"/>
  <c r="AX982" i="1"/>
  <c r="AX981" i="1"/>
  <c r="AX979" i="1"/>
  <c r="AX978" i="1"/>
  <c r="AX977" i="1"/>
  <c r="AX976" i="1"/>
  <c r="AX975" i="1"/>
  <c r="AX974" i="1"/>
  <c r="AX973" i="1"/>
  <c r="AX971" i="1"/>
  <c r="AX970" i="1"/>
  <c r="AX969" i="1"/>
  <c r="AX968" i="1"/>
  <c r="AX950" i="1"/>
  <c r="AX949" i="1"/>
  <c r="AX948" i="1"/>
  <c r="AX947" i="1"/>
  <c r="AX946" i="1"/>
  <c r="AX945" i="1"/>
  <c r="AX943" i="1"/>
  <c r="AX942" i="1"/>
  <c r="AX941" i="1"/>
  <c r="AX940" i="1"/>
  <c r="AX939" i="1"/>
  <c r="AX938" i="1"/>
  <c r="AX937" i="1"/>
  <c r="AX931" i="1"/>
  <c r="AX930" i="1"/>
  <c r="AX929" i="1"/>
  <c r="AX928" i="1"/>
  <c r="BH924" i="1"/>
  <c r="BG924" i="1"/>
  <c r="BI924" i="1" s="1"/>
  <c r="AX927" i="1"/>
  <c r="AX926" i="1"/>
  <c r="AX925" i="1"/>
  <c r="AX924" i="1"/>
  <c r="AX922" i="1"/>
  <c r="AX921" i="1"/>
  <c r="BG914" i="1"/>
  <c r="AX920" i="1"/>
  <c r="AX919" i="1"/>
  <c r="BH914" i="1"/>
  <c r="AX918" i="1"/>
  <c r="AX917" i="1"/>
  <c r="AX916" i="1"/>
  <c r="AX915" i="1"/>
  <c r="AX914" i="1"/>
  <c r="BI904" i="1"/>
  <c r="BI889" i="1"/>
  <c r="BI882" i="1"/>
  <c r="AX880" i="1"/>
  <c r="AX879" i="1"/>
  <c r="AX878" i="1"/>
  <c r="AX877" i="1"/>
  <c r="AX876" i="1"/>
  <c r="AX875" i="1"/>
  <c r="AX874" i="1"/>
  <c r="BG867" i="1"/>
  <c r="AX873" i="1"/>
  <c r="AX872" i="1"/>
  <c r="BH867" i="1"/>
  <c r="AX871" i="1"/>
  <c r="AX870" i="1"/>
  <c r="AX869" i="1"/>
  <c r="AX868" i="1"/>
  <c r="AX867" i="1"/>
  <c r="AX865" i="1"/>
  <c r="AX864" i="1"/>
  <c r="AX863" i="1"/>
  <c r="AX862" i="1"/>
  <c r="AX861" i="1"/>
  <c r="AX860" i="1"/>
  <c r="AX859" i="1"/>
  <c r="AX858" i="1"/>
  <c r="AX857" i="1"/>
  <c r="AX856" i="1"/>
  <c r="BG851" i="1"/>
  <c r="AX855" i="1"/>
  <c r="BH851" i="1"/>
  <c r="AX854" i="1"/>
  <c r="AX853" i="1"/>
  <c r="AX852" i="1"/>
  <c r="AX851" i="1"/>
  <c r="AX849" i="1"/>
  <c r="AX848" i="1"/>
  <c r="AX847" i="1"/>
  <c r="AX846" i="1"/>
  <c r="AX845" i="1"/>
  <c r="AX844" i="1"/>
  <c r="AX843" i="1"/>
  <c r="BG835" i="1"/>
  <c r="AX842" i="1"/>
  <c r="BH835" i="1"/>
  <c r="AX841" i="1"/>
  <c r="AX840" i="1"/>
  <c r="AX839" i="1"/>
  <c r="AX838" i="1"/>
  <c r="AX837" i="1"/>
  <c r="AX836" i="1"/>
  <c r="AX835" i="1"/>
  <c r="AX833" i="1"/>
  <c r="AX832" i="1"/>
  <c r="AX831" i="1"/>
  <c r="AX830" i="1"/>
  <c r="AX829" i="1"/>
  <c r="AX828" i="1"/>
  <c r="AX827" i="1"/>
  <c r="AX826" i="1"/>
  <c r="AX825" i="1"/>
  <c r="AX824" i="1"/>
  <c r="BG819" i="1"/>
  <c r="AX823" i="1"/>
  <c r="BH819" i="1"/>
  <c r="AX822" i="1"/>
  <c r="AX821" i="1"/>
  <c r="AX820" i="1"/>
  <c r="AX819" i="1"/>
  <c r="AX817" i="1"/>
  <c r="AX816" i="1"/>
  <c r="AX815" i="1"/>
  <c r="AX814" i="1"/>
  <c r="AX813" i="1"/>
  <c r="AX812" i="1"/>
  <c r="AX811" i="1"/>
  <c r="AX810" i="1"/>
  <c r="AX809" i="1"/>
  <c r="AX808" i="1"/>
  <c r="BG804" i="1"/>
  <c r="AX807" i="1"/>
  <c r="BH804" i="1"/>
  <c r="AX806" i="1"/>
  <c r="AX805" i="1"/>
  <c r="AX804" i="1"/>
  <c r="AX802" i="1"/>
  <c r="AX801" i="1"/>
  <c r="AX800" i="1"/>
  <c r="AX799" i="1"/>
  <c r="AX798" i="1"/>
  <c r="AX797" i="1"/>
  <c r="AX796" i="1"/>
  <c r="AX795" i="1"/>
  <c r="AX794" i="1"/>
  <c r="BG788" i="1"/>
  <c r="AX793" i="1"/>
  <c r="BH788" i="1"/>
  <c r="AX792" i="1"/>
  <c r="AX791" i="1"/>
  <c r="AX790" i="1"/>
  <c r="AX789" i="1"/>
  <c r="AX788" i="1"/>
  <c r="AX786" i="1"/>
  <c r="AX785" i="1"/>
  <c r="AX784" i="1"/>
  <c r="AX783" i="1"/>
  <c r="BH779" i="1"/>
  <c r="AX782" i="1"/>
  <c r="BG779" i="1"/>
  <c r="BI779" i="1" s="1"/>
  <c r="AX781" i="1"/>
  <c r="AX780" i="1"/>
  <c r="AX779" i="1"/>
  <c r="AX777" i="1"/>
  <c r="AX775" i="1"/>
  <c r="BG768" i="1"/>
  <c r="AX774" i="1"/>
  <c r="BH768" i="1"/>
  <c r="AX772" i="1"/>
  <c r="AX771" i="1"/>
  <c r="AX770" i="1"/>
  <c r="AX769" i="1"/>
  <c r="AX768" i="1"/>
  <c r="AX766" i="1"/>
  <c r="AX765" i="1"/>
  <c r="AX764" i="1"/>
  <c r="AX763" i="1"/>
  <c r="AX762" i="1"/>
  <c r="AX761" i="1"/>
  <c r="BG756" i="1"/>
  <c r="AX760" i="1"/>
  <c r="BH756" i="1"/>
  <c r="AX759" i="1"/>
  <c r="AX758" i="1"/>
  <c r="AX757" i="1"/>
  <c r="AX756" i="1"/>
  <c r="AX754" i="1"/>
  <c r="AX753" i="1"/>
  <c r="AX752" i="1"/>
  <c r="AX751" i="1"/>
  <c r="AX750" i="1"/>
  <c r="AX749" i="1"/>
  <c r="AX748" i="1"/>
  <c r="AX747" i="1"/>
  <c r="BG743" i="1"/>
  <c r="AX746" i="1"/>
  <c r="BH743" i="1"/>
  <c r="AX745" i="1"/>
  <c r="AX744" i="1"/>
  <c r="AX743" i="1"/>
  <c r="AX741" i="1"/>
  <c r="AX740" i="1"/>
  <c r="AX739" i="1"/>
  <c r="AX738" i="1"/>
  <c r="AX737" i="1"/>
  <c r="AX736" i="1"/>
  <c r="AX735" i="1"/>
  <c r="BH729" i="1"/>
  <c r="AX734" i="1"/>
  <c r="AX733" i="1"/>
  <c r="BG729" i="1"/>
  <c r="BI729" i="1" s="1"/>
  <c r="AX732" i="1"/>
  <c r="AX731" i="1"/>
  <c r="AX730" i="1"/>
  <c r="AX729" i="1"/>
  <c r="BI719" i="1"/>
  <c r="AX717" i="1"/>
  <c r="AX716" i="1"/>
  <c r="AX715" i="1"/>
  <c r="AX714" i="1"/>
  <c r="AX713" i="1"/>
  <c r="BG708" i="1"/>
  <c r="AX712" i="1"/>
  <c r="BH708" i="1"/>
  <c r="AX711" i="1"/>
  <c r="AX710" i="1"/>
  <c r="AX709" i="1"/>
  <c r="AX708" i="1"/>
  <c r="AX706" i="1"/>
  <c r="BG694" i="1"/>
  <c r="AX705" i="1"/>
  <c r="AX704" i="1"/>
  <c r="AX703" i="1"/>
  <c r="AX702" i="1"/>
  <c r="AX701" i="1"/>
  <c r="BH694" i="1"/>
  <c r="AX700" i="1"/>
  <c r="AX699" i="1"/>
  <c r="AX698" i="1"/>
  <c r="AX697" i="1"/>
  <c r="AX696" i="1"/>
  <c r="AX695" i="1"/>
  <c r="AX694" i="1"/>
  <c r="AX692" i="1"/>
  <c r="AX691" i="1"/>
  <c r="AX690" i="1"/>
  <c r="AX689" i="1"/>
  <c r="AX688" i="1"/>
  <c r="AX687" i="1"/>
  <c r="AX686" i="1"/>
  <c r="AX685" i="1"/>
  <c r="BH679" i="1"/>
  <c r="AX684" i="1"/>
  <c r="BG679" i="1"/>
  <c r="BI679" i="1" s="1"/>
  <c r="AX683" i="1"/>
  <c r="AX682" i="1"/>
  <c r="AX681" i="1"/>
  <c r="AX680" i="1"/>
  <c r="AX679" i="1"/>
  <c r="AX677" i="1"/>
  <c r="AX676" i="1"/>
  <c r="AX675" i="1"/>
  <c r="AX674" i="1"/>
  <c r="AX673" i="1"/>
  <c r="AX672" i="1"/>
  <c r="BG668" i="1"/>
  <c r="AX671" i="1"/>
  <c r="BH668" i="1"/>
  <c r="AX670" i="1"/>
  <c r="AX669" i="1"/>
  <c r="AX668" i="1"/>
  <c r="BI664" i="1"/>
  <c r="AX662" i="1"/>
  <c r="AX661" i="1"/>
  <c r="AX660" i="1"/>
  <c r="BH650" i="1"/>
  <c r="AX659" i="1"/>
  <c r="AX658" i="1"/>
  <c r="AX657" i="1"/>
  <c r="BG650" i="1"/>
  <c r="BI650" i="1" s="1"/>
  <c r="AX656" i="1"/>
  <c r="AX655" i="1"/>
  <c r="AX654" i="1"/>
  <c r="AX653" i="1"/>
  <c r="AX652" i="1"/>
  <c r="AX651" i="1"/>
  <c r="AX650" i="1"/>
  <c r="AX648" i="1"/>
  <c r="AX647" i="1"/>
  <c r="AX646" i="1"/>
  <c r="BG636" i="1"/>
  <c r="AX645" i="1"/>
  <c r="BH636" i="1"/>
  <c r="AX644" i="1"/>
  <c r="AX643" i="1"/>
  <c r="AX642" i="1"/>
  <c r="AX641" i="1"/>
  <c r="AX640" i="1"/>
  <c r="AX639" i="1"/>
  <c r="AX638" i="1"/>
  <c r="AX637" i="1"/>
  <c r="AX636" i="1"/>
  <c r="AX634" i="1"/>
  <c r="AX633" i="1"/>
  <c r="AX632" i="1"/>
  <c r="AX631" i="1"/>
  <c r="AX630" i="1"/>
  <c r="AX629" i="1"/>
  <c r="AX628" i="1"/>
  <c r="AX627" i="1"/>
  <c r="BH622" i="1"/>
  <c r="BG622" i="1"/>
  <c r="BI622" i="1" s="1"/>
  <c r="AX626" i="1"/>
  <c r="AX625" i="1"/>
  <c r="AX624" i="1"/>
  <c r="AX623" i="1"/>
  <c r="AX622" i="1"/>
  <c r="BI609" i="1"/>
  <c r="AX607" i="1"/>
  <c r="AX606" i="1"/>
  <c r="AX605" i="1"/>
  <c r="AX604" i="1"/>
  <c r="AX603" i="1"/>
  <c r="AX602" i="1"/>
  <c r="AX601" i="1"/>
  <c r="AX600" i="1"/>
  <c r="BG595" i="1"/>
  <c r="AX599" i="1"/>
  <c r="BH595" i="1"/>
  <c r="AX598" i="1"/>
  <c r="AX597" i="1"/>
  <c r="AX596" i="1"/>
  <c r="AX595" i="1"/>
  <c r="BI568" i="1"/>
  <c r="BI559" i="1"/>
  <c r="BI548" i="1"/>
  <c r="AX546" i="1"/>
  <c r="AX545" i="1"/>
  <c r="AX544" i="1"/>
  <c r="BG538" i="1"/>
  <c r="AX543" i="1"/>
  <c r="BH538" i="1"/>
  <c r="AX542" i="1"/>
  <c r="AX541" i="1"/>
  <c r="AX540" i="1"/>
  <c r="AX539" i="1"/>
  <c r="AX538" i="1"/>
  <c r="AX536" i="1"/>
  <c r="AX535" i="1"/>
  <c r="AX534" i="1"/>
  <c r="BG527" i="1"/>
  <c r="AX533" i="1"/>
  <c r="AX532" i="1"/>
  <c r="AX531" i="1"/>
  <c r="AX530" i="1"/>
  <c r="BH527" i="1"/>
  <c r="AX529" i="1"/>
  <c r="AX528" i="1"/>
  <c r="AX527" i="1"/>
  <c r="BI517" i="1"/>
  <c r="BI504" i="1"/>
  <c r="BI491" i="1"/>
  <c r="BI479" i="1"/>
  <c r="BI465" i="1"/>
  <c r="BI451" i="1"/>
  <c r="BI442" i="1"/>
  <c r="BI433" i="1"/>
  <c r="AX431" i="1"/>
  <c r="AX430" i="1"/>
  <c r="AX429" i="1"/>
  <c r="AX428" i="1"/>
  <c r="BG424" i="1"/>
  <c r="AX427" i="1"/>
  <c r="BH424" i="1"/>
  <c r="AX426" i="1"/>
  <c r="AX425" i="1"/>
  <c r="AX424" i="1"/>
  <c r="BI415" i="1"/>
  <c r="AX413" i="1"/>
  <c r="AX412" i="1"/>
  <c r="AX411" i="1"/>
  <c r="AX410" i="1"/>
  <c r="AX409" i="1"/>
  <c r="AX408" i="1"/>
  <c r="AX407" i="1"/>
  <c r="BG396" i="1"/>
  <c r="AX406" i="1"/>
  <c r="BH396" i="1"/>
  <c r="AX405" i="1"/>
  <c r="AX404" i="1"/>
  <c r="AX403" i="1"/>
  <c r="AX402" i="1"/>
  <c r="AX401" i="1"/>
  <c r="AX400" i="1"/>
  <c r="AX399" i="1"/>
  <c r="AX398" i="1"/>
  <c r="AX397" i="1"/>
  <c r="AX396" i="1"/>
  <c r="AX394" i="1"/>
  <c r="AX393" i="1"/>
  <c r="AX392" i="1"/>
  <c r="AX391" i="1"/>
  <c r="AX390" i="1"/>
  <c r="AX389" i="1"/>
  <c r="AX388" i="1"/>
  <c r="AX387" i="1"/>
  <c r="AX385" i="1"/>
  <c r="AX384" i="1"/>
  <c r="AX383" i="1"/>
  <c r="AX382" i="1"/>
  <c r="AX381" i="1"/>
  <c r="AX380" i="1"/>
  <c r="AX379" i="1"/>
  <c r="AX378" i="1"/>
  <c r="AX376" i="1"/>
  <c r="AX375" i="1"/>
  <c r="AX374" i="1"/>
  <c r="BG368" i="1"/>
  <c r="AX373" i="1"/>
  <c r="BH368" i="1"/>
  <c r="AX372" i="1"/>
  <c r="AX371" i="1"/>
  <c r="AX370" i="1"/>
  <c r="AX369" i="1"/>
  <c r="AX368" i="1"/>
  <c r="AX366" i="1"/>
  <c r="AX365" i="1"/>
  <c r="AX364" i="1"/>
  <c r="AX363" i="1"/>
  <c r="AX362" i="1"/>
  <c r="AX361" i="1"/>
  <c r="AX360" i="1"/>
  <c r="AX359" i="1"/>
  <c r="AX358" i="1"/>
  <c r="AX357" i="1"/>
  <c r="BI214" i="1"/>
  <c r="AX173" i="1"/>
  <c r="AX172" i="1"/>
  <c r="AX171" i="1"/>
  <c r="AX170" i="1"/>
  <c r="AX169" i="1"/>
  <c r="AX168" i="1"/>
  <c r="AX167" i="1"/>
  <c r="BG152" i="1"/>
  <c r="AX166" i="1"/>
  <c r="BH152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30" i="1"/>
  <c r="AX129" i="1"/>
  <c r="AX128" i="1"/>
  <c r="AX127" i="1"/>
  <c r="AX126" i="1"/>
  <c r="AX125" i="1"/>
  <c r="AX124" i="1"/>
  <c r="AX123" i="1"/>
  <c r="AX122" i="1"/>
  <c r="AX120" i="1"/>
  <c r="AX119" i="1"/>
  <c r="BG110" i="1"/>
  <c r="AX118" i="1"/>
  <c r="BH110" i="1"/>
  <c r="AX117" i="1"/>
  <c r="AX116" i="1"/>
  <c r="AX115" i="1"/>
  <c r="AX114" i="1"/>
  <c r="AX113" i="1"/>
  <c r="AX112" i="1"/>
  <c r="AX111" i="1"/>
  <c r="AX110" i="1"/>
  <c r="AX108" i="1"/>
  <c r="AX107" i="1"/>
  <c r="AX106" i="1"/>
  <c r="AX105" i="1"/>
  <c r="AX104" i="1"/>
  <c r="AX103" i="1"/>
  <c r="AX102" i="1"/>
  <c r="AX100" i="1"/>
  <c r="BG93" i="1"/>
  <c r="AX99" i="1"/>
  <c r="BH93" i="1"/>
  <c r="AX98" i="1"/>
  <c r="AX97" i="1"/>
  <c r="AX96" i="1"/>
  <c r="AX95" i="1"/>
  <c r="AX94" i="1"/>
  <c r="AX93" i="1"/>
  <c r="AX91" i="1"/>
  <c r="AX90" i="1"/>
  <c r="BG82" i="1"/>
  <c r="AX89" i="1"/>
  <c r="BH82" i="1"/>
  <c r="AX88" i="1"/>
  <c r="AX87" i="1"/>
  <c r="AX86" i="1"/>
  <c r="AX85" i="1"/>
  <c r="AX84" i="1"/>
  <c r="AX83" i="1"/>
  <c r="AX82" i="1"/>
  <c r="AX80" i="1"/>
  <c r="AX79" i="1"/>
  <c r="BG71" i="1"/>
  <c r="AX78" i="1"/>
  <c r="BH71" i="1"/>
  <c r="AX77" i="1"/>
  <c r="AX76" i="1"/>
  <c r="AX75" i="1"/>
  <c r="AX74" i="1"/>
  <c r="AX73" i="1"/>
  <c r="AX72" i="1"/>
  <c r="AX71" i="1"/>
  <c r="AX69" i="1"/>
  <c r="AX68" i="1"/>
  <c r="BG60" i="1"/>
  <c r="AX67" i="1"/>
  <c r="BH60" i="1"/>
  <c r="AX66" i="1"/>
  <c r="AX65" i="1"/>
  <c r="AX64" i="1"/>
  <c r="AX63" i="1"/>
  <c r="AX62" i="1"/>
  <c r="AX61" i="1"/>
  <c r="AX60" i="1"/>
  <c r="AX58" i="1"/>
  <c r="AX57" i="1"/>
  <c r="AX56" i="1"/>
  <c r="AX55" i="1"/>
  <c r="AX54" i="1"/>
  <c r="AX53" i="1"/>
  <c r="AX51" i="1"/>
  <c r="AX50" i="1"/>
  <c r="AX49" i="1"/>
  <c r="AX48" i="1"/>
  <c r="AX46" i="1"/>
  <c r="AX45" i="1"/>
  <c r="AX44" i="1"/>
  <c r="AX43" i="1"/>
  <c r="AX42" i="1"/>
  <c r="AX41" i="1"/>
  <c r="AX40" i="1"/>
  <c r="AX39" i="1"/>
  <c r="AX38" i="1"/>
  <c r="AX37" i="1"/>
  <c r="AX36" i="1"/>
  <c r="AX34" i="1"/>
  <c r="AX33" i="1"/>
  <c r="BG28" i="1"/>
  <c r="AX32" i="1"/>
  <c r="BH28" i="1"/>
  <c r="AX31" i="1"/>
  <c r="AX30" i="1"/>
  <c r="AX29" i="1"/>
  <c r="AX28" i="1"/>
  <c r="AX26" i="1"/>
  <c r="AX25" i="1"/>
  <c r="BG21" i="1"/>
  <c r="AX24" i="1"/>
  <c r="BH21" i="1"/>
  <c r="AX23" i="1"/>
  <c r="AX22" i="1"/>
  <c r="AX21" i="1"/>
  <c r="AX19" i="1"/>
  <c r="AX18" i="1"/>
  <c r="BG14" i="1"/>
  <c r="AX17" i="1"/>
  <c r="BH14" i="1"/>
  <c r="AX16" i="1"/>
  <c r="AX15" i="1"/>
  <c r="AX14" i="1"/>
  <c r="AX12" i="1"/>
  <c r="AX11" i="1"/>
  <c r="BG7" i="1"/>
  <c r="AX10" i="1"/>
  <c r="BH7" i="1"/>
  <c r="AX9" i="1"/>
  <c r="AX8" i="1"/>
  <c r="BI2" i="1"/>
  <c r="BI7" i="1" l="1"/>
  <c r="BI14" i="1"/>
  <c r="BI21" i="1"/>
  <c r="BI28" i="1"/>
  <c r="BI60" i="1"/>
  <c r="BI71" i="1"/>
  <c r="BI82" i="1"/>
  <c r="BI93" i="1"/>
  <c r="BI110" i="1"/>
  <c r="BI152" i="1"/>
  <c r="BI368" i="1"/>
  <c r="BI396" i="1"/>
  <c r="BI424" i="1"/>
  <c r="BI527" i="1"/>
  <c r="BI538" i="1"/>
  <c r="BI595" i="1"/>
  <c r="BI636" i="1"/>
  <c r="BI668" i="1"/>
  <c r="BI694" i="1"/>
  <c r="BI708" i="1"/>
  <c r="BI743" i="1"/>
  <c r="BI756" i="1"/>
  <c r="BI768" i="1"/>
  <c r="BI788" i="1"/>
  <c r="BI804" i="1"/>
  <c r="BI819" i="1"/>
  <c r="BI835" i="1"/>
  <c r="BI851" i="1"/>
  <c r="BI867" i="1"/>
  <c r="BI914" i="1"/>
  <c r="BI981" i="1"/>
  <c r="BI1029" i="1"/>
  <c r="BI1135" i="1"/>
  <c r="BI1196" i="1"/>
  <c r="BI1222" i="1"/>
  <c r="BI1247" i="1"/>
  <c r="BI1237" i="1"/>
</calcChain>
</file>

<file path=xl/comments1.xml><?xml version="1.0" encoding="utf-8"?>
<comments xmlns="http://schemas.openxmlformats.org/spreadsheetml/2006/main">
  <authors>
    <author>Ülo Niinemets</author>
    <author>Reviewer</author>
  </authors>
  <commentList>
    <comment ref="AR1" authorId="0" shapeId="0">
      <text>
        <r>
          <rPr>
            <b/>
            <sz val="9"/>
            <color indexed="81"/>
            <rFont val="Tahoma"/>
            <family val="2"/>
          </rPr>
          <t>Ülo Niinemets:</t>
        </r>
        <r>
          <rPr>
            <sz val="9"/>
            <color indexed="81"/>
            <rFont val="Tahoma"/>
            <family val="2"/>
          </rPr>
          <t xml:space="preserve">
from Kellomäki and Wang 1997</t>
        </r>
      </text>
    </comment>
    <comment ref="AS1" authorId="1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from regressions in sheet averages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Ülo Niinemets:</t>
        </r>
        <r>
          <rPr>
            <sz val="9"/>
            <color indexed="81"/>
            <rFont val="Tahoma"/>
            <family val="2"/>
          </rPr>
          <t xml:space="preserve">
from slope based on seasonal regression, cell AS2-</t>
        </r>
      </text>
    </comment>
  </commentList>
</comments>
</file>

<file path=xl/sharedStrings.xml><?xml version="1.0" encoding="utf-8"?>
<sst xmlns="http://schemas.openxmlformats.org/spreadsheetml/2006/main" count="3992" uniqueCount="67">
  <si>
    <t xml:space="preserve">BLT </t>
  </si>
  <si>
    <t>Julian Day</t>
  </si>
  <si>
    <t>Date</t>
  </si>
  <si>
    <t>Stand</t>
  </si>
  <si>
    <t xml:space="preserve">LtmB Grad C </t>
  </si>
  <si>
    <t xml:space="preserve">rFmBl % </t>
  </si>
  <si>
    <t xml:space="preserve">rFoBl % </t>
  </si>
  <si>
    <t xml:space="preserve">Bta Grad C </t>
  </si>
  <si>
    <t xml:space="preserve">LtoB Grad C </t>
  </si>
  <si>
    <t xml:space="preserve">alvpd mbar bar-1 </t>
  </si>
  <si>
    <t xml:space="preserve">TrOf mmol m-2 s-1 </t>
  </si>
  <si>
    <t xml:space="preserve">GH2Of mmol m-2 s-1 </t>
  </si>
  <si>
    <t xml:space="preserve">Bti Grad C </t>
  </si>
  <si>
    <t xml:space="preserve">Licht uE m-2 s-1 </t>
  </si>
  <si>
    <t xml:space="preserve">TrTg nmol mg-1 s-1 </t>
  </si>
  <si>
    <t xml:space="preserve">NpTg nmol mg-1 s-1 </t>
  </si>
  <si>
    <t xml:space="preserve">GH2Og mmol mg-1 s-1 </t>
  </si>
  <si>
    <t>r2</t>
  </si>
  <si>
    <t>c</t>
  </si>
  <si>
    <t>da</t>
  </si>
  <si>
    <t>intercept</t>
  </si>
  <si>
    <t>slope</t>
  </si>
  <si>
    <t>N</t>
  </si>
  <si>
    <t>average T</t>
  </si>
  <si>
    <t>average Ci</t>
  </si>
  <si>
    <t>O (mbar)</t>
  </si>
  <si>
    <t>Rtk(8.31*(273.16+t)</t>
  </si>
  <si>
    <t>gamma</t>
  </si>
  <si>
    <t>c (Rd)</t>
  </si>
  <si>
    <t>Rd-new</t>
  </si>
  <si>
    <t>alpha</t>
  </si>
  <si>
    <t>alpha-new</t>
  </si>
  <si>
    <t>J (NADPH-limived)</t>
  </si>
  <si>
    <t>J (ATP-limived)</t>
  </si>
  <si>
    <t>Ratio</t>
  </si>
  <si>
    <t>Jmax</t>
  </si>
  <si>
    <t>e</t>
  </si>
  <si>
    <t>Jmax (25)</t>
  </si>
  <si>
    <t>ko</t>
  </si>
  <si>
    <t>kc</t>
  </si>
  <si>
    <t>Vcmax</t>
  </si>
  <si>
    <t>Vcmax25</t>
  </si>
  <si>
    <t>average Jmax</t>
  </si>
  <si>
    <t>average Vcmax</t>
  </si>
  <si>
    <t>Jmax/Vcmax</t>
  </si>
  <si>
    <t>QSP</t>
  </si>
  <si>
    <t xml:space="preserve"> </t>
  </si>
  <si>
    <t>Arrabida</t>
  </si>
  <si>
    <t>Meister</t>
  </si>
  <si>
    <t xml:space="preserve">Instantaneous water potential, psi bar </t>
  </si>
  <si>
    <t xml:space="preserve">CO2 into chamber ppm </t>
  </si>
  <si>
    <t xml:space="preserve">CO2 in Chamber ppm </t>
  </si>
  <si>
    <t xml:space="preserve">CO2, intercellular ppm </t>
  </si>
  <si>
    <t xml:space="preserve">A umol m-2 s-1 </t>
  </si>
  <si>
    <t>VNR (experiment no)</t>
  </si>
  <si>
    <t>ART (Species code)</t>
  </si>
  <si>
    <t>Species</t>
  </si>
  <si>
    <t>Quercus suber</t>
  </si>
  <si>
    <t>Quercus coccifera</t>
  </si>
  <si>
    <t>Quercus faginea</t>
  </si>
  <si>
    <t>Quercus ilex subsp. ballota</t>
  </si>
  <si>
    <t xml:space="preserve">Predawn water potential bar </t>
  </si>
  <si>
    <t xml:space="preserve">Air pressure, mbar </t>
  </si>
  <si>
    <t xml:space="preserve">PPFD uE m-2 s-1 </t>
  </si>
  <si>
    <t>initial light response curve fitting to get Rd and quantum yield</t>
  </si>
  <si>
    <t>slope-new from regression</t>
  </si>
  <si>
    <t>Respiration fitting (Rd=exp(c-da/RT)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</si>
</sst>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8"/>
      <name val="MS Sans Serif"/>
      <charset val="18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1" fontId="0" fillId="0" borderId="0" xfId="0" applyNumberFormat="1"/>
    <xf numFmtId="22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255"/>
  <sheetViews>
    <sheetView tabSelected="1" workbookViewId="0">
      <pane xSplit="7" ySplit="1" topLeftCell="R2" activePane="bottomRight" state="frozen"/>
      <selection pane="topRight" activeCell="G1" sqref="G1"/>
      <selection pane="bottomLeft" activeCell="A2" sqref="A2"/>
      <selection pane="bottomRight" activeCell="W4" sqref="W4"/>
    </sheetView>
  </sheetViews>
  <sheetFormatPr defaultColWidth="11.3828125" defaultRowHeight="14.6"/>
  <cols>
    <col min="1" max="1" width="5.3046875" customWidth="1"/>
    <col min="2" max="3" width="5" customWidth="1"/>
    <col min="4" max="4" width="4.69140625" customWidth="1"/>
    <col min="5" max="5" width="6.84375" customWidth="1"/>
    <col min="6" max="6" width="13.3828125" customWidth="1"/>
    <col min="7" max="7" width="5.3046875" customWidth="1"/>
    <col min="8" max="8" width="5.15234375" customWidth="1"/>
    <col min="9" max="9" width="5.3046875" customWidth="1"/>
    <col min="10" max="10" width="5" customWidth="1"/>
    <col min="11" max="11" width="6" customWidth="1"/>
    <col min="12" max="12" width="5.69140625" customWidth="1"/>
    <col min="13" max="13" width="6.3828125" customWidth="1"/>
    <col min="14" max="14" width="5.3046875" customWidth="1"/>
    <col min="15" max="15" width="4.69140625" customWidth="1"/>
    <col min="16" max="16" width="6.69140625" customWidth="1"/>
    <col min="17" max="17" width="5" customWidth="1"/>
    <col min="18" max="18" width="6.84375" customWidth="1"/>
    <col min="19" max="19" width="5.15234375" customWidth="1"/>
    <col min="20" max="21" width="6.69140625" customWidth="1"/>
    <col min="22" max="22" width="6.3046875" customWidth="1"/>
    <col min="23" max="23" width="6.69140625" customWidth="1"/>
    <col min="24" max="24" width="6.3046875" customWidth="1"/>
    <col min="25" max="25" width="7.53515625" customWidth="1"/>
    <col min="26" max="26" width="7.15234375" customWidth="1"/>
    <col min="27" max="28" width="5.69140625" customWidth="1"/>
    <col min="29" max="33" width="5.84375" customWidth="1"/>
    <col min="34" max="35" width="6.84375" customWidth="1"/>
    <col min="36" max="36" width="5" customWidth="1"/>
    <col min="37" max="37" width="8.3046875" customWidth="1"/>
    <col min="38" max="38" width="9.84375" customWidth="1"/>
    <col min="39" max="40" width="7.3828125" customWidth="1"/>
    <col min="41" max="41" width="7.3046875" customWidth="1"/>
    <col min="42" max="42" width="8" customWidth="1"/>
    <col min="43" max="43" width="7.3046875" customWidth="1"/>
    <col min="44" max="44" width="6.3046875" customWidth="1"/>
    <col min="45" max="45" width="8.53515625" customWidth="1"/>
    <col min="46" max="46" width="7.84375" customWidth="1"/>
    <col min="47" max="47" width="6.69140625" customWidth="1"/>
    <col min="48" max="48" width="8.3828125" customWidth="1"/>
    <col min="49" max="49" width="8.69140625" customWidth="1"/>
    <col min="50" max="50" width="8" customWidth="1"/>
    <col min="51" max="51" width="7.69140625" customWidth="1"/>
    <col min="52" max="52" width="6.53515625" customWidth="1"/>
    <col min="53" max="53" width="9.3046875" customWidth="1"/>
    <col min="54" max="55" width="7.3828125" customWidth="1"/>
    <col min="56" max="56" width="8.3046875" customWidth="1"/>
    <col min="57" max="57" width="7.15234375" customWidth="1"/>
    <col min="58" max="58" width="6.84375" customWidth="1"/>
    <col min="59" max="60" width="8.15234375" customWidth="1"/>
    <col min="61" max="61" width="10" customWidth="1"/>
    <col min="260" max="260" width="5.3046875" customWidth="1"/>
    <col min="261" max="261" width="5" customWidth="1"/>
    <col min="262" max="262" width="4.69140625" customWidth="1"/>
    <col min="263" max="263" width="6.84375" customWidth="1"/>
    <col min="264" max="264" width="13.3828125" customWidth="1"/>
    <col min="265" max="265" width="5.3046875" customWidth="1"/>
    <col min="266" max="266" width="5.15234375" customWidth="1"/>
    <col min="267" max="267" width="5" customWidth="1"/>
    <col min="268" max="268" width="6" customWidth="1"/>
    <col min="269" max="269" width="5.69140625" customWidth="1"/>
    <col min="270" max="270" width="6.3828125" customWidth="1"/>
    <col min="271" max="272" width="5.3046875" customWidth="1"/>
    <col min="273" max="273" width="4.69140625" customWidth="1"/>
    <col min="274" max="274" width="6.69140625" customWidth="1"/>
    <col min="275" max="275" width="5" customWidth="1"/>
    <col min="276" max="276" width="6.84375" customWidth="1"/>
    <col min="277" max="277" width="5.15234375" customWidth="1"/>
    <col min="278" max="279" width="6.69140625" customWidth="1"/>
    <col min="280" max="280" width="6.3046875" customWidth="1"/>
    <col min="281" max="281" width="6.69140625" customWidth="1"/>
    <col min="282" max="282" width="6.3046875" customWidth="1"/>
    <col min="283" max="283" width="7.53515625" customWidth="1"/>
    <col min="284" max="284" width="7.15234375" customWidth="1"/>
    <col min="285" max="285" width="5.69140625" customWidth="1"/>
    <col min="286" max="289" width="5.84375" customWidth="1"/>
    <col min="290" max="291" width="6.84375" customWidth="1"/>
    <col min="292" max="292" width="5" customWidth="1"/>
    <col min="293" max="293" width="8.3046875" customWidth="1"/>
    <col min="294" max="294" width="9.84375" customWidth="1"/>
    <col min="295" max="296" width="7.3828125" customWidth="1"/>
    <col min="297" max="297" width="7.3046875" customWidth="1"/>
    <col min="298" max="298" width="8" customWidth="1"/>
    <col min="299" max="299" width="7.3046875" customWidth="1"/>
    <col min="300" max="300" width="6.3046875" customWidth="1"/>
    <col min="301" max="301" width="8.53515625" customWidth="1"/>
    <col min="302" max="302" width="7.84375" customWidth="1"/>
    <col min="303" max="303" width="6.69140625" customWidth="1"/>
    <col min="304" max="304" width="8.3828125" customWidth="1"/>
    <col min="305" max="305" width="8.69140625" customWidth="1"/>
    <col min="306" max="306" width="8" customWidth="1"/>
    <col min="307" max="307" width="7.69140625" customWidth="1"/>
    <col min="308" max="308" width="6.53515625" customWidth="1"/>
    <col min="309" max="309" width="9.3046875" customWidth="1"/>
    <col min="310" max="311" width="7.3828125" customWidth="1"/>
    <col min="312" max="312" width="8.3046875" customWidth="1"/>
    <col min="313" max="313" width="7.15234375" customWidth="1"/>
    <col min="314" max="314" width="6.84375" customWidth="1"/>
    <col min="315" max="316" width="8.15234375" customWidth="1"/>
    <col min="317" max="317" width="10" customWidth="1"/>
    <col min="516" max="516" width="5.3046875" customWidth="1"/>
    <col min="517" max="517" width="5" customWidth="1"/>
    <col min="518" max="518" width="4.69140625" customWidth="1"/>
    <col min="519" max="519" width="6.84375" customWidth="1"/>
    <col min="520" max="520" width="13.3828125" customWidth="1"/>
    <col min="521" max="521" width="5.3046875" customWidth="1"/>
    <col min="522" max="522" width="5.15234375" customWidth="1"/>
    <col min="523" max="523" width="5" customWidth="1"/>
    <col min="524" max="524" width="6" customWidth="1"/>
    <col min="525" max="525" width="5.69140625" customWidth="1"/>
    <col min="526" max="526" width="6.3828125" customWidth="1"/>
    <col min="527" max="528" width="5.3046875" customWidth="1"/>
    <col min="529" max="529" width="4.69140625" customWidth="1"/>
    <col min="530" max="530" width="6.69140625" customWidth="1"/>
    <col min="531" max="531" width="5" customWidth="1"/>
    <col min="532" max="532" width="6.84375" customWidth="1"/>
    <col min="533" max="533" width="5.15234375" customWidth="1"/>
    <col min="534" max="535" width="6.69140625" customWidth="1"/>
    <col min="536" max="536" width="6.3046875" customWidth="1"/>
    <col min="537" max="537" width="6.69140625" customWidth="1"/>
    <col min="538" max="538" width="6.3046875" customWidth="1"/>
    <col min="539" max="539" width="7.53515625" customWidth="1"/>
    <col min="540" max="540" width="7.15234375" customWidth="1"/>
    <col min="541" max="541" width="5.69140625" customWidth="1"/>
    <col min="542" max="545" width="5.84375" customWidth="1"/>
    <col min="546" max="547" width="6.84375" customWidth="1"/>
    <col min="548" max="548" width="5" customWidth="1"/>
    <col min="549" max="549" width="8.3046875" customWidth="1"/>
    <col min="550" max="550" width="9.84375" customWidth="1"/>
    <col min="551" max="552" width="7.3828125" customWidth="1"/>
    <col min="553" max="553" width="7.3046875" customWidth="1"/>
    <col min="554" max="554" width="8" customWidth="1"/>
    <col min="555" max="555" width="7.3046875" customWidth="1"/>
    <col min="556" max="556" width="6.3046875" customWidth="1"/>
    <col min="557" max="557" width="8.53515625" customWidth="1"/>
    <col min="558" max="558" width="7.84375" customWidth="1"/>
    <col min="559" max="559" width="6.69140625" customWidth="1"/>
    <col min="560" max="560" width="8.3828125" customWidth="1"/>
    <col min="561" max="561" width="8.69140625" customWidth="1"/>
    <col min="562" max="562" width="8" customWidth="1"/>
    <col min="563" max="563" width="7.69140625" customWidth="1"/>
    <col min="564" max="564" width="6.53515625" customWidth="1"/>
    <col min="565" max="565" width="9.3046875" customWidth="1"/>
    <col min="566" max="567" width="7.3828125" customWidth="1"/>
    <col min="568" max="568" width="8.3046875" customWidth="1"/>
    <col min="569" max="569" width="7.15234375" customWidth="1"/>
    <col min="570" max="570" width="6.84375" customWidth="1"/>
    <col min="571" max="572" width="8.15234375" customWidth="1"/>
    <col min="573" max="573" width="10" customWidth="1"/>
    <col min="772" max="772" width="5.3046875" customWidth="1"/>
    <col min="773" max="773" width="5" customWidth="1"/>
    <col min="774" max="774" width="4.69140625" customWidth="1"/>
    <col min="775" max="775" width="6.84375" customWidth="1"/>
    <col min="776" max="776" width="13.3828125" customWidth="1"/>
    <col min="777" max="777" width="5.3046875" customWidth="1"/>
    <col min="778" max="778" width="5.15234375" customWidth="1"/>
    <col min="779" max="779" width="5" customWidth="1"/>
    <col min="780" max="780" width="6" customWidth="1"/>
    <col min="781" max="781" width="5.69140625" customWidth="1"/>
    <col min="782" max="782" width="6.3828125" customWidth="1"/>
    <col min="783" max="784" width="5.3046875" customWidth="1"/>
    <col min="785" max="785" width="4.69140625" customWidth="1"/>
    <col min="786" max="786" width="6.69140625" customWidth="1"/>
    <col min="787" max="787" width="5" customWidth="1"/>
    <col min="788" max="788" width="6.84375" customWidth="1"/>
    <col min="789" max="789" width="5.15234375" customWidth="1"/>
    <col min="790" max="791" width="6.69140625" customWidth="1"/>
    <col min="792" max="792" width="6.3046875" customWidth="1"/>
    <col min="793" max="793" width="6.69140625" customWidth="1"/>
    <col min="794" max="794" width="6.3046875" customWidth="1"/>
    <col min="795" max="795" width="7.53515625" customWidth="1"/>
    <col min="796" max="796" width="7.15234375" customWidth="1"/>
    <col min="797" max="797" width="5.69140625" customWidth="1"/>
    <col min="798" max="801" width="5.84375" customWidth="1"/>
    <col min="802" max="803" width="6.84375" customWidth="1"/>
    <col min="804" max="804" width="5" customWidth="1"/>
    <col min="805" max="805" width="8.3046875" customWidth="1"/>
    <col min="806" max="806" width="9.84375" customWidth="1"/>
    <col min="807" max="808" width="7.3828125" customWidth="1"/>
    <col min="809" max="809" width="7.3046875" customWidth="1"/>
    <col min="810" max="810" width="8" customWidth="1"/>
    <col min="811" max="811" width="7.3046875" customWidth="1"/>
    <col min="812" max="812" width="6.3046875" customWidth="1"/>
    <col min="813" max="813" width="8.53515625" customWidth="1"/>
    <col min="814" max="814" width="7.84375" customWidth="1"/>
    <col min="815" max="815" width="6.69140625" customWidth="1"/>
    <col min="816" max="816" width="8.3828125" customWidth="1"/>
    <col min="817" max="817" width="8.69140625" customWidth="1"/>
    <col min="818" max="818" width="8" customWidth="1"/>
    <col min="819" max="819" width="7.69140625" customWidth="1"/>
    <col min="820" max="820" width="6.53515625" customWidth="1"/>
    <col min="821" max="821" width="9.3046875" customWidth="1"/>
    <col min="822" max="823" width="7.3828125" customWidth="1"/>
    <col min="824" max="824" width="8.3046875" customWidth="1"/>
    <col min="825" max="825" width="7.15234375" customWidth="1"/>
    <col min="826" max="826" width="6.84375" customWidth="1"/>
    <col min="827" max="828" width="8.15234375" customWidth="1"/>
    <col min="829" max="829" width="10" customWidth="1"/>
    <col min="1028" max="1028" width="5.3046875" customWidth="1"/>
    <col min="1029" max="1029" width="5" customWidth="1"/>
    <col min="1030" max="1030" width="4.69140625" customWidth="1"/>
    <col min="1031" max="1031" width="6.84375" customWidth="1"/>
    <col min="1032" max="1032" width="13.3828125" customWidth="1"/>
    <col min="1033" max="1033" width="5.3046875" customWidth="1"/>
    <col min="1034" max="1034" width="5.15234375" customWidth="1"/>
    <col min="1035" max="1035" width="5" customWidth="1"/>
    <col min="1036" max="1036" width="6" customWidth="1"/>
    <col min="1037" max="1037" width="5.69140625" customWidth="1"/>
    <col min="1038" max="1038" width="6.3828125" customWidth="1"/>
    <col min="1039" max="1040" width="5.3046875" customWidth="1"/>
    <col min="1041" max="1041" width="4.69140625" customWidth="1"/>
    <col min="1042" max="1042" width="6.69140625" customWidth="1"/>
    <col min="1043" max="1043" width="5" customWidth="1"/>
    <col min="1044" max="1044" width="6.84375" customWidth="1"/>
    <col min="1045" max="1045" width="5.15234375" customWidth="1"/>
    <col min="1046" max="1047" width="6.69140625" customWidth="1"/>
    <col min="1048" max="1048" width="6.3046875" customWidth="1"/>
    <col min="1049" max="1049" width="6.69140625" customWidth="1"/>
    <col min="1050" max="1050" width="6.3046875" customWidth="1"/>
    <col min="1051" max="1051" width="7.53515625" customWidth="1"/>
    <col min="1052" max="1052" width="7.15234375" customWidth="1"/>
    <col min="1053" max="1053" width="5.69140625" customWidth="1"/>
    <col min="1054" max="1057" width="5.84375" customWidth="1"/>
    <col min="1058" max="1059" width="6.84375" customWidth="1"/>
    <col min="1060" max="1060" width="5" customWidth="1"/>
    <col min="1061" max="1061" width="8.3046875" customWidth="1"/>
    <col min="1062" max="1062" width="9.84375" customWidth="1"/>
    <col min="1063" max="1064" width="7.3828125" customWidth="1"/>
    <col min="1065" max="1065" width="7.3046875" customWidth="1"/>
    <col min="1066" max="1066" width="8" customWidth="1"/>
    <col min="1067" max="1067" width="7.3046875" customWidth="1"/>
    <col min="1068" max="1068" width="6.3046875" customWidth="1"/>
    <col min="1069" max="1069" width="8.53515625" customWidth="1"/>
    <col min="1070" max="1070" width="7.84375" customWidth="1"/>
    <col min="1071" max="1071" width="6.69140625" customWidth="1"/>
    <col min="1072" max="1072" width="8.3828125" customWidth="1"/>
    <col min="1073" max="1073" width="8.69140625" customWidth="1"/>
    <col min="1074" max="1074" width="8" customWidth="1"/>
    <col min="1075" max="1075" width="7.69140625" customWidth="1"/>
    <col min="1076" max="1076" width="6.53515625" customWidth="1"/>
    <col min="1077" max="1077" width="9.3046875" customWidth="1"/>
    <col min="1078" max="1079" width="7.3828125" customWidth="1"/>
    <col min="1080" max="1080" width="8.3046875" customWidth="1"/>
    <col min="1081" max="1081" width="7.15234375" customWidth="1"/>
    <col min="1082" max="1082" width="6.84375" customWidth="1"/>
    <col min="1083" max="1084" width="8.15234375" customWidth="1"/>
    <col min="1085" max="1085" width="10" customWidth="1"/>
    <col min="1284" max="1284" width="5.3046875" customWidth="1"/>
    <col min="1285" max="1285" width="5" customWidth="1"/>
    <col min="1286" max="1286" width="4.69140625" customWidth="1"/>
    <col min="1287" max="1287" width="6.84375" customWidth="1"/>
    <col min="1288" max="1288" width="13.3828125" customWidth="1"/>
    <col min="1289" max="1289" width="5.3046875" customWidth="1"/>
    <col min="1290" max="1290" width="5.15234375" customWidth="1"/>
    <col min="1291" max="1291" width="5" customWidth="1"/>
    <col min="1292" max="1292" width="6" customWidth="1"/>
    <col min="1293" max="1293" width="5.69140625" customWidth="1"/>
    <col min="1294" max="1294" width="6.3828125" customWidth="1"/>
    <col min="1295" max="1296" width="5.3046875" customWidth="1"/>
    <col min="1297" max="1297" width="4.69140625" customWidth="1"/>
    <col min="1298" max="1298" width="6.69140625" customWidth="1"/>
    <col min="1299" max="1299" width="5" customWidth="1"/>
    <col min="1300" max="1300" width="6.84375" customWidth="1"/>
    <col min="1301" max="1301" width="5.15234375" customWidth="1"/>
    <col min="1302" max="1303" width="6.69140625" customWidth="1"/>
    <col min="1304" max="1304" width="6.3046875" customWidth="1"/>
    <col min="1305" max="1305" width="6.69140625" customWidth="1"/>
    <col min="1306" max="1306" width="6.3046875" customWidth="1"/>
    <col min="1307" max="1307" width="7.53515625" customWidth="1"/>
    <col min="1308" max="1308" width="7.15234375" customWidth="1"/>
    <col min="1309" max="1309" width="5.69140625" customWidth="1"/>
    <col min="1310" max="1313" width="5.84375" customWidth="1"/>
    <col min="1314" max="1315" width="6.84375" customWidth="1"/>
    <col min="1316" max="1316" width="5" customWidth="1"/>
    <col min="1317" max="1317" width="8.3046875" customWidth="1"/>
    <col min="1318" max="1318" width="9.84375" customWidth="1"/>
    <col min="1319" max="1320" width="7.3828125" customWidth="1"/>
    <col min="1321" max="1321" width="7.3046875" customWidth="1"/>
    <col min="1322" max="1322" width="8" customWidth="1"/>
    <col min="1323" max="1323" width="7.3046875" customWidth="1"/>
    <col min="1324" max="1324" width="6.3046875" customWidth="1"/>
    <col min="1325" max="1325" width="8.53515625" customWidth="1"/>
    <col min="1326" max="1326" width="7.84375" customWidth="1"/>
    <col min="1327" max="1327" width="6.69140625" customWidth="1"/>
    <col min="1328" max="1328" width="8.3828125" customWidth="1"/>
    <col min="1329" max="1329" width="8.69140625" customWidth="1"/>
    <col min="1330" max="1330" width="8" customWidth="1"/>
    <col min="1331" max="1331" width="7.69140625" customWidth="1"/>
    <col min="1332" max="1332" width="6.53515625" customWidth="1"/>
    <col min="1333" max="1333" width="9.3046875" customWidth="1"/>
    <col min="1334" max="1335" width="7.3828125" customWidth="1"/>
    <col min="1336" max="1336" width="8.3046875" customWidth="1"/>
    <col min="1337" max="1337" width="7.15234375" customWidth="1"/>
    <col min="1338" max="1338" width="6.84375" customWidth="1"/>
    <col min="1339" max="1340" width="8.15234375" customWidth="1"/>
    <col min="1341" max="1341" width="10" customWidth="1"/>
    <col min="1540" max="1540" width="5.3046875" customWidth="1"/>
    <col min="1541" max="1541" width="5" customWidth="1"/>
    <col min="1542" max="1542" width="4.69140625" customWidth="1"/>
    <col min="1543" max="1543" width="6.84375" customWidth="1"/>
    <col min="1544" max="1544" width="13.3828125" customWidth="1"/>
    <col min="1545" max="1545" width="5.3046875" customWidth="1"/>
    <col min="1546" max="1546" width="5.15234375" customWidth="1"/>
    <col min="1547" max="1547" width="5" customWidth="1"/>
    <col min="1548" max="1548" width="6" customWidth="1"/>
    <col min="1549" max="1549" width="5.69140625" customWidth="1"/>
    <col min="1550" max="1550" width="6.3828125" customWidth="1"/>
    <col min="1551" max="1552" width="5.3046875" customWidth="1"/>
    <col min="1553" max="1553" width="4.69140625" customWidth="1"/>
    <col min="1554" max="1554" width="6.69140625" customWidth="1"/>
    <col min="1555" max="1555" width="5" customWidth="1"/>
    <col min="1556" max="1556" width="6.84375" customWidth="1"/>
    <col min="1557" max="1557" width="5.15234375" customWidth="1"/>
    <col min="1558" max="1559" width="6.69140625" customWidth="1"/>
    <col min="1560" max="1560" width="6.3046875" customWidth="1"/>
    <col min="1561" max="1561" width="6.69140625" customWidth="1"/>
    <col min="1562" max="1562" width="6.3046875" customWidth="1"/>
    <col min="1563" max="1563" width="7.53515625" customWidth="1"/>
    <col min="1564" max="1564" width="7.15234375" customWidth="1"/>
    <col min="1565" max="1565" width="5.69140625" customWidth="1"/>
    <col min="1566" max="1569" width="5.84375" customWidth="1"/>
    <col min="1570" max="1571" width="6.84375" customWidth="1"/>
    <col min="1572" max="1572" width="5" customWidth="1"/>
    <col min="1573" max="1573" width="8.3046875" customWidth="1"/>
    <col min="1574" max="1574" width="9.84375" customWidth="1"/>
    <col min="1575" max="1576" width="7.3828125" customWidth="1"/>
    <col min="1577" max="1577" width="7.3046875" customWidth="1"/>
    <col min="1578" max="1578" width="8" customWidth="1"/>
    <col min="1579" max="1579" width="7.3046875" customWidth="1"/>
    <col min="1580" max="1580" width="6.3046875" customWidth="1"/>
    <col min="1581" max="1581" width="8.53515625" customWidth="1"/>
    <col min="1582" max="1582" width="7.84375" customWidth="1"/>
    <col min="1583" max="1583" width="6.69140625" customWidth="1"/>
    <col min="1584" max="1584" width="8.3828125" customWidth="1"/>
    <col min="1585" max="1585" width="8.69140625" customWidth="1"/>
    <col min="1586" max="1586" width="8" customWidth="1"/>
    <col min="1587" max="1587" width="7.69140625" customWidth="1"/>
    <col min="1588" max="1588" width="6.53515625" customWidth="1"/>
    <col min="1589" max="1589" width="9.3046875" customWidth="1"/>
    <col min="1590" max="1591" width="7.3828125" customWidth="1"/>
    <col min="1592" max="1592" width="8.3046875" customWidth="1"/>
    <col min="1593" max="1593" width="7.15234375" customWidth="1"/>
    <col min="1594" max="1594" width="6.84375" customWidth="1"/>
    <col min="1595" max="1596" width="8.15234375" customWidth="1"/>
    <col min="1597" max="1597" width="10" customWidth="1"/>
    <col min="1796" max="1796" width="5.3046875" customWidth="1"/>
    <col min="1797" max="1797" width="5" customWidth="1"/>
    <col min="1798" max="1798" width="4.69140625" customWidth="1"/>
    <col min="1799" max="1799" width="6.84375" customWidth="1"/>
    <col min="1800" max="1800" width="13.3828125" customWidth="1"/>
    <col min="1801" max="1801" width="5.3046875" customWidth="1"/>
    <col min="1802" max="1802" width="5.15234375" customWidth="1"/>
    <col min="1803" max="1803" width="5" customWidth="1"/>
    <col min="1804" max="1804" width="6" customWidth="1"/>
    <col min="1805" max="1805" width="5.69140625" customWidth="1"/>
    <col min="1806" max="1806" width="6.3828125" customWidth="1"/>
    <col min="1807" max="1808" width="5.3046875" customWidth="1"/>
    <col min="1809" max="1809" width="4.69140625" customWidth="1"/>
    <col min="1810" max="1810" width="6.69140625" customWidth="1"/>
    <col min="1811" max="1811" width="5" customWidth="1"/>
    <col min="1812" max="1812" width="6.84375" customWidth="1"/>
    <col min="1813" max="1813" width="5.15234375" customWidth="1"/>
    <col min="1814" max="1815" width="6.69140625" customWidth="1"/>
    <col min="1816" max="1816" width="6.3046875" customWidth="1"/>
    <col min="1817" max="1817" width="6.69140625" customWidth="1"/>
    <col min="1818" max="1818" width="6.3046875" customWidth="1"/>
    <col min="1819" max="1819" width="7.53515625" customWidth="1"/>
    <col min="1820" max="1820" width="7.15234375" customWidth="1"/>
    <col min="1821" max="1821" width="5.69140625" customWidth="1"/>
    <col min="1822" max="1825" width="5.84375" customWidth="1"/>
    <col min="1826" max="1827" width="6.84375" customWidth="1"/>
    <col min="1828" max="1828" width="5" customWidth="1"/>
    <col min="1829" max="1829" width="8.3046875" customWidth="1"/>
    <col min="1830" max="1830" width="9.84375" customWidth="1"/>
    <col min="1831" max="1832" width="7.3828125" customWidth="1"/>
    <col min="1833" max="1833" width="7.3046875" customWidth="1"/>
    <col min="1834" max="1834" width="8" customWidth="1"/>
    <col min="1835" max="1835" width="7.3046875" customWidth="1"/>
    <col min="1836" max="1836" width="6.3046875" customWidth="1"/>
    <col min="1837" max="1837" width="8.53515625" customWidth="1"/>
    <col min="1838" max="1838" width="7.84375" customWidth="1"/>
    <col min="1839" max="1839" width="6.69140625" customWidth="1"/>
    <col min="1840" max="1840" width="8.3828125" customWidth="1"/>
    <col min="1841" max="1841" width="8.69140625" customWidth="1"/>
    <col min="1842" max="1842" width="8" customWidth="1"/>
    <col min="1843" max="1843" width="7.69140625" customWidth="1"/>
    <col min="1844" max="1844" width="6.53515625" customWidth="1"/>
    <col min="1845" max="1845" width="9.3046875" customWidth="1"/>
    <col min="1846" max="1847" width="7.3828125" customWidth="1"/>
    <col min="1848" max="1848" width="8.3046875" customWidth="1"/>
    <col min="1849" max="1849" width="7.15234375" customWidth="1"/>
    <col min="1850" max="1850" width="6.84375" customWidth="1"/>
    <col min="1851" max="1852" width="8.15234375" customWidth="1"/>
    <col min="1853" max="1853" width="10" customWidth="1"/>
    <col min="2052" max="2052" width="5.3046875" customWidth="1"/>
    <col min="2053" max="2053" width="5" customWidth="1"/>
    <col min="2054" max="2054" width="4.69140625" customWidth="1"/>
    <col min="2055" max="2055" width="6.84375" customWidth="1"/>
    <col min="2056" max="2056" width="13.3828125" customWidth="1"/>
    <col min="2057" max="2057" width="5.3046875" customWidth="1"/>
    <col min="2058" max="2058" width="5.15234375" customWidth="1"/>
    <col min="2059" max="2059" width="5" customWidth="1"/>
    <col min="2060" max="2060" width="6" customWidth="1"/>
    <col min="2061" max="2061" width="5.69140625" customWidth="1"/>
    <col min="2062" max="2062" width="6.3828125" customWidth="1"/>
    <col min="2063" max="2064" width="5.3046875" customWidth="1"/>
    <col min="2065" max="2065" width="4.69140625" customWidth="1"/>
    <col min="2066" max="2066" width="6.69140625" customWidth="1"/>
    <col min="2067" max="2067" width="5" customWidth="1"/>
    <col min="2068" max="2068" width="6.84375" customWidth="1"/>
    <col min="2069" max="2069" width="5.15234375" customWidth="1"/>
    <col min="2070" max="2071" width="6.69140625" customWidth="1"/>
    <col min="2072" max="2072" width="6.3046875" customWidth="1"/>
    <col min="2073" max="2073" width="6.69140625" customWidth="1"/>
    <col min="2074" max="2074" width="6.3046875" customWidth="1"/>
    <col min="2075" max="2075" width="7.53515625" customWidth="1"/>
    <col min="2076" max="2076" width="7.15234375" customWidth="1"/>
    <col min="2077" max="2077" width="5.69140625" customWidth="1"/>
    <col min="2078" max="2081" width="5.84375" customWidth="1"/>
    <col min="2082" max="2083" width="6.84375" customWidth="1"/>
    <col min="2084" max="2084" width="5" customWidth="1"/>
    <col min="2085" max="2085" width="8.3046875" customWidth="1"/>
    <col min="2086" max="2086" width="9.84375" customWidth="1"/>
    <col min="2087" max="2088" width="7.3828125" customWidth="1"/>
    <col min="2089" max="2089" width="7.3046875" customWidth="1"/>
    <col min="2090" max="2090" width="8" customWidth="1"/>
    <col min="2091" max="2091" width="7.3046875" customWidth="1"/>
    <col min="2092" max="2092" width="6.3046875" customWidth="1"/>
    <col min="2093" max="2093" width="8.53515625" customWidth="1"/>
    <col min="2094" max="2094" width="7.84375" customWidth="1"/>
    <col min="2095" max="2095" width="6.69140625" customWidth="1"/>
    <col min="2096" max="2096" width="8.3828125" customWidth="1"/>
    <col min="2097" max="2097" width="8.69140625" customWidth="1"/>
    <col min="2098" max="2098" width="8" customWidth="1"/>
    <col min="2099" max="2099" width="7.69140625" customWidth="1"/>
    <col min="2100" max="2100" width="6.53515625" customWidth="1"/>
    <col min="2101" max="2101" width="9.3046875" customWidth="1"/>
    <col min="2102" max="2103" width="7.3828125" customWidth="1"/>
    <col min="2104" max="2104" width="8.3046875" customWidth="1"/>
    <col min="2105" max="2105" width="7.15234375" customWidth="1"/>
    <col min="2106" max="2106" width="6.84375" customWidth="1"/>
    <col min="2107" max="2108" width="8.15234375" customWidth="1"/>
    <col min="2109" max="2109" width="10" customWidth="1"/>
    <col min="2308" max="2308" width="5.3046875" customWidth="1"/>
    <col min="2309" max="2309" width="5" customWidth="1"/>
    <col min="2310" max="2310" width="4.69140625" customWidth="1"/>
    <col min="2311" max="2311" width="6.84375" customWidth="1"/>
    <col min="2312" max="2312" width="13.3828125" customWidth="1"/>
    <col min="2313" max="2313" width="5.3046875" customWidth="1"/>
    <col min="2314" max="2314" width="5.15234375" customWidth="1"/>
    <col min="2315" max="2315" width="5" customWidth="1"/>
    <col min="2316" max="2316" width="6" customWidth="1"/>
    <col min="2317" max="2317" width="5.69140625" customWidth="1"/>
    <col min="2318" max="2318" width="6.3828125" customWidth="1"/>
    <col min="2319" max="2320" width="5.3046875" customWidth="1"/>
    <col min="2321" max="2321" width="4.69140625" customWidth="1"/>
    <col min="2322" max="2322" width="6.69140625" customWidth="1"/>
    <col min="2323" max="2323" width="5" customWidth="1"/>
    <col min="2324" max="2324" width="6.84375" customWidth="1"/>
    <col min="2325" max="2325" width="5.15234375" customWidth="1"/>
    <col min="2326" max="2327" width="6.69140625" customWidth="1"/>
    <col min="2328" max="2328" width="6.3046875" customWidth="1"/>
    <col min="2329" max="2329" width="6.69140625" customWidth="1"/>
    <col min="2330" max="2330" width="6.3046875" customWidth="1"/>
    <col min="2331" max="2331" width="7.53515625" customWidth="1"/>
    <col min="2332" max="2332" width="7.15234375" customWidth="1"/>
    <col min="2333" max="2333" width="5.69140625" customWidth="1"/>
    <col min="2334" max="2337" width="5.84375" customWidth="1"/>
    <col min="2338" max="2339" width="6.84375" customWidth="1"/>
    <col min="2340" max="2340" width="5" customWidth="1"/>
    <col min="2341" max="2341" width="8.3046875" customWidth="1"/>
    <col min="2342" max="2342" width="9.84375" customWidth="1"/>
    <col min="2343" max="2344" width="7.3828125" customWidth="1"/>
    <col min="2345" max="2345" width="7.3046875" customWidth="1"/>
    <col min="2346" max="2346" width="8" customWidth="1"/>
    <col min="2347" max="2347" width="7.3046875" customWidth="1"/>
    <col min="2348" max="2348" width="6.3046875" customWidth="1"/>
    <col min="2349" max="2349" width="8.53515625" customWidth="1"/>
    <col min="2350" max="2350" width="7.84375" customWidth="1"/>
    <col min="2351" max="2351" width="6.69140625" customWidth="1"/>
    <col min="2352" max="2352" width="8.3828125" customWidth="1"/>
    <col min="2353" max="2353" width="8.69140625" customWidth="1"/>
    <col min="2354" max="2354" width="8" customWidth="1"/>
    <col min="2355" max="2355" width="7.69140625" customWidth="1"/>
    <col min="2356" max="2356" width="6.53515625" customWidth="1"/>
    <col min="2357" max="2357" width="9.3046875" customWidth="1"/>
    <col min="2358" max="2359" width="7.3828125" customWidth="1"/>
    <col min="2360" max="2360" width="8.3046875" customWidth="1"/>
    <col min="2361" max="2361" width="7.15234375" customWidth="1"/>
    <col min="2362" max="2362" width="6.84375" customWidth="1"/>
    <col min="2363" max="2364" width="8.15234375" customWidth="1"/>
    <col min="2365" max="2365" width="10" customWidth="1"/>
    <col min="2564" max="2564" width="5.3046875" customWidth="1"/>
    <col min="2565" max="2565" width="5" customWidth="1"/>
    <col min="2566" max="2566" width="4.69140625" customWidth="1"/>
    <col min="2567" max="2567" width="6.84375" customWidth="1"/>
    <col min="2568" max="2568" width="13.3828125" customWidth="1"/>
    <col min="2569" max="2569" width="5.3046875" customWidth="1"/>
    <col min="2570" max="2570" width="5.15234375" customWidth="1"/>
    <col min="2571" max="2571" width="5" customWidth="1"/>
    <col min="2572" max="2572" width="6" customWidth="1"/>
    <col min="2573" max="2573" width="5.69140625" customWidth="1"/>
    <col min="2574" max="2574" width="6.3828125" customWidth="1"/>
    <col min="2575" max="2576" width="5.3046875" customWidth="1"/>
    <col min="2577" max="2577" width="4.69140625" customWidth="1"/>
    <col min="2578" max="2578" width="6.69140625" customWidth="1"/>
    <col min="2579" max="2579" width="5" customWidth="1"/>
    <col min="2580" max="2580" width="6.84375" customWidth="1"/>
    <col min="2581" max="2581" width="5.15234375" customWidth="1"/>
    <col min="2582" max="2583" width="6.69140625" customWidth="1"/>
    <col min="2584" max="2584" width="6.3046875" customWidth="1"/>
    <col min="2585" max="2585" width="6.69140625" customWidth="1"/>
    <col min="2586" max="2586" width="6.3046875" customWidth="1"/>
    <col min="2587" max="2587" width="7.53515625" customWidth="1"/>
    <col min="2588" max="2588" width="7.15234375" customWidth="1"/>
    <col min="2589" max="2589" width="5.69140625" customWidth="1"/>
    <col min="2590" max="2593" width="5.84375" customWidth="1"/>
    <col min="2594" max="2595" width="6.84375" customWidth="1"/>
    <col min="2596" max="2596" width="5" customWidth="1"/>
    <col min="2597" max="2597" width="8.3046875" customWidth="1"/>
    <col min="2598" max="2598" width="9.84375" customWidth="1"/>
    <col min="2599" max="2600" width="7.3828125" customWidth="1"/>
    <col min="2601" max="2601" width="7.3046875" customWidth="1"/>
    <col min="2602" max="2602" width="8" customWidth="1"/>
    <col min="2603" max="2603" width="7.3046875" customWidth="1"/>
    <col min="2604" max="2604" width="6.3046875" customWidth="1"/>
    <col min="2605" max="2605" width="8.53515625" customWidth="1"/>
    <col min="2606" max="2606" width="7.84375" customWidth="1"/>
    <col min="2607" max="2607" width="6.69140625" customWidth="1"/>
    <col min="2608" max="2608" width="8.3828125" customWidth="1"/>
    <col min="2609" max="2609" width="8.69140625" customWidth="1"/>
    <col min="2610" max="2610" width="8" customWidth="1"/>
    <col min="2611" max="2611" width="7.69140625" customWidth="1"/>
    <col min="2612" max="2612" width="6.53515625" customWidth="1"/>
    <col min="2613" max="2613" width="9.3046875" customWidth="1"/>
    <col min="2614" max="2615" width="7.3828125" customWidth="1"/>
    <col min="2616" max="2616" width="8.3046875" customWidth="1"/>
    <col min="2617" max="2617" width="7.15234375" customWidth="1"/>
    <col min="2618" max="2618" width="6.84375" customWidth="1"/>
    <col min="2619" max="2620" width="8.15234375" customWidth="1"/>
    <col min="2621" max="2621" width="10" customWidth="1"/>
    <col min="2820" max="2820" width="5.3046875" customWidth="1"/>
    <col min="2821" max="2821" width="5" customWidth="1"/>
    <col min="2822" max="2822" width="4.69140625" customWidth="1"/>
    <col min="2823" max="2823" width="6.84375" customWidth="1"/>
    <col min="2824" max="2824" width="13.3828125" customWidth="1"/>
    <col min="2825" max="2825" width="5.3046875" customWidth="1"/>
    <col min="2826" max="2826" width="5.15234375" customWidth="1"/>
    <col min="2827" max="2827" width="5" customWidth="1"/>
    <col min="2828" max="2828" width="6" customWidth="1"/>
    <col min="2829" max="2829" width="5.69140625" customWidth="1"/>
    <col min="2830" max="2830" width="6.3828125" customWidth="1"/>
    <col min="2831" max="2832" width="5.3046875" customWidth="1"/>
    <col min="2833" max="2833" width="4.69140625" customWidth="1"/>
    <col min="2834" max="2834" width="6.69140625" customWidth="1"/>
    <col min="2835" max="2835" width="5" customWidth="1"/>
    <col min="2836" max="2836" width="6.84375" customWidth="1"/>
    <col min="2837" max="2837" width="5.15234375" customWidth="1"/>
    <col min="2838" max="2839" width="6.69140625" customWidth="1"/>
    <col min="2840" max="2840" width="6.3046875" customWidth="1"/>
    <col min="2841" max="2841" width="6.69140625" customWidth="1"/>
    <col min="2842" max="2842" width="6.3046875" customWidth="1"/>
    <col min="2843" max="2843" width="7.53515625" customWidth="1"/>
    <col min="2844" max="2844" width="7.15234375" customWidth="1"/>
    <col min="2845" max="2845" width="5.69140625" customWidth="1"/>
    <col min="2846" max="2849" width="5.84375" customWidth="1"/>
    <col min="2850" max="2851" width="6.84375" customWidth="1"/>
    <col min="2852" max="2852" width="5" customWidth="1"/>
    <col min="2853" max="2853" width="8.3046875" customWidth="1"/>
    <col min="2854" max="2854" width="9.84375" customWidth="1"/>
    <col min="2855" max="2856" width="7.3828125" customWidth="1"/>
    <col min="2857" max="2857" width="7.3046875" customWidth="1"/>
    <col min="2858" max="2858" width="8" customWidth="1"/>
    <col min="2859" max="2859" width="7.3046875" customWidth="1"/>
    <col min="2860" max="2860" width="6.3046875" customWidth="1"/>
    <col min="2861" max="2861" width="8.53515625" customWidth="1"/>
    <col min="2862" max="2862" width="7.84375" customWidth="1"/>
    <col min="2863" max="2863" width="6.69140625" customWidth="1"/>
    <col min="2864" max="2864" width="8.3828125" customWidth="1"/>
    <col min="2865" max="2865" width="8.69140625" customWidth="1"/>
    <col min="2866" max="2866" width="8" customWidth="1"/>
    <col min="2867" max="2867" width="7.69140625" customWidth="1"/>
    <col min="2868" max="2868" width="6.53515625" customWidth="1"/>
    <col min="2869" max="2869" width="9.3046875" customWidth="1"/>
    <col min="2870" max="2871" width="7.3828125" customWidth="1"/>
    <col min="2872" max="2872" width="8.3046875" customWidth="1"/>
    <col min="2873" max="2873" width="7.15234375" customWidth="1"/>
    <col min="2874" max="2874" width="6.84375" customWidth="1"/>
    <col min="2875" max="2876" width="8.15234375" customWidth="1"/>
    <col min="2877" max="2877" width="10" customWidth="1"/>
    <col min="3076" max="3076" width="5.3046875" customWidth="1"/>
    <col min="3077" max="3077" width="5" customWidth="1"/>
    <col min="3078" max="3078" width="4.69140625" customWidth="1"/>
    <col min="3079" max="3079" width="6.84375" customWidth="1"/>
    <col min="3080" max="3080" width="13.3828125" customWidth="1"/>
    <col min="3081" max="3081" width="5.3046875" customWidth="1"/>
    <col min="3082" max="3082" width="5.15234375" customWidth="1"/>
    <col min="3083" max="3083" width="5" customWidth="1"/>
    <col min="3084" max="3084" width="6" customWidth="1"/>
    <col min="3085" max="3085" width="5.69140625" customWidth="1"/>
    <col min="3086" max="3086" width="6.3828125" customWidth="1"/>
    <col min="3087" max="3088" width="5.3046875" customWidth="1"/>
    <col min="3089" max="3089" width="4.69140625" customWidth="1"/>
    <col min="3090" max="3090" width="6.69140625" customWidth="1"/>
    <col min="3091" max="3091" width="5" customWidth="1"/>
    <col min="3092" max="3092" width="6.84375" customWidth="1"/>
    <col min="3093" max="3093" width="5.15234375" customWidth="1"/>
    <col min="3094" max="3095" width="6.69140625" customWidth="1"/>
    <col min="3096" max="3096" width="6.3046875" customWidth="1"/>
    <col min="3097" max="3097" width="6.69140625" customWidth="1"/>
    <col min="3098" max="3098" width="6.3046875" customWidth="1"/>
    <col min="3099" max="3099" width="7.53515625" customWidth="1"/>
    <col min="3100" max="3100" width="7.15234375" customWidth="1"/>
    <col min="3101" max="3101" width="5.69140625" customWidth="1"/>
    <col min="3102" max="3105" width="5.84375" customWidth="1"/>
    <col min="3106" max="3107" width="6.84375" customWidth="1"/>
    <col min="3108" max="3108" width="5" customWidth="1"/>
    <col min="3109" max="3109" width="8.3046875" customWidth="1"/>
    <col min="3110" max="3110" width="9.84375" customWidth="1"/>
    <col min="3111" max="3112" width="7.3828125" customWidth="1"/>
    <col min="3113" max="3113" width="7.3046875" customWidth="1"/>
    <col min="3114" max="3114" width="8" customWidth="1"/>
    <col min="3115" max="3115" width="7.3046875" customWidth="1"/>
    <col min="3116" max="3116" width="6.3046875" customWidth="1"/>
    <col min="3117" max="3117" width="8.53515625" customWidth="1"/>
    <col min="3118" max="3118" width="7.84375" customWidth="1"/>
    <col min="3119" max="3119" width="6.69140625" customWidth="1"/>
    <col min="3120" max="3120" width="8.3828125" customWidth="1"/>
    <col min="3121" max="3121" width="8.69140625" customWidth="1"/>
    <col min="3122" max="3122" width="8" customWidth="1"/>
    <col min="3123" max="3123" width="7.69140625" customWidth="1"/>
    <col min="3124" max="3124" width="6.53515625" customWidth="1"/>
    <col min="3125" max="3125" width="9.3046875" customWidth="1"/>
    <col min="3126" max="3127" width="7.3828125" customWidth="1"/>
    <col min="3128" max="3128" width="8.3046875" customWidth="1"/>
    <col min="3129" max="3129" width="7.15234375" customWidth="1"/>
    <col min="3130" max="3130" width="6.84375" customWidth="1"/>
    <col min="3131" max="3132" width="8.15234375" customWidth="1"/>
    <col min="3133" max="3133" width="10" customWidth="1"/>
    <col min="3332" max="3332" width="5.3046875" customWidth="1"/>
    <col min="3333" max="3333" width="5" customWidth="1"/>
    <col min="3334" max="3334" width="4.69140625" customWidth="1"/>
    <col min="3335" max="3335" width="6.84375" customWidth="1"/>
    <col min="3336" max="3336" width="13.3828125" customWidth="1"/>
    <col min="3337" max="3337" width="5.3046875" customWidth="1"/>
    <col min="3338" max="3338" width="5.15234375" customWidth="1"/>
    <col min="3339" max="3339" width="5" customWidth="1"/>
    <col min="3340" max="3340" width="6" customWidth="1"/>
    <col min="3341" max="3341" width="5.69140625" customWidth="1"/>
    <col min="3342" max="3342" width="6.3828125" customWidth="1"/>
    <col min="3343" max="3344" width="5.3046875" customWidth="1"/>
    <col min="3345" max="3345" width="4.69140625" customWidth="1"/>
    <col min="3346" max="3346" width="6.69140625" customWidth="1"/>
    <col min="3347" max="3347" width="5" customWidth="1"/>
    <col min="3348" max="3348" width="6.84375" customWidth="1"/>
    <col min="3349" max="3349" width="5.15234375" customWidth="1"/>
    <col min="3350" max="3351" width="6.69140625" customWidth="1"/>
    <col min="3352" max="3352" width="6.3046875" customWidth="1"/>
    <col min="3353" max="3353" width="6.69140625" customWidth="1"/>
    <col min="3354" max="3354" width="6.3046875" customWidth="1"/>
    <col min="3355" max="3355" width="7.53515625" customWidth="1"/>
    <col min="3356" max="3356" width="7.15234375" customWidth="1"/>
    <col min="3357" max="3357" width="5.69140625" customWidth="1"/>
    <col min="3358" max="3361" width="5.84375" customWidth="1"/>
    <col min="3362" max="3363" width="6.84375" customWidth="1"/>
    <col min="3364" max="3364" width="5" customWidth="1"/>
    <col min="3365" max="3365" width="8.3046875" customWidth="1"/>
    <col min="3366" max="3366" width="9.84375" customWidth="1"/>
    <col min="3367" max="3368" width="7.3828125" customWidth="1"/>
    <col min="3369" max="3369" width="7.3046875" customWidth="1"/>
    <col min="3370" max="3370" width="8" customWidth="1"/>
    <col min="3371" max="3371" width="7.3046875" customWidth="1"/>
    <col min="3372" max="3372" width="6.3046875" customWidth="1"/>
    <col min="3373" max="3373" width="8.53515625" customWidth="1"/>
    <col min="3374" max="3374" width="7.84375" customWidth="1"/>
    <col min="3375" max="3375" width="6.69140625" customWidth="1"/>
    <col min="3376" max="3376" width="8.3828125" customWidth="1"/>
    <col min="3377" max="3377" width="8.69140625" customWidth="1"/>
    <col min="3378" max="3378" width="8" customWidth="1"/>
    <col min="3379" max="3379" width="7.69140625" customWidth="1"/>
    <col min="3380" max="3380" width="6.53515625" customWidth="1"/>
    <col min="3381" max="3381" width="9.3046875" customWidth="1"/>
    <col min="3382" max="3383" width="7.3828125" customWidth="1"/>
    <col min="3384" max="3384" width="8.3046875" customWidth="1"/>
    <col min="3385" max="3385" width="7.15234375" customWidth="1"/>
    <col min="3386" max="3386" width="6.84375" customWidth="1"/>
    <col min="3387" max="3388" width="8.15234375" customWidth="1"/>
    <col min="3389" max="3389" width="10" customWidth="1"/>
    <col min="3588" max="3588" width="5.3046875" customWidth="1"/>
    <col min="3589" max="3589" width="5" customWidth="1"/>
    <col min="3590" max="3590" width="4.69140625" customWidth="1"/>
    <col min="3591" max="3591" width="6.84375" customWidth="1"/>
    <col min="3592" max="3592" width="13.3828125" customWidth="1"/>
    <col min="3593" max="3593" width="5.3046875" customWidth="1"/>
    <col min="3594" max="3594" width="5.15234375" customWidth="1"/>
    <col min="3595" max="3595" width="5" customWidth="1"/>
    <col min="3596" max="3596" width="6" customWidth="1"/>
    <col min="3597" max="3597" width="5.69140625" customWidth="1"/>
    <col min="3598" max="3598" width="6.3828125" customWidth="1"/>
    <col min="3599" max="3600" width="5.3046875" customWidth="1"/>
    <col min="3601" max="3601" width="4.69140625" customWidth="1"/>
    <col min="3602" max="3602" width="6.69140625" customWidth="1"/>
    <col min="3603" max="3603" width="5" customWidth="1"/>
    <col min="3604" max="3604" width="6.84375" customWidth="1"/>
    <col min="3605" max="3605" width="5.15234375" customWidth="1"/>
    <col min="3606" max="3607" width="6.69140625" customWidth="1"/>
    <col min="3608" max="3608" width="6.3046875" customWidth="1"/>
    <col min="3609" max="3609" width="6.69140625" customWidth="1"/>
    <col min="3610" max="3610" width="6.3046875" customWidth="1"/>
    <col min="3611" max="3611" width="7.53515625" customWidth="1"/>
    <col min="3612" max="3612" width="7.15234375" customWidth="1"/>
    <col min="3613" max="3613" width="5.69140625" customWidth="1"/>
    <col min="3614" max="3617" width="5.84375" customWidth="1"/>
    <col min="3618" max="3619" width="6.84375" customWidth="1"/>
    <col min="3620" max="3620" width="5" customWidth="1"/>
    <col min="3621" max="3621" width="8.3046875" customWidth="1"/>
    <col min="3622" max="3622" width="9.84375" customWidth="1"/>
    <col min="3623" max="3624" width="7.3828125" customWidth="1"/>
    <col min="3625" max="3625" width="7.3046875" customWidth="1"/>
    <col min="3626" max="3626" width="8" customWidth="1"/>
    <col min="3627" max="3627" width="7.3046875" customWidth="1"/>
    <col min="3628" max="3628" width="6.3046875" customWidth="1"/>
    <col min="3629" max="3629" width="8.53515625" customWidth="1"/>
    <col min="3630" max="3630" width="7.84375" customWidth="1"/>
    <col min="3631" max="3631" width="6.69140625" customWidth="1"/>
    <col min="3632" max="3632" width="8.3828125" customWidth="1"/>
    <col min="3633" max="3633" width="8.69140625" customWidth="1"/>
    <col min="3634" max="3634" width="8" customWidth="1"/>
    <col min="3635" max="3635" width="7.69140625" customWidth="1"/>
    <col min="3636" max="3636" width="6.53515625" customWidth="1"/>
    <col min="3637" max="3637" width="9.3046875" customWidth="1"/>
    <col min="3638" max="3639" width="7.3828125" customWidth="1"/>
    <col min="3640" max="3640" width="8.3046875" customWidth="1"/>
    <col min="3641" max="3641" width="7.15234375" customWidth="1"/>
    <col min="3642" max="3642" width="6.84375" customWidth="1"/>
    <col min="3643" max="3644" width="8.15234375" customWidth="1"/>
    <col min="3645" max="3645" width="10" customWidth="1"/>
    <col min="3844" max="3844" width="5.3046875" customWidth="1"/>
    <col min="3845" max="3845" width="5" customWidth="1"/>
    <col min="3846" max="3846" width="4.69140625" customWidth="1"/>
    <col min="3847" max="3847" width="6.84375" customWidth="1"/>
    <col min="3848" max="3848" width="13.3828125" customWidth="1"/>
    <col min="3849" max="3849" width="5.3046875" customWidth="1"/>
    <col min="3850" max="3850" width="5.15234375" customWidth="1"/>
    <col min="3851" max="3851" width="5" customWidth="1"/>
    <col min="3852" max="3852" width="6" customWidth="1"/>
    <col min="3853" max="3853" width="5.69140625" customWidth="1"/>
    <col min="3854" max="3854" width="6.3828125" customWidth="1"/>
    <col min="3855" max="3856" width="5.3046875" customWidth="1"/>
    <col min="3857" max="3857" width="4.69140625" customWidth="1"/>
    <col min="3858" max="3858" width="6.69140625" customWidth="1"/>
    <col min="3859" max="3859" width="5" customWidth="1"/>
    <col min="3860" max="3860" width="6.84375" customWidth="1"/>
    <col min="3861" max="3861" width="5.15234375" customWidth="1"/>
    <col min="3862" max="3863" width="6.69140625" customWidth="1"/>
    <col min="3864" max="3864" width="6.3046875" customWidth="1"/>
    <col min="3865" max="3865" width="6.69140625" customWidth="1"/>
    <col min="3866" max="3866" width="6.3046875" customWidth="1"/>
    <col min="3867" max="3867" width="7.53515625" customWidth="1"/>
    <col min="3868" max="3868" width="7.15234375" customWidth="1"/>
    <col min="3869" max="3869" width="5.69140625" customWidth="1"/>
    <col min="3870" max="3873" width="5.84375" customWidth="1"/>
    <col min="3874" max="3875" width="6.84375" customWidth="1"/>
    <col min="3876" max="3876" width="5" customWidth="1"/>
    <col min="3877" max="3877" width="8.3046875" customWidth="1"/>
    <col min="3878" max="3878" width="9.84375" customWidth="1"/>
    <col min="3879" max="3880" width="7.3828125" customWidth="1"/>
    <col min="3881" max="3881" width="7.3046875" customWidth="1"/>
    <col min="3882" max="3882" width="8" customWidth="1"/>
    <col min="3883" max="3883" width="7.3046875" customWidth="1"/>
    <col min="3884" max="3884" width="6.3046875" customWidth="1"/>
    <col min="3885" max="3885" width="8.53515625" customWidth="1"/>
    <col min="3886" max="3886" width="7.84375" customWidth="1"/>
    <col min="3887" max="3887" width="6.69140625" customWidth="1"/>
    <col min="3888" max="3888" width="8.3828125" customWidth="1"/>
    <col min="3889" max="3889" width="8.69140625" customWidth="1"/>
    <col min="3890" max="3890" width="8" customWidth="1"/>
    <col min="3891" max="3891" width="7.69140625" customWidth="1"/>
    <col min="3892" max="3892" width="6.53515625" customWidth="1"/>
    <col min="3893" max="3893" width="9.3046875" customWidth="1"/>
    <col min="3894" max="3895" width="7.3828125" customWidth="1"/>
    <col min="3896" max="3896" width="8.3046875" customWidth="1"/>
    <col min="3897" max="3897" width="7.15234375" customWidth="1"/>
    <col min="3898" max="3898" width="6.84375" customWidth="1"/>
    <col min="3899" max="3900" width="8.15234375" customWidth="1"/>
    <col min="3901" max="3901" width="10" customWidth="1"/>
    <col min="4100" max="4100" width="5.3046875" customWidth="1"/>
    <col min="4101" max="4101" width="5" customWidth="1"/>
    <col min="4102" max="4102" width="4.69140625" customWidth="1"/>
    <col min="4103" max="4103" width="6.84375" customWidth="1"/>
    <col min="4104" max="4104" width="13.3828125" customWidth="1"/>
    <col min="4105" max="4105" width="5.3046875" customWidth="1"/>
    <col min="4106" max="4106" width="5.15234375" customWidth="1"/>
    <col min="4107" max="4107" width="5" customWidth="1"/>
    <col min="4108" max="4108" width="6" customWidth="1"/>
    <col min="4109" max="4109" width="5.69140625" customWidth="1"/>
    <col min="4110" max="4110" width="6.3828125" customWidth="1"/>
    <col min="4111" max="4112" width="5.3046875" customWidth="1"/>
    <col min="4113" max="4113" width="4.69140625" customWidth="1"/>
    <col min="4114" max="4114" width="6.69140625" customWidth="1"/>
    <col min="4115" max="4115" width="5" customWidth="1"/>
    <col min="4116" max="4116" width="6.84375" customWidth="1"/>
    <col min="4117" max="4117" width="5.15234375" customWidth="1"/>
    <col min="4118" max="4119" width="6.69140625" customWidth="1"/>
    <col min="4120" max="4120" width="6.3046875" customWidth="1"/>
    <col min="4121" max="4121" width="6.69140625" customWidth="1"/>
    <col min="4122" max="4122" width="6.3046875" customWidth="1"/>
    <col min="4123" max="4123" width="7.53515625" customWidth="1"/>
    <col min="4124" max="4124" width="7.15234375" customWidth="1"/>
    <col min="4125" max="4125" width="5.69140625" customWidth="1"/>
    <col min="4126" max="4129" width="5.84375" customWidth="1"/>
    <col min="4130" max="4131" width="6.84375" customWidth="1"/>
    <col min="4132" max="4132" width="5" customWidth="1"/>
    <col min="4133" max="4133" width="8.3046875" customWidth="1"/>
    <col min="4134" max="4134" width="9.84375" customWidth="1"/>
    <col min="4135" max="4136" width="7.3828125" customWidth="1"/>
    <col min="4137" max="4137" width="7.3046875" customWidth="1"/>
    <col min="4138" max="4138" width="8" customWidth="1"/>
    <col min="4139" max="4139" width="7.3046875" customWidth="1"/>
    <col min="4140" max="4140" width="6.3046875" customWidth="1"/>
    <col min="4141" max="4141" width="8.53515625" customWidth="1"/>
    <col min="4142" max="4142" width="7.84375" customWidth="1"/>
    <col min="4143" max="4143" width="6.69140625" customWidth="1"/>
    <col min="4144" max="4144" width="8.3828125" customWidth="1"/>
    <col min="4145" max="4145" width="8.69140625" customWidth="1"/>
    <col min="4146" max="4146" width="8" customWidth="1"/>
    <col min="4147" max="4147" width="7.69140625" customWidth="1"/>
    <col min="4148" max="4148" width="6.53515625" customWidth="1"/>
    <col min="4149" max="4149" width="9.3046875" customWidth="1"/>
    <col min="4150" max="4151" width="7.3828125" customWidth="1"/>
    <col min="4152" max="4152" width="8.3046875" customWidth="1"/>
    <col min="4153" max="4153" width="7.15234375" customWidth="1"/>
    <col min="4154" max="4154" width="6.84375" customWidth="1"/>
    <col min="4155" max="4156" width="8.15234375" customWidth="1"/>
    <col min="4157" max="4157" width="10" customWidth="1"/>
    <col min="4356" max="4356" width="5.3046875" customWidth="1"/>
    <col min="4357" max="4357" width="5" customWidth="1"/>
    <col min="4358" max="4358" width="4.69140625" customWidth="1"/>
    <col min="4359" max="4359" width="6.84375" customWidth="1"/>
    <col min="4360" max="4360" width="13.3828125" customWidth="1"/>
    <col min="4361" max="4361" width="5.3046875" customWidth="1"/>
    <col min="4362" max="4362" width="5.15234375" customWidth="1"/>
    <col min="4363" max="4363" width="5" customWidth="1"/>
    <col min="4364" max="4364" width="6" customWidth="1"/>
    <col min="4365" max="4365" width="5.69140625" customWidth="1"/>
    <col min="4366" max="4366" width="6.3828125" customWidth="1"/>
    <col min="4367" max="4368" width="5.3046875" customWidth="1"/>
    <col min="4369" max="4369" width="4.69140625" customWidth="1"/>
    <col min="4370" max="4370" width="6.69140625" customWidth="1"/>
    <col min="4371" max="4371" width="5" customWidth="1"/>
    <col min="4372" max="4372" width="6.84375" customWidth="1"/>
    <col min="4373" max="4373" width="5.15234375" customWidth="1"/>
    <col min="4374" max="4375" width="6.69140625" customWidth="1"/>
    <col min="4376" max="4376" width="6.3046875" customWidth="1"/>
    <col min="4377" max="4377" width="6.69140625" customWidth="1"/>
    <col min="4378" max="4378" width="6.3046875" customWidth="1"/>
    <col min="4379" max="4379" width="7.53515625" customWidth="1"/>
    <col min="4380" max="4380" width="7.15234375" customWidth="1"/>
    <col min="4381" max="4381" width="5.69140625" customWidth="1"/>
    <col min="4382" max="4385" width="5.84375" customWidth="1"/>
    <col min="4386" max="4387" width="6.84375" customWidth="1"/>
    <col min="4388" max="4388" width="5" customWidth="1"/>
    <col min="4389" max="4389" width="8.3046875" customWidth="1"/>
    <col min="4390" max="4390" width="9.84375" customWidth="1"/>
    <col min="4391" max="4392" width="7.3828125" customWidth="1"/>
    <col min="4393" max="4393" width="7.3046875" customWidth="1"/>
    <col min="4394" max="4394" width="8" customWidth="1"/>
    <col min="4395" max="4395" width="7.3046875" customWidth="1"/>
    <col min="4396" max="4396" width="6.3046875" customWidth="1"/>
    <col min="4397" max="4397" width="8.53515625" customWidth="1"/>
    <col min="4398" max="4398" width="7.84375" customWidth="1"/>
    <col min="4399" max="4399" width="6.69140625" customWidth="1"/>
    <col min="4400" max="4400" width="8.3828125" customWidth="1"/>
    <col min="4401" max="4401" width="8.69140625" customWidth="1"/>
    <col min="4402" max="4402" width="8" customWidth="1"/>
    <col min="4403" max="4403" width="7.69140625" customWidth="1"/>
    <col min="4404" max="4404" width="6.53515625" customWidth="1"/>
    <col min="4405" max="4405" width="9.3046875" customWidth="1"/>
    <col min="4406" max="4407" width="7.3828125" customWidth="1"/>
    <col min="4408" max="4408" width="8.3046875" customWidth="1"/>
    <col min="4409" max="4409" width="7.15234375" customWidth="1"/>
    <col min="4410" max="4410" width="6.84375" customWidth="1"/>
    <col min="4411" max="4412" width="8.15234375" customWidth="1"/>
    <col min="4413" max="4413" width="10" customWidth="1"/>
    <col min="4612" max="4612" width="5.3046875" customWidth="1"/>
    <col min="4613" max="4613" width="5" customWidth="1"/>
    <col min="4614" max="4614" width="4.69140625" customWidth="1"/>
    <col min="4615" max="4615" width="6.84375" customWidth="1"/>
    <col min="4616" max="4616" width="13.3828125" customWidth="1"/>
    <col min="4617" max="4617" width="5.3046875" customWidth="1"/>
    <col min="4618" max="4618" width="5.15234375" customWidth="1"/>
    <col min="4619" max="4619" width="5" customWidth="1"/>
    <col min="4620" max="4620" width="6" customWidth="1"/>
    <col min="4621" max="4621" width="5.69140625" customWidth="1"/>
    <col min="4622" max="4622" width="6.3828125" customWidth="1"/>
    <col min="4623" max="4624" width="5.3046875" customWidth="1"/>
    <col min="4625" max="4625" width="4.69140625" customWidth="1"/>
    <col min="4626" max="4626" width="6.69140625" customWidth="1"/>
    <col min="4627" max="4627" width="5" customWidth="1"/>
    <col min="4628" max="4628" width="6.84375" customWidth="1"/>
    <col min="4629" max="4629" width="5.15234375" customWidth="1"/>
    <col min="4630" max="4631" width="6.69140625" customWidth="1"/>
    <col min="4632" max="4632" width="6.3046875" customWidth="1"/>
    <col min="4633" max="4633" width="6.69140625" customWidth="1"/>
    <col min="4634" max="4634" width="6.3046875" customWidth="1"/>
    <col min="4635" max="4635" width="7.53515625" customWidth="1"/>
    <col min="4636" max="4636" width="7.15234375" customWidth="1"/>
    <col min="4637" max="4637" width="5.69140625" customWidth="1"/>
    <col min="4638" max="4641" width="5.84375" customWidth="1"/>
    <col min="4642" max="4643" width="6.84375" customWidth="1"/>
    <col min="4644" max="4644" width="5" customWidth="1"/>
    <col min="4645" max="4645" width="8.3046875" customWidth="1"/>
    <col min="4646" max="4646" width="9.84375" customWidth="1"/>
    <col min="4647" max="4648" width="7.3828125" customWidth="1"/>
    <col min="4649" max="4649" width="7.3046875" customWidth="1"/>
    <col min="4650" max="4650" width="8" customWidth="1"/>
    <col min="4651" max="4651" width="7.3046875" customWidth="1"/>
    <col min="4652" max="4652" width="6.3046875" customWidth="1"/>
    <col min="4653" max="4653" width="8.53515625" customWidth="1"/>
    <col min="4654" max="4654" width="7.84375" customWidth="1"/>
    <col min="4655" max="4655" width="6.69140625" customWidth="1"/>
    <col min="4656" max="4656" width="8.3828125" customWidth="1"/>
    <col min="4657" max="4657" width="8.69140625" customWidth="1"/>
    <col min="4658" max="4658" width="8" customWidth="1"/>
    <col min="4659" max="4659" width="7.69140625" customWidth="1"/>
    <col min="4660" max="4660" width="6.53515625" customWidth="1"/>
    <col min="4661" max="4661" width="9.3046875" customWidth="1"/>
    <col min="4662" max="4663" width="7.3828125" customWidth="1"/>
    <col min="4664" max="4664" width="8.3046875" customWidth="1"/>
    <col min="4665" max="4665" width="7.15234375" customWidth="1"/>
    <col min="4666" max="4666" width="6.84375" customWidth="1"/>
    <col min="4667" max="4668" width="8.15234375" customWidth="1"/>
    <col min="4669" max="4669" width="10" customWidth="1"/>
    <col min="4868" max="4868" width="5.3046875" customWidth="1"/>
    <col min="4869" max="4869" width="5" customWidth="1"/>
    <col min="4870" max="4870" width="4.69140625" customWidth="1"/>
    <col min="4871" max="4871" width="6.84375" customWidth="1"/>
    <col min="4872" max="4872" width="13.3828125" customWidth="1"/>
    <col min="4873" max="4873" width="5.3046875" customWidth="1"/>
    <col min="4874" max="4874" width="5.15234375" customWidth="1"/>
    <col min="4875" max="4875" width="5" customWidth="1"/>
    <col min="4876" max="4876" width="6" customWidth="1"/>
    <col min="4877" max="4877" width="5.69140625" customWidth="1"/>
    <col min="4878" max="4878" width="6.3828125" customWidth="1"/>
    <col min="4879" max="4880" width="5.3046875" customWidth="1"/>
    <col min="4881" max="4881" width="4.69140625" customWidth="1"/>
    <col min="4882" max="4882" width="6.69140625" customWidth="1"/>
    <col min="4883" max="4883" width="5" customWidth="1"/>
    <col min="4884" max="4884" width="6.84375" customWidth="1"/>
    <col min="4885" max="4885" width="5.15234375" customWidth="1"/>
    <col min="4886" max="4887" width="6.69140625" customWidth="1"/>
    <col min="4888" max="4888" width="6.3046875" customWidth="1"/>
    <col min="4889" max="4889" width="6.69140625" customWidth="1"/>
    <col min="4890" max="4890" width="6.3046875" customWidth="1"/>
    <col min="4891" max="4891" width="7.53515625" customWidth="1"/>
    <col min="4892" max="4892" width="7.15234375" customWidth="1"/>
    <col min="4893" max="4893" width="5.69140625" customWidth="1"/>
    <col min="4894" max="4897" width="5.84375" customWidth="1"/>
    <col min="4898" max="4899" width="6.84375" customWidth="1"/>
    <col min="4900" max="4900" width="5" customWidth="1"/>
    <col min="4901" max="4901" width="8.3046875" customWidth="1"/>
    <col min="4902" max="4902" width="9.84375" customWidth="1"/>
    <col min="4903" max="4904" width="7.3828125" customWidth="1"/>
    <col min="4905" max="4905" width="7.3046875" customWidth="1"/>
    <col min="4906" max="4906" width="8" customWidth="1"/>
    <col min="4907" max="4907" width="7.3046875" customWidth="1"/>
    <col min="4908" max="4908" width="6.3046875" customWidth="1"/>
    <col min="4909" max="4909" width="8.53515625" customWidth="1"/>
    <col min="4910" max="4910" width="7.84375" customWidth="1"/>
    <col min="4911" max="4911" width="6.69140625" customWidth="1"/>
    <col min="4912" max="4912" width="8.3828125" customWidth="1"/>
    <col min="4913" max="4913" width="8.69140625" customWidth="1"/>
    <col min="4914" max="4914" width="8" customWidth="1"/>
    <col min="4915" max="4915" width="7.69140625" customWidth="1"/>
    <col min="4916" max="4916" width="6.53515625" customWidth="1"/>
    <col min="4917" max="4917" width="9.3046875" customWidth="1"/>
    <col min="4918" max="4919" width="7.3828125" customWidth="1"/>
    <col min="4920" max="4920" width="8.3046875" customWidth="1"/>
    <col min="4921" max="4921" width="7.15234375" customWidth="1"/>
    <col min="4922" max="4922" width="6.84375" customWidth="1"/>
    <col min="4923" max="4924" width="8.15234375" customWidth="1"/>
    <col min="4925" max="4925" width="10" customWidth="1"/>
    <col min="5124" max="5124" width="5.3046875" customWidth="1"/>
    <col min="5125" max="5125" width="5" customWidth="1"/>
    <col min="5126" max="5126" width="4.69140625" customWidth="1"/>
    <col min="5127" max="5127" width="6.84375" customWidth="1"/>
    <col min="5128" max="5128" width="13.3828125" customWidth="1"/>
    <col min="5129" max="5129" width="5.3046875" customWidth="1"/>
    <col min="5130" max="5130" width="5.15234375" customWidth="1"/>
    <col min="5131" max="5131" width="5" customWidth="1"/>
    <col min="5132" max="5132" width="6" customWidth="1"/>
    <col min="5133" max="5133" width="5.69140625" customWidth="1"/>
    <col min="5134" max="5134" width="6.3828125" customWidth="1"/>
    <col min="5135" max="5136" width="5.3046875" customWidth="1"/>
    <col min="5137" max="5137" width="4.69140625" customWidth="1"/>
    <col min="5138" max="5138" width="6.69140625" customWidth="1"/>
    <col min="5139" max="5139" width="5" customWidth="1"/>
    <col min="5140" max="5140" width="6.84375" customWidth="1"/>
    <col min="5141" max="5141" width="5.15234375" customWidth="1"/>
    <col min="5142" max="5143" width="6.69140625" customWidth="1"/>
    <col min="5144" max="5144" width="6.3046875" customWidth="1"/>
    <col min="5145" max="5145" width="6.69140625" customWidth="1"/>
    <col min="5146" max="5146" width="6.3046875" customWidth="1"/>
    <col min="5147" max="5147" width="7.53515625" customWidth="1"/>
    <col min="5148" max="5148" width="7.15234375" customWidth="1"/>
    <col min="5149" max="5149" width="5.69140625" customWidth="1"/>
    <col min="5150" max="5153" width="5.84375" customWidth="1"/>
    <col min="5154" max="5155" width="6.84375" customWidth="1"/>
    <col min="5156" max="5156" width="5" customWidth="1"/>
    <col min="5157" max="5157" width="8.3046875" customWidth="1"/>
    <col min="5158" max="5158" width="9.84375" customWidth="1"/>
    <col min="5159" max="5160" width="7.3828125" customWidth="1"/>
    <col min="5161" max="5161" width="7.3046875" customWidth="1"/>
    <col min="5162" max="5162" width="8" customWidth="1"/>
    <col min="5163" max="5163" width="7.3046875" customWidth="1"/>
    <col min="5164" max="5164" width="6.3046875" customWidth="1"/>
    <col min="5165" max="5165" width="8.53515625" customWidth="1"/>
    <col min="5166" max="5166" width="7.84375" customWidth="1"/>
    <col min="5167" max="5167" width="6.69140625" customWidth="1"/>
    <col min="5168" max="5168" width="8.3828125" customWidth="1"/>
    <col min="5169" max="5169" width="8.69140625" customWidth="1"/>
    <col min="5170" max="5170" width="8" customWidth="1"/>
    <col min="5171" max="5171" width="7.69140625" customWidth="1"/>
    <col min="5172" max="5172" width="6.53515625" customWidth="1"/>
    <col min="5173" max="5173" width="9.3046875" customWidth="1"/>
    <col min="5174" max="5175" width="7.3828125" customWidth="1"/>
    <col min="5176" max="5176" width="8.3046875" customWidth="1"/>
    <col min="5177" max="5177" width="7.15234375" customWidth="1"/>
    <col min="5178" max="5178" width="6.84375" customWidth="1"/>
    <col min="5179" max="5180" width="8.15234375" customWidth="1"/>
    <col min="5181" max="5181" width="10" customWidth="1"/>
    <col min="5380" max="5380" width="5.3046875" customWidth="1"/>
    <col min="5381" max="5381" width="5" customWidth="1"/>
    <col min="5382" max="5382" width="4.69140625" customWidth="1"/>
    <col min="5383" max="5383" width="6.84375" customWidth="1"/>
    <col min="5384" max="5384" width="13.3828125" customWidth="1"/>
    <col min="5385" max="5385" width="5.3046875" customWidth="1"/>
    <col min="5386" max="5386" width="5.15234375" customWidth="1"/>
    <col min="5387" max="5387" width="5" customWidth="1"/>
    <col min="5388" max="5388" width="6" customWidth="1"/>
    <col min="5389" max="5389" width="5.69140625" customWidth="1"/>
    <col min="5390" max="5390" width="6.3828125" customWidth="1"/>
    <col min="5391" max="5392" width="5.3046875" customWidth="1"/>
    <col min="5393" max="5393" width="4.69140625" customWidth="1"/>
    <col min="5394" max="5394" width="6.69140625" customWidth="1"/>
    <col min="5395" max="5395" width="5" customWidth="1"/>
    <col min="5396" max="5396" width="6.84375" customWidth="1"/>
    <col min="5397" max="5397" width="5.15234375" customWidth="1"/>
    <col min="5398" max="5399" width="6.69140625" customWidth="1"/>
    <col min="5400" max="5400" width="6.3046875" customWidth="1"/>
    <col min="5401" max="5401" width="6.69140625" customWidth="1"/>
    <col min="5402" max="5402" width="6.3046875" customWidth="1"/>
    <col min="5403" max="5403" width="7.53515625" customWidth="1"/>
    <col min="5404" max="5404" width="7.15234375" customWidth="1"/>
    <col min="5405" max="5405" width="5.69140625" customWidth="1"/>
    <col min="5406" max="5409" width="5.84375" customWidth="1"/>
    <col min="5410" max="5411" width="6.84375" customWidth="1"/>
    <col min="5412" max="5412" width="5" customWidth="1"/>
    <col min="5413" max="5413" width="8.3046875" customWidth="1"/>
    <col min="5414" max="5414" width="9.84375" customWidth="1"/>
    <col min="5415" max="5416" width="7.3828125" customWidth="1"/>
    <col min="5417" max="5417" width="7.3046875" customWidth="1"/>
    <col min="5418" max="5418" width="8" customWidth="1"/>
    <col min="5419" max="5419" width="7.3046875" customWidth="1"/>
    <col min="5420" max="5420" width="6.3046875" customWidth="1"/>
    <col min="5421" max="5421" width="8.53515625" customWidth="1"/>
    <col min="5422" max="5422" width="7.84375" customWidth="1"/>
    <col min="5423" max="5423" width="6.69140625" customWidth="1"/>
    <col min="5424" max="5424" width="8.3828125" customWidth="1"/>
    <col min="5425" max="5425" width="8.69140625" customWidth="1"/>
    <col min="5426" max="5426" width="8" customWidth="1"/>
    <col min="5427" max="5427" width="7.69140625" customWidth="1"/>
    <col min="5428" max="5428" width="6.53515625" customWidth="1"/>
    <col min="5429" max="5429" width="9.3046875" customWidth="1"/>
    <col min="5430" max="5431" width="7.3828125" customWidth="1"/>
    <col min="5432" max="5432" width="8.3046875" customWidth="1"/>
    <col min="5433" max="5433" width="7.15234375" customWidth="1"/>
    <col min="5434" max="5434" width="6.84375" customWidth="1"/>
    <col min="5435" max="5436" width="8.15234375" customWidth="1"/>
    <col min="5437" max="5437" width="10" customWidth="1"/>
    <col min="5636" max="5636" width="5.3046875" customWidth="1"/>
    <col min="5637" max="5637" width="5" customWidth="1"/>
    <col min="5638" max="5638" width="4.69140625" customWidth="1"/>
    <col min="5639" max="5639" width="6.84375" customWidth="1"/>
    <col min="5640" max="5640" width="13.3828125" customWidth="1"/>
    <col min="5641" max="5641" width="5.3046875" customWidth="1"/>
    <col min="5642" max="5642" width="5.15234375" customWidth="1"/>
    <col min="5643" max="5643" width="5" customWidth="1"/>
    <col min="5644" max="5644" width="6" customWidth="1"/>
    <col min="5645" max="5645" width="5.69140625" customWidth="1"/>
    <col min="5646" max="5646" width="6.3828125" customWidth="1"/>
    <col min="5647" max="5648" width="5.3046875" customWidth="1"/>
    <col min="5649" max="5649" width="4.69140625" customWidth="1"/>
    <col min="5650" max="5650" width="6.69140625" customWidth="1"/>
    <col min="5651" max="5651" width="5" customWidth="1"/>
    <col min="5652" max="5652" width="6.84375" customWidth="1"/>
    <col min="5653" max="5653" width="5.15234375" customWidth="1"/>
    <col min="5654" max="5655" width="6.69140625" customWidth="1"/>
    <col min="5656" max="5656" width="6.3046875" customWidth="1"/>
    <col min="5657" max="5657" width="6.69140625" customWidth="1"/>
    <col min="5658" max="5658" width="6.3046875" customWidth="1"/>
    <col min="5659" max="5659" width="7.53515625" customWidth="1"/>
    <col min="5660" max="5660" width="7.15234375" customWidth="1"/>
    <col min="5661" max="5661" width="5.69140625" customWidth="1"/>
    <col min="5662" max="5665" width="5.84375" customWidth="1"/>
    <col min="5666" max="5667" width="6.84375" customWidth="1"/>
    <col min="5668" max="5668" width="5" customWidth="1"/>
    <col min="5669" max="5669" width="8.3046875" customWidth="1"/>
    <col min="5670" max="5670" width="9.84375" customWidth="1"/>
    <col min="5671" max="5672" width="7.3828125" customWidth="1"/>
    <col min="5673" max="5673" width="7.3046875" customWidth="1"/>
    <col min="5674" max="5674" width="8" customWidth="1"/>
    <col min="5675" max="5675" width="7.3046875" customWidth="1"/>
    <col min="5676" max="5676" width="6.3046875" customWidth="1"/>
    <col min="5677" max="5677" width="8.53515625" customWidth="1"/>
    <col min="5678" max="5678" width="7.84375" customWidth="1"/>
    <col min="5679" max="5679" width="6.69140625" customWidth="1"/>
    <col min="5680" max="5680" width="8.3828125" customWidth="1"/>
    <col min="5681" max="5681" width="8.69140625" customWidth="1"/>
    <col min="5682" max="5682" width="8" customWidth="1"/>
    <col min="5683" max="5683" width="7.69140625" customWidth="1"/>
    <col min="5684" max="5684" width="6.53515625" customWidth="1"/>
    <col min="5685" max="5685" width="9.3046875" customWidth="1"/>
    <col min="5686" max="5687" width="7.3828125" customWidth="1"/>
    <col min="5688" max="5688" width="8.3046875" customWidth="1"/>
    <col min="5689" max="5689" width="7.15234375" customWidth="1"/>
    <col min="5690" max="5690" width="6.84375" customWidth="1"/>
    <col min="5691" max="5692" width="8.15234375" customWidth="1"/>
    <col min="5693" max="5693" width="10" customWidth="1"/>
    <col min="5892" max="5892" width="5.3046875" customWidth="1"/>
    <col min="5893" max="5893" width="5" customWidth="1"/>
    <col min="5894" max="5894" width="4.69140625" customWidth="1"/>
    <col min="5895" max="5895" width="6.84375" customWidth="1"/>
    <col min="5896" max="5896" width="13.3828125" customWidth="1"/>
    <col min="5897" max="5897" width="5.3046875" customWidth="1"/>
    <col min="5898" max="5898" width="5.15234375" customWidth="1"/>
    <col min="5899" max="5899" width="5" customWidth="1"/>
    <col min="5900" max="5900" width="6" customWidth="1"/>
    <col min="5901" max="5901" width="5.69140625" customWidth="1"/>
    <col min="5902" max="5902" width="6.3828125" customWidth="1"/>
    <col min="5903" max="5904" width="5.3046875" customWidth="1"/>
    <col min="5905" max="5905" width="4.69140625" customWidth="1"/>
    <col min="5906" max="5906" width="6.69140625" customWidth="1"/>
    <col min="5907" max="5907" width="5" customWidth="1"/>
    <col min="5908" max="5908" width="6.84375" customWidth="1"/>
    <col min="5909" max="5909" width="5.15234375" customWidth="1"/>
    <col min="5910" max="5911" width="6.69140625" customWidth="1"/>
    <col min="5912" max="5912" width="6.3046875" customWidth="1"/>
    <col min="5913" max="5913" width="6.69140625" customWidth="1"/>
    <col min="5914" max="5914" width="6.3046875" customWidth="1"/>
    <col min="5915" max="5915" width="7.53515625" customWidth="1"/>
    <col min="5916" max="5916" width="7.15234375" customWidth="1"/>
    <col min="5917" max="5917" width="5.69140625" customWidth="1"/>
    <col min="5918" max="5921" width="5.84375" customWidth="1"/>
    <col min="5922" max="5923" width="6.84375" customWidth="1"/>
    <col min="5924" max="5924" width="5" customWidth="1"/>
    <col min="5925" max="5925" width="8.3046875" customWidth="1"/>
    <col min="5926" max="5926" width="9.84375" customWidth="1"/>
    <col min="5927" max="5928" width="7.3828125" customWidth="1"/>
    <col min="5929" max="5929" width="7.3046875" customWidth="1"/>
    <col min="5930" max="5930" width="8" customWidth="1"/>
    <col min="5931" max="5931" width="7.3046875" customWidth="1"/>
    <col min="5932" max="5932" width="6.3046875" customWidth="1"/>
    <col min="5933" max="5933" width="8.53515625" customWidth="1"/>
    <col min="5934" max="5934" width="7.84375" customWidth="1"/>
    <col min="5935" max="5935" width="6.69140625" customWidth="1"/>
    <col min="5936" max="5936" width="8.3828125" customWidth="1"/>
    <col min="5937" max="5937" width="8.69140625" customWidth="1"/>
    <col min="5938" max="5938" width="8" customWidth="1"/>
    <col min="5939" max="5939" width="7.69140625" customWidth="1"/>
    <col min="5940" max="5940" width="6.53515625" customWidth="1"/>
    <col min="5941" max="5941" width="9.3046875" customWidth="1"/>
    <col min="5942" max="5943" width="7.3828125" customWidth="1"/>
    <col min="5944" max="5944" width="8.3046875" customWidth="1"/>
    <col min="5945" max="5945" width="7.15234375" customWidth="1"/>
    <col min="5946" max="5946" width="6.84375" customWidth="1"/>
    <col min="5947" max="5948" width="8.15234375" customWidth="1"/>
    <col min="5949" max="5949" width="10" customWidth="1"/>
    <col min="6148" max="6148" width="5.3046875" customWidth="1"/>
    <col min="6149" max="6149" width="5" customWidth="1"/>
    <col min="6150" max="6150" width="4.69140625" customWidth="1"/>
    <col min="6151" max="6151" width="6.84375" customWidth="1"/>
    <col min="6152" max="6152" width="13.3828125" customWidth="1"/>
    <col min="6153" max="6153" width="5.3046875" customWidth="1"/>
    <col min="6154" max="6154" width="5.15234375" customWidth="1"/>
    <col min="6155" max="6155" width="5" customWidth="1"/>
    <col min="6156" max="6156" width="6" customWidth="1"/>
    <col min="6157" max="6157" width="5.69140625" customWidth="1"/>
    <col min="6158" max="6158" width="6.3828125" customWidth="1"/>
    <col min="6159" max="6160" width="5.3046875" customWidth="1"/>
    <col min="6161" max="6161" width="4.69140625" customWidth="1"/>
    <col min="6162" max="6162" width="6.69140625" customWidth="1"/>
    <col min="6163" max="6163" width="5" customWidth="1"/>
    <col min="6164" max="6164" width="6.84375" customWidth="1"/>
    <col min="6165" max="6165" width="5.15234375" customWidth="1"/>
    <col min="6166" max="6167" width="6.69140625" customWidth="1"/>
    <col min="6168" max="6168" width="6.3046875" customWidth="1"/>
    <col min="6169" max="6169" width="6.69140625" customWidth="1"/>
    <col min="6170" max="6170" width="6.3046875" customWidth="1"/>
    <col min="6171" max="6171" width="7.53515625" customWidth="1"/>
    <col min="6172" max="6172" width="7.15234375" customWidth="1"/>
    <col min="6173" max="6173" width="5.69140625" customWidth="1"/>
    <col min="6174" max="6177" width="5.84375" customWidth="1"/>
    <col min="6178" max="6179" width="6.84375" customWidth="1"/>
    <col min="6180" max="6180" width="5" customWidth="1"/>
    <col min="6181" max="6181" width="8.3046875" customWidth="1"/>
    <col min="6182" max="6182" width="9.84375" customWidth="1"/>
    <col min="6183" max="6184" width="7.3828125" customWidth="1"/>
    <col min="6185" max="6185" width="7.3046875" customWidth="1"/>
    <col min="6186" max="6186" width="8" customWidth="1"/>
    <col min="6187" max="6187" width="7.3046875" customWidth="1"/>
    <col min="6188" max="6188" width="6.3046875" customWidth="1"/>
    <col min="6189" max="6189" width="8.53515625" customWidth="1"/>
    <col min="6190" max="6190" width="7.84375" customWidth="1"/>
    <col min="6191" max="6191" width="6.69140625" customWidth="1"/>
    <col min="6192" max="6192" width="8.3828125" customWidth="1"/>
    <col min="6193" max="6193" width="8.69140625" customWidth="1"/>
    <col min="6194" max="6194" width="8" customWidth="1"/>
    <col min="6195" max="6195" width="7.69140625" customWidth="1"/>
    <col min="6196" max="6196" width="6.53515625" customWidth="1"/>
    <col min="6197" max="6197" width="9.3046875" customWidth="1"/>
    <col min="6198" max="6199" width="7.3828125" customWidth="1"/>
    <col min="6200" max="6200" width="8.3046875" customWidth="1"/>
    <col min="6201" max="6201" width="7.15234375" customWidth="1"/>
    <col min="6202" max="6202" width="6.84375" customWidth="1"/>
    <col min="6203" max="6204" width="8.15234375" customWidth="1"/>
    <col min="6205" max="6205" width="10" customWidth="1"/>
    <col min="6404" max="6404" width="5.3046875" customWidth="1"/>
    <col min="6405" max="6405" width="5" customWidth="1"/>
    <col min="6406" max="6406" width="4.69140625" customWidth="1"/>
    <col min="6407" max="6407" width="6.84375" customWidth="1"/>
    <col min="6408" max="6408" width="13.3828125" customWidth="1"/>
    <col min="6409" max="6409" width="5.3046875" customWidth="1"/>
    <col min="6410" max="6410" width="5.15234375" customWidth="1"/>
    <col min="6411" max="6411" width="5" customWidth="1"/>
    <col min="6412" max="6412" width="6" customWidth="1"/>
    <col min="6413" max="6413" width="5.69140625" customWidth="1"/>
    <col min="6414" max="6414" width="6.3828125" customWidth="1"/>
    <col min="6415" max="6416" width="5.3046875" customWidth="1"/>
    <col min="6417" max="6417" width="4.69140625" customWidth="1"/>
    <col min="6418" max="6418" width="6.69140625" customWidth="1"/>
    <col min="6419" max="6419" width="5" customWidth="1"/>
    <col min="6420" max="6420" width="6.84375" customWidth="1"/>
    <col min="6421" max="6421" width="5.15234375" customWidth="1"/>
    <col min="6422" max="6423" width="6.69140625" customWidth="1"/>
    <col min="6424" max="6424" width="6.3046875" customWidth="1"/>
    <col min="6425" max="6425" width="6.69140625" customWidth="1"/>
    <col min="6426" max="6426" width="6.3046875" customWidth="1"/>
    <col min="6427" max="6427" width="7.53515625" customWidth="1"/>
    <col min="6428" max="6428" width="7.15234375" customWidth="1"/>
    <col min="6429" max="6429" width="5.69140625" customWidth="1"/>
    <col min="6430" max="6433" width="5.84375" customWidth="1"/>
    <col min="6434" max="6435" width="6.84375" customWidth="1"/>
    <col min="6436" max="6436" width="5" customWidth="1"/>
    <col min="6437" max="6437" width="8.3046875" customWidth="1"/>
    <col min="6438" max="6438" width="9.84375" customWidth="1"/>
    <col min="6439" max="6440" width="7.3828125" customWidth="1"/>
    <col min="6441" max="6441" width="7.3046875" customWidth="1"/>
    <col min="6442" max="6442" width="8" customWidth="1"/>
    <col min="6443" max="6443" width="7.3046875" customWidth="1"/>
    <col min="6444" max="6444" width="6.3046875" customWidth="1"/>
    <col min="6445" max="6445" width="8.53515625" customWidth="1"/>
    <col min="6446" max="6446" width="7.84375" customWidth="1"/>
    <col min="6447" max="6447" width="6.69140625" customWidth="1"/>
    <col min="6448" max="6448" width="8.3828125" customWidth="1"/>
    <col min="6449" max="6449" width="8.69140625" customWidth="1"/>
    <col min="6450" max="6450" width="8" customWidth="1"/>
    <col min="6451" max="6451" width="7.69140625" customWidth="1"/>
    <col min="6452" max="6452" width="6.53515625" customWidth="1"/>
    <col min="6453" max="6453" width="9.3046875" customWidth="1"/>
    <col min="6454" max="6455" width="7.3828125" customWidth="1"/>
    <col min="6456" max="6456" width="8.3046875" customWidth="1"/>
    <col min="6457" max="6457" width="7.15234375" customWidth="1"/>
    <col min="6458" max="6458" width="6.84375" customWidth="1"/>
    <col min="6459" max="6460" width="8.15234375" customWidth="1"/>
    <col min="6461" max="6461" width="10" customWidth="1"/>
    <col min="6660" max="6660" width="5.3046875" customWidth="1"/>
    <col min="6661" max="6661" width="5" customWidth="1"/>
    <col min="6662" max="6662" width="4.69140625" customWidth="1"/>
    <col min="6663" max="6663" width="6.84375" customWidth="1"/>
    <col min="6664" max="6664" width="13.3828125" customWidth="1"/>
    <col min="6665" max="6665" width="5.3046875" customWidth="1"/>
    <col min="6666" max="6666" width="5.15234375" customWidth="1"/>
    <col min="6667" max="6667" width="5" customWidth="1"/>
    <col min="6668" max="6668" width="6" customWidth="1"/>
    <col min="6669" max="6669" width="5.69140625" customWidth="1"/>
    <col min="6670" max="6670" width="6.3828125" customWidth="1"/>
    <col min="6671" max="6672" width="5.3046875" customWidth="1"/>
    <col min="6673" max="6673" width="4.69140625" customWidth="1"/>
    <col min="6674" max="6674" width="6.69140625" customWidth="1"/>
    <col min="6675" max="6675" width="5" customWidth="1"/>
    <col min="6676" max="6676" width="6.84375" customWidth="1"/>
    <col min="6677" max="6677" width="5.15234375" customWidth="1"/>
    <col min="6678" max="6679" width="6.69140625" customWidth="1"/>
    <col min="6680" max="6680" width="6.3046875" customWidth="1"/>
    <col min="6681" max="6681" width="6.69140625" customWidth="1"/>
    <col min="6682" max="6682" width="6.3046875" customWidth="1"/>
    <col min="6683" max="6683" width="7.53515625" customWidth="1"/>
    <col min="6684" max="6684" width="7.15234375" customWidth="1"/>
    <col min="6685" max="6685" width="5.69140625" customWidth="1"/>
    <col min="6686" max="6689" width="5.84375" customWidth="1"/>
    <col min="6690" max="6691" width="6.84375" customWidth="1"/>
    <col min="6692" max="6692" width="5" customWidth="1"/>
    <col min="6693" max="6693" width="8.3046875" customWidth="1"/>
    <col min="6694" max="6694" width="9.84375" customWidth="1"/>
    <col min="6695" max="6696" width="7.3828125" customWidth="1"/>
    <col min="6697" max="6697" width="7.3046875" customWidth="1"/>
    <col min="6698" max="6698" width="8" customWidth="1"/>
    <col min="6699" max="6699" width="7.3046875" customWidth="1"/>
    <col min="6700" max="6700" width="6.3046875" customWidth="1"/>
    <col min="6701" max="6701" width="8.53515625" customWidth="1"/>
    <col min="6702" max="6702" width="7.84375" customWidth="1"/>
    <col min="6703" max="6703" width="6.69140625" customWidth="1"/>
    <col min="6704" max="6704" width="8.3828125" customWidth="1"/>
    <col min="6705" max="6705" width="8.69140625" customWidth="1"/>
    <col min="6706" max="6706" width="8" customWidth="1"/>
    <col min="6707" max="6707" width="7.69140625" customWidth="1"/>
    <col min="6708" max="6708" width="6.53515625" customWidth="1"/>
    <col min="6709" max="6709" width="9.3046875" customWidth="1"/>
    <col min="6710" max="6711" width="7.3828125" customWidth="1"/>
    <col min="6712" max="6712" width="8.3046875" customWidth="1"/>
    <col min="6713" max="6713" width="7.15234375" customWidth="1"/>
    <col min="6714" max="6714" width="6.84375" customWidth="1"/>
    <col min="6715" max="6716" width="8.15234375" customWidth="1"/>
    <col min="6717" max="6717" width="10" customWidth="1"/>
    <col min="6916" max="6916" width="5.3046875" customWidth="1"/>
    <col min="6917" max="6917" width="5" customWidth="1"/>
    <col min="6918" max="6918" width="4.69140625" customWidth="1"/>
    <col min="6919" max="6919" width="6.84375" customWidth="1"/>
    <col min="6920" max="6920" width="13.3828125" customWidth="1"/>
    <col min="6921" max="6921" width="5.3046875" customWidth="1"/>
    <col min="6922" max="6922" width="5.15234375" customWidth="1"/>
    <col min="6923" max="6923" width="5" customWidth="1"/>
    <col min="6924" max="6924" width="6" customWidth="1"/>
    <col min="6925" max="6925" width="5.69140625" customWidth="1"/>
    <col min="6926" max="6926" width="6.3828125" customWidth="1"/>
    <col min="6927" max="6928" width="5.3046875" customWidth="1"/>
    <col min="6929" max="6929" width="4.69140625" customWidth="1"/>
    <col min="6930" max="6930" width="6.69140625" customWidth="1"/>
    <col min="6931" max="6931" width="5" customWidth="1"/>
    <col min="6932" max="6932" width="6.84375" customWidth="1"/>
    <col min="6933" max="6933" width="5.15234375" customWidth="1"/>
    <col min="6934" max="6935" width="6.69140625" customWidth="1"/>
    <col min="6936" max="6936" width="6.3046875" customWidth="1"/>
    <col min="6937" max="6937" width="6.69140625" customWidth="1"/>
    <col min="6938" max="6938" width="6.3046875" customWidth="1"/>
    <col min="6939" max="6939" width="7.53515625" customWidth="1"/>
    <col min="6940" max="6940" width="7.15234375" customWidth="1"/>
    <col min="6941" max="6941" width="5.69140625" customWidth="1"/>
    <col min="6942" max="6945" width="5.84375" customWidth="1"/>
    <col min="6946" max="6947" width="6.84375" customWidth="1"/>
    <col min="6948" max="6948" width="5" customWidth="1"/>
    <col min="6949" max="6949" width="8.3046875" customWidth="1"/>
    <col min="6950" max="6950" width="9.84375" customWidth="1"/>
    <col min="6951" max="6952" width="7.3828125" customWidth="1"/>
    <col min="6953" max="6953" width="7.3046875" customWidth="1"/>
    <col min="6954" max="6954" width="8" customWidth="1"/>
    <col min="6955" max="6955" width="7.3046875" customWidth="1"/>
    <col min="6956" max="6956" width="6.3046875" customWidth="1"/>
    <col min="6957" max="6957" width="8.53515625" customWidth="1"/>
    <col min="6958" max="6958" width="7.84375" customWidth="1"/>
    <col min="6959" max="6959" width="6.69140625" customWidth="1"/>
    <col min="6960" max="6960" width="8.3828125" customWidth="1"/>
    <col min="6961" max="6961" width="8.69140625" customWidth="1"/>
    <col min="6962" max="6962" width="8" customWidth="1"/>
    <col min="6963" max="6963" width="7.69140625" customWidth="1"/>
    <col min="6964" max="6964" width="6.53515625" customWidth="1"/>
    <col min="6965" max="6965" width="9.3046875" customWidth="1"/>
    <col min="6966" max="6967" width="7.3828125" customWidth="1"/>
    <col min="6968" max="6968" width="8.3046875" customWidth="1"/>
    <col min="6969" max="6969" width="7.15234375" customWidth="1"/>
    <col min="6970" max="6970" width="6.84375" customWidth="1"/>
    <col min="6971" max="6972" width="8.15234375" customWidth="1"/>
    <col min="6973" max="6973" width="10" customWidth="1"/>
    <col min="7172" max="7172" width="5.3046875" customWidth="1"/>
    <col min="7173" max="7173" width="5" customWidth="1"/>
    <col min="7174" max="7174" width="4.69140625" customWidth="1"/>
    <col min="7175" max="7175" width="6.84375" customWidth="1"/>
    <col min="7176" max="7176" width="13.3828125" customWidth="1"/>
    <col min="7177" max="7177" width="5.3046875" customWidth="1"/>
    <col min="7178" max="7178" width="5.15234375" customWidth="1"/>
    <col min="7179" max="7179" width="5" customWidth="1"/>
    <col min="7180" max="7180" width="6" customWidth="1"/>
    <col min="7181" max="7181" width="5.69140625" customWidth="1"/>
    <col min="7182" max="7182" width="6.3828125" customWidth="1"/>
    <col min="7183" max="7184" width="5.3046875" customWidth="1"/>
    <col min="7185" max="7185" width="4.69140625" customWidth="1"/>
    <col min="7186" max="7186" width="6.69140625" customWidth="1"/>
    <col min="7187" max="7187" width="5" customWidth="1"/>
    <col min="7188" max="7188" width="6.84375" customWidth="1"/>
    <col min="7189" max="7189" width="5.15234375" customWidth="1"/>
    <col min="7190" max="7191" width="6.69140625" customWidth="1"/>
    <col min="7192" max="7192" width="6.3046875" customWidth="1"/>
    <col min="7193" max="7193" width="6.69140625" customWidth="1"/>
    <col min="7194" max="7194" width="6.3046875" customWidth="1"/>
    <col min="7195" max="7195" width="7.53515625" customWidth="1"/>
    <col min="7196" max="7196" width="7.15234375" customWidth="1"/>
    <col min="7197" max="7197" width="5.69140625" customWidth="1"/>
    <col min="7198" max="7201" width="5.84375" customWidth="1"/>
    <col min="7202" max="7203" width="6.84375" customWidth="1"/>
    <col min="7204" max="7204" width="5" customWidth="1"/>
    <col min="7205" max="7205" width="8.3046875" customWidth="1"/>
    <col min="7206" max="7206" width="9.84375" customWidth="1"/>
    <col min="7207" max="7208" width="7.3828125" customWidth="1"/>
    <col min="7209" max="7209" width="7.3046875" customWidth="1"/>
    <col min="7210" max="7210" width="8" customWidth="1"/>
    <col min="7211" max="7211" width="7.3046875" customWidth="1"/>
    <col min="7212" max="7212" width="6.3046875" customWidth="1"/>
    <col min="7213" max="7213" width="8.53515625" customWidth="1"/>
    <col min="7214" max="7214" width="7.84375" customWidth="1"/>
    <col min="7215" max="7215" width="6.69140625" customWidth="1"/>
    <col min="7216" max="7216" width="8.3828125" customWidth="1"/>
    <col min="7217" max="7217" width="8.69140625" customWidth="1"/>
    <col min="7218" max="7218" width="8" customWidth="1"/>
    <col min="7219" max="7219" width="7.69140625" customWidth="1"/>
    <col min="7220" max="7220" width="6.53515625" customWidth="1"/>
    <col min="7221" max="7221" width="9.3046875" customWidth="1"/>
    <col min="7222" max="7223" width="7.3828125" customWidth="1"/>
    <col min="7224" max="7224" width="8.3046875" customWidth="1"/>
    <col min="7225" max="7225" width="7.15234375" customWidth="1"/>
    <col min="7226" max="7226" width="6.84375" customWidth="1"/>
    <col min="7227" max="7228" width="8.15234375" customWidth="1"/>
    <col min="7229" max="7229" width="10" customWidth="1"/>
    <col min="7428" max="7428" width="5.3046875" customWidth="1"/>
    <col min="7429" max="7429" width="5" customWidth="1"/>
    <col min="7430" max="7430" width="4.69140625" customWidth="1"/>
    <col min="7431" max="7431" width="6.84375" customWidth="1"/>
    <col min="7432" max="7432" width="13.3828125" customWidth="1"/>
    <col min="7433" max="7433" width="5.3046875" customWidth="1"/>
    <col min="7434" max="7434" width="5.15234375" customWidth="1"/>
    <col min="7435" max="7435" width="5" customWidth="1"/>
    <col min="7436" max="7436" width="6" customWidth="1"/>
    <col min="7437" max="7437" width="5.69140625" customWidth="1"/>
    <col min="7438" max="7438" width="6.3828125" customWidth="1"/>
    <col min="7439" max="7440" width="5.3046875" customWidth="1"/>
    <col min="7441" max="7441" width="4.69140625" customWidth="1"/>
    <col min="7442" max="7442" width="6.69140625" customWidth="1"/>
    <col min="7443" max="7443" width="5" customWidth="1"/>
    <col min="7444" max="7444" width="6.84375" customWidth="1"/>
    <col min="7445" max="7445" width="5.15234375" customWidth="1"/>
    <col min="7446" max="7447" width="6.69140625" customWidth="1"/>
    <col min="7448" max="7448" width="6.3046875" customWidth="1"/>
    <col min="7449" max="7449" width="6.69140625" customWidth="1"/>
    <col min="7450" max="7450" width="6.3046875" customWidth="1"/>
    <col min="7451" max="7451" width="7.53515625" customWidth="1"/>
    <col min="7452" max="7452" width="7.15234375" customWidth="1"/>
    <col min="7453" max="7453" width="5.69140625" customWidth="1"/>
    <col min="7454" max="7457" width="5.84375" customWidth="1"/>
    <col min="7458" max="7459" width="6.84375" customWidth="1"/>
    <col min="7460" max="7460" width="5" customWidth="1"/>
    <col min="7461" max="7461" width="8.3046875" customWidth="1"/>
    <col min="7462" max="7462" width="9.84375" customWidth="1"/>
    <col min="7463" max="7464" width="7.3828125" customWidth="1"/>
    <col min="7465" max="7465" width="7.3046875" customWidth="1"/>
    <col min="7466" max="7466" width="8" customWidth="1"/>
    <col min="7467" max="7467" width="7.3046875" customWidth="1"/>
    <col min="7468" max="7468" width="6.3046875" customWidth="1"/>
    <col min="7469" max="7469" width="8.53515625" customWidth="1"/>
    <col min="7470" max="7470" width="7.84375" customWidth="1"/>
    <col min="7471" max="7471" width="6.69140625" customWidth="1"/>
    <col min="7472" max="7472" width="8.3828125" customWidth="1"/>
    <col min="7473" max="7473" width="8.69140625" customWidth="1"/>
    <col min="7474" max="7474" width="8" customWidth="1"/>
    <col min="7475" max="7475" width="7.69140625" customWidth="1"/>
    <col min="7476" max="7476" width="6.53515625" customWidth="1"/>
    <col min="7477" max="7477" width="9.3046875" customWidth="1"/>
    <col min="7478" max="7479" width="7.3828125" customWidth="1"/>
    <col min="7480" max="7480" width="8.3046875" customWidth="1"/>
    <col min="7481" max="7481" width="7.15234375" customWidth="1"/>
    <col min="7482" max="7482" width="6.84375" customWidth="1"/>
    <col min="7483" max="7484" width="8.15234375" customWidth="1"/>
    <col min="7485" max="7485" width="10" customWidth="1"/>
    <col min="7684" max="7684" width="5.3046875" customWidth="1"/>
    <col min="7685" max="7685" width="5" customWidth="1"/>
    <col min="7686" max="7686" width="4.69140625" customWidth="1"/>
    <col min="7687" max="7687" width="6.84375" customWidth="1"/>
    <col min="7688" max="7688" width="13.3828125" customWidth="1"/>
    <col min="7689" max="7689" width="5.3046875" customWidth="1"/>
    <col min="7690" max="7690" width="5.15234375" customWidth="1"/>
    <col min="7691" max="7691" width="5" customWidth="1"/>
    <col min="7692" max="7692" width="6" customWidth="1"/>
    <col min="7693" max="7693" width="5.69140625" customWidth="1"/>
    <col min="7694" max="7694" width="6.3828125" customWidth="1"/>
    <col min="7695" max="7696" width="5.3046875" customWidth="1"/>
    <col min="7697" max="7697" width="4.69140625" customWidth="1"/>
    <col min="7698" max="7698" width="6.69140625" customWidth="1"/>
    <col min="7699" max="7699" width="5" customWidth="1"/>
    <col min="7700" max="7700" width="6.84375" customWidth="1"/>
    <col min="7701" max="7701" width="5.15234375" customWidth="1"/>
    <col min="7702" max="7703" width="6.69140625" customWidth="1"/>
    <col min="7704" max="7704" width="6.3046875" customWidth="1"/>
    <col min="7705" max="7705" width="6.69140625" customWidth="1"/>
    <col min="7706" max="7706" width="6.3046875" customWidth="1"/>
    <col min="7707" max="7707" width="7.53515625" customWidth="1"/>
    <col min="7708" max="7708" width="7.15234375" customWidth="1"/>
    <col min="7709" max="7709" width="5.69140625" customWidth="1"/>
    <col min="7710" max="7713" width="5.84375" customWidth="1"/>
    <col min="7714" max="7715" width="6.84375" customWidth="1"/>
    <col min="7716" max="7716" width="5" customWidth="1"/>
    <col min="7717" max="7717" width="8.3046875" customWidth="1"/>
    <col min="7718" max="7718" width="9.84375" customWidth="1"/>
    <col min="7719" max="7720" width="7.3828125" customWidth="1"/>
    <col min="7721" max="7721" width="7.3046875" customWidth="1"/>
    <col min="7722" max="7722" width="8" customWidth="1"/>
    <col min="7723" max="7723" width="7.3046875" customWidth="1"/>
    <col min="7724" max="7724" width="6.3046875" customWidth="1"/>
    <col min="7725" max="7725" width="8.53515625" customWidth="1"/>
    <col min="7726" max="7726" width="7.84375" customWidth="1"/>
    <col min="7727" max="7727" width="6.69140625" customWidth="1"/>
    <col min="7728" max="7728" width="8.3828125" customWidth="1"/>
    <col min="7729" max="7729" width="8.69140625" customWidth="1"/>
    <col min="7730" max="7730" width="8" customWidth="1"/>
    <col min="7731" max="7731" width="7.69140625" customWidth="1"/>
    <col min="7732" max="7732" width="6.53515625" customWidth="1"/>
    <col min="7733" max="7733" width="9.3046875" customWidth="1"/>
    <col min="7734" max="7735" width="7.3828125" customWidth="1"/>
    <col min="7736" max="7736" width="8.3046875" customWidth="1"/>
    <col min="7737" max="7737" width="7.15234375" customWidth="1"/>
    <col min="7738" max="7738" width="6.84375" customWidth="1"/>
    <col min="7739" max="7740" width="8.15234375" customWidth="1"/>
    <col min="7741" max="7741" width="10" customWidth="1"/>
    <col min="7940" max="7940" width="5.3046875" customWidth="1"/>
    <col min="7941" max="7941" width="5" customWidth="1"/>
    <col min="7942" max="7942" width="4.69140625" customWidth="1"/>
    <col min="7943" max="7943" width="6.84375" customWidth="1"/>
    <col min="7944" max="7944" width="13.3828125" customWidth="1"/>
    <col min="7945" max="7945" width="5.3046875" customWidth="1"/>
    <col min="7946" max="7946" width="5.15234375" customWidth="1"/>
    <col min="7947" max="7947" width="5" customWidth="1"/>
    <col min="7948" max="7948" width="6" customWidth="1"/>
    <col min="7949" max="7949" width="5.69140625" customWidth="1"/>
    <col min="7950" max="7950" width="6.3828125" customWidth="1"/>
    <col min="7951" max="7952" width="5.3046875" customWidth="1"/>
    <col min="7953" max="7953" width="4.69140625" customWidth="1"/>
    <col min="7954" max="7954" width="6.69140625" customWidth="1"/>
    <col min="7955" max="7955" width="5" customWidth="1"/>
    <col min="7956" max="7956" width="6.84375" customWidth="1"/>
    <col min="7957" max="7957" width="5.15234375" customWidth="1"/>
    <col min="7958" max="7959" width="6.69140625" customWidth="1"/>
    <col min="7960" max="7960" width="6.3046875" customWidth="1"/>
    <col min="7961" max="7961" width="6.69140625" customWidth="1"/>
    <col min="7962" max="7962" width="6.3046875" customWidth="1"/>
    <col min="7963" max="7963" width="7.53515625" customWidth="1"/>
    <col min="7964" max="7964" width="7.15234375" customWidth="1"/>
    <col min="7965" max="7965" width="5.69140625" customWidth="1"/>
    <col min="7966" max="7969" width="5.84375" customWidth="1"/>
    <col min="7970" max="7971" width="6.84375" customWidth="1"/>
    <col min="7972" max="7972" width="5" customWidth="1"/>
    <col min="7973" max="7973" width="8.3046875" customWidth="1"/>
    <col min="7974" max="7974" width="9.84375" customWidth="1"/>
    <col min="7975" max="7976" width="7.3828125" customWidth="1"/>
    <col min="7977" max="7977" width="7.3046875" customWidth="1"/>
    <col min="7978" max="7978" width="8" customWidth="1"/>
    <col min="7979" max="7979" width="7.3046875" customWidth="1"/>
    <col min="7980" max="7980" width="6.3046875" customWidth="1"/>
    <col min="7981" max="7981" width="8.53515625" customWidth="1"/>
    <col min="7982" max="7982" width="7.84375" customWidth="1"/>
    <col min="7983" max="7983" width="6.69140625" customWidth="1"/>
    <col min="7984" max="7984" width="8.3828125" customWidth="1"/>
    <col min="7985" max="7985" width="8.69140625" customWidth="1"/>
    <col min="7986" max="7986" width="8" customWidth="1"/>
    <col min="7987" max="7987" width="7.69140625" customWidth="1"/>
    <col min="7988" max="7988" width="6.53515625" customWidth="1"/>
    <col min="7989" max="7989" width="9.3046875" customWidth="1"/>
    <col min="7990" max="7991" width="7.3828125" customWidth="1"/>
    <col min="7992" max="7992" width="8.3046875" customWidth="1"/>
    <col min="7993" max="7993" width="7.15234375" customWidth="1"/>
    <col min="7994" max="7994" width="6.84375" customWidth="1"/>
    <col min="7995" max="7996" width="8.15234375" customWidth="1"/>
    <col min="7997" max="7997" width="10" customWidth="1"/>
    <col min="8196" max="8196" width="5.3046875" customWidth="1"/>
    <col min="8197" max="8197" width="5" customWidth="1"/>
    <col min="8198" max="8198" width="4.69140625" customWidth="1"/>
    <col min="8199" max="8199" width="6.84375" customWidth="1"/>
    <col min="8200" max="8200" width="13.3828125" customWidth="1"/>
    <col min="8201" max="8201" width="5.3046875" customWidth="1"/>
    <col min="8202" max="8202" width="5.15234375" customWidth="1"/>
    <col min="8203" max="8203" width="5" customWidth="1"/>
    <col min="8204" max="8204" width="6" customWidth="1"/>
    <col min="8205" max="8205" width="5.69140625" customWidth="1"/>
    <col min="8206" max="8206" width="6.3828125" customWidth="1"/>
    <col min="8207" max="8208" width="5.3046875" customWidth="1"/>
    <col min="8209" max="8209" width="4.69140625" customWidth="1"/>
    <col min="8210" max="8210" width="6.69140625" customWidth="1"/>
    <col min="8211" max="8211" width="5" customWidth="1"/>
    <col min="8212" max="8212" width="6.84375" customWidth="1"/>
    <col min="8213" max="8213" width="5.15234375" customWidth="1"/>
    <col min="8214" max="8215" width="6.69140625" customWidth="1"/>
    <col min="8216" max="8216" width="6.3046875" customWidth="1"/>
    <col min="8217" max="8217" width="6.69140625" customWidth="1"/>
    <col min="8218" max="8218" width="6.3046875" customWidth="1"/>
    <col min="8219" max="8219" width="7.53515625" customWidth="1"/>
    <col min="8220" max="8220" width="7.15234375" customWidth="1"/>
    <col min="8221" max="8221" width="5.69140625" customWidth="1"/>
    <col min="8222" max="8225" width="5.84375" customWidth="1"/>
    <col min="8226" max="8227" width="6.84375" customWidth="1"/>
    <col min="8228" max="8228" width="5" customWidth="1"/>
    <col min="8229" max="8229" width="8.3046875" customWidth="1"/>
    <col min="8230" max="8230" width="9.84375" customWidth="1"/>
    <col min="8231" max="8232" width="7.3828125" customWidth="1"/>
    <col min="8233" max="8233" width="7.3046875" customWidth="1"/>
    <col min="8234" max="8234" width="8" customWidth="1"/>
    <col min="8235" max="8235" width="7.3046875" customWidth="1"/>
    <col min="8236" max="8236" width="6.3046875" customWidth="1"/>
    <col min="8237" max="8237" width="8.53515625" customWidth="1"/>
    <col min="8238" max="8238" width="7.84375" customWidth="1"/>
    <col min="8239" max="8239" width="6.69140625" customWidth="1"/>
    <col min="8240" max="8240" width="8.3828125" customWidth="1"/>
    <col min="8241" max="8241" width="8.69140625" customWidth="1"/>
    <col min="8242" max="8242" width="8" customWidth="1"/>
    <col min="8243" max="8243" width="7.69140625" customWidth="1"/>
    <col min="8244" max="8244" width="6.53515625" customWidth="1"/>
    <col min="8245" max="8245" width="9.3046875" customWidth="1"/>
    <col min="8246" max="8247" width="7.3828125" customWidth="1"/>
    <col min="8248" max="8248" width="8.3046875" customWidth="1"/>
    <col min="8249" max="8249" width="7.15234375" customWidth="1"/>
    <col min="8250" max="8250" width="6.84375" customWidth="1"/>
    <col min="8251" max="8252" width="8.15234375" customWidth="1"/>
    <col min="8253" max="8253" width="10" customWidth="1"/>
    <col min="8452" max="8452" width="5.3046875" customWidth="1"/>
    <col min="8453" max="8453" width="5" customWidth="1"/>
    <col min="8454" max="8454" width="4.69140625" customWidth="1"/>
    <col min="8455" max="8455" width="6.84375" customWidth="1"/>
    <col min="8456" max="8456" width="13.3828125" customWidth="1"/>
    <col min="8457" max="8457" width="5.3046875" customWidth="1"/>
    <col min="8458" max="8458" width="5.15234375" customWidth="1"/>
    <col min="8459" max="8459" width="5" customWidth="1"/>
    <col min="8460" max="8460" width="6" customWidth="1"/>
    <col min="8461" max="8461" width="5.69140625" customWidth="1"/>
    <col min="8462" max="8462" width="6.3828125" customWidth="1"/>
    <col min="8463" max="8464" width="5.3046875" customWidth="1"/>
    <col min="8465" max="8465" width="4.69140625" customWidth="1"/>
    <col min="8466" max="8466" width="6.69140625" customWidth="1"/>
    <col min="8467" max="8467" width="5" customWidth="1"/>
    <col min="8468" max="8468" width="6.84375" customWidth="1"/>
    <col min="8469" max="8469" width="5.15234375" customWidth="1"/>
    <col min="8470" max="8471" width="6.69140625" customWidth="1"/>
    <col min="8472" max="8472" width="6.3046875" customWidth="1"/>
    <col min="8473" max="8473" width="6.69140625" customWidth="1"/>
    <col min="8474" max="8474" width="6.3046875" customWidth="1"/>
    <col min="8475" max="8475" width="7.53515625" customWidth="1"/>
    <col min="8476" max="8476" width="7.15234375" customWidth="1"/>
    <col min="8477" max="8477" width="5.69140625" customWidth="1"/>
    <col min="8478" max="8481" width="5.84375" customWidth="1"/>
    <col min="8482" max="8483" width="6.84375" customWidth="1"/>
    <col min="8484" max="8484" width="5" customWidth="1"/>
    <col min="8485" max="8485" width="8.3046875" customWidth="1"/>
    <col min="8486" max="8486" width="9.84375" customWidth="1"/>
    <col min="8487" max="8488" width="7.3828125" customWidth="1"/>
    <col min="8489" max="8489" width="7.3046875" customWidth="1"/>
    <col min="8490" max="8490" width="8" customWidth="1"/>
    <col min="8491" max="8491" width="7.3046875" customWidth="1"/>
    <col min="8492" max="8492" width="6.3046875" customWidth="1"/>
    <col min="8493" max="8493" width="8.53515625" customWidth="1"/>
    <col min="8494" max="8494" width="7.84375" customWidth="1"/>
    <col min="8495" max="8495" width="6.69140625" customWidth="1"/>
    <col min="8496" max="8496" width="8.3828125" customWidth="1"/>
    <col min="8497" max="8497" width="8.69140625" customWidth="1"/>
    <col min="8498" max="8498" width="8" customWidth="1"/>
    <col min="8499" max="8499" width="7.69140625" customWidth="1"/>
    <col min="8500" max="8500" width="6.53515625" customWidth="1"/>
    <col min="8501" max="8501" width="9.3046875" customWidth="1"/>
    <col min="8502" max="8503" width="7.3828125" customWidth="1"/>
    <col min="8504" max="8504" width="8.3046875" customWidth="1"/>
    <col min="8505" max="8505" width="7.15234375" customWidth="1"/>
    <col min="8506" max="8506" width="6.84375" customWidth="1"/>
    <col min="8507" max="8508" width="8.15234375" customWidth="1"/>
    <col min="8509" max="8509" width="10" customWidth="1"/>
    <col min="8708" max="8708" width="5.3046875" customWidth="1"/>
    <col min="8709" max="8709" width="5" customWidth="1"/>
    <col min="8710" max="8710" width="4.69140625" customWidth="1"/>
    <col min="8711" max="8711" width="6.84375" customWidth="1"/>
    <col min="8712" max="8712" width="13.3828125" customWidth="1"/>
    <col min="8713" max="8713" width="5.3046875" customWidth="1"/>
    <col min="8714" max="8714" width="5.15234375" customWidth="1"/>
    <col min="8715" max="8715" width="5" customWidth="1"/>
    <col min="8716" max="8716" width="6" customWidth="1"/>
    <col min="8717" max="8717" width="5.69140625" customWidth="1"/>
    <col min="8718" max="8718" width="6.3828125" customWidth="1"/>
    <col min="8719" max="8720" width="5.3046875" customWidth="1"/>
    <col min="8721" max="8721" width="4.69140625" customWidth="1"/>
    <col min="8722" max="8722" width="6.69140625" customWidth="1"/>
    <col min="8723" max="8723" width="5" customWidth="1"/>
    <col min="8724" max="8724" width="6.84375" customWidth="1"/>
    <col min="8725" max="8725" width="5.15234375" customWidth="1"/>
    <col min="8726" max="8727" width="6.69140625" customWidth="1"/>
    <col min="8728" max="8728" width="6.3046875" customWidth="1"/>
    <col min="8729" max="8729" width="6.69140625" customWidth="1"/>
    <col min="8730" max="8730" width="6.3046875" customWidth="1"/>
    <col min="8731" max="8731" width="7.53515625" customWidth="1"/>
    <col min="8732" max="8732" width="7.15234375" customWidth="1"/>
    <col min="8733" max="8733" width="5.69140625" customWidth="1"/>
    <col min="8734" max="8737" width="5.84375" customWidth="1"/>
    <col min="8738" max="8739" width="6.84375" customWidth="1"/>
    <col min="8740" max="8740" width="5" customWidth="1"/>
    <col min="8741" max="8741" width="8.3046875" customWidth="1"/>
    <col min="8742" max="8742" width="9.84375" customWidth="1"/>
    <col min="8743" max="8744" width="7.3828125" customWidth="1"/>
    <col min="8745" max="8745" width="7.3046875" customWidth="1"/>
    <col min="8746" max="8746" width="8" customWidth="1"/>
    <col min="8747" max="8747" width="7.3046875" customWidth="1"/>
    <col min="8748" max="8748" width="6.3046875" customWidth="1"/>
    <col min="8749" max="8749" width="8.53515625" customWidth="1"/>
    <col min="8750" max="8750" width="7.84375" customWidth="1"/>
    <col min="8751" max="8751" width="6.69140625" customWidth="1"/>
    <col min="8752" max="8752" width="8.3828125" customWidth="1"/>
    <col min="8753" max="8753" width="8.69140625" customWidth="1"/>
    <col min="8754" max="8754" width="8" customWidth="1"/>
    <col min="8755" max="8755" width="7.69140625" customWidth="1"/>
    <col min="8756" max="8756" width="6.53515625" customWidth="1"/>
    <col min="8757" max="8757" width="9.3046875" customWidth="1"/>
    <col min="8758" max="8759" width="7.3828125" customWidth="1"/>
    <col min="8760" max="8760" width="8.3046875" customWidth="1"/>
    <col min="8761" max="8761" width="7.15234375" customWidth="1"/>
    <col min="8762" max="8762" width="6.84375" customWidth="1"/>
    <col min="8763" max="8764" width="8.15234375" customWidth="1"/>
    <col min="8765" max="8765" width="10" customWidth="1"/>
    <col min="8964" max="8964" width="5.3046875" customWidth="1"/>
    <col min="8965" max="8965" width="5" customWidth="1"/>
    <col min="8966" max="8966" width="4.69140625" customWidth="1"/>
    <col min="8967" max="8967" width="6.84375" customWidth="1"/>
    <col min="8968" max="8968" width="13.3828125" customWidth="1"/>
    <col min="8969" max="8969" width="5.3046875" customWidth="1"/>
    <col min="8970" max="8970" width="5.15234375" customWidth="1"/>
    <col min="8971" max="8971" width="5" customWidth="1"/>
    <col min="8972" max="8972" width="6" customWidth="1"/>
    <col min="8973" max="8973" width="5.69140625" customWidth="1"/>
    <col min="8974" max="8974" width="6.3828125" customWidth="1"/>
    <col min="8975" max="8976" width="5.3046875" customWidth="1"/>
    <col min="8977" max="8977" width="4.69140625" customWidth="1"/>
    <col min="8978" max="8978" width="6.69140625" customWidth="1"/>
    <col min="8979" max="8979" width="5" customWidth="1"/>
    <col min="8980" max="8980" width="6.84375" customWidth="1"/>
    <col min="8981" max="8981" width="5.15234375" customWidth="1"/>
    <col min="8982" max="8983" width="6.69140625" customWidth="1"/>
    <col min="8984" max="8984" width="6.3046875" customWidth="1"/>
    <col min="8985" max="8985" width="6.69140625" customWidth="1"/>
    <col min="8986" max="8986" width="6.3046875" customWidth="1"/>
    <col min="8987" max="8987" width="7.53515625" customWidth="1"/>
    <col min="8988" max="8988" width="7.15234375" customWidth="1"/>
    <col min="8989" max="8989" width="5.69140625" customWidth="1"/>
    <col min="8990" max="8993" width="5.84375" customWidth="1"/>
    <col min="8994" max="8995" width="6.84375" customWidth="1"/>
    <col min="8996" max="8996" width="5" customWidth="1"/>
    <col min="8997" max="8997" width="8.3046875" customWidth="1"/>
    <col min="8998" max="8998" width="9.84375" customWidth="1"/>
    <col min="8999" max="9000" width="7.3828125" customWidth="1"/>
    <col min="9001" max="9001" width="7.3046875" customWidth="1"/>
    <col min="9002" max="9002" width="8" customWidth="1"/>
    <col min="9003" max="9003" width="7.3046875" customWidth="1"/>
    <col min="9004" max="9004" width="6.3046875" customWidth="1"/>
    <col min="9005" max="9005" width="8.53515625" customWidth="1"/>
    <col min="9006" max="9006" width="7.84375" customWidth="1"/>
    <col min="9007" max="9007" width="6.69140625" customWidth="1"/>
    <col min="9008" max="9008" width="8.3828125" customWidth="1"/>
    <col min="9009" max="9009" width="8.69140625" customWidth="1"/>
    <col min="9010" max="9010" width="8" customWidth="1"/>
    <col min="9011" max="9011" width="7.69140625" customWidth="1"/>
    <col min="9012" max="9012" width="6.53515625" customWidth="1"/>
    <col min="9013" max="9013" width="9.3046875" customWidth="1"/>
    <col min="9014" max="9015" width="7.3828125" customWidth="1"/>
    <col min="9016" max="9016" width="8.3046875" customWidth="1"/>
    <col min="9017" max="9017" width="7.15234375" customWidth="1"/>
    <col min="9018" max="9018" width="6.84375" customWidth="1"/>
    <col min="9019" max="9020" width="8.15234375" customWidth="1"/>
    <col min="9021" max="9021" width="10" customWidth="1"/>
    <col min="9220" max="9220" width="5.3046875" customWidth="1"/>
    <col min="9221" max="9221" width="5" customWidth="1"/>
    <col min="9222" max="9222" width="4.69140625" customWidth="1"/>
    <col min="9223" max="9223" width="6.84375" customWidth="1"/>
    <col min="9224" max="9224" width="13.3828125" customWidth="1"/>
    <col min="9225" max="9225" width="5.3046875" customWidth="1"/>
    <col min="9226" max="9226" width="5.15234375" customWidth="1"/>
    <col min="9227" max="9227" width="5" customWidth="1"/>
    <col min="9228" max="9228" width="6" customWidth="1"/>
    <col min="9229" max="9229" width="5.69140625" customWidth="1"/>
    <col min="9230" max="9230" width="6.3828125" customWidth="1"/>
    <col min="9231" max="9232" width="5.3046875" customWidth="1"/>
    <col min="9233" max="9233" width="4.69140625" customWidth="1"/>
    <col min="9234" max="9234" width="6.69140625" customWidth="1"/>
    <col min="9235" max="9235" width="5" customWidth="1"/>
    <col min="9236" max="9236" width="6.84375" customWidth="1"/>
    <col min="9237" max="9237" width="5.15234375" customWidth="1"/>
    <col min="9238" max="9239" width="6.69140625" customWidth="1"/>
    <col min="9240" max="9240" width="6.3046875" customWidth="1"/>
    <col min="9241" max="9241" width="6.69140625" customWidth="1"/>
    <col min="9242" max="9242" width="6.3046875" customWidth="1"/>
    <col min="9243" max="9243" width="7.53515625" customWidth="1"/>
    <col min="9244" max="9244" width="7.15234375" customWidth="1"/>
    <col min="9245" max="9245" width="5.69140625" customWidth="1"/>
    <col min="9246" max="9249" width="5.84375" customWidth="1"/>
    <col min="9250" max="9251" width="6.84375" customWidth="1"/>
    <col min="9252" max="9252" width="5" customWidth="1"/>
    <col min="9253" max="9253" width="8.3046875" customWidth="1"/>
    <col min="9254" max="9254" width="9.84375" customWidth="1"/>
    <col min="9255" max="9256" width="7.3828125" customWidth="1"/>
    <col min="9257" max="9257" width="7.3046875" customWidth="1"/>
    <col min="9258" max="9258" width="8" customWidth="1"/>
    <col min="9259" max="9259" width="7.3046875" customWidth="1"/>
    <col min="9260" max="9260" width="6.3046875" customWidth="1"/>
    <col min="9261" max="9261" width="8.53515625" customWidth="1"/>
    <col min="9262" max="9262" width="7.84375" customWidth="1"/>
    <col min="9263" max="9263" width="6.69140625" customWidth="1"/>
    <col min="9264" max="9264" width="8.3828125" customWidth="1"/>
    <col min="9265" max="9265" width="8.69140625" customWidth="1"/>
    <col min="9266" max="9266" width="8" customWidth="1"/>
    <col min="9267" max="9267" width="7.69140625" customWidth="1"/>
    <col min="9268" max="9268" width="6.53515625" customWidth="1"/>
    <col min="9269" max="9269" width="9.3046875" customWidth="1"/>
    <col min="9270" max="9271" width="7.3828125" customWidth="1"/>
    <col min="9272" max="9272" width="8.3046875" customWidth="1"/>
    <col min="9273" max="9273" width="7.15234375" customWidth="1"/>
    <col min="9274" max="9274" width="6.84375" customWidth="1"/>
    <col min="9275" max="9276" width="8.15234375" customWidth="1"/>
    <col min="9277" max="9277" width="10" customWidth="1"/>
    <col min="9476" max="9476" width="5.3046875" customWidth="1"/>
    <col min="9477" max="9477" width="5" customWidth="1"/>
    <col min="9478" max="9478" width="4.69140625" customWidth="1"/>
    <col min="9479" max="9479" width="6.84375" customWidth="1"/>
    <col min="9480" max="9480" width="13.3828125" customWidth="1"/>
    <col min="9481" max="9481" width="5.3046875" customWidth="1"/>
    <col min="9482" max="9482" width="5.15234375" customWidth="1"/>
    <col min="9483" max="9483" width="5" customWidth="1"/>
    <col min="9484" max="9484" width="6" customWidth="1"/>
    <col min="9485" max="9485" width="5.69140625" customWidth="1"/>
    <col min="9486" max="9486" width="6.3828125" customWidth="1"/>
    <col min="9487" max="9488" width="5.3046875" customWidth="1"/>
    <col min="9489" max="9489" width="4.69140625" customWidth="1"/>
    <col min="9490" max="9490" width="6.69140625" customWidth="1"/>
    <col min="9491" max="9491" width="5" customWidth="1"/>
    <col min="9492" max="9492" width="6.84375" customWidth="1"/>
    <col min="9493" max="9493" width="5.15234375" customWidth="1"/>
    <col min="9494" max="9495" width="6.69140625" customWidth="1"/>
    <col min="9496" max="9496" width="6.3046875" customWidth="1"/>
    <col min="9497" max="9497" width="6.69140625" customWidth="1"/>
    <col min="9498" max="9498" width="6.3046875" customWidth="1"/>
    <col min="9499" max="9499" width="7.53515625" customWidth="1"/>
    <col min="9500" max="9500" width="7.15234375" customWidth="1"/>
    <col min="9501" max="9501" width="5.69140625" customWidth="1"/>
    <col min="9502" max="9505" width="5.84375" customWidth="1"/>
    <col min="9506" max="9507" width="6.84375" customWidth="1"/>
    <col min="9508" max="9508" width="5" customWidth="1"/>
    <col min="9509" max="9509" width="8.3046875" customWidth="1"/>
    <col min="9510" max="9510" width="9.84375" customWidth="1"/>
    <col min="9511" max="9512" width="7.3828125" customWidth="1"/>
    <col min="9513" max="9513" width="7.3046875" customWidth="1"/>
    <col min="9514" max="9514" width="8" customWidth="1"/>
    <col min="9515" max="9515" width="7.3046875" customWidth="1"/>
    <col min="9516" max="9516" width="6.3046875" customWidth="1"/>
    <col min="9517" max="9517" width="8.53515625" customWidth="1"/>
    <col min="9518" max="9518" width="7.84375" customWidth="1"/>
    <col min="9519" max="9519" width="6.69140625" customWidth="1"/>
    <col min="9520" max="9520" width="8.3828125" customWidth="1"/>
    <col min="9521" max="9521" width="8.69140625" customWidth="1"/>
    <col min="9522" max="9522" width="8" customWidth="1"/>
    <col min="9523" max="9523" width="7.69140625" customWidth="1"/>
    <col min="9524" max="9524" width="6.53515625" customWidth="1"/>
    <col min="9525" max="9525" width="9.3046875" customWidth="1"/>
    <col min="9526" max="9527" width="7.3828125" customWidth="1"/>
    <col min="9528" max="9528" width="8.3046875" customWidth="1"/>
    <col min="9529" max="9529" width="7.15234375" customWidth="1"/>
    <col min="9530" max="9530" width="6.84375" customWidth="1"/>
    <col min="9531" max="9532" width="8.15234375" customWidth="1"/>
    <col min="9533" max="9533" width="10" customWidth="1"/>
    <col min="9732" max="9732" width="5.3046875" customWidth="1"/>
    <col min="9733" max="9733" width="5" customWidth="1"/>
    <col min="9734" max="9734" width="4.69140625" customWidth="1"/>
    <col min="9735" max="9735" width="6.84375" customWidth="1"/>
    <col min="9736" max="9736" width="13.3828125" customWidth="1"/>
    <col min="9737" max="9737" width="5.3046875" customWidth="1"/>
    <col min="9738" max="9738" width="5.15234375" customWidth="1"/>
    <col min="9739" max="9739" width="5" customWidth="1"/>
    <col min="9740" max="9740" width="6" customWidth="1"/>
    <col min="9741" max="9741" width="5.69140625" customWidth="1"/>
    <col min="9742" max="9742" width="6.3828125" customWidth="1"/>
    <col min="9743" max="9744" width="5.3046875" customWidth="1"/>
    <col min="9745" max="9745" width="4.69140625" customWidth="1"/>
    <col min="9746" max="9746" width="6.69140625" customWidth="1"/>
    <col min="9747" max="9747" width="5" customWidth="1"/>
    <col min="9748" max="9748" width="6.84375" customWidth="1"/>
    <col min="9749" max="9749" width="5.15234375" customWidth="1"/>
    <col min="9750" max="9751" width="6.69140625" customWidth="1"/>
    <col min="9752" max="9752" width="6.3046875" customWidth="1"/>
    <col min="9753" max="9753" width="6.69140625" customWidth="1"/>
    <col min="9754" max="9754" width="6.3046875" customWidth="1"/>
    <col min="9755" max="9755" width="7.53515625" customWidth="1"/>
    <col min="9756" max="9756" width="7.15234375" customWidth="1"/>
    <col min="9757" max="9757" width="5.69140625" customWidth="1"/>
    <col min="9758" max="9761" width="5.84375" customWidth="1"/>
    <col min="9762" max="9763" width="6.84375" customWidth="1"/>
    <col min="9764" max="9764" width="5" customWidth="1"/>
    <col min="9765" max="9765" width="8.3046875" customWidth="1"/>
    <col min="9766" max="9766" width="9.84375" customWidth="1"/>
    <col min="9767" max="9768" width="7.3828125" customWidth="1"/>
    <col min="9769" max="9769" width="7.3046875" customWidth="1"/>
    <col min="9770" max="9770" width="8" customWidth="1"/>
    <col min="9771" max="9771" width="7.3046875" customWidth="1"/>
    <col min="9772" max="9772" width="6.3046875" customWidth="1"/>
    <col min="9773" max="9773" width="8.53515625" customWidth="1"/>
    <col min="9774" max="9774" width="7.84375" customWidth="1"/>
    <col min="9775" max="9775" width="6.69140625" customWidth="1"/>
    <col min="9776" max="9776" width="8.3828125" customWidth="1"/>
    <col min="9777" max="9777" width="8.69140625" customWidth="1"/>
    <col min="9778" max="9778" width="8" customWidth="1"/>
    <col min="9779" max="9779" width="7.69140625" customWidth="1"/>
    <col min="9780" max="9780" width="6.53515625" customWidth="1"/>
    <col min="9781" max="9781" width="9.3046875" customWidth="1"/>
    <col min="9782" max="9783" width="7.3828125" customWidth="1"/>
    <col min="9784" max="9784" width="8.3046875" customWidth="1"/>
    <col min="9785" max="9785" width="7.15234375" customWidth="1"/>
    <col min="9786" max="9786" width="6.84375" customWidth="1"/>
    <col min="9787" max="9788" width="8.15234375" customWidth="1"/>
    <col min="9789" max="9789" width="10" customWidth="1"/>
    <col min="9988" max="9988" width="5.3046875" customWidth="1"/>
    <col min="9989" max="9989" width="5" customWidth="1"/>
    <col min="9990" max="9990" width="4.69140625" customWidth="1"/>
    <col min="9991" max="9991" width="6.84375" customWidth="1"/>
    <col min="9992" max="9992" width="13.3828125" customWidth="1"/>
    <col min="9993" max="9993" width="5.3046875" customWidth="1"/>
    <col min="9994" max="9994" width="5.15234375" customWidth="1"/>
    <col min="9995" max="9995" width="5" customWidth="1"/>
    <col min="9996" max="9996" width="6" customWidth="1"/>
    <col min="9997" max="9997" width="5.69140625" customWidth="1"/>
    <col min="9998" max="9998" width="6.3828125" customWidth="1"/>
    <col min="9999" max="10000" width="5.3046875" customWidth="1"/>
    <col min="10001" max="10001" width="4.69140625" customWidth="1"/>
    <col min="10002" max="10002" width="6.69140625" customWidth="1"/>
    <col min="10003" max="10003" width="5" customWidth="1"/>
    <col min="10004" max="10004" width="6.84375" customWidth="1"/>
    <col min="10005" max="10005" width="5.15234375" customWidth="1"/>
    <col min="10006" max="10007" width="6.69140625" customWidth="1"/>
    <col min="10008" max="10008" width="6.3046875" customWidth="1"/>
    <col min="10009" max="10009" width="6.69140625" customWidth="1"/>
    <col min="10010" max="10010" width="6.3046875" customWidth="1"/>
    <col min="10011" max="10011" width="7.53515625" customWidth="1"/>
    <col min="10012" max="10012" width="7.15234375" customWidth="1"/>
    <col min="10013" max="10013" width="5.69140625" customWidth="1"/>
    <col min="10014" max="10017" width="5.84375" customWidth="1"/>
    <col min="10018" max="10019" width="6.84375" customWidth="1"/>
    <col min="10020" max="10020" width="5" customWidth="1"/>
    <col min="10021" max="10021" width="8.3046875" customWidth="1"/>
    <col min="10022" max="10022" width="9.84375" customWidth="1"/>
    <col min="10023" max="10024" width="7.3828125" customWidth="1"/>
    <col min="10025" max="10025" width="7.3046875" customWidth="1"/>
    <col min="10026" max="10026" width="8" customWidth="1"/>
    <col min="10027" max="10027" width="7.3046875" customWidth="1"/>
    <col min="10028" max="10028" width="6.3046875" customWidth="1"/>
    <col min="10029" max="10029" width="8.53515625" customWidth="1"/>
    <col min="10030" max="10030" width="7.84375" customWidth="1"/>
    <col min="10031" max="10031" width="6.69140625" customWidth="1"/>
    <col min="10032" max="10032" width="8.3828125" customWidth="1"/>
    <col min="10033" max="10033" width="8.69140625" customWidth="1"/>
    <col min="10034" max="10034" width="8" customWidth="1"/>
    <col min="10035" max="10035" width="7.69140625" customWidth="1"/>
    <col min="10036" max="10036" width="6.53515625" customWidth="1"/>
    <col min="10037" max="10037" width="9.3046875" customWidth="1"/>
    <col min="10038" max="10039" width="7.3828125" customWidth="1"/>
    <col min="10040" max="10040" width="8.3046875" customWidth="1"/>
    <col min="10041" max="10041" width="7.15234375" customWidth="1"/>
    <col min="10042" max="10042" width="6.84375" customWidth="1"/>
    <col min="10043" max="10044" width="8.15234375" customWidth="1"/>
    <col min="10045" max="10045" width="10" customWidth="1"/>
    <col min="10244" max="10244" width="5.3046875" customWidth="1"/>
    <col min="10245" max="10245" width="5" customWidth="1"/>
    <col min="10246" max="10246" width="4.69140625" customWidth="1"/>
    <col min="10247" max="10247" width="6.84375" customWidth="1"/>
    <col min="10248" max="10248" width="13.3828125" customWidth="1"/>
    <col min="10249" max="10249" width="5.3046875" customWidth="1"/>
    <col min="10250" max="10250" width="5.15234375" customWidth="1"/>
    <col min="10251" max="10251" width="5" customWidth="1"/>
    <col min="10252" max="10252" width="6" customWidth="1"/>
    <col min="10253" max="10253" width="5.69140625" customWidth="1"/>
    <col min="10254" max="10254" width="6.3828125" customWidth="1"/>
    <col min="10255" max="10256" width="5.3046875" customWidth="1"/>
    <col min="10257" max="10257" width="4.69140625" customWidth="1"/>
    <col min="10258" max="10258" width="6.69140625" customWidth="1"/>
    <col min="10259" max="10259" width="5" customWidth="1"/>
    <col min="10260" max="10260" width="6.84375" customWidth="1"/>
    <col min="10261" max="10261" width="5.15234375" customWidth="1"/>
    <col min="10262" max="10263" width="6.69140625" customWidth="1"/>
    <col min="10264" max="10264" width="6.3046875" customWidth="1"/>
    <col min="10265" max="10265" width="6.69140625" customWidth="1"/>
    <col min="10266" max="10266" width="6.3046875" customWidth="1"/>
    <col min="10267" max="10267" width="7.53515625" customWidth="1"/>
    <col min="10268" max="10268" width="7.15234375" customWidth="1"/>
    <col min="10269" max="10269" width="5.69140625" customWidth="1"/>
    <col min="10270" max="10273" width="5.84375" customWidth="1"/>
    <col min="10274" max="10275" width="6.84375" customWidth="1"/>
    <col min="10276" max="10276" width="5" customWidth="1"/>
    <col min="10277" max="10277" width="8.3046875" customWidth="1"/>
    <col min="10278" max="10278" width="9.84375" customWidth="1"/>
    <col min="10279" max="10280" width="7.3828125" customWidth="1"/>
    <col min="10281" max="10281" width="7.3046875" customWidth="1"/>
    <col min="10282" max="10282" width="8" customWidth="1"/>
    <col min="10283" max="10283" width="7.3046875" customWidth="1"/>
    <col min="10284" max="10284" width="6.3046875" customWidth="1"/>
    <col min="10285" max="10285" width="8.53515625" customWidth="1"/>
    <col min="10286" max="10286" width="7.84375" customWidth="1"/>
    <col min="10287" max="10287" width="6.69140625" customWidth="1"/>
    <col min="10288" max="10288" width="8.3828125" customWidth="1"/>
    <col min="10289" max="10289" width="8.69140625" customWidth="1"/>
    <col min="10290" max="10290" width="8" customWidth="1"/>
    <col min="10291" max="10291" width="7.69140625" customWidth="1"/>
    <col min="10292" max="10292" width="6.53515625" customWidth="1"/>
    <col min="10293" max="10293" width="9.3046875" customWidth="1"/>
    <col min="10294" max="10295" width="7.3828125" customWidth="1"/>
    <col min="10296" max="10296" width="8.3046875" customWidth="1"/>
    <col min="10297" max="10297" width="7.15234375" customWidth="1"/>
    <col min="10298" max="10298" width="6.84375" customWidth="1"/>
    <col min="10299" max="10300" width="8.15234375" customWidth="1"/>
    <col min="10301" max="10301" width="10" customWidth="1"/>
    <col min="10500" max="10500" width="5.3046875" customWidth="1"/>
    <col min="10501" max="10501" width="5" customWidth="1"/>
    <col min="10502" max="10502" width="4.69140625" customWidth="1"/>
    <col min="10503" max="10503" width="6.84375" customWidth="1"/>
    <col min="10504" max="10504" width="13.3828125" customWidth="1"/>
    <col min="10505" max="10505" width="5.3046875" customWidth="1"/>
    <col min="10506" max="10506" width="5.15234375" customWidth="1"/>
    <col min="10507" max="10507" width="5" customWidth="1"/>
    <col min="10508" max="10508" width="6" customWidth="1"/>
    <col min="10509" max="10509" width="5.69140625" customWidth="1"/>
    <col min="10510" max="10510" width="6.3828125" customWidth="1"/>
    <col min="10511" max="10512" width="5.3046875" customWidth="1"/>
    <col min="10513" max="10513" width="4.69140625" customWidth="1"/>
    <col min="10514" max="10514" width="6.69140625" customWidth="1"/>
    <col min="10515" max="10515" width="5" customWidth="1"/>
    <col min="10516" max="10516" width="6.84375" customWidth="1"/>
    <col min="10517" max="10517" width="5.15234375" customWidth="1"/>
    <col min="10518" max="10519" width="6.69140625" customWidth="1"/>
    <col min="10520" max="10520" width="6.3046875" customWidth="1"/>
    <col min="10521" max="10521" width="6.69140625" customWidth="1"/>
    <col min="10522" max="10522" width="6.3046875" customWidth="1"/>
    <col min="10523" max="10523" width="7.53515625" customWidth="1"/>
    <col min="10524" max="10524" width="7.15234375" customWidth="1"/>
    <col min="10525" max="10525" width="5.69140625" customWidth="1"/>
    <col min="10526" max="10529" width="5.84375" customWidth="1"/>
    <col min="10530" max="10531" width="6.84375" customWidth="1"/>
    <col min="10532" max="10532" width="5" customWidth="1"/>
    <col min="10533" max="10533" width="8.3046875" customWidth="1"/>
    <col min="10534" max="10534" width="9.84375" customWidth="1"/>
    <col min="10535" max="10536" width="7.3828125" customWidth="1"/>
    <col min="10537" max="10537" width="7.3046875" customWidth="1"/>
    <col min="10538" max="10538" width="8" customWidth="1"/>
    <col min="10539" max="10539" width="7.3046875" customWidth="1"/>
    <col min="10540" max="10540" width="6.3046875" customWidth="1"/>
    <col min="10541" max="10541" width="8.53515625" customWidth="1"/>
    <col min="10542" max="10542" width="7.84375" customWidth="1"/>
    <col min="10543" max="10543" width="6.69140625" customWidth="1"/>
    <col min="10544" max="10544" width="8.3828125" customWidth="1"/>
    <col min="10545" max="10545" width="8.69140625" customWidth="1"/>
    <col min="10546" max="10546" width="8" customWidth="1"/>
    <col min="10547" max="10547" width="7.69140625" customWidth="1"/>
    <col min="10548" max="10548" width="6.53515625" customWidth="1"/>
    <col min="10549" max="10549" width="9.3046875" customWidth="1"/>
    <col min="10550" max="10551" width="7.3828125" customWidth="1"/>
    <col min="10552" max="10552" width="8.3046875" customWidth="1"/>
    <col min="10553" max="10553" width="7.15234375" customWidth="1"/>
    <col min="10554" max="10554" width="6.84375" customWidth="1"/>
    <col min="10555" max="10556" width="8.15234375" customWidth="1"/>
    <col min="10557" max="10557" width="10" customWidth="1"/>
    <col min="10756" max="10756" width="5.3046875" customWidth="1"/>
    <col min="10757" max="10757" width="5" customWidth="1"/>
    <col min="10758" max="10758" width="4.69140625" customWidth="1"/>
    <col min="10759" max="10759" width="6.84375" customWidth="1"/>
    <col min="10760" max="10760" width="13.3828125" customWidth="1"/>
    <col min="10761" max="10761" width="5.3046875" customWidth="1"/>
    <col min="10762" max="10762" width="5.15234375" customWidth="1"/>
    <col min="10763" max="10763" width="5" customWidth="1"/>
    <col min="10764" max="10764" width="6" customWidth="1"/>
    <col min="10765" max="10765" width="5.69140625" customWidth="1"/>
    <col min="10766" max="10766" width="6.3828125" customWidth="1"/>
    <col min="10767" max="10768" width="5.3046875" customWidth="1"/>
    <col min="10769" max="10769" width="4.69140625" customWidth="1"/>
    <col min="10770" max="10770" width="6.69140625" customWidth="1"/>
    <col min="10771" max="10771" width="5" customWidth="1"/>
    <col min="10772" max="10772" width="6.84375" customWidth="1"/>
    <col min="10773" max="10773" width="5.15234375" customWidth="1"/>
    <col min="10774" max="10775" width="6.69140625" customWidth="1"/>
    <col min="10776" max="10776" width="6.3046875" customWidth="1"/>
    <col min="10777" max="10777" width="6.69140625" customWidth="1"/>
    <col min="10778" max="10778" width="6.3046875" customWidth="1"/>
    <col min="10779" max="10779" width="7.53515625" customWidth="1"/>
    <col min="10780" max="10780" width="7.15234375" customWidth="1"/>
    <col min="10781" max="10781" width="5.69140625" customWidth="1"/>
    <col min="10782" max="10785" width="5.84375" customWidth="1"/>
    <col min="10786" max="10787" width="6.84375" customWidth="1"/>
    <col min="10788" max="10788" width="5" customWidth="1"/>
    <col min="10789" max="10789" width="8.3046875" customWidth="1"/>
    <col min="10790" max="10790" width="9.84375" customWidth="1"/>
    <col min="10791" max="10792" width="7.3828125" customWidth="1"/>
    <col min="10793" max="10793" width="7.3046875" customWidth="1"/>
    <col min="10794" max="10794" width="8" customWidth="1"/>
    <col min="10795" max="10795" width="7.3046875" customWidth="1"/>
    <col min="10796" max="10796" width="6.3046875" customWidth="1"/>
    <col min="10797" max="10797" width="8.53515625" customWidth="1"/>
    <col min="10798" max="10798" width="7.84375" customWidth="1"/>
    <col min="10799" max="10799" width="6.69140625" customWidth="1"/>
    <col min="10800" max="10800" width="8.3828125" customWidth="1"/>
    <col min="10801" max="10801" width="8.69140625" customWidth="1"/>
    <col min="10802" max="10802" width="8" customWidth="1"/>
    <col min="10803" max="10803" width="7.69140625" customWidth="1"/>
    <col min="10804" max="10804" width="6.53515625" customWidth="1"/>
    <col min="10805" max="10805" width="9.3046875" customWidth="1"/>
    <col min="10806" max="10807" width="7.3828125" customWidth="1"/>
    <col min="10808" max="10808" width="8.3046875" customWidth="1"/>
    <col min="10809" max="10809" width="7.15234375" customWidth="1"/>
    <col min="10810" max="10810" width="6.84375" customWidth="1"/>
    <col min="10811" max="10812" width="8.15234375" customWidth="1"/>
    <col min="10813" max="10813" width="10" customWidth="1"/>
    <col min="11012" max="11012" width="5.3046875" customWidth="1"/>
    <col min="11013" max="11013" width="5" customWidth="1"/>
    <col min="11014" max="11014" width="4.69140625" customWidth="1"/>
    <col min="11015" max="11015" width="6.84375" customWidth="1"/>
    <col min="11016" max="11016" width="13.3828125" customWidth="1"/>
    <col min="11017" max="11017" width="5.3046875" customWidth="1"/>
    <col min="11018" max="11018" width="5.15234375" customWidth="1"/>
    <col min="11019" max="11019" width="5" customWidth="1"/>
    <col min="11020" max="11020" width="6" customWidth="1"/>
    <col min="11021" max="11021" width="5.69140625" customWidth="1"/>
    <col min="11022" max="11022" width="6.3828125" customWidth="1"/>
    <col min="11023" max="11024" width="5.3046875" customWidth="1"/>
    <col min="11025" max="11025" width="4.69140625" customWidth="1"/>
    <col min="11026" max="11026" width="6.69140625" customWidth="1"/>
    <col min="11027" max="11027" width="5" customWidth="1"/>
    <col min="11028" max="11028" width="6.84375" customWidth="1"/>
    <col min="11029" max="11029" width="5.15234375" customWidth="1"/>
    <col min="11030" max="11031" width="6.69140625" customWidth="1"/>
    <col min="11032" max="11032" width="6.3046875" customWidth="1"/>
    <col min="11033" max="11033" width="6.69140625" customWidth="1"/>
    <col min="11034" max="11034" width="6.3046875" customWidth="1"/>
    <col min="11035" max="11035" width="7.53515625" customWidth="1"/>
    <col min="11036" max="11036" width="7.15234375" customWidth="1"/>
    <col min="11037" max="11037" width="5.69140625" customWidth="1"/>
    <col min="11038" max="11041" width="5.84375" customWidth="1"/>
    <col min="11042" max="11043" width="6.84375" customWidth="1"/>
    <col min="11044" max="11044" width="5" customWidth="1"/>
    <col min="11045" max="11045" width="8.3046875" customWidth="1"/>
    <col min="11046" max="11046" width="9.84375" customWidth="1"/>
    <col min="11047" max="11048" width="7.3828125" customWidth="1"/>
    <col min="11049" max="11049" width="7.3046875" customWidth="1"/>
    <col min="11050" max="11050" width="8" customWidth="1"/>
    <col min="11051" max="11051" width="7.3046875" customWidth="1"/>
    <col min="11052" max="11052" width="6.3046875" customWidth="1"/>
    <col min="11053" max="11053" width="8.53515625" customWidth="1"/>
    <col min="11054" max="11054" width="7.84375" customWidth="1"/>
    <col min="11055" max="11055" width="6.69140625" customWidth="1"/>
    <col min="11056" max="11056" width="8.3828125" customWidth="1"/>
    <col min="11057" max="11057" width="8.69140625" customWidth="1"/>
    <col min="11058" max="11058" width="8" customWidth="1"/>
    <col min="11059" max="11059" width="7.69140625" customWidth="1"/>
    <col min="11060" max="11060" width="6.53515625" customWidth="1"/>
    <col min="11061" max="11061" width="9.3046875" customWidth="1"/>
    <col min="11062" max="11063" width="7.3828125" customWidth="1"/>
    <col min="11064" max="11064" width="8.3046875" customWidth="1"/>
    <col min="11065" max="11065" width="7.15234375" customWidth="1"/>
    <col min="11066" max="11066" width="6.84375" customWidth="1"/>
    <col min="11067" max="11068" width="8.15234375" customWidth="1"/>
    <col min="11069" max="11069" width="10" customWidth="1"/>
    <col min="11268" max="11268" width="5.3046875" customWidth="1"/>
    <col min="11269" max="11269" width="5" customWidth="1"/>
    <col min="11270" max="11270" width="4.69140625" customWidth="1"/>
    <col min="11271" max="11271" width="6.84375" customWidth="1"/>
    <col min="11272" max="11272" width="13.3828125" customWidth="1"/>
    <col min="11273" max="11273" width="5.3046875" customWidth="1"/>
    <col min="11274" max="11274" width="5.15234375" customWidth="1"/>
    <col min="11275" max="11275" width="5" customWidth="1"/>
    <col min="11276" max="11276" width="6" customWidth="1"/>
    <col min="11277" max="11277" width="5.69140625" customWidth="1"/>
    <col min="11278" max="11278" width="6.3828125" customWidth="1"/>
    <col min="11279" max="11280" width="5.3046875" customWidth="1"/>
    <col min="11281" max="11281" width="4.69140625" customWidth="1"/>
    <col min="11282" max="11282" width="6.69140625" customWidth="1"/>
    <col min="11283" max="11283" width="5" customWidth="1"/>
    <col min="11284" max="11284" width="6.84375" customWidth="1"/>
    <col min="11285" max="11285" width="5.15234375" customWidth="1"/>
    <col min="11286" max="11287" width="6.69140625" customWidth="1"/>
    <col min="11288" max="11288" width="6.3046875" customWidth="1"/>
    <col min="11289" max="11289" width="6.69140625" customWidth="1"/>
    <col min="11290" max="11290" width="6.3046875" customWidth="1"/>
    <col min="11291" max="11291" width="7.53515625" customWidth="1"/>
    <col min="11292" max="11292" width="7.15234375" customWidth="1"/>
    <col min="11293" max="11293" width="5.69140625" customWidth="1"/>
    <col min="11294" max="11297" width="5.84375" customWidth="1"/>
    <col min="11298" max="11299" width="6.84375" customWidth="1"/>
    <col min="11300" max="11300" width="5" customWidth="1"/>
    <col min="11301" max="11301" width="8.3046875" customWidth="1"/>
    <col min="11302" max="11302" width="9.84375" customWidth="1"/>
    <col min="11303" max="11304" width="7.3828125" customWidth="1"/>
    <col min="11305" max="11305" width="7.3046875" customWidth="1"/>
    <col min="11306" max="11306" width="8" customWidth="1"/>
    <col min="11307" max="11307" width="7.3046875" customWidth="1"/>
    <col min="11308" max="11308" width="6.3046875" customWidth="1"/>
    <col min="11309" max="11309" width="8.53515625" customWidth="1"/>
    <col min="11310" max="11310" width="7.84375" customWidth="1"/>
    <col min="11311" max="11311" width="6.69140625" customWidth="1"/>
    <col min="11312" max="11312" width="8.3828125" customWidth="1"/>
    <col min="11313" max="11313" width="8.69140625" customWidth="1"/>
    <col min="11314" max="11314" width="8" customWidth="1"/>
    <col min="11315" max="11315" width="7.69140625" customWidth="1"/>
    <col min="11316" max="11316" width="6.53515625" customWidth="1"/>
    <col min="11317" max="11317" width="9.3046875" customWidth="1"/>
    <col min="11318" max="11319" width="7.3828125" customWidth="1"/>
    <col min="11320" max="11320" width="8.3046875" customWidth="1"/>
    <col min="11321" max="11321" width="7.15234375" customWidth="1"/>
    <col min="11322" max="11322" width="6.84375" customWidth="1"/>
    <col min="11323" max="11324" width="8.15234375" customWidth="1"/>
    <col min="11325" max="11325" width="10" customWidth="1"/>
    <col min="11524" max="11524" width="5.3046875" customWidth="1"/>
    <col min="11525" max="11525" width="5" customWidth="1"/>
    <col min="11526" max="11526" width="4.69140625" customWidth="1"/>
    <col min="11527" max="11527" width="6.84375" customWidth="1"/>
    <col min="11528" max="11528" width="13.3828125" customWidth="1"/>
    <col min="11529" max="11529" width="5.3046875" customWidth="1"/>
    <col min="11530" max="11530" width="5.15234375" customWidth="1"/>
    <col min="11531" max="11531" width="5" customWidth="1"/>
    <col min="11532" max="11532" width="6" customWidth="1"/>
    <col min="11533" max="11533" width="5.69140625" customWidth="1"/>
    <col min="11534" max="11534" width="6.3828125" customWidth="1"/>
    <col min="11535" max="11536" width="5.3046875" customWidth="1"/>
    <col min="11537" max="11537" width="4.69140625" customWidth="1"/>
    <col min="11538" max="11538" width="6.69140625" customWidth="1"/>
    <col min="11539" max="11539" width="5" customWidth="1"/>
    <col min="11540" max="11540" width="6.84375" customWidth="1"/>
    <col min="11541" max="11541" width="5.15234375" customWidth="1"/>
    <col min="11542" max="11543" width="6.69140625" customWidth="1"/>
    <col min="11544" max="11544" width="6.3046875" customWidth="1"/>
    <col min="11545" max="11545" width="6.69140625" customWidth="1"/>
    <col min="11546" max="11546" width="6.3046875" customWidth="1"/>
    <col min="11547" max="11547" width="7.53515625" customWidth="1"/>
    <col min="11548" max="11548" width="7.15234375" customWidth="1"/>
    <col min="11549" max="11549" width="5.69140625" customWidth="1"/>
    <col min="11550" max="11553" width="5.84375" customWidth="1"/>
    <col min="11554" max="11555" width="6.84375" customWidth="1"/>
    <col min="11556" max="11556" width="5" customWidth="1"/>
    <col min="11557" max="11557" width="8.3046875" customWidth="1"/>
    <col min="11558" max="11558" width="9.84375" customWidth="1"/>
    <col min="11559" max="11560" width="7.3828125" customWidth="1"/>
    <col min="11561" max="11561" width="7.3046875" customWidth="1"/>
    <col min="11562" max="11562" width="8" customWidth="1"/>
    <col min="11563" max="11563" width="7.3046875" customWidth="1"/>
    <col min="11564" max="11564" width="6.3046875" customWidth="1"/>
    <col min="11565" max="11565" width="8.53515625" customWidth="1"/>
    <col min="11566" max="11566" width="7.84375" customWidth="1"/>
    <col min="11567" max="11567" width="6.69140625" customWidth="1"/>
    <col min="11568" max="11568" width="8.3828125" customWidth="1"/>
    <col min="11569" max="11569" width="8.69140625" customWidth="1"/>
    <col min="11570" max="11570" width="8" customWidth="1"/>
    <col min="11571" max="11571" width="7.69140625" customWidth="1"/>
    <col min="11572" max="11572" width="6.53515625" customWidth="1"/>
    <col min="11573" max="11573" width="9.3046875" customWidth="1"/>
    <col min="11574" max="11575" width="7.3828125" customWidth="1"/>
    <col min="11576" max="11576" width="8.3046875" customWidth="1"/>
    <col min="11577" max="11577" width="7.15234375" customWidth="1"/>
    <col min="11578" max="11578" width="6.84375" customWidth="1"/>
    <col min="11579" max="11580" width="8.15234375" customWidth="1"/>
    <col min="11581" max="11581" width="10" customWidth="1"/>
    <col min="11780" max="11780" width="5.3046875" customWidth="1"/>
    <col min="11781" max="11781" width="5" customWidth="1"/>
    <col min="11782" max="11782" width="4.69140625" customWidth="1"/>
    <col min="11783" max="11783" width="6.84375" customWidth="1"/>
    <col min="11784" max="11784" width="13.3828125" customWidth="1"/>
    <col min="11785" max="11785" width="5.3046875" customWidth="1"/>
    <col min="11786" max="11786" width="5.15234375" customWidth="1"/>
    <col min="11787" max="11787" width="5" customWidth="1"/>
    <col min="11788" max="11788" width="6" customWidth="1"/>
    <col min="11789" max="11789" width="5.69140625" customWidth="1"/>
    <col min="11790" max="11790" width="6.3828125" customWidth="1"/>
    <col min="11791" max="11792" width="5.3046875" customWidth="1"/>
    <col min="11793" max="11793" width="4.69140625" customWidth="1"/>
    <col min="11794" max="11794" width="6.69140625" customWidth="1"/>
    <col min="11795" max="11795" width="5" customWidth="1"/>
    <col min="11796" max="11796" width="6.84375" customWidth="1"/>
    <col min="11797" max="11797" width="5.15234375" customWidth="1"/>
    <col min="11798" max="11799" width="6.69140625" customWidth="1"/>
    <col min="11800" max="11800" width="6.3046875" customWidth="1"/>
    <col min="11801" max="11801" width="6.69140625" customWidth="1"/>
    <col min="11802" max="11802" width="6.3046875" customWidth="1"/>
    <col min="11803" max="11803" width="7.53515625" customWidth="1"/>
    <col min="11804" max="11804" width="7.15234375" customWidth="1"/>
    <col min="11805" max="11805" width="5.69140625" customWidth="1"/>
    <col min="11806" max="11809" width="5.84375" customWidth="1"/>
    <col min="11810" max="11811" width="6.84375" customWidth="1"/>
    <col min="11812" max="11812" width="5" customWidth="1"/>
    <col min="11813" max="11813" width="8.3046875" customWidth="1"/>
    <col min="11814" max="11814" width="9.84375" customWidth="1"/>
    <col min="11815" max="11816" width="7.3828125" customWidth="1"/>
    <col min="11817" max="11817" width="7.3046875" customWidth="1"/>
    <col min="11818" max="11818" width="8" customWidth="1"/>
    <col min="11819" max="11819" width="7.3046875" customWidth="1"/>
    <col min="11820" max="11820" width="6.3046875" customWidth="1"/>
    <col min="11821" max="11821" width="8.53515625" customWidth="1"/>
    <col min="11822" max="11822" width="7.84375" customWidth="1"/>
    <col min="11823" max="11823" width="6.69140625" customWidth="1"/>
    <col min="11824" max="11824" width="8.3828125" customWidth="1"/>
    <col min="11825" max="11825" width="8.69140625" customWidth="1"/>
    <col min="11826" max="11826" width="8" customWidth="1"/>
    <col min="11827" max="11827" width="7.69140625" customWidth="1"/>
    <col min="11828" max="11828" width="6.53515625" customWidth="1"/>
    <col min="11829" max="11829" width="9.3046875" customWidth="1"/>
    <col min="11830" max="11831" width="7.3828125" customWidth="1"/>
    <col min="11832" max="11832" width="8.3046875" customWidth="1"/>
    <col min="11833" max="11833" width="7.15234375" customWidth="1"/>
    <col min="11834" max="11834" width="6.84375" customWidth="1"/>
    <col min="11835" max="11836" width="8.15234375" customWidth="1"/>
    <col min="11837" max="11837" width="10" customWidth="1"/>
    <col min="12036" max="12036" width="5.3046875" customWidth="1"/>
    <col min="12037" max="12037" width="5" customWidth="1"/>
    <col min="12038" max="12038" width="4.69140625" customWidth="1"/>
    <col min="12039" max="12039" width="6.84375" customWidth="1"/>
    <col min="12040" max="12040" width="13.3828125" customWidth="1"/>
    <col min="12041" max="12041" width="5.3046875" customWidth="1"/>
    <col min="12042" max="12042" width="5.15234375" customWidth="1"/>
    <col min="12043" max="12043" width="5" customWidth="1"/>
    <col min="12044" max="12044" width="6" customWidth="1"/>
    <col min="12045" max="12045" width="5.69140625" customWidth="1"/>
    <col min="12046" max="12046" width="6.3828125" customWidth="1"/>
    <col min="12047" max="12048" width="5.3046875" customWidth="1"/>
    <col min="12049" max="12049" width="4.69140625" customWidth="1"/>
    <col min="12050" max="12050" width="6.69140625" customWidth="1"/>
    <col min="12051" max="12051" width="5" customWidth="1"/>
    <col min="12052" max="12052" width="6.84375" customWidth="1"/>
    <col min="12053" max="12053" width="5.15234375" customWidth="1"/>
    <col min="12054" max="12055" width="6.69140625" customWidth="1"/>
    <col min="12056" max="12056" width="6.3046875" customWidth="1"/>
    <col min="12057" max="12057" width="6.69140625" customWidth="1"/>
    <col min="12058" max="12058" width="6.3046875" customWidth="1"/>
    <col min="12059" max="12059" width="7.53515625" customWidth="1"/>
    <col min="12060" max="12060" width="7.15234375" customWidth="1"/>
    <col min="12061" max="12061" width="5.69140625" customWidth="1"/>
    <col min="12062" max="12065" width="5.84375" customWidth="1"/>
    <col min="12066" max="12067" width="6.84375" customWidth="1"/>
    <col min="12068" max="12068" width="5" customWidth="1"/>
    <col min="12069" max="12069" width="8.3046875" customWidth="1"/>
    <col min="12070" max="12070" width="9.84375" customWidth="1"/>
    <col min="12071" max="12072" width="7.3828125" customWidth="1"/>
    <col min="12073" max="12073" width="7.3046875" customWidth="1"/>
    <col min="12074" max="12074" width="8" customWidth="1"/>
    <col min="12075" max="12075" width="7.3046875" customWidth="1"/>
    <col min="12076" max="12076" width="6.3046875" customWidth="1"/>
    <col min="12077" max="12077" width="8.53515625" customWidth="1"/>
    <col min="12078" max="12078" width="7.84375" customWidth="1"/>
    <col min="12079" max="12079" width="6.69140625" customWidth="1"/>
    <col min="12080" max="12080" width="8.3828125" customWidth="1"/>
    <col min="12081" max="12081" width="8.69140625" customWidth="1"/>
    <col min="12082" max="12082" width="8" customWidth="1"/>
    <col min="12083" max="12083" width="7.69140625" customWidth="1"/>
    <col min="12084" max="12084" width="6.53515625" customWidth="1"/>
    <col min="12085" max="12085" width="9.3046875" customWidth="1"/>
    <col min="12086" max="12087" width="7.3828125" customWidth="1"/>
    <col min="12088" max="12088" width="8.3046875" customWidth="1"/>
    <col min="12089" max="12089" width="7.15234375" customWidth="1"/>
    <col min="12090" max="12090" width="6.84375" customWidth="1"/>
    <col min="12091" max="12092" width="8.15234375" customWidth="1"/>
    <col min="12093" max="12093" width="10" customWidth="1"/>
    <col min="12292" max="12292" width="5.3046875" customWidth="1"/>
    <col min="12293" max="12293" width="5" customWidth="1"/>
    <col min="12294" max="12294" width="4.69140625" customWidth="1"/>
    <col min="12295" max="12295" width="6.84375" customWidth="1"/>
    <col min="12296" max="12296" width="13.3828125" customWidth="1"/>
    <col min="12297" max="12297" width="5.3046875" customWidth="1"/>
    <col min="12298" max="12298" width="5.15234375" customWidth="1"/>
    <col min="12299" max="12299" width="5" customWidth="1"/>
    <col min="12300" max="12300" width="6" customWidth="1"/>
    <col min="12301" max="12301" width="5.69140625" customWidth="1"/>
    <col min="12302" max="12302" width="6.3828125" customWidth="1"/>
    <col min="12303" max="12304" width="5.3046875" customWidth="1"/>
    <col min="12305" max="12305" width="4.69140625" customWidth="1"/>
    <col min="12306" max="12306" width="6.69140625" customWidth="1"/>
    <col min="12307" max="12307" width="5" customWidth="1"/>
    <col min="12308" max="12308" width="6.84375" customWidth="1"/>
    <col min="12309" max="12309" width="5.15234375" customWidth="1"/>
    <col min="12310" max="12311" width="6.69140625" customWidth="1"/>
    <col min="12312" max="12312" width="6.3046875" customWidth="1"/>
    <col min="12313" max="12313" width="6.69140625" customWidth="1"/>
    <col min="12314" max="12314" width="6.3046875" customWidth="1"/>
    <col min="12315" max="12315" width="7.53515625" customWidth="1"/>
    <col min="12316" max="12316" width="7.15234375" customWidth="1"/>
    <col min="12317" max="12317" width="5.69140625" customWidth="1"/>
    <col min="12318" max="12321" width="5.84375" customWidth="1"/>
    <col min="12322" max="12323" width="6.84375" customWidth="1"/>
    <col min="12324" max="12324" width="5" customWidth="1"/>
    <col min="12325" max="12325" width="8.3046875" customWidth="1"/>
    <col min="12326" max="12326" width="9.84375" customWidth="1"/>
    <col min="12327" max="12328" width="7.3828125" customWidth="1"/>
    <col min="12329" max="12329" width="7.3046875" customWidth="1"/>
    <col min="12330" max="12330" width="8" customWidth="1"/>
    <col min="12331" max="12331" width="7.3046875" customWidth="1"/>
    <col min="12332" max="12332" width="6.3046875" customWidth="1"/>
    <col min="12333" max="12333" width="8.53515625" customWidth="1"/>
    <col min="12334" max="12334" width="7.84375" customWidth="1"/>
    <col min="12335" max="12335" width="6.69140625" customWidth="1"/>
    <col min="12336" max="12336" width="8.3828125" customWidth="1"/>
    <col min="12337" max="12337" width="8.69140625" customWidth="1"/>
    <col min="12338" max="12338" width="8" customWidth="1"/>
    <col min="12339" max="12339" width="7.69140625" customWidth="1"/>
    <col min="12340" max="12340" width="6.53515625" customWidth="1"/>
    <col min="12341" max="12341" width="9.3046875" customWidth="1"/>
    <col min="12342" max="12343" width="7.3828125" customWidth="1"/>
    <col min="12344" max="12344" width="8.3046875" customWidth="1"/>
    <col min="12345" max="12345" width="7.15234375" customWidth="1"/>
    <col min="12346" max="12346" width="6.84375" customWidth="1"/>
    <col min="12347" max="12348" width="8.15234375" customWidth="1"/>
    <col min="12349" max="12349" width="10" customWidth="1"/>
    <col min="12548" max="12548" width="5.3046875" customWidth="1"/>
    <col min="12549" max="12549" width="5" customWidth="1"/>
    <col min="12550" max="12550" width="4.69140625" customWidth="1"/>
    <col min="12551" max="12551" width="6.84375" customWidth="1"/>
    <col min="12552" max="12552" width="13.3828125" customWidth="1"/>
    <col min="12553" max="12553" width="5.3046875" customWidth="1"/>
    <col min="12554" max="12554" width="5.15234375" customWidth="1"/>
    <col min="12555" max="12555" width="5" customWidth="1"/>
    <col min="12556" max="12556" width="6" customWidth="1"/>
    <col min="12557" max="12557" width="5.69140625" customWidth="1"/>
    <col min="12558" max="12558" width="6.3828125" customWidth="1"/>
    <col min="12559" max="12560" width="5.3046875" customWidth="1"/>
    <col min="12561" max="12561" width="4.69140625" customWidth="1"/>
    <col min="12562" max="12562" width="6.69140625" customWidth="1"/>
    <col min="12563" max="12563" width="5" customWidth="1"/>
    <col min="12564" max="12564" width="6.84375" customWidth="1"/>
    <col min="12565" max="12565" width="5.15234375" customWidth="1"/>
    <col min="12566" max="12567" width="6.69140625" customWidth="1"/>
    <col min="12568" max="12568" width="6.3046875" customWidth="1"/>
    <col min="12569" max="12569" width="6.69140625" customWidth="1"/>
    <col min="12570" max="12570" width="6.3046875" customWidth="1"/>
    <col min="12571" max="12571" width="7.53515625" customWidth="1"/>
    <col min="12572" max="12572" width="7.15234375" customWidth="1"/>
    <col min="12573" max="12573" width="5.69140625" customWidth="1"/>
    <col min="12574" max="12577" width="5.84375" customWidth="1"/>
    <col min="12578" max="12579" width="6.84375" customWidth="1"/>
    <col min="12580" max="12580" width="5" customWidth="1"/>
    <col min="12581" max="12581" width="8.3046875" customWidth="1"/>
    <col min="12582" max="12582" width="9.84375" customWidth="1"/>
    <col min="12583" max="12584" width="7.3828125" customWidth="1"/>
    <col min="12585" max="12585" width="7.3046875" customWidth="1"/>
    <col min="12586" max="12586" width="8" customWidth="1"/>
    <col min="12587" max="12587" width="7.3046875" customWidth="1"/>
    <col min="12588" max="12588" width="6.3046875" customWidth="1"/>
    <col min="12589" max="12589" width="8.53515625" customWidth="1"/>
    <col min="12590" max="12590" width="7.84375" customWidth="1"/>
    <col min="12591" max="12591" width="6.69140625" customWidth="1"/>
    <col min="12592" max="12592" width="8.3828125" customWidth="1"/>
    <col min="12593" max="12593" width="8.69140625" customWidth="1"/>
    <col min="12594" max="12594" width="8" customWidth="1"/>
    <col min="12595" max="12595" width="7.69140625" customWidth="1"/>
    <col min="12596" max="12596" width="6.53515625" customWidth="1"/>
    <col min="12597" max="12597" width="9.3046875" customWidth="1"/>
    <col min="12598" max="12599" width="7.3828125" customWidth="1"/>
    <col min="12600" max="12600" width="8.3046875" customWidth="1"/>
    <col min="12601" max="12601" width="7.15234375" customWidth="1"/>
    <col min="12602" max="12602" width="6.84375" customWidth="1"/>
    <col min="12603" max="12604" width="8.15234375" customWidth="1"/>
    <col min="12605" max="12605" width="10" customWidth="1"/>
    <col min="12804" max="12804" width="5.3046875" customWidth="1"/>
    <col min="12805" max="12805" width="5" customWidth="1"/>
    <col min="12806" max="12806" width="4.69140625" customWidth="1"/>
    <col min="12807" max="12807" width="6.84375" customWidth="1"/>
    <col min="12808" max="12808" width="13.3828125" customWidth="1"/>
    <col min="12809" max="12809" width="5.3046875" customWidth="1"/>
    <col min="12810" max="12810" width="5.15234375" customWidth="1"/>
    <col min="12811" max="12811" width="5" customWidth="1"/>
    <col min="12812" max="12812" width="6" customWidth="1"/>
    <col min="12813" max="12813" width="5.69140625" customWidth="1"/>
    <col min="12814" max="12814" width="6.3828125" customWidth="1"/>
    <col min="12815" max="12816" width="5.3046875" customWidth="1"/>
    <col min="12817" max="12817" width="4.69140625" customWidth="1"/>
    <col min="12818" max="12818" width="6.69140625" customWidth="1"/>
    <col min="12819" max="12819" width="5" customWidth="1"/>
    <col min="12820" max="12820" width="6.84375" customWidth="1"/>
    <col min="12821" max="12821" width="5.15234375" customWidth="1"/>
    <col min="12822" max="12823" width="6.69140625" customWidth="1"/>
    <col min="12824" max="12824" width="6.3046875" customWidth="1"/>
    <col min="12825" max="12825" width="6.69140625" customWidth="1"/>
    <col min="12826" max="12826" width="6.3046875" customWidth="1"/>
    <col min="12827" max="12827" width="7.53515625" customWidth="1"/>
    <col min="12828" max="12828" width="7.15234375" customWidth="1"/>
    <col min="12829" max="12829" width="5.69140625" customWidth="1"/>
    <col min="12830" max="12833" width="5.84375" customWidth="1"/>
    <col min="12834" max="12835" width="6.84375" customWidth="1"/>
    <col min="12836" max="12836" width="5" customWidth="1"/>
    <col min="12837" max="12837" width="8.3046875" customWidth="1"/>
    <col min="12838" max="12838" width="9.84375" customWidth="1"/>
    <col min="12839" max="12840" width="7.3828125" customWidth="1"/>
    <col min="12841" max="12841" width="7.3046875" customWidth="1"/>
    <col min="12842" max="12842" width="8" customWidth="1"/>
    <col min="12843" max="12843" width="7.3046875" customWidth="1"/>
    <col min="12844" max="12844" width="6.3046875" customWidth="1"/>
    <col min="12845" max="12845" width="8.53515625" customWidth="1"/>
    <col min="12846" max="12846" width="7.84375" customWidth="1"/>
    <col min="12847" max="12847" width="6.69140625" customWidth="1"/>
    <col min="12848" max="12848" width="8.3828125" customWidth="1"/>
    <col min="12849" max="12849" width="8.69140625" customWidth="1"/>
    <col min="12850" max="12850" width="8" customWidth="1"/>
    <col min="12851" max="12851" width="7.69140625" customWidth="1"/>
    <col min="12852" max="12852" width="6.53515625" customWidth="1"/>
    <col min="12853" max="12853" width="9.3046875" customWidth="1"/>
    <col min="12854" max="12855" width="7.3828125" customWidth="1"/>
    <col min="12856" max="12856" width="8.3046875" customWidth="1"/>
    <col min="12857" max="12857" width="7.15234375" customWidth="1"/>
    <col min="12858" max="12858" width="6.84375" customWidth="1"/>
    <col min="12859" max="12860" width="8.15234375" customWidth="1"/>
    <col min="12861" max="12861" width="10" customWidth="1"/>
    <col min="13060" max="13060" width="5.3046875" customWidth="1"/>
    <col min="13061" max="13061" width="5" customWidth="1"/>
    <col min="13062" max="13062" width="4.69140625" customWidth="1"/>
    <col min="13063" max="13063" width="6.84375" customWidth="1"/>
    <col min="13064" max="13064" width="13.3828125" customWidth="1"/>
    <col min="13065" max="13065" width="5.3046875" customWidth="1"/>
    <col min="13066" max="13066" width="5.15234375" customWidth="1"/>
    <col min="13067" max="13067" width="5" customWidth="1"/>
    <col min="13068" max="13068" width="6" customWidth="1"/>
    <col min="13069" max="13069" width="5.69140625" customWidth="1"/>
    <col min="13070" max="13070" width="6.3828125" customWidth="1"/>
    <col min="13071" max="13072" width="5.3046875" customWidth="1"/>
    <col min="13073" max="13073" width="4.69140625" customWidth="1"/>
    <col min="13074" max="13074" width="6.69140625" customWidth="1"/>
    <col min="13075" max="13075" width="5" customWidth="1"/>
    <col min="13076" max="13076" width="6.84375" customWidth="1"/>
    <col min="13077" max="13077" width="5.15234375" customWidth="1"/>
    <col min="13078" max="13079" width="6.69140625" customWidth="1"/>
    <col min="13080" max="13080" width="6.3046875" customWidth="1"/>
    <col min="13081" max="13081" width="6.69140625" customWidth="1"/>
    <col min="13082" max="13082" width="6.3046875" customWidth="1"/>
    <col min="13083" max="13083" width="7.53515625" customWidth="1"/>
    <col min="13084" max="13084" width="7.15234375" customWidth="1"/>
    <col min="13085" max="13085" width="5.69140625" customWidth="1"/>
    <col min="13086" max="13089" width="5.84375" customWidth="1"/>
    <col min="13090" max="13091" width="6.84375" customWidth="1"/>
    <col min="13092" max="13092" width="5" customWidth="1"/>
    <col min="13093" max="13093" width="8.3046875" customWidth="1"/>
    <col min="13094" max="13094" width="9.84375" customWidth="1"/>
    <col min="13095" max="13096" width="7.3828125" customWidth="1"/>
    <col min="13097" max="13097" width="7.3046875" customWidth="1"/>
    <col min="13098" max="13098" width="8" customWidth="1"/>
    <col min="13099" max="13099" width="7.3046875" customWidth="1"/>
    <col min="13100" max="13100" width="6.3046875" customWidth="1"/>
    <col min="13101" max="13101" width="8.53515625" customWidth="1"/>
    <col min="13102" max="13102" width="7.84375" customWidth="1"/>
    <col min="13103" max="13103" width="6.69140625" customWidth="1"/>
    <col min="13104" max="13104" width="8.3828125" customWidth="1"/>
    <col min="13105" max="13105" width="8.69140625" customWidth="1"/>
    <col min="13106" max="13106" width="8" customWidth="1"/>
    <col min="13107" max="13107" width="7.69140625" customWidth="1"/>
    <col min="13108" max="13108" width="6.53515625" customWidth="1"/>
    <col min="13109" max="13109" width="9.3046875" customWidth="1"/>
    <col min="13110" max="13111" width="7.3828125" customWidth="1"/>
    <col min="13112" max="13112" width="8.3046875" customWidth="1"/>
    <col min="13113" max="13113" width="7.15234375" customWidth="1"/>
    <col min="13114" max="13114" width="6.84375" customWidth="1"/>
    <col min="13115" max="13116" width="8.15234375" customWidth="1"/>
    <col min="13117" max="13117" width="10" customWidth="1"/>
    <col min="13316" max="13316" width="5.3046875" customWidth="1"/>
    <col min="13317" max="13317" width="5" customWidth="1"/>
    <col min="13318" max="13318" width="4.69140625" customWidth="1"/>
    <col min="13319" max="13319" width="6.84375" customWidth="1"/>
    <col min="13320" max="13320" width="13.3828125" customWidth="1"/>
    <col min="13321" max="13321" width="5.3046875" customWidth="1"/>
    <col min="13322" max="13322" width="5.15234375" customWidth="1"/>
    <col min="13323" max="13323" width="5" customWidth="1"/>
    <col min="13324" max="13324" width="6" customWidth="1"/>
    <col min="13325" max="13325" width="5.69140625" customWidth="1"/>
    <col min="13326" max="13326" width="6.3828125" customWidth="1"/>
    <col min="13327" max="13328" width="5.3046875" customWidth="1"/>
    <col min="13329" max="13329" width="4.69140625" customWidth="1"/>
    <col min="13330" max="13330" width="6.69140625" customWidth="1"/>
    <col min="13331" max="13331" width="5" customWidth="1"/>
    <col min="13332" max="13332" width="6.84375" customWidth="1"/>
    <col min="13333" max="13333" width="5.15234375" customWidth="1"/>
    <col min="13334" max="13335" width="6.69140625" customWidth="1"/>
    <col min="13336" max="13336" width="6.3046875" customWidth="1"/>
    <col min="13337" max="13337" width="6.69140625" customWidth="1"/>
    <col min="13338" max="13338" width="6.3046875" customWidth="1"/>
    <col min="13339" max="13339" width="7.53515625" customWidth="1"/>
    <col min="13340" max="13340" width="7.15234375" customWidth="1"/>
    <col min="13341" max="13341" width="5.69140625" customWidth="1"/>
    <col min="13342" max="13345" width="5.84375" customWidth="1"/>
    <col min="13346" max="13347" width="6.84375" customWidth="1"/>
    <col min="13348" max="13348" width="5" customWidth="1"/>
    <col min="13349" max="13349" width="8.3046875" customWidth="1"/>
    <col min="13350" max="13350" width="9.84375" customWidth="1"/>
    <col min="13351" max="13352" width="7.3828125" customWidth="1"/>
    <col min="13353" max="13353" width="7.3046875" customWidth="1"/>
    <col min="13354" max="13354" width="8" customWidth="1"/>
    <col min="13355" max="13355" width="7.3046875" customWidth="1"/>
    <col min="13356" max="13356" width="6.3046875" customWidth="1"/>
    <col min="13357" max="13357" width="8.53515625" customWidth="1"/>
    <col min="13358" max="13358" width="7.84375" customWidth="1"/>
    <col min="13359" max="13359" width="6.69140625" customWidth="1"/>
    <col min="13360" max="13360" width="8.3828125" customWidth="1"/>
    <col min="13361" max="13361" width="8.69140625" customWidth="1"/>
    <col min="13362" max="13362" width="8" customWidth="1"/>
    <col min="13363" max="13363" width="7.69140625" customWidth="1"/>
    <col min="13364" max="13364" width="6.53515625" customWidth="1"/>
    <col min="13365" max="13365" width="9.3046875" customWidth="1"/>
    <col min="13366" max="13367" width="7.3828125" customWidth="1"/>
    <col min="13368" max="13368" width="8.3046875" customWidth="1"/>
    <col min="13369" max="13369" width="7.15234375" customWidth="1"/>
    <col min="13370" max="13370" width="6.84375" customWidth="1"/>
    <col min="13371" max="13372" width="8.15234375" customWidth="1"/>
    <col min="13373" max="13373" width="10" customWidth="1"/>
    <col min="13572" max="13572" width="5.3046875" customWidth="1"/>
    <col min="13573" max="13573" width="5" customWidth="1"/>
    <col min="13574" max="13574" width="4.69140625" customWidth="1"/>
    <col min="13575" max="13575" width="6.84375" customWidth="1"/>
    <col min="13576" max="13576" width="13.3828125" customWidth="1"/>
    <col min="13577" max="13577" width="5.3046875" customWidth="1"/>
    <col min="13578" max="13578" width="5.15234375" customWidth="1"/>
    <col min="13579" max="13579" width="5" customWidth="1"/>
    <col min="13580" max="13580" width="6" customWidth="1"/>
    <col min="13581" max="13581" width="5.69140625" customWidth="1"/>
    <col min="13582" max="13582" width="6.3828125" customWidth="1"/>
    <col min="13583" max="13584" width="5.3046875" customWidth="1"/>
    <col min="13585" max="13585" width="4.69140625" customWidth="1"/>
    <col min="13586" max="13586" width="6.69140625" customWidth="1"/>
    <col min="13587" max="13587" width="5" customWidth="1"/>
    <col min="13588" max="13588" width="6.84375" customWidth="1"/>
    <col min="13589" max="13589" width="5.15234375" customWidth="1"/>
    <col min="13590" max="13591" width="6.69140625" customWidth="1"/>
    <col min="13592" max="13592" width="6.3046875" customWidth="1"/>
    <col min="13593" max="13593" width="6.69140625" customWidth="1"/>
    <col min="13594" max="13594" width="6.3046875" customWidth="1"/>
    <col min="13595" max="13595" width="7.53515625" customWidth="1"/>
    <col min="13596" max="13596" width="7.15234375" customWidth="1"/>
    <col min="13597" max="13597" width="5.69140625" customWidth="1"/>
    <col min="13598" max="13601" width="5.84375" customWidth="1"/>
    <col min="13602" max="13603" width="6.84375" customWidth="1"/>
    <col min="13604" max="13604" width="5" customWidth="1"/>
    <col min="13605" max="13605" width="8.3046875" customWidth="1"/>
    <col min="13606" max="13606" width="9.84375" customWidth="1"/>
    <col min="13607" max="13608" width="7.3828125" customWidth="1"/>
    <col min="13609" max="13609" width="7.3046875" customWidth="1"/>
    <col min="13610" max="13610" width="8" customWidth="1"/>
    <col min="13611" max="13611" width="7.3046875" customWidth="1"/>
    <col min="13612" max="13612" width="6.3046875" customWidth="1"/>
    <col min="13613" max="13613" width="8.53515625" customWidth="1"/>
    <col min="13614" max="13614" width="7.84375" customWidth="1"/>
    <col min="13615" max="13615" width="6.69140625" customWidth="1"/>
    <col min="13616" max="13616" width="8.3828125" customWidth="1"/>
    <col min="13617" max="13617" width="8.69140625" customWidth="1"/>
    <col min="13618" max="13618" width="8" customWidth="1"/>
    <col min="13619" max="13619" width="7.69140625" customWidth="1"/>
    <col min="13620" max="13620" width="6.53515625" customWidth="1"/>
    <col min="13621" max="13621" width="9.3046875" customWidth="1"/>
    <col min="13622" max="13623" width="7.3828125" customWidth="1"/>
    <col min="13624" max="13624" width="8.3046875" customWidth="1"/>
    <col min="13625" max="13625" width="7.15234375" customWidth="1"/>
    <col min="13626" max="13626" width="6.84375" customWidth="1"/>
    <col min="13627" max="13628" width="8.15234375" customWidth="1"/>
    <col min="13629" max="13629" width="10" customWidth="1"/>
    <col min="13828" max="13828" width="5.3046875" customWidth="1"/>
    <col min="13829" max="13829" width="5" customWidth="1"/>
    <col min="13830" max="13830" width="4.69140625" customWidth="1"/>
    <col min="13831" max="13831" width="6.84375" customWidth="1"/>
    <col min="13832" max="13832" width="13.3828125" customWidth="1"/>
    <col min="13833" max="13833" width="5.3046875" customWidth="1"/>
    <col min="13834" max="13834" width="5.15234375" customWidth="1"/>
    <col min="13835" max="13835" width="5" customWidth="1"/>
    <col min="13836" max="13836" width="6" customWidth="1"/>
    <col min="13837" max="13837" width="5.69140625" customWidth="1"/>
    <col min="13838" max="13838" width="6.3828125" customWidth="1"/>
    <col min="13839" max="13840" width="5.3046875" customWidth="1"/>
    <col min="13841" max="13841" width="4.69140625" customWidth="1"/>
    <col min="13842" max="13842" width="6.69140625" customWidth="1"/>
    <col min="13843" max="13843" width="5" customWidth="1"/>
    <col min="13844" max="13844" width="6.84375" customWidth="1"/>
    <col min="13845" max="13845" width="5.15234375" customWidth="1"/>
    <col min="13846" max="13847" width="6.69140625" customWidth="1"/>
    <col min="13848" max="13848" width="6.3046875" customWidth="1"/>
    <col min="13849" max="13849" width="6.69140625" customWidth="1"/>
    <col min="13850" max="13850" width="6.3046875" customWidth="1"/>
    <col min="13851" max="13851" width="7.53515625" customWidth="1"/>
    <col min="13852" max="13852" width="7.15234375" customWidth="1"/>
    <col min="13853" max="13853" width="5.69140625" customWidth="1"/>
    <col min="13854" max="13857" width="5.84375" customWidth="1"/>
    <col min="13858" max="13859" width="6.84375" customWidth="1"/>
    <col min="13860" max="13860" width="5" customWidth="1"/>
    <col min="13861" max="13861" width="8.3046875" customWidth="1"/>
    <col min="13862" max="13862" width="9.84375" customWidth="1"/>
    <col min="13863" max="13864" width="7.3828125" customWidth="1"/>
    <col min="13865" max="13865" width="7.3046875" customWidth="1"/>
    <col min="13866" max="13866" width="8" customWidth="1"/>
    <col min="13867" max="13867" width="7.3046875" customWidth="1"/>
    <col min="13868" max="13868" width="6.3046875" customWidth="1"/>
    <col min="13869" max="13869" width="8.53515625" customWidth="1"/>
    <col min="13870" max="13870" width="7.84375" customWidth="1"/>
    <col min="13871" max="13871" width="6.69140625" customWidth="1"/>
    <col min="13872" max="13872" width="8.3828125" customWidth="1"/>
    <col min="13873" max="13873" width="8.69140625" customWidth="1"/>
    <col min="13874" max="13874" width="8" customWidth="1"/>
    <col min="13875" max="13875" width="7.69140625" customWidth="1"/>
    <col min="13876" max="13876" width="6.53515625" customWidth="1"/>
    <col min="13877" max="13877" width="9.3046875" customWidth="1"/>
    <col min="13878" max="13879" width="7.3828125" customWidth="1"/>
    <col min="13880" max="13880" width="8.3046875" customWidth="1"/>
    <col min="13881" max="13881" width="7.15234375" customWidth="1"/>
    <col min="13882" max="13882" width="6.84375" customWidth="1"/>
    <col min="13883" max="13884" width="8.15234375" customWidth="1"/>
    <col min="13885" max="13885" width="10" customWidth="1"/>
    <col min="14084" max="14084" width="5.3046875" customWidth="1"/>
    <col min="14085" max="14085" width="5" customWidth="1"/>
    <col min="14086" max="14086" width="4.69140625" customWidth="1"/>
    <col min="14087" max="14087" width="6.84375" customWidth="1"/>
    <col min="14088" max="14088" width="13.3828125" customWidth="1"/>
    <col min="14089" max="14089" width="5.3046875" customWidth="1"/>
    <col min="14090" max="14090" width="5.15234375" customWidth="1"/>
    <col min="14091" max="14091" width="5" customWidth="1"/>
    <col min="14092" max="14092" width="6" customWidth="1"/>
    <col min="14093" max="14093" width="5.69140625" customWidth="1"/>
    <col min="14094" max="14094" width="6.3828125" customWidth="1"/>
    <col min="14095" max="14096" width="5.3046875" customWidth="1"/>
    <col min="14097" max="14097" width="4.69140625" customWidth="1"/>
    <col min="14098" max="14098" width="6.69140625" customWidth="1"/>
    <col min="14099" max="14099" width="5" customWidth="1"/>
    <col min="14100" max="14100" width="6.84375" customWidth="1"/>
    <col min="14101" max="14101" width="5.15234375" customWidth="1"/>
    <col min="14102" max="14103" width="6.69140625" customWidth="1"/>
    <col min="14104" max="14104" width="6.3046875" customWidth="1"/>
    <col min="14105" max="14105" width="6.69140625" customWidth="1"/>
    <col min="14106" max="14106" width="6.3046875" customWidth="1"/>
    <col min="14107" max="14107" width="7.53515625" customWidth="1"/>
    <col min="14108" max="14108" width="7.15234375" customWidth="1"/>
    <col min="14109" max="14109" width="5.69140625" customWidth="1"/>
    <col min="14110" max="14113" width="5.84375" customWidth="1"/>
    <col min="14114" max="14115" width="6.84375" customWidth="1"/>
    <col min="14116" max="14116" width="5" customWidth="1"/>
    <col min="14117" max="14117" width="8.3046875" customWidth="1"/>
    <col min="14118" max="14118" width="9.84375" customWidth="1"/>
    <col min="14119" max="14120" width="7.3828125" customWidth="1"/>
    <col min="14121" max="14121" width="7.3046875" customWidth="1"/>
    <col min="14122" max="14122" width="8" customWidth="1"/>
    <col min="14123" max="14123" width="7.3046875" customWidth="1"/>
    <col min="14124" max="14124" width="6.3046875" customWidth="1"/>
    <col min="14125" max="14125" width="8.53515625" customWidth="1"/>
    <col min="14126" max="14126" width="7.84375" customWidth="1"/>
    <col min="14127" max="14127" width="6.69140625" customWidth="1"/>
    <col min="14128" max="14128" width="8.3828125" customWidth="1"/>
    <col min="14129" max="14129" width="8.69140625" customWidth="1"/>
    <col min="14130" max="14130" width="8" customWidth="1"/>
    <col min="14131" max="14131" width="7.69140625" customWidth="1"/>
    <col min="14132" max="14132" width="6.53515625" customWidth="1"/>
    <col min="14133" max="14133" width="9.3046875" customWidth="1"/>
    <col min="14134" max="14135" width="7.3828125" customWidth="1"/>
    <col min="14136" max="14136" width="8.3046875" customWidth="1"/>
    <col min="14137" max="14137" width="7.15234375" customWidth="1"/>
    <col min="14138" max="14138" width="6.84375" customWidth="1"/>
    <col min="14139" max="14140" width="8.15234375" customWidth="1"/>
    <col min="14141" max="14141" width="10" customWidth="1"/>
    <col min="14340" max="14340" width="5.3046875" customWidth="1"/>
    <col min="14341" max="14341" width="5" customWidth="1"/>
    <col min="14342" max="14342" width="4.69140625" customWidth="1"/>
    <col min="14343" max="14343" width="6.84375" customWidth="1"/>
    <col min="14344" max="14344" width="13.3828125" customWidth="1"/>
    <col min="14345" max="14345" width="5.3046875" customWidth="1"/>
    <col min="14346" max="14346" width="5.15234375" customWidth="1"/>
    <col min="14347" max="14347" width="5" customWidth="1"/>
    <col min="14348" max="14348" width="6" customWidth="1"/>
    <col min="14349" max="14349" width="5.69140625" customWidth="1"/>
    <col min="14350" max="14350" width="6.3828125" customWidth="1"/>
    <col min="14351" max="14352" width="5.3046875" customWidth="1"/>
    <col min="14353" max="14353" width="4.69140625" customWidth="1"/>
    <col min="14354" max="14354" width="6.69140625" customWidth="1"/>
    <col min="14355" max="14355" width="5" customWidth="1"/>
    <col min="14356" max="14356" width="6.84375" customWidth="1"/>
    <col min="14357" max="14357" width="5.15234375" customWidth="1"/>
    <col min="14358" max="14359" width="6.69140625" customWidth="1"/>
    <col min="14360" max="14360" width="6.3046875" customWidth="1"/>
    <col min="14361" max="14361" width="6.69140625" customWidth="1"/>
    <col min="14362" max="14362" width="6.3046875" customWidth="1"/>
    <col min="14363" max="14363" width="7.53515625" customWidth="1"/>
    <col min="14364" max="14364" width="7.15234375" customWidth="1"/>
    <col min="14365" max="14365" width="5.69140625" customWidth="1"/>
    <col min="14366" max="14369" width="5.84375" customWidth="1"/>
    <col min="14370" max="14371" width="6.84375" customWidth="1"/>
    <col min="14372" max="14372" width="5" customWidth="1"/>
    <col min="14373" max="14373" width="8.3046875" customWidth="1"/>
    <col min="14374" max="14374" width="9.84375" customWidth="1"/>
    <col min="14375" max="14376" width="7.3828125" customWidth="1"/>
    <col min="14377" max="14377" width="7.3046875" customWidth="1"/>
    <col min="14378" max="14378" width="8" customWidth="1"/>
    <col min="14379" max="14379" width="7.3046875" customWidth="1"/>
    <col min="14380" max="14380" width="6.3046875" customWidth="1"/>
    <col min="14381" max="14381" width="8.53515625" customWidth="1"/>
    <col min="14382" max="14382" width="7.84375" customWidth="1"/>
    <col min="14383" max="14383" width="6.69140625" customWidth="1"/>
    <col min="14384" max="14384" width="8.3828125" customWidth="1"/>
    <col min="14385" max="14385" width="8.69140625" customWidth="1"/>
    <col min="14386" max="14386" width="8" customWidth="1"/>
    <col min="14387" max="14387" width="7.69140625" customWidth="1"/>
    <col min="14388" max="14388" width="6.53515625" customWidth="1"/>
    <col min="14389" max="14389" width="9.3046875" customWidth="1"/>
    <col min="14390" max="14391" width="7.3828125" customWidth="1"/>
    <col min="14392" max="14392" width="8.3046875" customWidth="1"/>
    <col min="14393" max="14393" width="7.15234375" customWidth="1"/>
    <col min="14394" max="14394" width="6.84375" customWidth="1"/>
    <col min="14395" max="14396" width="8.15234375" customWidth="1"/>
    <col min="14397" max="14397" width="10" customWidth="1"/>
    <col min="14596" max="14596" width="5.3046875" customWidth="1"/>
    <col min="14597" max="14597" width="5" customWidth="1"/>
    <col min="14598" max="14598" width="4.69140625" customWidth="1"/>
    <col min="14599" max="14599" width="6.84375" customWidth="1"/>
    <col min="14600" max="14600" width="13.3828125" customWidth="1"/>
    <col min="14601" max="14601" width="5.3046875" customWidth="1"/>
    <col min="14602" max="14602" width="5.15234375" customWidth="1"/>
    <col min="14603" max="14603" width="5" customWidth="1"/>
    <col min="14604" max="14604" width="6" customWidth="1"/>
    <col min="14605" max="14605" width="5.69140625" customWidth="1"/>
    <col min="14606" max="14606" width="6.3828125" customWidth="1"/>
    <col min="14607" max="14608" width="5.3046875" customWidth="1"/>
    <col min="14609" max="14609" width="4.69140625" customWidth="1"/>
    <col min="14610" max="14610" width="6.69140625" customWidth="1"/>
    <col min="14611" max="14611" width="5" customWidth="1"/>
    <col min="14612" max="14612" width="6.84375" customWidth="1"/>
    <col min="14613" max="14613" width="5.15234375" customWidth="1"/>
    <col min="14614" max="14615" width="6.69140625" customWidth="1"/>
    <col min="14616" max="14616" width="6.3046875" customWidth="1"/>
    <col min="14617" max="14617" width="6.69140625" customWidth="1"/>
    <col min="14618" max="14618" width="6.3046875" customWidth="1"/>
    <col min="14619" max="14619" width="7.53515625" customWidth="1"/>
    <col min="14620" max="14620" width="7.15234375" customWidth="1"/>
    <col min="14621" max="14621" width="5.69140625" customWidth="1"/>
    <col min="14622" max="14625" width="5.84375" customWidth="1"/>
    <col min="14626" max="14627" width="6.84375" customWidth="1"/>
    <col min="14628" max="14628" width="5" customWidth="1"/>
    <col min="14629" max="14629" width="8.3046875" customWidth="1"/>
    <col min="14630" max="14630" width="9.84375" customWidth="1"/>
    <col min="14631" max="14632" width="7.3828125" customWidth="1"/>
    <col min="14633" max="14633" width="7.3046875" customWidth="1"/>
    <col min="14634" max="14634" width="8" customWidth="1"/>
    <col min="14635" max="14635" width="7.3046875" customWidth="1"/>
    <col min="14636" max="14636" width="6.3046875" customWidth="1"/>
    <col min="14637" max="14637" width="8.53515625" customWidth="1"/>
    <col min="14638" max="14638" width="7.84375" customWidth="1"/>
    <col min="14639" max="14639" width="6.69140625" customWidth="1"/>
    <col min="14640" max="14640" width="8.3828125" customWidth="1"/>
    <col min="14641" max="14641" width="8.69140625" customWidth="1"/>
    <col min="14642" max="14642" width="8" customWidth="1"/>
    <col min="14643" max="14643" width="7.69140625" customWidth="1"/>
    <col min="14644" max="14644" width="6.53515625" customWidth="1"/>
    <col min="14645" max="14645" width="9.3046875" customWidth="1"/>
    <col min="14646" max="14647" width="7.3828125" customWidth="1"/>
    <col min="14648" max="14648" width="8.3046875" customWidth="1"/>
    <col min="14649" max="14649" width="7.15234375" customWidth="1"/>
    <col min="14650" max="14650" width="6.84375" customWidth="1"/>
    <col min="14651" max="14652" width="8.15234375" customWidth="1"/>
    <col min="14653" max="14653" width="10" customWidth="1"/>
    <col min="14852" max="14852" width="5.3046875" customWidth="1"/>
    <col min="14853" max="14853" width="5" customWidth="1"/>
    <col min="14854" max="14854" width="4.69140625" customWidth="1"/>
    <col min="14855" max="14855" width="6.84375" customWidth="1"/>
    <col min="14856" max="14856" width="13.3828125" customWidth="1"/>
    <col min="14857" max="14857" width="5.3046875" customWidth="1"/>
    <col min="14858" max="14858" width="5.15234375" customWidth="1"/>
    <col min="14859" max="14859" width="5" customWidth="1"/>
    <col min="14860" max="14860" width="6" customWidth="1"/>
    <col min="14861" max="14861" width="5.69140625" customWidth="1"/>
    <col min="14862" max="14862" width="6.3828125" customWidth="1"/>
    <col min="14863" max="14864" width="5.3046875" customWidth="1"/>
    <col min="14865" max="14865" width="4.69140625" customWidth="1"/>
    <col min="14866" max="14866" width="6.69140625" customWidth="1"/>
    <col min="14867" max="14867" width="5" customWidth="1"/>
    <col min="14868" max="14868" width="6.84375" customWidth="1"/>
    <col min="14869" max="14869" width="5.15234375" customWidth="1"/>
    <col min="14870" max="14871" width="6.69140625" customWidth="1"/>
    <col min="14872" max="14872" width="6.3046875" customWidth="1"/>
    <col min="14873" max="14873" width="6.69140625" customWidth="1"/>
    <col min="14874" max="14874" width="6.3046875" customWidth="1"/>
    <col min="14875" max="14875" width="7.53515625" customWidth="1"/>
    <col min="14876" max="14876" width="7.15234375" customWidth="1"/>
    <col min="14877" max="14877" width="5.69140625" customWidth="1"/>
    <col min="14878" max="14881" width="5.84375" customWidth="1"/>
    <col min="14882" max="14883" width="6.84375" customWidth="1"/>
    <col min="14884" max="14884" width="5" customWidth="1"/>
    <col min="14885" max="14885" width="8.3046875" customWidth="1"/>
    <col min="14886" max="14886" width="9.84375" customWidth="1"/>
    <col min="14887" max="14888" width="7.3828125" customWidth="1"/>
    <col min="14889" max="14889" width="7.3046875" customWidth="1"/>
    <col min="14890" max="14890" width="8" customWidth="1"/>
    <col min="14891" max="14891" width="7.3046875" customWidth="1"/>
    <col min="14892" max="14892" width="6.3046875" customWidth="1"/>
    <col min="14893" max="14893" width="8.53515625" customWidth="1"/>
    <col min="14894" max="14894" width="7.84375" customWidth="1"/>
    <col min="14895" max="14895" width="6.69140625" customWidth="1"/>
    <col min="14896" max="14896" width="8.3828125" customWidth="1"/>
    <col min="14897" max="14897" width="8.69140625" customWidth="1"/>
    <col min="14898" max="14898" width="8" customWidth="1"/>
    <col min="14899" max="14899" width="7.69140625" customWidth="1"/>
    <col min="14900" max="14900" width="6.53515625" customWidth="1"/>
    <col min="14901" max="14901" width="9.3046875" customWidth="1"/>
    <col min="14902" max="14903" width="7.3828125" customWidth="1"/>
    <col min="14904" max="14904" width="8.3046875" customWidth="1"/>
    <col min="14905" max="14905" width="7.15234375" customWidth="1"/>
    <col min="14906" max="14906" width="6.84375" customWidth="1"/>
    <col min="14907" max="14908" width="8.15234375" customWidth="1"/>
    <col min="14909" max="14909" width="10" customWidth="1"/>
    <col min="15108" max="15108" width="5.3046875" customWidth="1"/>
    <col min="15109" max="15109" width="5" customWidth="1"/>
    <col min="15110" max="15110" width="4.69140625" customWidth="1"/>
    <col min="15111" max="15111" width="6.84375" customWidth="1"/>
    <col min="15112" max="15112" width="13.3828125" customWidth="1"/>
    <col min="15113" max="15113" width="5.3046875" customWidth="1"/>
    <col min="15114" max="15114" width="5.15234375" customWidth="1"/>
    <col min="15115" max="15115" width="5" customWidth="1"/>
    <col min="15116" max="15116" width="6" customWidth="1"/>
    <col min="15117" max="15117" width="5.69140625" customWidth="1"/>
    <col min="15118" max="15118" width="6.3828125" customWidth="1"/>
    <col min="15119" max="15120" width="5.3046875" customWidth="1"/>
    <col min="15121" max="15121" width="4.69140625" customWidth="1"/>
    <col min="15122" max="15122" width="6.69140625" customWidth="1"/>
    <col min="15123" max="15123" width="5" customWidth="1"/>
    <col min="15124" max="15124" width="6.84375" customWidth="1"/>
    <col min="15125" max="15125" width="5.15234375" customWidth="1"/>
    <col min="15126" max="15127" width="6.69140625" customWidth="1"/>
    <col min="15128" max="15128" width="6.3046875" customWidth="1"/>
    <col min="15129" max="15129" width="6.69140625" customWidth="1"/>
    <col min="15130" max="15130" width="6.3046875" customWidth="1"/>
    <col min="15131" max="15131" width="7.53515625" customWidth="1"/>
    <col min="15132" max="15132" width="7.15234375" customWidth="1"/>
    <col min="15133" max="15133" width="5.69140625" customWidth="1"/>
    <col min="15134" max="15137" width="5.84375" customWidth="1"/>
    <col min="15138" max="15139" width="6.84375" customWidth="1"/>
    <col min="15140" max="15140" width="5" customWidth="1"/>
    <col min="15141" max="15141" width="8.3046875" customWidth="1"/>
    <col min="15142" max="15142" width="9.84375" customWidth="1"/>
    <col min="15143" max="15144" width="7.3828125" customWidth="1"/>
    <col min="15145" max="15145" width="7.3046875" customWidth="1"/>
    <col min="15146" max="15146" width="8" customWidth="1"/>
    <col min="15147" max="15147" width="7.3046875" customWidth="1"/>
    <col min="15148" max="15148" width="6.3046875" customWidth="1"/>
    <col min="15149" max="15149" width="8.53515625" customWidth="1"/>
    <col min="15150" max="15150" width="7.84375" customWidth="1"/>
    <col min="15151" max="15151" width="6.69140625" customWidth="1"/>
    <col min="15152" max="15152" width="8.3828125" customWidth="1"/>
    <col min="15153" max="15153" width="8.69140625" customWidth="1"/>
    <col min="15154" max="15154" width="8" customWidth="1"/>
    <col min="15155" max="15155" width="7.69140625" customWidth="1"/>
    <col min="15156" max="15156" width="6.53515625" customWidth="1"/>
    <col min="15157" max="15157" width="9.3046875" customWidth="1"/>
    <col min="15158" max="15159" width="7.3828125" customWidth="1"/>
    <col min="15160" max="15160" width="8.3046875" customWidth="1"/>
    <col min="15161" max="15161" width="7.15234375" customWidth="1"/>
    <col min="15162" max="15162" width="6.84375" customWidth="1"/>
    <col min="15163" max="15164" width="8.15234375" customWidth="1"/>
    <col min="15165" max="15165" width="10" customWidth="1"/>
    <col min="15364" max="15364" width="5.3046875" customWidth="1"/>
    <col min="15365" max="15365" width="5" customWidth="1"/>
    <col min="15366" max="15366" width="4.69140625" customWidth="1"/>
    <col min="15367" max="15367" width="6.84375" customWidth="1"/>
    <col min="15368" max="15368" width="13.3828125" customWidth="1"/>
    <col min="15369" max="15369" width="5.3046875" customWidth="1"/>
    <col min="15370" max="15370" width="5.15234375" customWidth="1"/>
    <col min="15371" max="15371" width="5" customWidth="1"/>
    <col min="15372" max="15372" width="6" customWidth="1"/>
    <col min="15373" max="15373" width="5.69140625" customWidth="1"/>
    <col min="15374" max="15374" width="6.3828125" customWidth="1"/>
    <col min="15375" max="15376" width="5.3046875" customWidth="1"/>
    <col min="15377" max="15377" width="4.69140625" customWidth="1"/>
    <col min="15378" max="15378" width="6.69140625" customWidth="1"/>
    <col min="15379" max="15379" width="5" customWidth="1"/>
    <col min="15380" max="15380" width="6.84375" customWidth="1"/>
    <col min="15381" max="15381" width="5.15234375" customWidth="1"/>
    <col min="15382" max="15383" width="6.69140625" customWidth="1"/>
    <col min="15384" max="15384" width="6.3046875" customWidth="1"/>
    <col min="15385" max="15385" width="6.69140625" customWidth="1"/>
    <col min="15386" max="15386" width="6.3046875" customWidth="1"/>
    <col min="15387" max="15387" width="7.53515625" customWidth="1"/>
    <col min="15388" max="15388" width="7.15234375" customWidth="1"/>
    <col min="15389" max="15389" width="5.69140625" customWidth="1"/>
    <col min="15390" max="15393" width="5.84375" customWidth="1"/>
    <col min="15394" max="15395" width="6.84375" customWidth="1"/>
    <col min="15396" max="15396" width="5" customWidth="1"/>
    <col min="15397" max="15397" width="8.3046875" customWidth="1"/>
    <col min="15398" max="15398" width="9.84375" customWidth="1"/>
    <col min="15399" max="15400" width="7.3828125" customWidth="1"/>
    <col min="15401" max="15401" width="7.3046875" customWidth="1"/>
    <col min="15402" max="15402" width="8" customWidth="1"/>
    <col min="15403" max="15403" width="7.3046875" customWidth="1"/>
    <col min="15404" max="15404" width="6.3046875" customWidth="1"/>
    <col min="15405" max="15405" width="8.53515625" customWidth="1"/>
    <col min="15406" max="15406" width="7.84375" customWidth="1"/>
    <col min="15407" max="15407" width="6.69140625" customWidth="1"/>
    <col min="15408" max="15408" width="8.3828125" customWidth="1"/>
    <col min="15409" max="15409" width="8.69140625" customWidth="1"/>
    <col min="15410" max="15410" width="8" customWidth="1"/>
    <col min="15411" max="15411" width="7.69140625" customWidth="1"/>
    <col min="15412" max="15412" width="6.53515625" customWidth="1"/>
    <col min="15413" max="15413" width="9.3046875" customWidth="1"/>
    <col min="15414" max="15415" width="7.3828125" customWidth="1"/>
    <col min="15416" max="15416" width="8.3046875" customWidth="1"/>
    <col min="15417" max="15417" width="7.15234375" customWidth="1"/>
    <col min="15418" max="15418" width="6.84375" customWidth="1"/>
    <col min="15419" max="15420" width="8.15234375" customWidth="1"/>
    <col min="15421" max="15421" width="10" customWidth="1"/>
    <col min="15620" max="15620" width="5.3046875" customWidth="1"/>
    <col min="15621" max="15621" width="5" customWidth="1"/>
    <col min="15622" max="15622" width="4.69140625" customWidth="1"/>
    <col min="15623" max="15623" width="6.84375" customWidth="1"/>
    <col min="15624" max="15624" width="13.3828125" customWidth="1"/>
    <col min="15625" max="15625" width="5.3046875" customWidth="1"/>
    <col min="15626" max="15626" width="5.15234375" customWidth="1"/>
    <col min="15627" max="15627" width="5" customWidth="1"/>
    <col min="15628" max="15628" width="6" customWidth="1"/>
    <col min="15629" max="15629" width="5.69140625" customWidth="1"/>
    <col min="15630" max="15630" width="6.3828125" customWidth="1"/>
    <col min="15631" max="15632" width="5.3046875" customWidth="1"/>
    <col min="15633" max="15633" width="4.69140625" customWidth="1"/>
    <col min="15634" max="15634" width="6.69140625" customWidth="1"/>
    <col min="15635" max="15635" width="5" customWidth="1"/>
    <col min="15636" max="15636" width="6.84375" customWidth="1"/>
    <col min="15637" max="15637" width="5.15234375" customWidth="1"/>
    <col min="15638" max="15639" width="6.69140625" customWidth="1"/>
    <col min="15640" max="15640" width="6.3046875" customWidth="1"/>
    <col min="15641" max="15641" width="6.69140625" customWidth="1"/>
    <col min="15642" max="15642" width="6.3046875" customWidth="1"/>
    <col min="15643" max="15643" width="7.53515625" customWidth="1"/>
    <col min="15644" max="15644" width="7.15234375" customWidth="1"/>
    <col min="15645" max="15645" width="5.69140625" customWidth="1"/>
    <col min="15646" max="15649" width="5.84375" customWidth="1"/>
    <col min="15650" max="15651" width="6.84375" customWidth="1"/>
    <col min="15652" max="15652" width="5" customWidth="1"/>
    <col min="15653" max="15653" width="8.3046875" customWidth="1"/>
    <col min="15654" max="15654" width="9.84375" customWidth="1"/>
    <col min="15655" max="15656" width="7.3828125" customWidth="1"/>
    <col min="15657" max="15657" width="7.3046875" customWidth="1"/>
    <col min="15658" max="15658" width="8" customWidth="1"/>
    <col min="15659" max="15659" width="7.3046875" customWidth="1"/>
    <col min="15660" max="15660" width="6.3046875" customWidth="1"/>
    <col min="15661" max="15661" width="8.53515625" customWidth="1"/>
    <col min="15662" max="15662" width="7.84375" customWidth="1"/>
    <col min="15663" max="15663" width="6.69140625" customWidth="1"/>
    <col min="15664" max="15664" width="8.3828125" customWidth="1"/>
    <col min="15665" max="15665" width="8.69140625" customWidth="1"/>
    <col min="15666" max="15666" width="8" customWidth="1"/>
    <col min="15667" max="15667" width="7.69140625" customWidth="1"/>
    <col min="15668" max="15668" width="6.53515625" customWidth="1"/>
    <col min="15669" max="15669" width="9.3046875" customWidth="1"/>
    <col min="15670" max="15671" width="7.3828125" customWidth="1"/>
    <col min="15672" max="15672" width="8.3046875" customWidth="1"/>
    <col min="15673" max="15673" width="7.15234375" customWidth="1"/>
    <col min="15674" max="15674" width="6.84375" customWidth="1"/>
    <col min="15675" max="15676" width="8.15234375" customWidth="1"/>
    <col min="15677" max="15677" width="10" customWidth="1"/>
    <col min="15876" max="15876" width="5.3046875" customWidth="1"/>
    <col min="15877" max="15877" width="5" customWidth="1"/>
    <col min="15878" max="15878" width="4.69140625" customWidth="1"/>
    <col min="15879" max="15879" width="6.84375" customWidth="1"/>
    <col min="15880" max="15880" width="13.3828125" customWidth="1"/>
    <col min="15881" max="15881" width="5.3046875" customWidth="1"/>
    <col min="15882" max="15882" width="5.15234375" customWidth="1"/>
    <col min="15883" max="15883" width="5" customWidth="1"/>
    <col min="15884" max="15884" width="6" customWidth="1"/>
    <col min="15885" max="15885" width="5.69140625" customWidth="1"/>
    <col min="15886" max="15886" width="6.3828125" customWidth="1"/>
    <col min="15887" max="15888" width="5.3046875" customWidth="1"/>
    <col min="15889" max="15889" width="4.69140625" customWidth="1"/>
    <col min="15890" max="15890" width="6.69140625" customWidth="1"/>
    <col min="15891" max="15891" width="5" customWidth="1"/>
    <col min="15892" max="15892" width="6.84375" customWidth="1"/>
    <col min="15893" max="15893" width="5.15234375" customWidth="1"/>
    <col min="15894" max="15895" width="6.69140625" customWidth="1"/>
    <col min="15896" max="15896" width="6.3046875" customWidth="1"/>
    <col min="15897" max="15897" width="6.69140625" customWidth="1"/>
    <col min="15898" max="15898" width="6.3046875" customWidth="1"/>
    <col min="15899" max="15899" width="7.53515625" customWidth="1"/>
    <col min="15900" max="15900" width="7.15234375" customWidth="1"/>
    <col min="15901" max="15901" width="5.69140625" customWidth="1"/>
    <col min="15902" max="15905" width="5.84375" customWidth="1"/>
    <col min="15906" max="15907" width="6.84375" customWidth="1"/>
    <col min="15908" max="15908" width="5" customWidth="1"/>
    <col min="15909" max="15909" width="8.3046875" customWidth="1"/>
    <col min="15910" max="15910" width="9.84375" customWidth="1"/>
    <col min="15911" max="15912" width="7.3828125" customWidth="1"/>
    <col min="15913" max="15913" width="7.3046875" customWidth="1"/>
    <col min="15914" max="15914" width="8" customWidth="1"/>
    <col min="15915" max="15915" width="7.3046875" customWidth="1"/>
    <col min="15916" max="15916" width="6.3046875" customWidth="1"/>
    <col min="15917" max="15917" width="8.53515625" customWidth="1"/>
    <col min="15918" max="15918" width="7.84375" customWidth="1"/>
    <col min="15919" max="15919" width="6.69140625" customWidth="1"/>
    <col min="15920" max="15920" width="8.3828125" customWidth="1"/>
    <col min="15921" max="15921" width="8.69140625" customWidth="1"/>
    <col min="15922" max="15922" width="8" customWidth="1"/>
    <col min="15923" max="15923" width="7.69140625" customWidth="1"/>
    <col min="15924" max="15924" width="6.53515625" customWidth="1"/>
    <col min="15925" max="15925" width="9.3046875" customWidth="1"/>
    <col min="15926" max="15927" width="7.3828125" customWidth="1"/>
    <col min="15928" max="15928" width="8.3046875" customWidth="1"/>
    <col min="15929" max="15929" width="7.15234375" customWidth="1"/>
    <col min="15930" max="15930" width="6.84375" customWidth="1"/>
    <col min="15931" max="15932" width="8.15234375" customWidth="1"/>
    <col min="15933" max="15933" width="10" customWidth="1"/>
    <col min="16132" max="16132" width="5.3046875" customWidth="1"/>
    <col min="16133" max="16133" width="5" customWidth="1"/>
    <col min="16134" max="16134" width="4.69140625" customWidth="1"/>
    <col min="16135" max="16135" width="6.84375" customWidth="1"/>
    <col min="16136" max="16136" width="13.3828125" customWidth="1"/>
    <col min="16137" max="16137" width="5.3046875" customWidth="1"/>
    <col min="16138" max="16138" width="5.15234375" customWidth="1"/>
    <col min="16139" max="16139" width="5" customWidth="1"/>
    <col min="16140" max="16140" width="6" customWidth="1"/>
    <col min="16141" max="16141" width="5.69140625" customWidth="1"/>
    <col min="16142" max="16142" width="6.3828125" customWidth="1"/>
    <col min="16143" max="16144" width="5.3046875" customWidth="1"/>
    <col min="16145" max="16145" width="4.69140625" customWidth="1"/>
    <col min="16146" max="16146" width="6.69140625" customWidth="1"/>
    <col min="16147" max="16147" width="5" customWidth="1"/>
    <col min="16148" max="16148" width="6.84375" customWidth="1"/>
    <col min="16149" max="16149" width="5.15234375" customWidth="1"/>
    <col min="16150" max="16151" width="6.69140625" customWidth="1"/>
    <col min="16152" max="16152" width="6.3046875" customWidth="1"/>
    <col min="16153" max="16153" width="6.69140625" customWidth="1"/>
    <col min="16154" max="16154" width="6.3046875" customWidth="1"/>
    <col min="16155" max="16155" width="7.53515625" customWidth="1"/>
    <col min="16156" max="16156" width="7.15234375" customWidth="1"/>
    <col min="16157" max="16157" width="5.69140625" customWidth="1"/>
    <col min="16158" max="16161" width="5.84375" customWidth="1"/>
    <col min="16162" max="16163" width="6.84375" customWidth="1"/>
    <col min="16164" max="16164" width="5" customWidth="1"/>
    <col min="16165" max="16165" width="8.3046875" customWidth="1"/>
    <col min="16166" max="16166" width="9.84375" customWidth="1"/>
    <col min="16167" max="16168" width="7.3828125" customWidth="1"/>
    <col min="16169" max="16169" width="7.3046875" customWidth="1"/>
    <col min="16170" max="16170" width="8" customWidth="1"/>
    <col min="16171" max="16171" width="7.3046875" customWidth="1"/>
    <col min="16172" max="16172" width="6.3046875" customWidth="1"/>
    <col min="16173" max="16173" width="8.53515625" customWidth="1"/>
    <col min="16174" max="16174" width="7.84375" customWidth="1"/>
    <col min="16175" max="16175" width="6.69140625" customWidth="1"/>
    <col min="16176" max="16176" width="8.3828125" customWidth="1"/>
    <col min="16177" max="16177" width="8.69140625" customWidth="1"/>
    <col min="16178" max="16178" width="8" customWidth="1"/>
    <col min="16179" max="16179" width="7.69140625" customWidth="1"/>
    <col min="16180" max="16180" width="6.53515625" customWidth="1"/>
    <col min="16181" max="16181" width="9.3046875" customWidth="1"/>
    <col min="16182" max="16183" width="7.3828125" customWidth="1"/>
    <col min="16184" max="16184" width="8.3046875" customWidth="1"/>
    <col min="16185" max="16185" width="7.15234375" customWidth="1"/>
    <col min="16186" max="16186" width="6.84375" customWidth="1"/>
    <col min="16187" max="16188" width="8.15234375" customWidth="1"/>
    <col min="16189" max="16189" width="10" customWidth="1"/>
  </cols>
  <sheetData>
    <row r="1" spans="1:61">
      <c r="A1" t="s">
        <v>54</v>
      </c>
      <c r="B1" t="s">
        <v>55</v>
      </c>
      <c r="C1" t="s">
        <v>56</v>
      </c>
      <c r="D1" t="s">
        <v>0</v>
      </c>
      <c r="E1" t="s">
        <v>1</v>
      </c>
      <c r="F1" t="s">
        <v>2</v>
      </c>
      <c r="G1" t="s">
        <v>3</v>
      </c>
      <c r="H1" t="s">
        <v>61</v>
      </c>
      <c r="I1" t="s">
        <v>49</v>
      </c>
      <c r="J1" t="s">
        <v>62</v>
      </c>
      <c r="K1" t="s">
        <v>4</v>
      </c>
      <c r="L1" t="s">
        <v>5</v>
      </c>
      <c r="M1" t="s">
        <v>6</v>
      </c>
      <c r="N1" t="s">
        <v>50</v>
      </c>
      <c r="O1" t="s">
        <v>7</v>
      </c>
      <c r="P1" t="s">
        <v>8</v>
      </c>
      <c r="Q1" t="s">
        <v>9</v>
      </c>
      <c r="R1" t="s">
        <v>51</v>
      </c>
      <c r="S1" t="s">
        <v>10</v>
      </c>
      <c r="T1" t="s">
        <v>11</v>
      </c>
      <c r="U1" t="s">
        <v>12</v>
      </c>
      <c r="V1" t="s">
        <v>52</v>
      </c>
      <c r="W1" t="s">
        <v>63</v>
      </c>
      <c r="X1" t="s">
        <v>53</v>
      </c>
      <c r="Y1" t="s">
        <v>14</v>
      </c>
      <c r="Z1" t="s">
        <v>15</v>
      </c>
      <c r="AA1" t="s">
        <v>16</v>
      </c>
      <c r="AB1" t="s">
        <v>66</v>
      </c>
      <c r="AC1" t="s">
        <v>17</v>
      </c>
      <c r="AD1" t="s">
        <v>18</v>
      </c>
      <c r="AE1" t="s">
        <v>19</v>
      </c>
      <c r="AF1" t="s">
        <v>64</v>
      </c>
      <c r="AG1" t="s">
        <v>17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65</v>
      </c>
      <c r="AU1" t="s">
        <v>13</v>
      </c>
      <c r="AV1" t="s">
        <v>32</v>
      </c>
      <c r="AW1" t="s">
        <v>33</v>
      </c>
      <c r="AX1" t="s">
        <v>34</v>
      </c>
      <c r="AY1" s="1" t="s">
        <v>35</v>
      </c>
      <c r="AZ1" s="1" t="s">
        <v>36</v>
      </c>
      <c r="BA1" s="1" t="s">
        <v>37</v>
      </c>
      <c r="BB1" t="s">
        <v>38</v>
      </c>
      <c r="BC1" t="s">
        <v>39</v>
      </c>
      <c r="BD1" s="1" t="s">
        <v>40</v>
      </c>
      <c r="BE1" s="1" t="s">
        <v>18</v>
      </c>
      <c r="BF1" s="1" t="s">
        <v>41</v>
      </c>
      <c r="BG1" t="s">
        <v>42</v>
      </c>
      <c r="BH1" t="s">
        <v>43</v>
      </c>
      <c r="BI1" t="s">
        <v>44</v>
      </c>
    </row>
    <row r="2" spans="1:61">
      <c r="A2">
        <v>1</v>
      </c>
      <c r="B2">
        <v>82</v>
      </c>
      <c r="C2" t="s">
        <v>58</v>
      </c>
      <c r="D2">
        <v>1</v>
      </c>
      <c r="E2" s="2">
        <f>ROUND(F2,0)-"1-1-82"+1</f>
        <v>365</v>
      </c>
      <c r="F2" s="3">
        <v>30316.350694444445</v>
      </c>
      <c r="G2" t="s">
        <v>45</v>
      </c>
      <c r="H2">
        <v>-7</v>
      </c>
      <c r="I2">
        <v>-7</v>
      </c>
      <c r="J2">
        <v>1043</v>
      </c>
      <c r="K2">
        <v>7.1</v>
      </c>
      <c r="L2">
        <v>72.099999999999994</v>
      </c>
      <c r="M2" t="s">
        <v>46</v>
      </c>
      <c r="N2">
        <v>330</v>
      </c>
      <c r="P2" t="s">
        <v>46</v>
      </c>
      <c r="Q2">
        <v>2.3370000000000002</v>
      </c>
      <c r="R2">
        <v>328</v>
      </c>
      <c r="S2">
        <v>0.2039</v>
      </c>
      <c r="T2">
        <v>87.2</v>
      </c>
      <c r="U2">
        <v>6.5</v>
      </c>
      <c r="V2">
        <v>314</v>
      </c>
      <c r="W2">
        <v>53</v>
      </c>
      <c r="X2">
        <v>0.74399999999999999</v>
      </c>
      <c r="AH2" s="9">
        <v>-0.39829117049999979</v>
      </c>
      <c r="AK2">
        <f>U2</f>
        <v>6.5</v>
      </c>
      <c r="AM2">
        <v>212</v>
      </c>
      <c r="AN2">
        <f>8.314*(AK2+273.16)</f>
        <v>2325.0932400000002</v>
      </c>
      <c r="AO2">
        <f>0.5*AM2/1.01325*1000/EXP(-3.9489+28990/AN2)</f>
        <v>20.876292855282585</v>
      </c>
      <c r="AP2">
        <f>LN(-AH2)+57052/AN2</f>
        <v>23.61693863332388</v>
      </c>
      <c r="AQ2">
        <f>EXP(AP$2-57052/AN2)</f>
        <v>0.39829117049999924</v>
      </c>
      <c r="AS2">
        <f>0.15852+0.0847*COS(RADIANS(E2/365*360))</f>
        <v>0.24321999999999999</v>
      </c>
      <c r="AT2">
        <f>0.000000926*E2*E2 - 0.000385884*E2+ 0.056568805</f>
        <v>3.9087494999999986E-2</v>
      </c>
      <c r="AU2">
        <v>53</v>
      </c>
      <c r="AV2">
        <f>(X2+AQ2)/(V2-AO2)*(4*V2+8*AO2)</f>
        <v>5.5454134569756013</v>
      </c>
      <c r="AW2">
        <f>(X2+AQ2)/(V2-AO2)*(4.5*V2+10.5*AO2)</f>
        <v>6.3606212359695018</v>
      </c>
      <c r="AX2">
        <f>AW2/AV2</f>
        <v>1.1470057706821566</v>
      </c>
      <c r="AY2" s="5"/>
      <c r="BD2" s="5"/>
      <c r="BG2">
        <f>AVERAGE(BA4:BA6)</f>
        <v>63.299799624299283</v>
      </c>
      <c r="BH2">
        <f>AVERAGE(BF4:BF6)</f>
        <v>39.586809571446572</v>
      </c>
      <c r="BI2">
        <f>BG2/BH2</f>
        <v>1.5990124061413771</v>
      </c>
    </row>
    <row r="3" spans="1:61">
      <c r="A3">
        <v>1</v>
      </c>
      <c r="B3">
        <v>82</v>
      </c>
      <c r="C3" t="s">
        <v>58</v>
      </c>
      <c r="D3">
        <v>1</v>
      </c>
      <c r="E3" s="2">
        <f>ROUND(F3,0)-"1-1-82"+1</f>
        <v>365</v>
      </c>
      <c r="F3" s="3">
        <v>30316.400000000001</v>
      </c>
      <c r="G3" t="s">
        <v>45</v>
      </c>
      <c r="H3">
        <v>-7</v>
      </c>
      <c r="I3">
        <v>-10.8</v>
      </c>
      <c r="J3">
        <v>1043</v>
      </c>
      <c r="K3">
        <v>7.5</v>
      </c>
      <c r="L3">
        <v>75.099999999999994</v>
      </c>
      <c r="M3" t="s">
        <v>46</v>
      </c>
      <c r="N3">
        <v>330</v>
      </c>
      <c r="P3" t="s">
        <v>46</v>
      </c>
      <c r="Q3">
        <v>2.302</v>
      </c>
      <c r="R3">
        <v>325</v>
      </c>
      <c r="S3">
        <v>0.1482</v>
      </c>
      <c r="T3">
        <v>64.400000000000006</v>
      </c>
      <c r="U3">
        <v>7.2</v>
      </c>
      <c r="V3">
        <v>265</v>
      </c>
      <c r="W3">
        <v>325</v>
      </c>
      <c r="X3">
        <v>2.371</v>
      </c>
      <c r="AM3">
        <v>212</v>
      </c>
      <c r="AN3">
        <f>8.314*(U3+273.16)</f>
        <v>2330.9130399999999</v>
      </c>
      <c r="AO3">
        <f>0.5*AM3/1.01325*1000/EXP(-3.9489+28990/AN3)</f>
        <v>21.536409537480726</v>
      </c>
      <c r="AQ3">
        <f>EXP(AP$2-57052/AN3)</f>
        <v>0.4234554565234821</v>
      </c>
      <c r="AS3">
        <f>0.15852+0.0847*COS(RADIANS(E3/365*360))</f>
        <v>0.24321999999999999</v>
      </c>
      <c r="AU3">
        <v>325</v>
      </c>
      <c r="AV3">
        <f>(X3+AQ3)/(V3-AO3)*(4*V3+8*AO3)</f>
        <v>14.144139887777277</v>
      </c>
      <c r="AW3">
        <f>(X3+AQ3)/(V3-AO3)*(4.5*V3+10.5*AO3)</f>
        <v>16.282947131459853</v>
      </c>
      <c r="AX3">
        <f>AW3/AV3</f>
        <v>1.1512150799307943</v>
      </c>
      <c r="AY3" s="5"/>
      <c r="BD3" s="5"/>
    </row>
    <row r="4" spans="1:61">
      <c r="A4">
        <v>1</v>
      </c>
      <c r="B4">
        <v>82</v>
      </c>
      <c r="C4" t="s">
        <v>58</v>
      </c>
      <c r="D4">
        <v>1</v>
      </c>
      <c r="E4" s="2">
        <f>ROUND(F4,0)-"1-1-82"+1</f>
        <v>366</v>
      </c>
      <c r="F4" s="3">
        <v>30316.522222222222</v>
      </c>
      <c r="G4" t="s">
        <v>45</v>
      </c>
      <c r="H4">
        <v>-7</v>
      </c>
      <c r="I4">
        <v>-15.4</v>
      </c>
      <c r="J4">
        <v>1043</v>
      </c>
      <c r="K4">
        <v>12.4</v>
      </c>
      <c r="L4">
        <v>63.8</v>
      </c>
      <c r="M4" t="s">
        <v>46</v>
      </c>
      <c r="N4">
        <v>330</v>
      </c>
      <c r="P4" t="s">
        <v>46</v>
      </c>
      <c r="Q4">
        <v>6.5010000000000003</v>
      </c>
      <c r="R4">
        <v>317</v>
      </c>
      <c r="S4">
        <v>0.623</v>
      </c>
      <c r="T4">
        <v>95.8</v>
      </c>
      <c r="U4">
        <v>13.9</v>
      </c>
      <c r="V4">
        <v>208</v>
      </c>
      <c r="W4">
        <v>990</v>
      </c>
      <c r="X4">
        <v>6.3761999999999999</v>
      </c>
      <c r="AM4">
        <v>212</v>
      </c>
      <c r="AN4">
        <f>8.314*(U4+273.16)</f>
        <v>2386.6168400000001</v>
      </c>
      <c r="AO4">
        <f>0.5*AM4/1.01325*1000/EXP(-3.9489+28990/AN4)</f>
        <v>28.790047366268713</v>
      </c>
      <c r="AQ4">
        <f>EXP(AP$2-57052/AN4)</f>
        <v>0.74973931961707219</v>
      </c>
      <c r="AS4">
        <f>0.15852+0.0847*COS(RADIANS(E4/365*360))</f>
        <v>0.24320745078101214</v>
      </c>
      <c r="AU4">
        <v>990</v>
      </c>
      <c r="AV4">
        <f>(X4+AQ4)/(V4-AO4)*(4*V4+8*AO4)</f>
        <v>42.241128056768503</v>
      </c>
      <c r="AW4">
        <f>(X4+AQ4)/(V4-AO4)*(4.5*V4+10.5*AO4)</f>
        <v>49.238440411152098</v>
      </c>
      <c r="AX4">
        <f>AW4/AV4</f>
        <v>1.1656516451213093</v>
      </c>
      <c r="AY4" s="5">
        <f>W4*AS4*AV4/SQRT(W4^2*AS4^2-AV4^2)</f>
        <v>42.906587863671433</v>
      </c>
      <c r="AZ4">
        <f>LN(AY4)-LN(1+EXP(614.6/8.314-200000/AN4))+32879/AN4</f>
        <v>17.535378973051337</v>
      </c>
      <c r="BA4">
        <f>EXP(AZ4-32879/8.314/298.16)/(1+EXP(614.6/8.314-200000/298.16/8.314))</f>
        <v>71.570647538630965</v>
      </c>
      <c r="BB4">
        <f>+EXP(11.88-14510/AN4)*1000</f>
        <v>330386.81485239114</v>
      </c>
      <c r="BC4">
        <f>+EXP(38.08-80470/AN4)</f>
        <v>78.477788539735727</v>
      </c>
      <c r="BD4" s="5">
        <f>(X4+AQ4)*(V4+BC4*(1+212.78/BB4*1000))/(V4-AO4)</f>
        <v>13.400955376120361</v>
      </c>
      <c r="BE4">
        <f>+LN(BD4)-LN(1+EXP(645/8.31-203000/AN4))+(74000/AN4)</f>
        <v>33.600972984373158</v>
      </c>
      <c r="BF4">
        <f>EXP(BE4-74000/8.314/298.16)/(1+EXP(645/8.314-203000/298.16/8.314))</f>
        <v>41.918194771183877</v>
      </c>
    </row>
    <row r="5" spans="1:61">
      <c r="A5">
        <v>1</v>
      </c>
      <c r="B5">
        <v>82</v>
      </c>
      <c r="C5" t="s">
        <v>58</v>
      </c>
      <c r="D5">
        <v>1</v>
      </c>
      <c r="E5" s="2">
        <f>ROUND(F5,0)-"1-1-82"+1</f>
        <v>365</v>
      </c>
      <c r="F5" s="3">
        <v>30316.4375</v>
      </c>
      <c r="G5" t="s">
        <v>45</v>
      </c>
      <c r="H5">
        <v>-7</v>
      </c>
      <c r="I5">
        <v>-15.4</v>
      </c>
      <c r="J5">
        <v>1043</v>
      </c>
      <c r="K5">
        <v>9.1999999999999993</v>
      </c>
      <c r="L5">
        <v>68.900000000000006</v>
      </c>
      <c r="M5" t="s">
        <v>46</v>
      </c>
      <c r="N5">
        <v>330</v>
      </c>
      <c r="P5" t="s">
        <v>46</v>
      </c>
      <c r="Q5">
        <v>3.8220000000000001</v>
      </c>
      <c r="R5">
        <v>321</v>
      </c>
      <c r="S5">
        <v>0.34820000000000001</v>
      </c>
      <c r="T5">
        <v>91.1</v>
      </c>
      <c r="U5">
        <v>9.6</v>
      </c>
      <c r="V5">
        <v>240</v>
      </c>
      <c r="W5">
        <v>1183</v>
      </c>
      <c r="X5">
        <v>4.4767999999999999</v>
      </c>
      <c r="AM5">
        <v>212</v>
      </c>
      <c r="AN5">
        <f>8.314*(U5+273.16)</f>
        <v>2350.8666400000002</v>
      </c>
      <c r="AO5">
        <f>0.5*AM5/1.01325*1000/EXP(-3.9489+28990/AN5)</f>
        <v>23.934211197806764</v>
      </c>
      <c r="AQ5">
        <f>EXP(AP$2-57052/AN5)</f>
        <v>0.52123287163901411</v>
      </c>
      <c r="AS5">
        <f>0.15852+0.0847*COS(RADIANS(E5/365*360))</f>
        <v>0.24321999999999999</v>
      </c>
      <c r="AU5">
        <v>1183</v>
      </c>
      <c r="AV5">
        <f>(X5+AQ5)/(V5-AO5)*(4*V5+8*AO5)</f>
        <v>26.635884298320462</v>
      </c>
      <c r="AW5">
        <f>(X5+AQ5)/(V5-AO5)*(4.5*V5+10.5*AO5)</f>
        <v>30.795838937081072</v>
      </c>
      <c r="AX5">
        <f>AW5/AV5</f>
        <v>1.1561785819524271</v>
      </c>
      <c r="AY5" s="5">
        <f>W5*AS5*AV5/SQRT(W5^2*AS5^2-AV5^2)</f>
        <v>26.750754045068103</v>
      </c>
      <c r="AZ5">
        <f>LN(AY5)-LN(1+EXP(614.6/8.314-200000/AN5))+32879/AN5</f>
        <v>17.272454373685807</v>
      </c>
      <c r="BA5">
        <f>EXP(AZ5-32879/8.314/298.16)/(1+EXP(614.6/8.314-200000/298.16/8.314))</f>
        <v>55.023504031342824</v>
      </c>
      <c r="BB5">
        <f>+EXP(11.88-14510/AN5)*1000</f>
        <v>301210.12599517335</v>
      </c>
      <c r="BC5">
        <f>+EXP(38.08-80470/AN5)</f>
        <v>46.996363387147277</v>
      </c>
      <c r="BD5" s="5">
        <f>(X5+AQ5)*(V5+BC5*(1+212.78/BB5*1000))/(V5-AO5)</f>
        <v>7.40675859304441</v>
      </c>
      <c r="BE5">
        <f>+LN(BD5)-LN(1+EXP(645/8.31-203000/AN5))+(74000/AN5)</f>
        <v>33.479985113819794</v>
      </c>
      <c r="BF5">
        <f>EXP(BE5-74000/8.314/298.16)/(1+EXP(645/8.314-203000/298.16/8.314))</f>
        <v>37.141394593928965</v>
      </c>
    </row>
    <row r="6" spans="1:61">
      <c r="A6">
        <v>1</v>
      </c>
      <c r="B6">
        <v>82</v>
      </c>
      <c r="C6" t="s">
        <v>58</v>
      </c>
      <c r="D6">
        <v>1</v>
      </c>
      <c r="E6" s="2">
        <f>ROUND(F6,0)-"1-1-82"+1</f>
        <v>365</v>
      </c>
      <c r="F6" s="3">
        <v>30316.479166666668</v>
      </c>
      <c r="G6" t="s">
        <v>45</v>
      </c>
      <c r="H6">
        <v>-7</v>
      </c>
      <c r="I6">
        <v>-15</v>
      </c>
      <c r="J6">
        <v>1043</v>
      </c>
      <c r="K6">
        <v>10.9</v>
      </c>
      <c r="L6">
        <v>64.7</v>
      </c>
      <c r="M6" t="s">
        <v>46</v>
      </c>
      <c r="N6">
        <v>330</v>
      </c>
      <c r="P6" t="s">
        <v>46</v>
      </c>
      <c r="Q6">
        <v>5.2469999999999999</v>
      </c>
      <c r="R6">
        <v>319</v>
      </c>
      <c r="S6">
        <v>0.46310000000000001</v>
      </c>
      <c r="T6">
        <v>88.3</v>
      </c>
      <c r="U6">
        <v>11.8</v>
      </c>
      <c r="V6">
        <v>218</v>
      </c>
      <c r="W6">
        <v>1388</v>
      </c>
      <c r="X6">
        <v>5.4108000000000001</v>
      </c>
      <c r="AM6">
        <v>212</v>
      </c>
      <c r="AN6">
        <f>8.314*(U6+273.16)</f>
        <v>2369.1574400000004</v>
      </c>
      <c r="AO6">
        <f>0.5*AM6/1.01325*1000/EXP(-3.9489+28990/AN6)</f>
        <v>26.324858962500628</v>
      </c>
      <c r="AQ6">
        <f>EXP(AP$2-57052/AN6)</f>
        <v>0.62864013788770667</v>
      </c>
      <c r="AS6">
        <f>0.15852+0.0847*COS(RADIANS(E6/365*360))</f>
        <v>0.24321999999999999</v>
      </c>
      <c r="AU6">
        <v>1388</v>
      </c>
      <c r="AV6">
        <f>(X6+AQ6)/(V6-AO6)*(4*V6+8*AO6)</f>
        <v>34.11131481936826</v>
      </c>
      <c r="AW6">
        <f>(X6+AQ6)/(V6-AO6)*(4.5*V6+10.5*AO6)</f>
        <v>39.619423455266471</v>
      </c>
      <c r="AX6">
        <f>AW6/AV6</f>
        <v>1.1614745331590306</v>
      </c>
      <c r="AY6" s="5">
        <f>W6*AS6*AV6/SQRT(W6^2*AS6^2-AV6^2)</f>
        <v>34.286795418315293</v>
      </c>
      <c r="AZ6">
        <f>LN(AY6)-LN(1+EXP(614.6/8.314-200000/AN6))+32879/AN6</f>
        <v>17.412662155210484</v>
      </c>
      <c r="BA6">
        <f>EXP(AZ6-32879/8.314/298.16)/(1+EXP(614.6/8.314-200000/298.16/8.314))</f>
        <v>63.305247302924073</v>
      </c>
      <c r="BB6">
        <f>+EXP(11.88-14510/AN6)*1000</f>
        <v>315910.767428055</v>
      </c>
      <c r="BC6">
        <f>+EXP(38.08-80470/AN6)</f>
        <v>61.211700207445283</v>
      </c>
      <c r="BD6" s="5">
        <f>(X6+AQ6)*(V6+BC6*(1+212.78/BB6*1000))/(V6-AO6)</f>
        <v>10.096673358047044</v>
      </c>
      <c r="BE6">
        <f>+LN(BD6)-LN(1+EXP(645/8.31-203000/AN6))+(74000/AN6)</f>
        <v>33.5466253387197</v>
      </c>
      <c r="BF6">
        <f>EXP(BE6-74000/8.314/298.16)/(1+EXP(645/8.314-203000/298.16/8.314))</f>
        <v>39.700839349226882</v>
      </c>
    </row>
    <row r="7" spans="1:61">
      <c r="F7" s="3"/>
      <c r="BG7">
        <f>AVERAGE(BA8:BA12)</f>
        <v>67.316103424018948</v>
      </c>
      <c r="BH7">
        <f>AVERAGE(BF8:BF12)</f>
        <v>36.756590197032068</v>
      </c>
      <c r="BI7">
        <f>BG7/BH7</f>
        <v>1.8314022890364412</v>
      </c>
    </row>
    <row r="8" spans="1:61">
      <c r="A8">
        <v>1</v>
      </c>
      <c r="B8">
        <v>82</v>
      </c>
      <c r="C8" t="s">
        <v>58</v>
      </c>
      <c r="D8">
        <v>2</v>
      </c>
      <c r="E8" s="2">
        <f>ROUND(F8,0)-"1-1-82"+1</f>
        <v>365</v>
      </c>
      <c r="F8" s="3">
        <v>30316.355555555554</v>
      </c>
      <c r="G8" t="s">
        <v>45</v>
      </c>
      <c r="H8">
        <v>-7</v>
      </c>
      <c r="I8">
        <v>-7</v>
      </c>
      <c r="J8">
        <v>1043</v>
      </c>
      <c r="K8">
        <v>7.3</v>
      </c>
      <c r="L8">
        <v>71.400000000000006</v>
      </c>
      <c r="M8" t="s">
        <v>46</v>
      </c>
      <c r="N8">
        <v>330</v>
      </c>
      <c r="P8" t="s">
        <v>46</v>
      </c>
      <c r="Q8">
        <v>2.5049999999999999</v>
      </c>
      <c r="R8">
        <v>329</v>
      </c>
      <c r="S8">
        <v>0.1739</v>
      </c>
      <c r="T8">
        <v>69.400000000000006</v>
      </c>
      <c r="U8">
        <v>6.8</v>
      </c>
      <c r="V8">
        <v>315</v>
      </c>
      <c r="W8">
        <v>80</v>
      </c>
      <c r="X8">
        <v>0.51500000000000001</v>
      </c>
      <c r="AH8">
        <v>-0.6512</v>
      </c>
      <c r="AI8">
        <v>1.46E-2</v>
      </c>
      <c r="AJ8">
        <v>2</v>
      </c>
      <c r="AK8">
        <f>AVERAGE(U8:U9)</f>
        <v>7.6</v>
      </c>
      <c r="AL8">
        <f>AVERAGE(V8:V9)</f>
        <v>291</v>
      </c>
      <c r="AM8">
        <v>212</v>
      </c>
      <c r="AN8">
        <f>8.314*(AK8+273.16)</f>
        <v>2334.2386400000005</v>
      </c>
      <c r="AO8">
        <f>0.5*AM8/1.01325*1000/EXP(-3.9489+28990/AN8)</f>
        <v>21.921420933367848</v>
      </c>
      <c r="AP8">
        <f>LN(-AH8)+57052/AN8</f>
        <v>24.012435704715745</v>
      </c>
      <c r="AQ8">
        <f>EXP(AP$8-57052/AN8)</f>
        <v>0.65119999999999945</v>
      </c>
      <c r="AS8">
        <f>0.15852+0.0847*COS(RADIANS(E8/365*360))</f>
        <v>0.24321999999999999</v>
      </c>
      <c r="AT8">
        <f>0.000000926*E8*E8 - 0.000385884*E8+ 0.056568805</f>
        <v>3.9087494999999986E-2</v>
      </c>
      <c r="AU8">
        <v>80</v>
      </c>
      <c r="AV8">
        <f>(X8+AQ8)/(V8-AO8)*(4*V8+8*AO8)</f>
        <v>5.7115402090146468</v>
      </c>
      <c r="AW8">
        <f>(X8+AQ8)/(V8-AO8)*(4.5*V8+10.5*AO8)</f>
        <v>6.5563252612683094</v>
      </c>
      <c r="AX8">
        <f>AW8/AV8</f>
        <v>1.1479084487438818</v>
      </c>
      <c r="AY8" s="5"/>
      <c r="BD8" s="5"/>
    </row>
    <row r="9" spans="1:61">
      <c r="A9">
        <v>1</v>
      </c>
      <c r="B9">
        <v>82</v>
      </c>
      <c r="C9" t="s">
        <v>58</v>
      </c>
      <c r="D9">
        <v>2</v>
      </c>
      <c r="E9" s="2">
        <f>ROUND(F9,0)-"1-1-82"+1</f>
        <v>365</v>
      </c>
      <c r="F9" s="3">
        <v>30316.40486111111</v>
      </c>
      <c r="G9" t="s">
        <v>45</v>
      </c>
      <c r="H9">
        <v>-7</v>
      </c>
      <c r="I9">
        <v>-11.4</v>
      </c>
      <c r="J9">
        <v>1043</v>
      </c>
      <c r="K9">
        <v>8.5</v>
      </c>
      <c r="L9">
        <v>70</v>
      </c>
      <c r="M9" t="s">
        <v>46</v>
      </c>
      <c r="N9">
        <v>330</v>
      </c>
      <c r="P9" t="s">
        <v>46</v>
      </c>
      <c r="Q9">
        <v>3.16</v>
      </c>
      <c r="R9">
        <v>325</v>
      </c>
      <c r="S9">
        <v>0.17510000000000001</v>
      </c>
      <c r="T9">
        <v>55.4</v>
      </c>
      <c r="U9">
        <v>8.4</v>
      </c>
      <c r="V9">
        <v>267</v>
      </c>
      <c r="W9">
        <v>180</v>
      </c>
      <c r="X9">
        <v>1.9726999999999999</v>
      </c>
      <c r="AM9">
        <v>212</v>
      </c>
      <c r="AN9">
        <f>8.314*(U9+273.16)</f>
        <v>2340.8898399999998</v>
      </c>
      <c r="AO9">
        <f>0.5*AM9/1.01325*1000/EXP(-3.9489+28990/AN9)</f>
        <v>22.70878543134085</v>
      </c>
      <c r="AQ9">
        <f>EXP(AP$8-57052/AN9)</f>
        <v>0.69803022295627537</v>
      </c>
      <c r="AS9">
        <f>0.15852+0.0847*COS(RADIANS(E9/365*360))</f>
        <v>0.24321999999999999</v>
      </c>
      <c r="AU9">
        <v>180</v>
      </c>
      <c r="AV9">
        <f>(X9+AQ9)/(V9-AO9)*(4*V9+8*AO9)</f>
        <v>13.662104880174327</v>
      </c>
      <c r="AW9">
        <f>(X9+AQ9)/(V9-AO9)*(4.5*V9+10.5*AO9)</f>
        <v>15.742265988739772</v>
      </c>
      <c r="AX9">
        <f>AW9/AV9</f>
        <v>1.1522577323779777</v>
      </c>
      <c r="AY9" s="5"/>
      <c r="BD9" s="5"/>
    </row>
    <row r="10" spans="1:61">
      <c r="A10">
        <v>1</v>
      </c>
      <c r="B10">
        <v>82</v>
      </c>
      <c r="C10" t="s">
        <v>58</v>
      </c>
      <c r="D10">
        <v>2</v>
      </c>
      <c r="E10" s="2">
        <f>ROUND(F10,0)-"1-1-82"+1</f>
        <v>365</v>
      </c>
      <c r="F10" s="3">
        <v>30316.482638888891</v>
      </c>
      <c r="G10" t="s">
        <v>45</v>
      </c>
      <c r="H10">
        <v>-7</v>
      </c>
      <c r="I10">
        <v>-14.9</v>
      </c>
      <c r="J10">
        <v>1043</v>
      </c>
      <c r="K10">
        <v>12.3</v>
      </c>
      <c r="L10">
        <v>61.8</v>
      </c>
      <c r="M10" t="s">
        <v>46</v>
      </c>
      <c r="N10">
        <v>330</v>
      </c>
      <c r="P10" t="s">
        <v>46</v>
      </c>
      <c r="Q10">
        <v>5.4889999999999999</v>
      </c>
      <c r="R10">
        <v>318</v>
      </c>
      <c r="S10">
        <v>0.48130000000000001</v>
      </c>
      <c r="T10">
        <v>87.7</v>
      </c>
      <c r="U10">
        <v>12.5</v>
      </c>
      <c r="V10">
        <v>221</v>
      </c>
      <c r="W10">
        <v>253</v>
      </c>
      <c r="X10">
        <v>5.1845999999999997</v>
      </c>
      <c r="AM10">
        <v>212</v>
      </c>
      <c r="AN10">
        <f>8.314*(U10+273.16)</f>
        <v>2374.9772400000002</v>
      </c>
      <c r="AO10">
        <f>0.5*AM10/1.01325*1000/EXP(-3.9489+28990/AN10)</f>
        <v>27.126161220637339</v>
      </c>
      <c r="AQ10">
        <f>EXP(AP$8-57052/AN10)</f>
        <v>0.99035754950266974</v>
      </c>
      <c r="AS10">
        <f>0.15852+0.0847*COS(RADIANS(E10/365*360))</f>
        <v>0.24321999999999999</v>
      </c>
      <c r="AU10">
        <v>253</v>
      </c>
      <c r="AV10">
        <f>(X10+AQ10)/(V10-AO10)*(4*V10+8*AO10)</f>
        <v>35.067576258418157</v>
      </c>
      <c r="AW10">
        <f>(X10+AQ10)/(V10-AO10)*(4.5*V10+10.5*AO10)</f>
        <v>40.746991548271367</v>
      </c>
      <c r="AX10">
        <f>AW10/AV10</f>
        <v>1.1619563110949203</v>
      </c>
      <c r="AY10" s="5">
        <f>W10*AS10*AV10/SQRT(W10^2*AS10^2-AV10^2)</f>
        <v>42.675529623672801</v>
      </c>
      <c r="AZ10">
        <f>LN(AY10)-LN(1+EXP(614.6/8.314-200000/AN10))+32879/AN10</f>
        <v>17.59751377710635</v>
      </c>
      <c r="BA10">
        <f>EXP(AZ10-32879/8.314/298.16)/(1+EXP(614.6/8.314-200000/298.16/8.314))</f>
        <v>76.158739783900742</v>
      </c>
      <c r="BB10">
        <f>+EXP(11.88-14510/AN10)*1000</f>
        <v>320687.70475109428</v>
      </c>
      <c r="BC10">
        <f>+EXP(38.08-80470/AN10)</f>
        <v>66.52448239108945</v>
      </c>
      <c r="BD10" s="5">
        <f>(X10+AQ10)*(V10+BC10*(1+212.78/BB10*1000))/(V10-AO10)</f>
        <v>10.563635869505349</v>
      </c>
      <c r="BE10">
        <f>+LN(BD10)-LN(1+EXP(645/8.31-203000/AN10))+(74000/AN10)</f>
        <v>33.515223964842001</v>
      </c>
      <c r="BF10">
        <f>EXP(BE10-74000/8.314/298.16)/(1+EXP(645/8.314-203000/298.16/8.314))</f>
        <v>38.473548602821367</v>
      </c>
    </row>
    <row r="11" spans="1:61">
      <c r="A11">
        <v>1</v>
      </c>
      <c r="B11">
        <v>82</v>
      </c>
      <c r="C11" t="s">
        <v>58</v>
      </c>
      <c r="D11">
        <v>2</v>
      </c>
      <c r="E11" s="2">
        <f>ROUND(F11,0)-"1-1-82"+1</f>
        <v>366</v>
      </c>
      <c r="F11" s="3">
        <v>30316.527777777777</v>
      </c>
      <c r="G11" t="s">
        <v>45</v>
      </c>
      <c r="H11">
        <v>-7</v>
      </c>
      <c r="I11">
        <v>-16</v>
      </c>
      <c r="J11">
        <v>1043</v>
      </c>
      <c r="K11">
        <v>13.1</v>
      </c>
      <c r="L11">
        <v>60.4</v>
      </c>
      <c r="M11" t="s">
        <v>46</v>
      </c>
      <c r="N11">
        <v>330</v>
      </c>
      <c r="P11" t="s">
        <v>46</v>
      </c>
      <c r="Q11">
        <v>6.1829999999999998</v>
      </c>
      <c r="R11">
        <v>318</v>
      </c>
      <c r="S11">
        <v>0.4672</v>
      </c>
      <c r="T11">
        <v>75.599999999999994</v>
      </c>
      <c r="U11">
        <v>13.5</v>
      </c>
      <c r="V11">
        <v>210</v>
      </c>
      <c r="W11">
        <v>290</v>
      </c>
      <c r="X11">
        <v>4.9759000000000002</v>
      </c>
      <c r="AM11">
        <v>212</v>
      </c>
      <c r="AN11">
        <f>8.314*(U11+273.16)</f>
        <v>2383.29124</v>
      </c>
      <c r="AO11">
        <f>0.5*AM11/1.01325*1000/EXP(-3.9489+28990/AN11)</f>
        <v>28.306180997469603</v>
      </c>
      <c r="AQ11">
        <f>EXP(AP$8-57052/AN11)</f>
        <v>1.0769261429427932</v>
      </c>
      <c r="AS11">
        <f>0.15852+0.0847*COS(RADIANS(E11/365*360))</f>
        <v>0.24320745078101214</v>
      </c>
      <c r="AU11">
        <v>290</v>
      </c>
      <c r="AV11">
        <f>(X11+AQ11)/(V11-AO11)*(4*V11+8*AO11)</f>
        <v>35.526982339277509</v>
      </c>
      <c r="AW11">
        <f>(X11+AQ11)/(V11-AO11)*(4.5*V11+10.5*AO11)</f>
        <v>41.382314852625491</v>
      </c>
      <c r="AX11">
        <f>AW11/AV11</f>
        <v>1.1648136747847146</v>
      </c>
      <c r="AY11" s="5">
        <f>W11*AS11*AV11/SQRT(W11^2*AS11^2-AV11^2)</f>
        <v>41.125339004503815</v>
      </c>
      <c r="AZ11">
        <f>LN(AY11)-LN(1+EXP(614.6/8.314-200000/AN11))+32879/AN11</f>
        <v>17.512207050521024</v>
      </c>
      <c r="BA11">
        <f>EXP(AZ11-32879/8.314/298.16)/(1+EXP(614.6/8.314-200000/298.16/8.314))</f>
        <v>69.931284981850965</v>
      </c>
      <c r="BB11">
        <f>+EXP(11.88-14510/AN11)*1000</f>
        <v>327595.81742247357</v>
      </c>
      <c r="BC11">
        <f>+EXP(38.08-80470/AN11)</f>
        <v>74.871050570237571</v>
      </c>
      <c r="BD11" s="5">
        <f>(X11+AQ11)*(V11+BC11*(1+212.78/BB11*1000))/(V11-AO11)</f>
        <v>11.110038422460605</v>
      </c>
      <c r="BE11">
        <f>+LN(BD11)-LN(1+EXP(645/8.31-203000/AN11))+(74000/AN11)</f>
        <v>33.456827232913639</v>
      </c>
      <c r="BF11">
        <f>EXP(BE11-74000/8.314/298.16)/(1+EXP(645/8.314-203000/298.16/8.314))</f>
        <v>36.291161397892026</v>
      </c>
    </row>
    <row r="12" spans="1:61">
      <c r="A12">
        <v>1</v>
      </c>
      <c r="B12">
        <v>82</v>
      </c>
      <c r="C12" t="s">
        <v>58</v>
      </c>
      <c r="D12">
        <v>2</v>
      </c>
      <c r="E12" s="2">
        <f>ROUND(F12,0)-"1-1-82"+1</f>
        <v>365</v>
      </c>
      <c r="F12" s="3">
        <v>30316.442361111112</v>
      </c>
      <c r="G12" t="s">
        <v>45</v>
      </c>
      <c r="H12">
        <v>-7</v>
      </c>
      <c r="I12">
        <v>-15.9</v>
      </c>
      <c r="J12">
        <v>1043</v>
      </c>
      <c r="K12">
        <v>10.3</v>
      </c>
      <c r="L12">
        <v>65.599999999999994</v>
      </c>
      <c r="M12" t="s">
        <v>46</v>
      </c>
      <c r="N12">
        <v>330</v>
      </c>
      <c r="P12" t="s">
        <v>46</v>
      </c>
      <c r="Q12">
        <v>4.1029999999999998</v>
      </c>
      <c r="R12">
        <v>319</v>
      </c>
      <c r="S12">
        <v>0.31690000000000002</v>
      </c>
      <c r="T12">
        <v>77.2</v>
      </c>
      <c r="U12">
        <v>10.199999999999999</v>
      </c>
      <c r="V12">
        <v>232</v>
      </c>
      <c r="W12">
        <v>382</v>
      </c>
      <c r="X12">
        <v>4.1258999999999997</v>
      </c>
      <c r="AM12">
        <v>212</v>
      </c>
      <c r="AN12">
        <f>8.314*(U12+273.16)</f>
        <v>2355.8550399999999</v>
      </c>
      <c r="AO12">
        <f>0.5*AM12/1.01325*1000/EXP(-3.9489+28990/AN12)</f>
        <v>24.567401770350152</v>
      </c>
      <c r="AQ12">
        <f>EXP(AP$8-57052/AN12)</f>
        <v>0.81491291815660272</v>
      </c>
      <c r="AS12">
        <f>0.15852+0.0847*COS(RADIANS(E12/365*360))</f>
        <v>0.24321999999999999</v>
      </c>
      <c r="AU12">
        <v>382</v>
      </c>
      <c r="AV12">
        <f>(X12+AQ12)/(V12-AO12)*(4*V12+8*AO12)</f>
        <v>26.785268678734912</v>
      </c>
      <c r="AW12">
        <f>(X12+AQ12)/(V12-AO12)*(4.5*V12+10.5*AO12)</f>
        <v>31.011179389340334</v>
      </c>
      <c r="AX12">
        <f>AW12/AV12</f>
        <v>1.1577699578559917</v>
      </c>
      <c r="AY12" s="5">
        <f>W12*AS12*AV12/SQRT(W12^2*AS12^2-AV12^2)</f>
        <v>27.972932542625234</v>
      </c>
      <c r="AZ12">
        <f>LN(AY12)-LN(1+EXP(614.6/8.314-200000/AN12))+32879/AN12</f>
        <v>17.287511801070664</v>
      </c>
      <c r="BA12">
        <f>EXP(AZ12-32879/8.314/298.16)/(1+EXP(614.6/8.314-200000/298.16/8.314))</f>
        <v>55.858285506305123</v>
      </c>
      <c r="BB12">
        <f>+EXP(11.88-14510/AN12)*1000</f>
        <v>305172.56641879893</v>
      </c>
      <c r="BC12">
        <f>+EXP(38.08-80470/AN12)</f>
        <v>50.529145703063591</v>
      </c>
      <c r="BD12" s="5">
        <f>(X12+AQ12)*(V12+BC12*(1+212.78/BB12*1000))/(V12-AO12)</f>
        <v>7.5686963763554598</v>
      </c>
      <c r="BE12">
        <f>+LN(BD12)-LN(1+EXP(645/8.31-203000/AN12))+(74000/AN12)</f>
        <v>33.434928247115735</v>
      </c>
      <c r="BF12">
        <f>EXP(BE12-74000/8.314/298.16)/(1+EXP(645/8.314-203000/298.16/8.314))</f>
        <v>35.505060590382811</v>
      </c>
    </row>
    <row r="13" spans="1:61">
      <c r="F13" s="3"/>
    </row>
    <row r="14" spans="1:61">
      <c r="A14">
        <v>1</v>
      </c>
      <c r="B14">
        <v>82</v>
      </c>
      <c r="C14" t="s">
        <v>58</v>
      </c>
      <c r="D14">
        <v>3</v>
      </c>
      <c r="E14" s="2">
        <f>ROUND(F14,0)-"1-1-82"</f>
        <v>365</v>
      </c>
      <c r="F14" s="3">
        <v>30316.727083333335</v>
      </c>
      <c r="G14" t="s">
        <v>45</v>
      </c>
      <c r="H14">
        <v>-7</v>
      </c>
      <c r="I14">
        <v>-9.5</v>
      </c>
      <c r="J14">
        <v>1043</v>
      </c>
      <c r="K14">
        <v>11.2</v>
      </c>
      <c r="L14">
        <v>67.7</v>
      </c>
      <c r="M14" t="s">
        <v>46</v>
      </c>
      <c r="N14">
        <v>330</v>
      </c>
      <c r="P14" t="s">
        <v>46</v>
      </c>
      <c r="Q14">
        <v>4.0010000000000003</v>
      </c>
      <c r="R14">
        <v>330</v>
      </c>
      <c r="S14">
        <v>0.29559999999999997</v>
      </c>
      <c r="T14">
        <v>73.900000000000006</v>
      </c>
      <c r="U14">
        <v>11</v>
      </c>
      <c r="V14">
        <v>333</v>
      </c>
      <c r="W14">
        <v>8</v>
      </c>
      <c r="X14">
        <v>-0.2351</v>
      </c>
      <c r="AH14">
        <v>-0.51549999999999996</v>
      </c>
      <c r="AI14">
        <v>3.5099999999999999E-2</v>
      </c>
      <c r="AJ14">
        <v>2</v>
      </c>
      <c r="AK14">
        <f>AVERAGE(U14:U15)</f>
        <v>11.45</v>
      </c>
      <c r="AL14">
        <f>AVERAGE(V14:V15)</f>
        <v>309.5</v>
      </c>
      <c r="AM14">
        <v>212</v>
      </c>
      <c r="AN14">
        <f>8.314*(AK14+273.16)</f>
        <v>2366.2475400000003</v>
      </c>
      <c r="AO14">
        <f t="shared" ref="AO14:AO19" si="0">0.5*AM14/1.01325*1000/EXP(-3.9489+28990/AN14)</f>
        <v>25.931694051959507</v>
      </c>
      <c r="AP14">
        <f>LN(-AH14)+57052/AN14</f>
        <v>23.448130809447726</v>
      </c>
      <c r="AQ14">
        <f t="shared" ref="AQ14:AQ19" si="1">EXP(AP$14-57052/AN14)</f>
        <v>0.51549999999999974</v>
      </c>
      <c r="AR14">
        <f>AI14*4*(1+2*AO14/AL14)/(1-AO14/AL14)</f>
        <v>0.1789178078987668</v>
      </c>
      <c r="AS14">
        <f>0.15852+0.0847*COS(RADIANS(E14/365*360))</f>
        <v>0.24321999999999999</v>
      </c>
      <c r="AT14">
        <f>0.000000926*E14*E14 - 0.000385884*E14+ 0.056568805</f>
        <v>3.9087494999999986E-2</v>
      </c>
      <c r="AU14">
        <v>8</v>
      </c>
      <c r="AV14">
        <f t="shared" ref="AV14:AV19" si="2">(X14+AQ14)/(V14-AO14)*(4*V14+8*AO14)</f>
        <v>1.4057549012251285</v>
      </c>
      <c r="AW14">
        <f t="shared" ref="AW14:AW19" si="3">(X14+AQ14)/(V14-AO14)*(4.5*V14+10.5*AO14)</f>
        <v>1.6169936265314107</v>
      </c>
      <c r="AX14">
        <f t="shared" ref="AX14:AX19" si="4">AW14/AV14</f>
        <v>1.1502671092394454</v>
      </c>
      <c r="AY14" s="5"/>
      <c r="BD14" s="5"/>
      <c r="BG14">
        <f>AVERAGE(BA14:BA19)</f>
        <v>85.013003312099173</v>
      </c>
      <c r="BH14">
        <f>AVERAGE(BF14:BF19)</f>
        <v>47.919246148449041</v>
      </c>
      <c r="BI14">
        <f>BG14/BH14</f>
        <v>1.7740889130170658</v>
      </c>
    </row>
    <row r="15" spans="1:61">
      <c r="A15">
        <v>1</v>
      </c>
      <c r="B15">
        <v>82</v>
      </c>
      <c r="C15" t="s">
        <v>58</v>
      </c>
      <c r="D15">
        <v>3</v>
      </c>
      <c r="E15" s="2">
        <f t="shared" ref="E15:E34" si="5">ROUND(F15,0)-"1-1-82"</f>
        <v>365</v>
      </c>
      <c r="F15" s="3">
        <v>30316.711805555555</v>
      </c>
      <c r="G15" t="s">
        <v>45</v>
      </c>
      <c r="H15">
        <v>-7</v>
      </c>
      <c r="I15">
        <v>-12.2</v>
      </c>
      <c r="J15">
        <v>1043</v>
      </c>
      <c r="K15">
        <v>12</v>
      </c>
      <c r="L15">
        <v>67.2</v>
      </c>
      <c r="M15" t="s">
        <v>46</v>
      </c>
      <c r="N15">
        <v>330</v>
      </c>
      <c r="P15" t="s">
        <v>46</v>
      </c>
      <c r="Q15">
        <v>4.3769999999999998</v>
      </c>
      <c r="R15">
        <v>327</v>
      </c>
      <c r="S15">
        <v>0.32169999999999999</v>
      </c>
      <c r="T15">
        <v>73.5</v>
      </c>
      <c r="U15">
        <v>11.9</v>
      </c>
      <c r="V15">
        <v>286</v>
      </c>
      <c r="W15">
        <v>66</v>
      </c>
      <c r="X15">
        <v>1.7979000000000001</v>
      </c>
      <c r="AM15">
        <v>212</v>
      </c>
      <c r="AN15">
        <f>8.314*(U15+273.16)</f>
        <v>2369.98884</v>
      </c>
      <c r="AO15">
        <f t="shared" si="0"/>
        <v>26.43810330637637</v>
      </c>
      <c r="AQ15">
        <f t="shared" si="1"/>
        <v>0.53549893111495583</v>
      </c>
      <c r="AS15">
        <f>0.15852+0.0847*COS(RADIANS(E15/365*360))</f>
        <v>0.24321999999999999</v>
      </c>
      <c r="AU15">
        <v>66</v>
      </c>
      <c r="AV15">
        <f t="shared" si="2"/>
        <v>12.185661892027825</v>
      </c>
      <c r="AW15">
        <f t="shared" si="3"/>
        <v>14.065377899477303</v>
      </c>
      <c r="AX15">
        <f t="shared" si="4"/>
        <v>1.1542563731133255</v>
      </c>
      <c r="AY15" s="5"/>
      <c r="BD15" s="5"/>
    </row>
    <row r="16" spans="1:61">
      <c r="A16">
        <v>1</v>
      </c>
      <c r="B16">
        <v>82</v>
      </c>
      <c r="C16" t="s">
        <v>58</v>
      </c>
      <c r="D16">
        <v>3</v>
      </c>
      <c r="E16" s="2">
        <f t="shared" si="5"/>
        <v>365</v>
      </c>
      <c r="F16" s="3">
        <v>30316.68888888889</v>
      </c>
      <c r="G16" t="s">
        <v>45</v>
      </c>
      <c r="H16">
        <v>-7</v>
      </c>
      <c r="I16">
        <v>-16.100000000000001</v>
      </c>
      <c r="J16">
        <v>1043</v>
      </c>
      <c r="K16">
        <v>12.6</v>
      </c>
      <c r="L16">
        <v>64.900000000000006</v>
      </c>
      <c r="M16" t="s">
        <v>46</v>
      </c>
      <c r="N16">
        <v>330</v>
      </c>
      <c r="P16" t="s">
        <v>46</v>
      </c>
      <c r="Q16">
        <v>4.7869999999999999</v>
      </c>
      <c r="R16">
        <v>323</v>
      </c>
      <c r="S16">
        <v>0.3846</v>
      </c>
      <c r="T16">
        <v>80.3</v>
      </c>
      <c r="U16">
        <v>12.4</v>
      </c>
      <c r="V16">
        <v>241</v>
      </c>
      <c r="W16">
        <v>370</v>
      </c>
      <c r="X16">
        <v>3.9899</v>
      </c>
      <c r="AM16">
        <v>212</v>
      </c>
      <c r="AN16">
        <f>8.314*(U16+273.16)</f>
        <v>2374.1458400000001</v>
      </c>
      <c r="AO16">
        <f t="shared" si="0"/>
        <v>27.01045629423599</v>
      </c>
      <c r="AQ16">
        <f t="shared" si="1"/>
        <v>0.55855263490402107</v>
      </c>
      <c r="AS16">
        <f>0.15852+0.0847*COS(RADIANS(E16/365*360))</f>
        <v>0.24321999999999999</v>
      </c>
      <c r="AU16">
        <v>370</v>
      </c>
      <c r="AV16">
        <f t="shared" si="2"/>
        <v>25.083256386768564</v>
      </c>
      <c r="AW16">
        <f t="shared" si="3"/>
        <v>29.079844166008694</v>
      </c>
      <c r="AX16">
        <f t="shared" si="4"/>
        <v>1.1593328919345709</v>
      </c>
      <c r="AY16" s="5"/>
      <c r="BD16" s="5"/>
    </row>
    <row r="17" spans="1:61">
      <c r="A17">
        <v>1</v>
      </c>
      <c r="B17">
        <v>82</v>
      </c>
      <c r="C17" t="s">
        <v>58</v>
      </c>
      <c r="D17">
        <v>3</v>
      </c>
      <c r="E17" s="2">
        <f t="shared" si="5"/>
        <v>365</v>
      </c>
      <c r="F17" s="3">
        <v>30316.645833333332</v>
      </c>
      <c r="G17" t="s">
        <v>45</v>
      </c>
      <c r="H17">
        <v>-7</v>
      </c>
      <c r="I17">
        <v>-21.6</v>
      </c>
      <c r="J17">
        <v>1043</v>
      </c>
      <c r="K17">
        <v>14.1</v>
      </c>
      <c r="L17">
        <v>62.7</v>
      </c>
      <c r="M17" t="s">
        <v>46</v>
      </c>
      <c r="N17">
        <v>330</v>
      </c>
      <c r="P17" t="s">
        <v>46</v>
      </c>
      <c r="Q17">
        <v>6.3410000000000002</v>
      </c>
      <c r="R17">
        <v>319</v>
      </c>
      <c r="S17">
        <v>0.62839999999999996</v>
      </c>
      <c r="T17">
        <v>99.1</v>
      </c>
      <c r="U17">
        <v>14.6</v>
      </c>
      <c r="V17">
        <v>203</v>
      </c>
      <c r="W17">
        <v>860</v>
      </c>
      <c r="X17">
        <v>6.9686000000000003</v>
      </c>
      <c r="AM17">
        <v>212</v>
      </c>
      <c r="AN17">
        <f>8.314*(U17+273.16)</f>
        <v>2392.4366400000004</v>
      </c>
      <c r="AO17">
        <f t="shared" si="0"/>
        <v>29.653438629449656</v>
      </c>
      <c r="AQ17">
        <f t="shared" si="1"/>
        <v>0.67120094361005789</v>
      </c>
      <c r="AS17">
        <f>0.15852+0.0847*COS(RADIANS(E17/365*360))</f>
        <v>0.24321999999999999</v>
      </c>
      <c r="AU17">
        <v>860</v>
      </c>
      <c r="AV17">
        <f t="shared" si="2"/>
        <v>46.241986285824289</v>
      </c>
      <c r="AW17">
        <f t="shared" si="3"/>
        <v>53.982582385475325</v>
      </c>
      <c r="AX17">
        <f t="shared" si="4"/>
        <v>1.1673932441354482</v>
      </c>
      <c r="AY17" s="5">
        <f>W17*AS17*AV17/SQRT(W17^2*AS17^2-AV17^2)</f>
        <v>47.415184366377304</v>
      </c>
      <c r="AZ17">
        <f>LN(AY17)-LN(1+EXP(614.6/8.314-200000/AN17))+32879/AN17</f>
        <v>17.601772266798555</v>
      </c>
      <c r="BA17">
        <f>EXP(AZ17-32879/8.314/298.16)/(1+EXP(614.6/8.314-200000/298.16/8.314))</f>
        <v>76.483752532794128</v>
      </c>
      <c r="BB17">
        <f>+EXP(11.88-14510/AN17)*1000</f>
        <v>335309.36877916666</v>
      </c>
      <c r="BC17">
        <f>+EXP(38.08-80470/AN17)</f>
        <v>85.185861553046678</v>
      </c>
      <c r="BD17" s="5">
        <f>(X17+AQ17)*(V17+BC17*(1+212.78/BB17*1000))/(V17-AO17)</f>
        <v>15.083471967235868</v>
      </c>
      <c r="BE17">
        <f>+LN(BD17)-LN(1+EXP(645/8.31-203000/AN17))+(74000/AN17)</f>
        <v>33.643686457799475</v>
      </c>
      <c r="BF17">
        <f>EXP(BE17-74000/8.314/298.16)/(1+EXP(645/8.314-203000/298.16/8.314))</f>
        <v>43.747455400914916</v>
      </c>
    </row>
    <row r="18" spans="1:61">
      <c r="A18">
        <v>1</v>
      </c>
      <c r="B18">
        <v>82</v>
      </c>
      <c r="C18" t="s">
        <v>58</v>
      </c>
      <c r="D18">
        <v>3</v>
      </c>
      <c r="E18" s="2">
        <f t="shared" si="5"/>
        <v>365</v>
      </c>
      <c r="F18" s="3">
        <v>30316.606944444444</v>
      </c>
      <c r="G18" t="s">
        <v>45</v>
      </c>
      <c r="H18">
        <v>-7</v>
      </c>
      <c r="I18">
        <v>-20.8</v>
      </c>
      <c r="J18">
        <v>1043</v>
      </c>
      <c r="K18">
        <v>16.100000000000001</v>
      </c>
      <c r="L18">
        <v>56.2</v>
      </c>
      <c r="M18" t="s">
        <v>46</v>
      </c>
      <c r="N18">
        <v>330</v>
      </c>
      <c r="P18" t="s">
        <v>46</v>
      </c>
      <c r="Q18">
        <v>8.7100000000000009</v>
      </c>
      <c r="R18">
        <v>318</v>
      </c>
      <c r="S18">
        <v>0.86450000000000005</v>
      </c>
      <c r="T18">
        <v>99.2</v>
      </c>
      <c r="U18">
        <v>16.899999999999999</v>
      </c>
      <c r="V18">
        <v>195</v>
      </c>
      <c r="W18">
        <v>1140</v>
      </c>
      <c r="X18">
        <v>7.4212999999999996</v>
      </c>
      <c r="AM18">
        <v>212</v>
      </c>
      <c r="AN18">
        <f>8.314*(U18+273.16)</f>
        <v>2411.5588400000001</v>
      </c>
      <c r="AO18">
        <f t="shared" si="0"/>
        <v>32.64400942238268</v>
      </c>
      <c r="AQ18">
        <f t="shared" si="1"/>
        <v>0.81091186268957693</v>
      </c>
      <c r="AS18">
        <f>0.15852+0.0847*COS(RADIANS(E18/365*360))</f>
        <v>0.24321999999999999</v>
      </c>
      <c r="AU18">
        <v>1140</v>
      </c>
      <c r="AV18">
        <f t="shared" si="2"/>
        <v>52.791304067723097</v>
      </c>
      <c r="AW18">
        <f t="shared" si="3"/>
        <v>61.873024153309075</v>
      </c>
      <c r="AX18">
        <f t="shared" si="4"/>
        <v>1.1720306070472428</v>
      </c>
      <c r="AY18" s="5">
        <f>W18*AS18*AV18/SQRT(W18^2*AS18^2-AV18^2)</f>
        <v>53.774992008327963</v>
      </c>
      <c r="AZ18">
        <f>LN(AY18)-LN(1+EXP(614.6/8.314-200000/AN18))+32879/AN18</f>
        <v>17.618606277385876</v>
      </c>
      <c r="BA18">
        <f>EXP(AZ18-32879/8.314/298.16)/(1+EXP(614.6/8.314-200000/298.16/8.314))</f>
        <v>77.782179032792811</v>
      </c>
      <c r="BB18">
        <f>+EXP(11.88-14510/AN18)*1000</f>
        <v>351828.88797807012</v>
      </c>
      <c r="BC18">
        <f>+EXP(38.08-80470/AN18)</f>
        <v>111.22352830115115</v>
      </c>
      <c r="BD18" s="5">
        <f>(X18+AQ18)*(V18+BC18*(1+212.78/BB18*1000))/(V18-AO18)</f>
        <v>18.937677576485292</v>
      </c>
      <c r="BE18">
        <f>+LN(BD18)-LN(1+EXP(645/8.31-203000/AN18))+(74000/AN18)</f>
        <v>33.62528552533206</v>
      </c>
      <c r="BF18">
        <f>EXP(BE18-74000/8.314/298.16)/(1+EXP(645/8.314-203000/298.16/8.314))</f>
        <v>42.949822528804212</v>
      </c>
    </row>
    <row r="19" spans="1:61">
      <c r="A19">
        <v>1</v>
      </c>
      <c r="B19">
        <v>82</v>
      </c>
      <c r="C19" t="s">
        <v>58</v>
      </c>
      <c r="D19">
        <v>3</v>
      </c>
      <c r="E19" s="2">
        <f t="shared" si="5"/>
        <v>365</v>
      </c>
      <c r="F19" s="3">
        <v>30316.568055555555</v>
      </c>
      <c r="G19" t="s">
        <v>45</v>
      </c>
      <c r="H19">
        <v>-7</v>
      </c>
      <c r="I19">
        <v>-19.600000000000001</v>
      </c>
      <c r="J19">
        <v>1043</v>
      </c>
      <c r="K19">
        <v>14.3</v>
      </c>
      <c r="L19">
        <v>62.1</v>
      </c>
      <c r="M19" t="s">
        <v>46</v>
      </c>
      <c r="N19">
        <v>330</v>
      </c>
      <c r="P19" t="s">
        <v>46</v>
      </c>
      <c r="Q19">
        <v>7.0519999999999996</v>
      </c>
      <c r="R19">
        <v>313</v>
      </c>
      <c r="S19">
        <v>0.98019999999999996</v>
      </c>
      <c r="T19">
        <v>139</v>
      </c>
      <c r="U19">
        <v>15.3</v>
      </c>
      <c r="V19">
        <v>200</v>
      </c>
      <c r="W19">
        <v>1280</v>
      </c>
      <c r="X19">
        <v>9.5518000000000001</v>
      </c>
      <c r="AM19">
        <v>212</v>
      </c>
      <c r="AN19">
        <f>8.314*(U19+273.16)</f>
        <v>2398.2564400000001</v>
      </c>
      <c r="AO19">
        <f t="shared" si="0"/>
        <v>30.538342550406046</v>
      </c>
      <c r="AQ19">
        <f t="shared" si="1"/>
        <v>0.71118823872676085</v>
      </c>
      <c r="AS19">
        <f>0.15852+0.0847*COS(RADIANS(E19/365*360))</f>
        <v>0.24321999999999999</v>
      </c>
      <c r="AU19">
        <v>1280</v>
      </c>
      <c r="AV19">
        <f t="shared" si="2"/>
        <v>63.245621196461975</v>
      </c>
      <c r="AW19">
        <f t="shared" si="3"/>
        <v>73.925532376214107</v>
      </c>
      <c r="AX19">
        <f t="shared" si="4"/>
        <v>1.1688640411417064</v>
      </c>
      <c r="AY19" s="5">
        <f>W19*AS19*AV19/SQRT(W19^2*AS19^2-AV19^2)</f>
        <v>64.592556684985908</v>
      </c>
      <c r="AZ19">
        <f>LN(AY19)-LN(1+EXP(614.6/8.314-200000/AN19))+32879/AN19</f>
        <v>17.877565174024724</v>
      </c>
      <c r="BA19">
        <f>EXP(AZ19-32879/8.314/298.16)/(1+EXP(614.6/8.314-200000/298.16/8.314))</f>
        <v>100.77307837071061</v>
      </c>
      <c r="BB19">
        <f>+EXP(11.88-14510/AN19)*1000</f>
        <v>340280.83988979232</v>
      </c>
      <c r="BC19">
        <f>+EXP(38.08-80470/AN19)</f>
        <v>92.430521534967994</v>
      </c>
      <c r="BD19" s="5">
        <f>(X19+AQ19)*(V19+BC19*(1+212.78/BB19*1000))/(V19-AO19)</f>
        <v>21.210612792068837</v>
      </c>
      <c r="BE19">
        <f>+LN(BD19)-LN(1+EXP(645/8.31-203000/AN19))+(74000/AN19)</f>
        <v>33.909364425430972</v>
      </c>
      <c r="BF19">
        <f>EXP(BE19-74000/8.314/298.16)/(1+EXP(645/8.314-203000/298.16/8.314))</f>
        <v>57.06046051562798</v>
      </c>
    </row>
    <row r="20" spans="1:61">
      <c r="E20" s="2"/>
      <c r="F20" s="3"/>
    </row>
    <row r="21" spans="1:61">
      <c r="A21">
        <v>1</v>
      </c>
      <c r="B21">
        <v>82</v>
      </c>
      <c r="C21" t="s">
        <v>58</v>
      </c>
      <c r="D21">
        <v>4</v>
      </c>
      <c r="E21" s="2">
        <f t="shared" si="5"/>
        <v>365</v>
      </c>
      <c r="F21" s="3">
        <v>30316.730555555554</v>
      </c>
      <c r="G21" t="s">
        <v>45</v>
      </c>
      <c r="H21">
        <v>-7</v>
      </c>
      <c r="I21">
        <v>-9.1</v>
      </c>
      <c r="J21">
        <v>1043</v>
      </c>
      <c r="K21">
        <v>11.1</v>
      </c>
      <c r="L21">
        <v>71.2</v>
      </c>
      <c r="M21" t="s">
        <v>46</v>
      </c>
      <c r="N21">
        <v>330</v>
      </c>
      <c r="P21" t="s">
        <v>46</v>
      </c>
      <c r="Q21">
        <v>3.4420000000000002</v>
      </c>
      <c r="R21">
        <v>330</v>
      </c>
      <c r="S21">
        <v>0.26690000000000003</v>
      </c>
      <c r="T21">
        <v>77.599999999999994</v>
      </c>
      <c r="U21">
        <v>10.8</v>
      </c>
      <c r="V21">
        <v>334</v>
      </c>
      <c r="W21">
        <v>4</v>
      </c>
      <c r="X21">
        <v>-0.25259999999999999</v>
      </c>
      <c r="AD21" s="6"/>
      <c r="AE21" s="6"/>
      <c r="AF21" s="6"/>
      <c r="AG21" s="6">
        <v>0.98856187248666172</v>
      </c>
      <c r="AH21" s="6">
        <v>-0.24938460262403828</v>
      </c>
      <c r="AI21" s="6">
        <v>3.2537920374000898E-2</v>
      </c>
      <c r="AJ21" s="6">
        <v>3</v>
      </c>
      <c r="AK21">
        <f>AVERAGE(U21:U22)</f>
        <v>11.25</v>
      </c>
      <c r="AL21">
        <f>AVERAGE(V21:V22)</f>
        <v>321.5</v>
      </c>
      <c r="AM21">
        <v>212</v>
      </c>
      <c r="AN21">
        <f>8.314*(AK21+273.16)</f>
        <v>2364.5847400000002</v>
      </c>
      <c r="AO21">
        <f t="shared" ref="AO21:AO26" si="6">0.5*AM21/1.01325*1000/EXP(-3.9489+28990/AN21)</f>
        <v>25.709242927776923</v>
      </c>
      <c r="AP21">
        <f>LN(-AH21)+57052/AN21</f>
        <v>22.738944723031221</v>
      </c>
      <c r="AQ21">
        <f t="shared" ref="AQ21:AQ26" si="7">EXP(AP$21-57052/AN21)</f>
        <v>0.24938460262403825</v>
      </c>
      <c r="AR21">
        <f>AI21*4*(1+2*AO21/AL21)/(1-AO21/AL21)</f>
        <v>0.16408885955551669</v>
      </c>
      <c r="AS21">
        <f>0.15852+0.0847*COS(RADIANS(E21/365*360))</f>
        <v>0.24321999999999999</v>
      </c>
      <c r="AT21">
        <f>0.000000926*E21*E21 - 0.000385884*E21+ 0.056568805</f>
        <v>3.9087494999999986E-2</v>
      </c>
      <c r="AU21">
        <v>4</v>
      </c>
      <c r="AV21">
        <f t="shared" ref="AV21:AV26" si="8">(X21+AQ21)/(V21-AO21)*(4*V21+8*AO21)</f>
        <v>-1.6079283074669309E-2</v>
      </c>
      <c r="AW21">
        <f t="shared" ref="AW21:AW26" si="9">(X21+AQ21)/(V21-AO21)*(4.5*V21+10.5*AO21)</f>
        <v>-1.8491405155355762E-2</v>
      </c>
      <c r="AX21">
        <f t="shared" ref="AX21:AX26" si="10">AW21/AV21</f>
        <v>1.1500142804554774</v>
      </c>
      <c r="AY21" s="5"/>
      <c r="BD21" s="5"/>
      <c r="BG21">
        <f>AVERAGE(BA21:BA26)</f>
        <v>143.75066237393955</v>
      </c>
      <c r="BH21">
        <f>AVERAGE(BF21:BF26)</f>
        <v>76.792599585858156</v>
      </c>
      <c r="BI21">
        <f>BG21/BH21</f>
        <v>1.8719337950425647</v>
      </c>
    </row>
    <row r="22" spans="1:61">
      <c r="A22">
        <v>1</v>
      </c>
      <c r="B22">
        <v>82</v>
      </c>
      <c r="C22" t="s">
        <v>58</v>
      </c>
      <c r="D22">
        <v>4</v>
      </c>
      <c r="E22" s="2">
        <f t="shared" si="5"/>
        <v>365</v>
      </c>
      <c r="F22" s="3">
        <v>30316.712500000001</v>
      </c>
      <c r="G22" t="s">
        <v>45</v>
      </c>
      <c r="H22">
        <v>-7</v>
      </c>
      <c r="I22">
        <v>-12.1</v>
      </c>
      <c r="J22">
        <v>1043</v>
      </c>
      <c r="K22">
        <v>11.8</v>
      </c>
      <c r="L22">
        <v>69.5</v>
      </c>
      <c r="M22" t="s">
        <v>46</v>
      </c>
      <c r="N22">
        <v>330</v>
      </c>
      <c r="P22" t="s">
        <v>46</v>
      </c>
      <c r="Q22">
        <v>4.01</v>
      </c>
      <c r="R22">
        <v>328</v>
      </c>
      <c r="S22">
        <v>0.34370000000000001</v>
      </c>
      <c r="T22">
        <v>85.7</v>
      </c>
      <c r="U22">
        <v>11.7</v>
      </c>
      <c r="V22">
        <v>309</v>
      </c>
      <c r="W22">
        <v>29</v>
      </c>
      <c r="X22">
        <v>0.87809999999999999</v>
      </c>
      <c r="AM22">
        <v>212</v>
      </c>
      <c r="AN22">
        <f>8.314*(U22+273.16)</f>
        <v>2368.3260399999999</v>
      </c>
      <c r="AO22">
        <f t="shared" si="6"/>
        <v>26.212020688467401</v>
      </c>
      <c r="AQ22">
        <f t="shared" si="7"/>
        <v>0.2590733927238047</v>
      </c>
      <c r="AS22">
        <f>0.15852+0.0847*COS(RADIANS(E22/365*360))</f>
        <v>0.24321999999999999</v>
      </c>
      <c r="AU22">
        <v>29</v>
      </c>
      <c r="AV22">
        <f t="shared" si="8"/>
        <v>5.8135682336310168</v>
      </c>
      <c r="AW22">
        <f t="shared" si="9"/>
        <v>6.6983735956768689</v>
      </c>
      <c r="AX22">
        <f t="shared" si="10"/>
        <v>1.1521966073997938</v>
      </c>
      <c r="AY22" s="5"/>
      <c r="BD22" s="5"/>
    </row>
    <row r="23" spans="1:61">
      <c r="A23">
        <v>1</v>
      </c>
      <c r="B23">
        <v>82</v>
      </c>
      <c r="C23" t="s">
        <v>58</v>
      </c>
      <c r="D23">
        <v>4</v>
      </c>
      <c r="E23" s="2">
        <f t="shared" si="5"/>
        <v>365</v>
      </c>
      <c r="F23" s="3">
        <v>30316.692361111112</v>
      </c>
      <c r="G23" t="s">
        <v>45</v>
      </c>
      <c r="H23">
        <v>-7</v>
      </c>
      <c r="I23">
        <v>-15.5</v>
      </c>
      <c r="J23">
        <v>1043</v>
      </c>
      <c r="K23">
        <v>12.8</v>
      </c>
      <c r="L23">
        <v>67.2</v>
      </c>
      <c r="M23" t="s">
        <v>46</v>
      </c>
      <c r="N23">
        <v>330</v>
      </c>
      <c r="P23" t="s">
        <v>46</v>
      </c>
      <c r="Q23">
        <v>4.5209999999999999</v>
      </c>
      <c r="R23">
        <v>323</v>
      </c>
      <c r="S23">
        <v>0.44829999999999998</v>
      </c>
      <c r="T23">
        <v>99.2</v>
      </c>
      <c r="U23">
        <v>12.6</v>
      </c>
      <c r="V23">
        <v>276</v>
      </c>
      <c r="W23">
        <v>95</v>
      </c>
      <c r="X23">
        <v>2.7911999999999999</v>
      </c>
      <c r="AM23">
        <v>212</v>
      </c>
      <c r="AN23">
        <f>8.314*(U23+273.16)</f>
        <v>2375.8086400000002</v>
      </c>
      <c r="AO23">
        <f t="shared" si="6"/>
        <v>27.242280292027832</v>
      </c>
      <c r="AQ23">
        <f t="shared" si="7"/>
        <v>0.27949417624959599</v>
      </c>
      <c r="AS23">
        <f>0.15852+0.0847*COS(RADIANS(E23/365*360))</f>
        <v>0.24321999999999999</v>
      </c>
      <c r="AU23">
        <v>95</v>
      </c>
      <c r="AV23">
        <f t="shared" si="8"/>
        <v>16.318159158513041</v>
      </c>
      <c r="AW23">
        <f t="shared" si="9"/>
        <v>18.862351860016503</v>
      </c>
      <c r="AX23">
        <f t="shared" si="10"/>
        <v>1.1559117469556104</v>
      </c>
      <c r="AY23" s="5"/>
      <c r="BD23" s="5"/>
    </row>
    <row r="24" spans="1:61">
      <c r="A24">
        <v>1</v>
      </c>
      <c r="B24">
        <v>82</v>
      </c>
      <c r="C24" t="s">
        <v>58</v>
      </c>
      <c r="D24">
        <v>4</v>
      </c>
      <c r="E24" s="2">
        <f t="shared" si="5"/>
        <v>365</v>
      </c>
      <c r="F24" s="3">
        <v>30316.650694444445</v>
      </c>
      <c r="G24" t="s">
        <v>45</v>
      </c>
      <c r="H24">
        <v>-7</v>
      </c>
      <c r="I24">
        <v>-21.7</v>
      </c>
      <c r="J24">
        <v>1043</v>
      </c>
      <c r="K24">
        <v>16.2</v>
      </c>
      <c r="L24">
        <v>65.3</v>
      </c>
      <c r="M24" t="s">
        <v>46</v>
      </c>
      <c r="N24">
        <v>330</v>
      </c>
      <c r="P24" t="s">
        <v>46</v>
      </c>
      <c r="Q24">
        <v>6.9009999999999998</v>
      </c>
      <c r="R24">
        <v>303</v>
      </c>
      <c r="S24">
        <v>1.2870999999999999</v>
      </c>
      <c r="T24">
        <v>186.5</v>
      </c>
      <c r="U24">
        <v>16.8</v>
      </c>
      <c r="V24">
        <v>186</v>
      </c>
      <c r="W24">
        <v>890</v>
      </c>
      <c r="X24">
        <v>13.367599999999999</v>
      </c>
      <c r="AM24">
        <v>212</v>
      </c>
      <c r="AN24">
        <f>8.314*(U24+273.16)</f>
        <v>2410.7274400000001</v>
      </c>
      <c r="AO24">
        <f t="shared" si="6"/>
        <v>32.508952823138245</v>
      </c>
      <c r="AQ24">
        <f t="shared" si="7"/>
        <v>0.39576251521143457</v>
      </c>
      <c r="AS24">
        <f>0.15852+0.0847*COS(RADIANS(E24/365*360))</f>
        <v>0.24321999999999999</v>
      </c>
      <c r="AU24">
        <v>890</v>
      </c>
      <c r="AV24">
        <f t="shared" si="8"/>
        <v>90.033926975244427</v>
      </c>
      <c r="AW24">
        <f t="shared" si="9"/>
        <v>105.66072746144982</v>
      </c>
      <c r="AX24">
        <f t="shared" si="10"/>
        <v>1.1735656880822505</v>
      </c>
      <c r="AY24" s="5">
        <f>W24*AS24*AV24/SQRT(W24^2*AS24^2-AV24^2)</f>
        <v>99.003865588630532</v>
      </c>
      <c r="AZ24">
        <f>LN(AY24)-LN(1+EXP(614.6/8.314-200000/AN24))+32879/AN24</f>
        <v>18.233662090110816</v>
      </c>
      <c r="BA24">
        <f>EXP(AZ24-32879/8.314/298.16)/(1+EXP(614.6/8.314-200000/298.16/8.314))</f>
        <v>143.87835079475954</v>
      </c>
      <c r="BB24">
        <f>+EXP(11.88-14510/AN24)*1000</f>
        <v>351099.57752589375</v>
      </c>
      <c r="BC24">
        <f>+EXP(38.08-80470/AN24)</f>
        <v>109.95090991987585</v>
      </c>
      <c r="BD24" s="5">
        <f>(X24+AQ24)*(V24+BC24*(1+212.78/BB24*1000))/(V24-AO24)</f>
        <v>32.512611751378529</v>
      </c>
      <c r="BE24">
        <f>+LN(BD24)-LN(1+EXP(645/8.31-203000/AN24))+(74000/AN24)</f>
        <v>34.176383248808492</v>
      </c>
      <c r="BF24">
        <f>EXP(BE24-74000/8.314/298.16)/(1+EXP(645/8.314-203000/298.16/8.314))</f>
        <v>74.524672112498422</v>
      </c>
    </row>
    <row r="25" spans="1:61">
      <c r="A25">
        <v>1</v>
      </c>
      <c r="B25">
        <v>82</v>
      </c>
      <c r="C25" t="s">
        <v>58</v>
      </c>
      <c r="D25">
        <v>4</v>
      </c>
      <c r="E25" s="2">
        <f t="shared" si="5"/>
        <v>365</v>
      </c>
      <c r="F25" s="3">
        <v>30316.609722222223</v>
      </c>
      <c r="G25" t="s">
        <v>45</v>
      </c>
      <c r="H25">
        <v>-7</v>
      </c>
      <c r="I25">
        <v>-20.8</v>
      </c>
      <c r="J25">
        <v>1043</v>
      </c>
      <c r="K25">
        <v>17.899999999999999</v>
      </c>
      <c r="L25">
        <v>63.4</v>
      </c>
      <c r="M25" t="s">
        <v>46</v>
      </c>
      <c r="N25">
        <v>330</v>
      </c>
      <c r="P25" t="s">
        <v>46</v>
      </c>
      <c r="Q25">
        <v>8.7110000000000003</v>
      </c>
      <c r="R25">
        <v>298</v>
      </c>
      <c r="S25">
        <v>1.3725000000000001</v>
      </c>
      <c r="T25">
        <v>157.6</v>
      </c>
      <c r="U25">
        <v>19</v>
      </c>
      <c r="V25">
        <v>163</v>
      </c>
      <c r="W25">
        <v>1260</v>
      </c>
      <c r="X25">
        <v>12.9832</v>
      </c>
      <c r="AM25">
        <v>212</v>
      </c>
      <c r="AN25">
        <f>8.314*(U25+273.16)</f>
        <v>2429.0182400000003</v>
      </c>
      <c r="AO25">
        <f t="shared" si="6"/>
        <v>35.590130033936823</v>
      </c>
      <c r="AQ25">
        <f t="shared" si="7"/>
        <v>0.47296495402421374</v>
      </c>
      <c r="AS25">
        <f>0.15852+0.0847*COS(RADIANS(E25/365*360))</f>
        <v>0.24321999999999999</v>
      </c>
      <c r="AU25">
        <v>1260</v>
      </c>
      <c r="AV25">
        <f t="shared" si="8"/>
        <v>98.930113005811563</v>
      </c>
      <c r="AW25">
        <f t="shared" si="9"/>
        <v>116.93455878025236</v>
      </c>
      <c r="AX25">
        <f t="shared" si="10"/>
        <v>1.1819915617945684</v>
      </c>
      <c r="AY25" s="5">
        <f>W25*AS25*AV25/SQRT(W25^2*AS25^2-AV25^2)</f>
        <v>104.52636867863403</v>
      </c>
      <c r="AZ25">
        <f>LN(AY25)-LN(1+EXP(614.6/8.314-200000/AN25))+32879/AN25</f>
        <v>18.185139129144218</v>
      </c>
      <c r="BA25">
        <f>EXP(AZ25-32879/8.314/298.16)/(1+EXP(614.6/8.314-200000/298.16/8.314))</f>
        <v>137.06361970252286</v>
      </c>
      <c r="BB25">
        <f>+EXP(11.88-14510/AN25)*1000</f>
        <v>367378.68263109424</v>
      </c>
      <c r="BC25">
        <f>+EXP(38.08-80470/AN25)</f>
        <v>141.37121459484456</v>
      </c>
      <c r="BD25" s="5">
        <f>(X25+AQ25)*(V25+BC25*(1+212.78/BB25*1000))/(V25-AO25)</f>
        <v>40.79322957679053</v>
      </c>
      <c r="BE25">
        <f>+LN(BD25)-LN(1+EXP(645/8.31-203000/AN25))+(74000/AN25)</f>
        <v>34.170911262239095</v>
      </c>
      <c r="BF25">
        <f>EXP(BE25-74000/8.314/298.16)/(1+EXP(645/8.314-203000/298.16/8.314))</f>
        <v>74.117987807902708</v>
      </c>
    </row>
    <row r="26" spans="1:61">
      <c r="A26">
        <v>1</v>
      </c>
      <c r="B26">
        <v>82</v>
      </c>
      <c r="C26" t="s">
        <v>58</v>
      </c>
      <c r="D26">
        <v>4</v>
      </c>
      <c r="E26" s="2">
        <f t="shared" si="5"/>
        <v>365</v>
      </c>
      <c r="F26" s="3">
        <v>30316.572916666668</v>
      </c>
      <c r="G26" t="s">
        <v>45</v>
      </c>
      <c r="H26">
        <v>-7</v>
      </c>
      <c r="I26">
        <v>-20</v>
      </c>
      <c r="J26">
        <v>1043</v>
      </c>
      <c r="K26">
        <v>17.399999999999999</v>
      </c>
      <c r="L26">
        <v>64.3</v>
      </c>
      <c r="M26" t="s">
        <v>46</v>
      </c>
      <c r="N26">
        <v>330</v>
      </c>
      <c r="P26" t="s">
        <v>46</v>
      </c>
      <c r="Q26">
        <v>8.2720000000000002</v>
      </c>
      <c r="R26">
        <v>296</v>
      </c>
      <c r="S26">
        <v>1.4742</v>
      </c>
      <c r="T26">
        <v>178.2</v>
      </c>
      <c r="U26">
        <v>18.5</v>
      </c>
      <c r="V26">
        <v>165</v>
      </c>
      <c r="W26">
        <v>1399</v>
      </c>
      <c r="X26">
        <v>14.289199999999999</v>
      </c>
      <c r="AM26">
        <v>212</v>
      </c>
      <c r="AN26">
        <f>8.314*(U26+273.16)</f>
        <v>2424.8612400000002</v>
      </c>
      <c r="AO26">
        <f t="shared" si="6"/>
        <v>34.869346529431468</v>
      </c>
      <c r="AQ26">
        <f t="shared" si="7"/>
        <v>0.45429909484537817</v>
      </c>
      <c r="AS26">
        <f>0.15852+0.0847*COS(RADIANS(E26/365*360))</f>
        <v>0.24321999999999999</v>
      </c>
      <c r="AU26">
        <v>1399</v>
      </c>
      <c r="AV26">
        <f t="shared" si="8"/>
        <v>106.38138259779886</v>
      </c>
      <c r="AW26">
        <f t="shared" si="9"/>
        <v>125.60497869982589</v>
      </c>
      <c r="AX26">
        <f t="shared" si="10"/>
        <v>1.1807045145738198</v>
      </c>
      <c r="AY26" s="5">
        <f>W26*AS26*AV26/SQRT(W26^2*AS26^2-AV26^2)</f>
        <v>111.99564327647974</v>
      </c>
      <c r="AZ26">
        <f>LN(AY26)-LN(1+EXP(614.6/8.314-200000/AN26))+32879/AN26</f>
        <v>18.277393872462021</v>
      </c>
      <c r="BA26">
        <f>EXP(AZ26-32879/8.314/298.16)/(1+EXP(614.6/8.314-200000/298.16/8.314))</f>
        <v>150.31001662453625</v>
      </c>
      <c r="BB26">
        <f>+EXP(11.88-14510/AN26)*1000</f>
        <v>363635.66494568001</v>
      </c>
      <c r="BC26">
        <f>+EXP(38.08-80470/AN26)</f>
        <v>133.56602915988262</v>
      </c>
      <c r="BD26" s="5">
        <f>(X26+AQ26)*(V26+BC26*(1+212.78/BB26*1000))/(V26-AO26)</f>
        <v>42.68168570239942</v>
      </c>
      <c r="BE26">
        <f>+LN(BD26)-LN(1+EXP(645/8.31-203000/AN26))+(74000/AN26)</f>
        <v>34.268737014279594</v>
      </c>
      <c r="BF26">
        <f>EXP(BE26-74000/8.314/298.16)/(1+EXP(645/8.314-203000/298.16/8.314))</f>
        <v>81.735138837173338</v>
      </c>
    </row>
    <row r="27" spans="1:61">
      <c r="E27" s="2"/>
      <c r="F27" s="3"/>
    </row>
    <row r="28" spans="1:61">
      <c r="A28">
        <v>2</v>
      </c>
      <c r="B28">
        <v>82</v>
      </c>
      <c r="C28" t="s">
        <v>58</v>
      </c>
      <c r="D28">
        <v>1</v>
      </c>
      <c r="E28" s="2">
        <f t="shared" si="5"/>
        <v>365</v>
      </c>
      <c r="F28" s="3">
        <v>30316.714583333334</v>
      </c>
      <c r="G28" t="s">
        <v>45</v>
      </c>
      <c r="H28">
        <v>-5</v>
      </c>
      <c r="I28">
        <v>-8</v>
      </c>
      <c r="J28">
        <v>1043</v>
      </c>
      <c r="K28">
        <v>11.7</v>
      </c>
      <c r="L28">
        <v>67</v>
      </c>
      <c r="M28" t="s">
        <v>46</v>
      </c>
      <c r="N28">
        <v>330</v>
      </c>
      <c r="P28" t="s">
        <v>46</v>
      </c>
      <c r="Q28">
        <v>4.0570000000000004</v>
      </c>
      <c r="R28">
        <v>330</v>
      </c>
      <c r="S28">
        <v>0.1153</v>
      </c>
      <c r="T28">
        <v>28.4</v>
      </c>
      <c r="U28">
        <v>11.3</v>
      </c>
      <c r="V28">
        <v>333</v>
      </c>
      <c r="W28">
        <v>9</v>
      </c>
      <c r="X28">
        <v>-8.1100000000000005E-2</v>
      </c>
      <c r="AH28">
        <v>-0.47349999999999998</v>
      </c>
      <c r="AI28">
        <v>4.36E-2</v>
      </c>
      <c r="AJ28">
        <v>2</v>
      </c>
      <c r="AK28">
        <f>AVERAGE(U28:U29)</f>
        <v>12.25</v>
      </c>
      <c r="AL28">
        <f>AVERAGE(V28:V29)</f>
        <v>319.5</v>
      </c>
      <c r="AM28">
        <v>212</v>
      </c>
      <c r="AN28">
        <f>8.314*(AK28+273.16)</f>
        <v>2372.8987400000001</v>
      </c>
      <c r="AO28">
        <f t="shared" ref="AO28:AO34" si="11">0.5*AM28/1.01325*1000/EXP(-3.9489+28990/AN28)</f>
        <v>26.837672889078874</v>
      </c>
      <c r="AP28">
        <f>LN(-AH28)+57052/AN28</f>
        <v>23.295563347112772</v>
      </c>
      <c r="AQ28">
        <f t="shared" ref="AQ28:AQ34" si="12">EXP(AP$28-57052/AN28)</f>
        <v>0.47350000000000048</v>
      </c>
      <c r="AR28">
        <f>AI28*4*(1+2*AO28/AL28)/(1-AO28/AL28)</f>
        <v>0.22237840089012975</v>
      </c>
      <c r="AS28">
        <f>0.15852+0.0847*COS(RADIANS(E28/365*360))</f>
        <v>0.24321999999999999</v>
      </c>
      <c r="AT28">
        <f>0.000000926*E28*E28 - 0.000385884*E28+ 0.056568805</f>
        <v>3.9087494999999986E-2</v>
      </c>
      <c r="AU28">
        <v>9</v>
      </c>
      <c r="AV28">
        <f t="shared" ref="AV28:AV34" si="13">(X28+AQ28)/(V28-AO28)*(4*V28+8*AO28)</f>
        <v>1.9823654610304517</v>
      </c>
      <c r="AW28">
        <f t="shared" ref="AW28:AW34" si="14">(X28+AQ28)/(V28-AO28)*(4.5*V28+10.5*AO28)</f>
        <v>2.2817568262880643</v>
      </c>
      <c r="AX28">
        <f t="shared" ref="AX28:AX34" si="15">AW28/AV28</f>
        <v>1.1510273313085198</v>
      </c>
      <c r="AY28" s="5"/>
      <c r="BD28" s="5"/>
      <c r="BG28">
        <f>AVERAGE(BA28:BA34)</f>
        <v>21.682501710563468</v>
      </c>
      <c r="BH28">
        <f>AVERAGE(BF28:BF34)</f>
        <v>10.592254077290763</v>
      </c>
      <c r="BI28">
        <f>BG28/BH28</f>
        <v>2.0470148801518664</v>
      </c>
    </row>
    <row r="29" spans="1:61">
      <c r="A29">
        <v>2</v>
      </c>
      <c r="B29">
        <v>82</v>
      </c>
      <c r="C29" t="s">
        <v>58</v>
      </c>
      <c r="D29">
        <v>1</v>
      </c>
      <c r="E29" s="2">
        <f t="shared" si="5"/>
        <v>365</v>
      </c>
      <c r="F29" s="3">
        <v>30316.695138888888</v>
      </c>
      <c r="G29" t="s">
        <v>45</v>
      </c>
      <c r="H29">
        <v>-5</v>
      </c>
      <c r="I29">
        <v>-11.2</v>
      </c>
      <c r="J29">
        <v>1043</v>
      </c>
      <c r="K29">
        <v>13</v>
      </c>
      <c r="L29">
        <v>63.1</v>
      </c>
      <c r="M29" t="s">
        <v>46</v>
      </c>
      <c r="N29">
        <v>330</v>
      </c>
      <c r="P29" t="s">
        <v>46</v>
      </c>
      <c r="Q29">
        <v>5.5570000000000004</v>
      </c>
      <c r="R29">
        <v>329</v>
      </c>
      <c r="S29">
        <v>0.1981</v>
      </c>
      <c r="T29">
        <v>35.6</v>
      </c>
      <c r="U29">
        <v>13.2</v>
      </c>
      <c r="V29">
        <v>306</v>
      </c>
      <c r="W29">
        <v>21</v>
      </c>
      <c r="X29">
        <v>0.44209999999999999</v>
      </c>
      <c r="AA29" s="7"/>
      <c r="AB29" s="7"/>
      <c r="AC29" s="7"/>
      <c r="AD29" s="7"/>
      <c r="AE29" s="7"/>
      <c r="AF29" s="7"/>
      <c r="AG29" s="7"/>
      <c r="AI29">
        <v>3.5099999999999999E-2</v>
      </c>
      <c r="AJ29">
        <v>3</v>
      </c>
      <c r="AK29">
        <f>AVERAGE(U28:U29)</f>
        <v>12.25</v>
      </c>
      <c r="AL29">
        <f>AVERAGE(V28:V29)</f>
        <v>319.5</v>
      </c>
      <c r="AM29">
        <v>212</v>
      </c>
      <c r="AN29">
        <f t="shared" ref="AN29:AN34" si="16">8.314*(U29+273.16)</f>
        <v>2380.7970399999999</v>
      </c>
      <c r="AO29">
        <f t="shared" si="11"/>
        <v>27.947757018107765</v>
      </c>
      <c r="AQ29">
        <f t="shared" si="12"/>
        <v>0.512815010575423</v>
      </c>
      <c r="AS29">
        <f>0.15852+0.0847*COS(RADIANS(E29/365*360))</f>
        <v>0.24321999999999999</v>
      </c>
      <c r="AU29">
        <v>21</v>
      </c>
      <c r="AV29">
        <f t="shared" si="13"/>
        <v>4.9714320576165436</v>
      </c>
      <c r="AW29">
        <f t="shared" si="14"/>
        <v>5.7368325667329678</v>
      </c>
      <c r="AX29">
        <f t="shared" si="15"/>
        <v>1.1539597645599486</v>
      </c>
      <c r="AY29" s="5"/>
      <c r="BD29" s="5"/>
    </row>
    <row r="30" spans="1:61">
      <c r="A30">
        <v>2</v>
      </c>
      <c r="B30">
        <v>82</v>
      </c>
      <c r="C30" t="s">
        <v>58</v>
      </c>
      <c r="D30">
        <v>1</v>
      </c>
      <c r="E30" s="2">
        <f>ROUND(F30,0)-"1-1-82"+1</f>
        <v>365</v>
      </c>
      <c r="F30" s="3">
        <v>30316.493055555555</v>
      </c>
      <c r="G30" t="s">
        <v>45</v>
      </c>
      <c r="H30">
        <v>-5</v>
      </c>
      <c r="I30">
        <v>-12.7</v>
      </c>
      <c r="J30">
        <v>1043</v>
      </c>
      <c r="K30">
        <v>14.5</v>
      </c>
      <c r="L30">
        <v>54.6</v>
      </c>
      <c r="M30" t="s">
        <v>46</v>
      </c>
      <c r="N30">
        <v>330</v>
      </c>
      <c r="P30" t="s">
        <v>46</v>
      </c>
      <c r="Q30">
        <v>7.2779999999999996</v>
      </c>
      <c r="R30">
        <v>326</v>
      </c>
      <c r="S30">
        <v>0.35349999999999998</v>
      </c>
      <c r="T30">
        <v>48.6</v>
      </c>
      <c r="U30">
        <v>14.5</v>
      </c>
      <c r="V30">
        <v>280</v>
      </c>
      <c r="W30">
        <v>48</v>
      </c>
      <c r="X30">
        <v>1.31</v>
      </c>
      <c r="AM30">
        <v>212</v>
      </c>
      <c r="AN30">
        <f t="shared" si="16"/>
        <v>2391.6052400000003</v>
      </c>
      <c r="AO30">
        <f t="shared" si="11"/>
        <v>29.52878958065439</v>
      </c>
      <c r="AQ30">
        <f t="shared" si="12"/>
        <v>0.57146953056838301</v>
      </c>
      <c r="AS30">
        <f>0.15852+0.0847*COS(RADIANS(E30/365*360))</f>
        <v>0.24321999999999999</v>
      </c>
      <c r="AU30">
        <v>48</v>
      </c>
      <c r="AV30">
        <f t="shared" si="13"/>
        <v>10.187622014238626</v>
      </c>
      <c r="AW30">
        <f t="shared" si="14"/>
        <v>11.79379275251409</v>
      </c>
      <c r="AX30">
        <f t="shared" si="15"/>
        <v>1.1576590431045259</v>
      </c>
      <c r="AY30" s="5"/>
      <c r="BD30" s="5"/>
    </row>
    <row r="31" spans="1:61">
      <c r="A31">
        <v>2</v>
      </c>
      <c r="B31">
        <v>82</v>
      </c>
      <c r="C31" t="s">
        <v>58</v>
      </c>
      <c r="D31">
        <v>1</v>
      </c>
      <c r="E31" s="2">
        <f t="shared" si="5"/>
        <v>365</v>
      </c>
      <c r="F31" s="3">
        <v>30316.654166666667</v>
      </c>
      <c r="G31" t="s">
        <v>45</v>
      </c>
      <c r="H31">
        <v>-5</v>
      </c>
      <c r="I31">
        <v>-17.399999999999999</v>
      </c>
      <c r="J31">
        <v>1043</v>
      </c>
      <c r="K31">
        <v>15.1</v>
      </c>
      <c r="L31">
        <v>57.7</v>
      </c>
      <c r="M31" t="s">
        <v>46</v>
      </c>
      <c r="N31">
        <v>330</v>
      </c>
      <c r="P31" t="s">
        <v>46</v>
      </c>
      <c r="Q31">
        <v>6.8360000000000003</v>
      </c>
      <c r="R31">
        <v>328</v>
      </c>
      <c r="S31">
        <v>0.26650000000000001</v>
      </c>
      <c r="T31">
        <v>39</v>
      </c>
      <c r="U31">
        <v>14.9</v>
      </c>
      <c r="V31">
        <v>290</v>
      </c>
      <c r="W31">
        <v>48</v>
      </c>
      <c r="X31">
        <v>0.82369999999999999</v>
      </c>
      <c r="AM31">
        <v>212</v>
      </c>
      <c r="AN31">
        <f t="shared" si="16"/>
        <v>2394.93084</v>
      </c>
      <c r="AO31">
        <f t="shared" si="11"/>
        <v>30.030024764670106</v>
      </c>
      <c r="AQ31">
        <f t="shared" si="12"/>
        <v>0.59071659020245426</v>
      </c>
      <c r="AS31">
        <f>0.15852+0.0847*COS(RADIANS(E31/365*360))</f>
        <v>0.24321999999999999</v>
      </c>
      <c r="AU31">
        <v>48</v>
      </c>
      <c r="AV31">
        <f t="shared" si="13"/>
        <v>7.6182757823966343</v>
      </c>
      <c r="AW31">
        <f t="shared" si="14"/>
        <v>8.815636432894566</v>
      </c>
      <c r="AX31">
        <f t="shared" si="15"/>
        <v>1.1571695072085266</v>
      </c>
      <c r="AY31" s="5"/>
      <c r="BD31" s="5"/>
    </row>
    <row r="32" spans="1:61">
      <c r="A32">
        <v>2</v>
      </c>
      <c r="B32">
        <v>82</v>
      </c>
      <c r="C32" t="s">
        <v>58</v>
      </c>
      <c r="D32">
        <v>1</v>
      </c>
      <c r="E32" s="2">
        <f t="shared" si="5"/>
        <v>365</v>
      </c>
      <c r="F32" s="3">
        <v>30316.613888888889</v>
      </c>
      <c r="G32" t="s">
        <v>45</v>
      </c>
      <c r="H32">
        <v>-5</v>
      </c>
      <c r="I32">
        <v>-16.100000000000001</v>
      </c>
      <c r="J32">
        <v>1043</v>
      </c>
      <c r="K32">
        <v>16.600000000000001</v>
      </c>
      <c r="L32">
        <v>52.7</v>
      </c>
      <c r="M32" t="s">
        <v>46</v>
      </c>
      <c r="N32">
        <v>330</v>
      </c>
      <c r="P32" t="s">
        <v>46</v>
      </c>
      <c r="Q32">
        <v>9.0289999999999999</v>
      </c>
      <c r="R32">
        <v>326</v>
      </c>
      <c r="S32">
        <v>0.34520000000000001</v>
      </c>
      <c r="T32">
        <v>38.200000000000003</v>
      </c>
      <c r="U32">
        <v>16.899999999999999</v>
      </c>
      <c r="V32">
        <v>260</v>
      </c>
      <c r="W32">
        <v>99</v>
      </c>
      <c r="X32">
        <v>1.4705999999999999</v>
      </c>
      <c r="AM32">
        <v>212</v>
      </c>
      <c r="AN32">
        <f t="shared" si="16"/>
        <v>2411.5588400000001</v>
      </c>
      <c r="AO32">
        <f t="shared" si="11"/>
        <v>32.64400942238268</v>
      </c>
      <c r="AQ32">
        <f t="shared" si="12"/>
        <v>0.69616862518168132</v>
      </c>
      <c r="AS32">
        <f>0.15852+0.0847*COS(RADIANS(E32/365*360))</f>
        <v>0.24321999999999999</v>
      </c>
      <c r="AU32">
        <v>99</v>
      </c>
      <c r="AV32">
        <f t="shared" si="13"/>
        <v>12.400357194717937</v>
      </c>
      <c r="AW32">
        <f t="shared" si="14"/>
        <v>14.417062180806578</v>
      </c>
      <c r="AX32">
        <f t="shared" si="15"/>
        <v>1.1626328140731041</v>
      </c>
      <c r="AY32" s="5">
        <f>W32*AS32*AV32/SQRT(W32^2*AS32^2-AV32^2)</f>
        <v>14.466194431913978</v>
      </c>
      <c r="AZ32">
        <f>LN(AY32)-LN(1+EXP(614.6/8.314-200000/AN32))+32879/AN32</f>
        <v>16.305612259795442</v>
      </c>
      <c r="BA32">
        <f>EXP(AZ32-32879/8.314/298.16)/(1+EXP(614.6/8.314-200000/298.16/8.314))</f>
        <v>20.924449882801738</v>
      </c>
      <c r="BB32">
        <f>+EXP(11.88-14510/AN32)*1000</f>
        <v>351828.88797807012</v>
      </c>
      <c r="BC32">
        <f>+EXP(38.08-80470/AN32)</f>
        <v>111.22352830115115</v>
      </c>
      <c r="BD32" s="5">
        <f>(X32+AQ32)*(V32+BC32*(1+212.78/BB32*1000))/(V32-AO32)</f>
        <v>4.1789331147591628</v>
      </c>
      <c r="BE32">
        <f>+LN(BD32)-LN(1+EXP(645/8.31-203000/AN32))+(74000/AN32)</f>
        <v>32.114188043385248</v>
      </c>
      <c r="BF32">
        <f>EXP(BE32-74000/8.314/298.16)/(1+EXP(645/8.314-203000/298.16/8.314))</f>
        <v>9.4776371027412409</v>
      </c>
    </row>
    <row r="33" spans="1:58">
      <c r="A33">
        <v>2</v>
      </c>
      <c r="B33">
        <v>82</v>
      </c>
      <c r="C33" t="s">
        <v>58</v>
      </c>
      <c r="D33">
        <v>1</v>
      </c>
      <c r="E33" s="2">
        <f t="shared" si="5"/>
        <v>365</v>
      </c>
      <c r="F33" s="3">
        <v>30316.534722222223</v>
      </c>
      <c r="G33" t="s">
        <v>45</v>
      </c>
      <c r="H33">
        <v>-5</v>
      </c>
      <c r="I33">
        <v>-14.1</v>
      </c>
      <c r="J33">
        <v>1043</v>
      </c>
      <c r="K33">
        <v>12.7</v>
      </c>
      <c r="L33">
        <v>59.6</v>
      </c>
      <c r="M33" t="s">
        <v>46</v>
      </c>
      <c r="N33">
        <v>330</v>
      </c>
      <c r="P33" t="s">
        <v>46</v>
      </c>
      <c r="Q33">
        <v>6.0439999999999996</v>
      </c>
      <c r="R33">
        <v>325</v>
      </c>
      <c r="S33">
        <v>0.21859999999999999</v>
      </c>
      <c r="T33">
        <v>36.200000000000003</v>
      </c>
      <c r="U33">
        <v>13</v>
      </c>
      <c r="V33">
        <v>250</v>
      </c>
      <c r="W33">
        <v>104</v>
      </c>
      <c r="X33">
        <v>1.6436999999999999</v>
      </c>
      <c r="AM33">
        <v>212</v>
      </c>
      <c r="AN33">
        <f t="shared" si="16"/>
        <v>2379.1342400000003</v>
      </c>
      <c r="AO33">
        <f t="shared" si="11"/>
        <v>27.710921309887489</v>
      </c>
      <c r="AQ33">
        <f t="shared" si="12"/>
        <v>0.50429777742970416</v>
      </c>
      <c r="AS33">
        <f>0.15852+0.0847*COS(RADIANS(E33/365*360))</f>
        <v>0.24321999999999999</v>
      </c>
      <c r="AU33">
        <v>104</v>
      </c>
      <c r="AV33">
        <f t="shared" si="13"/>
        <v>11.80526624144837</v>
      </c>
      <c r="AW33">
        <f t="shared" si="14"/>
        <v>13.682583913095613</v>
      </c>
      <c r="AX33">
        <f t="shared" si="15"/>
        <v>1.1590237469660758</v>
      </c>
      <c r="AY33" s="5">
        <f>W33*AS33*AV33/SQRT(W33^2*AS33^2-AV33^2)</f>
        <v>13.34814271238259</v>
      </c>
      <c r="AZ33">
        <f>LN(AY33)-LN(1+EXP(614.6/8.314-200000/AN33))+32879/AN33</f>
        <v>16.411070825186798</v>
      </c>
      <c r="BA33">
        <f>EXP(AZ33-32879/8.314/298.16)/(1+EXP(614.6/8.314-200000/298.16/8.314))</f>
        <v>23.251668466801664</v>
      </c>
      <c r="BB33">
        <f>+EXP(11.88-14510/AN33)*1000</f>
        <v>324129.39246862271</v>
      </c>
      <c r="BC33">
        <f>+EXP(38.08-80470/AN33)</f>
        <v>70.581772666869966</v>
      </c>
      <c r="BD33" s="5">
        <f>(X33+AQ33)*(V33+BC33*(1+212.78/BB33*1000))/(V33-AO33)</f>
        <v>3.5455428154269821</v>
      </c>
      <c r="BE33">
        <f>+LN(BD33)-LN(1+EXP(645/8.31-203000/AN33))+(74000/AN33)</f>
        <v>32.36899349580554</v>
      </c>
      <c r="BF33">
        <f>EXP(BE33-74000/8.314/298.16)/(1+EXP(645/8.314-203000/298.16/8.314))</f>
        <v>12.228147749674369</v>
      </c>
    </row>
    <row r="34" spans="1:58">
      <c r="A34">
        <v>2</v>
      </c>
      <c r="B34">
        <v>82</v>
      </c>
      <c r="C34" t="s">
        <v>58</v>
      </c>
      <c r="D34">
        <v>1</v>
      </c>
      <c r="E34" s="2">
        <f t="shared" si="5"/>
        <v>365</v>
      </c>
      <c r="F34" s="3">
        <v>30316.573611111111</v>
      </c>
      <c r="G34" t="s">
        <v>45</v>
      </c>
      <c r="H34">
        <v>-5</v>
      </c>
      <c r="I34">
        <v>-14.5</v>
      </c>
      <c r="J34">
        <v>1043</v>
      </c>
      <c r="K34">
        <v>16.2</v>
      </c>
      <c r="L34">
        <v>53</v>
      </c>
      <c r="M34" t="s">
        <v>46</v>
      </c>
      <c r="N34">
        <v>330</v>
      </c>
      <c r="P34" t="s">
        <v>46</v>
      </c>
      <c r="Q34">
        <v>8.5190000000000001</v>
      </c>
      <c r="R34">
        <v>326</v>
      </c>
      <c r="S34">
        <v>0.33360000000000001</v>
      </c>
      <c r="T34">
        <v>39.200000000000003</v>
      </c>
      <c r="U34">
        <v>16.3</v>
      </c>
      <c r="V34">
        <v>258</v>
      </c>
      <c r="W34">
        <v>118</v>
      </c>
      <c r="X34">
        <v>1.5522</v>
      </c>
      <c r="AM34">
        <v>212</v>
      </c>
      <c r="AN34">
        <f t="shared" si="16"/>
        <v>2406.5704400000004</v>
      </c>
      <c r="AO34">
        <f t="shared" si="11"/>
        <v>31.840637032230198</v>
      </c>
      <c r="AQ34">
        <f t="shared" si="12"/>
        <v>0.66285321797953223</v>
      </c>
      <c r="AS34">
        <f>0.15852+0.0847*COS(RADIANS(E34/365*360))</f>
        <v>0.24321999999999999</v>
      </c>
      <c r="AU34">
        <v>118</v>
      </c>
      <c r="AV34">
        <f t="shared" si="13"/>
        <v>12.602461059846261</v>
      </c>
      <c r="AW34">
        <f t="shared" si="14"/>
        <v>14.645549715818062</v>
      </c>
      <c r="AX34">
        <f t="shared" si="15"/>
        <v>1.1621182280405098</v>
      </c>
      <c r="AY34" s="5">
        <f>W34*AS34*AV34/SQRT(W34^2*AS34^2-AV34^2)</f>
        <v>14.027158300099149</v>
      </c>
      <c r="AZ34">
        <f>LN(AY34)-LN(1+EXP(614.6/8.314-200000/AN34))+32879/AN34</f>
        <v>16.303073101187383</v>
      </c>
      <c r="BA34">
        <f>EXP(AZ34-32879/8.314/298.16)/(1+EXP(614.6/8.314-200000/298.16/8.314))</f>
        <v>20.871386782086997</v>
      </c>
      <c r="BB34">
        <f>+EXP(11.88-14510/AN34)*1000</f>
        <v>347468.16682732216</v>
      </c>
      <c r="BC34">
        <f>+EXP(38.08-80470/AN34)</f>
        <v>103.7905537344775</v>
      </c>
      <c r="BD34" s="5">
        <f>(X34+AQ34)*(V34+BC34*(1+212.78/BB34*1000))/(V34-AO34)</f>
        <v>4.1659596515619342</v>
      </c>
      <c r="BE34">
        <f>+LN(BD34)-LN(1+EXP(645/8.31-203000/AN34))+(74000/AN34)</f>
        <v>32.174910769508656</v>
      </c>
      <c r="BF34">
        <f>EXP(BE34-74000/8.314/298.16)/(1+EXP(645/8.314-203000/298.16/8.314))</f>
        <v>10.070977379456679</v>
      </c>
    </row>
    <row r="35" spans="1:58">
      <c r="E35" s="2"/>
      <c r="F35" s="3"/>
    </row>
    <row r="36" spans="1:58">
      <c r="A36">
        <v>3</v>
      </c>
      <c r="B36">
        <v>82</v>
      </c>
      <c r="C36" t="s">
        <v>58</v>
      </c>
      <c r="D36">
        <v>1</v>
      </c>
      <c r="E36" s="2">
        <f>ROUND(F36,0)-"1-1-82"+1</f>
        <v>365</v>
      </c>
      <c r="F36" s="3">
        <v>30316.329861111109</v>
      </c>
      <c r="G36" t="s">
        <v>45</v>
      </c>
      <c r="H36">
        <v>-5</v>
      </c>
      <c r="I36">
        <v>-5.2</v>
      </c>
      <c r="J36">
        <v>1043</v>
      </c>
      <c r="K36">
        <v>7.1</v>
      </c>
      <c r="L36">
        <v>67.3</v>
      </c>
      <c r="M36" t="s">
        <v>46</v>
      </c>
      <c r="N36">
        <v>330</v>
      </c>
      <c r="P36" t="s">
        <v>46</v>
      </c>
      <c r="Q36">
        <v>3.0030000000000001</v>
      </c>
      <c r="R36">
        <v>330</v>
      </c>
      <c r="S36">
        <v>2.5499999999999998E-2</v>
      </c>
      <c r="T36">
        <v>8.5</v>
      </c>
      <c r="U36">
        <v>6.8</v>
      </c>
      <c r="V36">
        <v>336</v>
      </c>
      <c r="W36">
        <v>2</v>
      </c>
      <c r="X36">
        <v>-4.1300000000000003E-2</v>
      </c>
      <c r="AH36">
        <v>-0.1124</v>
      </c>
      <c r="AI36">
        <v>3.5000000000000003E-2</v>
      </c>
      <c r="AJ36">
        <v>7</v>
      </c>
      <c r="AK36">
        <f>AVERAGE(U36:U42)</f>
        <v>10.157142857142857</v>
      </c>
      <c r="AL36">
        <f>AVERAGE(V36:V42)</f>
        <v>297.28571428571428</v>
      </c>
      <c r="AM36">
        <v>212</v>
      </c>
      <c r="AN36">
        <f>8.314*(AK36+273.16)</f>
        <v>2355.4987257142857</v>
      </c>
      <c r="AO36">
        <f t="shared" ref="AO36:AO46" si="17">0.5*AM36/1.01325*1000/EXP(-3.9489+28990/AN36)</f>
        <v>24.521713460120939</v>
      </c>
      <c r="AP36">
        <f>LN(-AH36)+57052/AN36</f>
        <v>22.035081685089661</v>
      </c>
      <c r="AQ36">
        <f t="shared" ref="AQ36:AQ46" si="18">EXP(AP$36-57052/AN36)</f>
        <v>0.11240000000000008</v>
      </c>
      <c r="AR36">
        <f>AI36*4*(1+2*AO36/AL36)/(1-AO36/AL36)</f>
        <v>0.17775835382263699</v>
      </c>
      <c r="AS36">
        <f>0.15852+0.0847*COS(RADIANS(E36/365*360))</f>
        <v>0.24321999999999999</v>
      </c>
      <c r="AT36">
        <f>0.000000926*E36*E36 - 0.000385884*E36+ 0.056568805</f>
        <v>3.9087494999999986E-2</v>
      </c>
      <c r="AU36">
        <v>2</v>
      </c>
      <c r="AV36">
        <f t="shared" ref="AV36:AV46" si="19">(X36+AQ36)/(V36-AO36)*(4*V36+8*AO36)</f>
        <v>0.35156977339445022</v>
      </c>
      <c r="AW36">
        <f t="shared" ref="AW36:AW46" si="20">(X36+AQ36)/(V36-AO36)*(4.5*V36+10.5*AO36)</f>
        <v>0.40391221674306271</v>
      </c>
      <c r="AX36">
        <f t="shared" ref="AX36:AX46" si="21">AW36/AV36</f>
        <v>1.1488820920047809</v>
      </c>
      <c r="AY36" s="5"/>
      <c r="BD36" s="5"/>
    </row>
    <row r="37" spans="1:58">
      <c r="A37">
        <v>3</v>
      </c>
      <c r="B37">
        <v>82</v>
      </c>
      <c r="C37" t="s">
        <v>58</v>
      </c>
      <c r="D37">
        <v>1</v>
      </c>
      <c r="E37" s="2">
        <f>ROUND(F37,0)-"1-1-82"</f>
        <v>365</v>
      </c>
      <c r="F37" s="3">
        <v>30316.71875</v>
      </c>
      <c r="G37" t="s">
        <v>45</v>
      </c>
      <c r="H37">
        <v>-5</v>
      </c>
      <c r="I37">
        <v>-7.5</v>
      </c>
      <c r="J37">
        <v>1043</v>
      </c>
      <c r="K37">
        <v>11.5</v>
      </c>
      <c r="L37">
        <v>66.3</v>
      </c>
      <c r="M37" t="s">
        <v>46</v>
      </c>
      <c r="N37">
        <v>330</v>
      </c>
      <c r="P37" t="s">
        <v>46</v>
      </c>
      <c r="Q37">
        <v>4.3529999999999998</v>
      </c>
      <c r="R37">
        <v>330</v>
      </c>
      <c r="S37">
        <v>6.5100000000000005E-2</v>
      </c>
      <c r="T37">
        <v>15</v>
      </c>
      <c r="U37">
        <v>11.4</v>
      </c>
      <c r="V37">
        <v>327</v>
      </c>
      <c r="W37">
        <v>3</v>
      </c>
      <c r="X37">
        <v>8.8000000000000005E-3</v>
      </c>
      <c r="AM37">
        <v>212</v>
      </c>
      <c r="AN37">
        <f t="shared" ref="AN37:AN46" si="22">8.314*(U37+273.16)</f>
        <v>2365.8318399999998</v>
      </c>
      <c r="AO37">
        <f t="shared" si="17"/>
        <v>25.875930848962735</v>
      </c>
      <c r="AQ37">
        <f t="shared" si="18"/>
        <v>0.12494225650553875</v>
      </c>
      <c r="AS37">
        <f>0.15852+0.0847*COS(RADIANS(E37/365*360))</f>
        <v>0.24321999999999999</v>
      </c>
      <c r="AU37">
        <v>3</v>
      </c>
      <c r="AV37">
        <f t="shared" si="19"/>
        <v>0.67288050114315878</v>
      </c>
      <c r="AW37">
        <f t="shared" si="20"/>
        <v>0.77422949817617914</v>
      </c>
      <c r="AX37">
        <f t="shared" si="21"/>
        <v>1.1506196075838699</v>
      </c>
      <c r="AY37" s="5"/>
      <c r="BD37" s="5"/>
    </row>
    <row r="38" spans="1:58">
      <c r="A38">
        <v>3</v>
      </c>
      <c r="B38">
        <v>82</v>
      </c>
      <c r="C38" t="s">
        <v>58</v>
      </c>
      <c r="D38">
        <v>1</v>
      </c>
      <c r="E38" s="2">
        <f>ROUND(F38,0)-"1-1-82"+1</f>
        <v>365</v>
      </c>
      <c r="F38" s="3">
        <v>30316.361111111109</v>
      </c>
      <c r="G38" t="s">
        <v>45</v>
      </c>
      <c r="H38">
        <v>-5</v>
      </c>
      <c r="I38">
        <v>-5.5</v>
      </c>
      <c r="J38">
        <v>1043</v>
      </c>
      <c r="K38">
        <v>7.5</v>
      </c>
      <c r="L38">
        <v>69</v>
      </c>
      <c r="M38" t="s">
        <v>46</v>
      </c>
      <c r="N38">
        <v>330</v>
      </c>
      <c r="P38" t="s">
        <v>46</v>
      </c>
      <c r="Q38">
        <v>2.8490000000000002</v>
      </c>
      <c r="R38">
        <v>330</v>
      </c>
      <c r="S38">
        <v>2.7300000000000001E-2</v>
      </c>
      <c r="T38">
        <v>9.6</v>
      </c>
      <c r="U38">
        <v>7.1</v>
      </c>
      <c r="V38">
        <v>311</v>
      </c>
      <c r="W38">
        <v>8</v>
      </c>
      <c r="X38">
        <v>0.1027</v>
      </c>
      <c r="AM38">
        <v>212</v>
      </c>
      <c r="AN38">
        <f t="shared" si="22"/>
        <v>2330.0816400000003</v>
      </c>
      <c r="AO38">
        <f t="shared" si="17"/>
        <v>21.441048483473491</v>
      </c>
      <c r="AQ38">
        <f t="shared" si="18"/>
        <v>8.6302448896277736E-2</v>
      </c>
      <c r="AS38">
        <f>0.15852+0.0847*COS(RADIANS(E38/365*360))</f>
        <v>0.24321999999999999</v>
      </c>
      <c r="AU38">
        <v>8</v>
      </c>
      <c r="AV38">
        <f t="shared" si="19"/>
        <v>0.9239511691419503</v>
      </c>
      <c r="AW38">
        <f t="shared" si="20"/>
        <v>1.060437736979299</v>
      </c>
      <c r="AX38">
        <f t="shared" si="21"/>
        <v>1.1477205423789878</v>
      </c>
      <c r="AY38" s="5"/>
      <c r="BD38" s="5"/>
    </row>
    <row r="39" spans="1:58">
      <c r="A39">
        <v>3</v>
      </c>
      <c r="B39">
        <v>82</v>
      </c>
      <c r="C39" t="s">
        <v>58</v>
      </c>
      <c r="D39">
        <v>1</v>
      </c>
      <c r="E39" s="2">
        <f>ROUND(F39,0)-"1-1-82"</f>
        <v>365</v>
      </c>
      <c r="F39" s="3">
        <v>30316.697916666668</v>
      </c>
      <c r="G39" t="s">
        <v>45</v>
      </c>
      <c r="H39">
        <v>-5</v>
      </c>
      <c r="I39">
        <v>-11</v>
      </c>
      <c r="J39">
        <v>1043</v>
      </c>
      <c r="K39">
        <v>13.2</v>
      </c>
      <c r="L39">
        <v>60.7</v>
      </c>
      <c r="M39" t="s">
        <v>46</v>
      </c>
      <c r="N39">
        <v>330</v>
      </c>
      <c r="P39" t="s">
        <v>46</v>
      </c>
      <c r="Q39">
        <v>5.5039999999999996</v>
      </c>
      <c r="R39">
        <v>329</v>
      </c>
      <c r="S39">
        <v>9.6299999999999997E-2</v>
      </c>
      <c r="T39">
        <v>17.5</v>
      </c>
      <c r="U39">
        <v>12.9</v>
      </c>
      <c r="V39">
        <v>292</v>
      </c>
      <c r="W39">
        <v>14</v>
      </c>
      <c r="X39">
        <v>0.36670000000000003</v>
      </c>
      <c r="AM39">
        <v>212</v>
      </c>
      <c r="AN39">
        <f t="shared" si="22"/>
        <v>2378.3028399999998</v>
      </c>
      <c r="AO39">
        <f t="shared" si="17"/>
        <v>27.593134011783579</v>
      </c>
      <c r="AQ39">
        <f t="shared" si="18"/>
        <v>0.14178365649791055</v>
      </c>
      <c r="AS39">
        <f>0.15852+0.0847*COS(RADIANS(E39/365*360))</f>
        <v>0.24321999999999999</v>
      </c>
      <c r="AU39">
        <v>14</v>
      </c>
      <c r="AV39">
        <f t="shared" si="19"/>
        <v>2.6707104203315915</v>
      </c>
      <c r="AW39">
        <f t="shared" si="20"/>
        <v>3.0841461971655342</v>
      </c>
      <c r="AX39">
        <f t="shared" si="21"/>
        <v>1.1548036708459808</v>
      </c>
      <c r="AY39" s="5"/>
      <c r="BD39" s="5"/>
    </row>
    <row r="40" spans="1:58">
      <c r="A40">
        <v>3</v>
      </c>
      <c r="B40">
        <v>82</v>
      </c>
      <c r="C40" t="s">
        <v>58</v>
      </c>
      <c r="D40">
        <v>1</v>
      </c>
      <c r="E40" s="2">
        <f>ROUND(F40,0)-"1-1-82"+1</f>
        <v>365</v>
      </c>
      <c r="F40" s="3">
        <v>30316.445833333335</v>
      </c>
      <c r="G40" t="s">
        <v>45</v>
      </c>
      <c r="H40">
        <v>-5</v>
      </c>
      <c r="I40">
        <v>-8.1999999999999993</v>
      </c>
      <c r="J40">
        <v>1043</v>
      </c>
      <c r="K40">
        <v>10.9</v>
      </c>
      <c r="L40">
        <v>59.6</v>
      </c>
      <c r="M40" t="s">
        <v>46</v>
      </c>
      <c r="N40">
        <v>330</v>
      </c>
      <c r="P40" t="s">
        <v>46</v>
      </c>
      <c r="Q40">
        <v>4.782</v>
      </c>
      <c r="R40">
        <v>328</v>
      </c>
      <c r="S40">
        <v>9.6600000000000005E-2</v>
      </c>
      <c r="T40">
        <v>20.2</v>
      </c>
      <c r="U40">
        <v>10.5</v>
      </c>
      <c r="V40">
        <v>281</v>
      </c>
      <c r="W40">
        <v>16</v>
      </c>
      <c r="X40">
        <v>0.56659999999999999</v>
      </c>
      <c r="AM40">
        <v>212</v>
      </c>
      <c r="AN40">
        <f t="shared" si="22"/>
        <v>2358.34924</v>
      </c>
      <c r="AO40">
        <f t="shared" si="17"/>
        <v>24.889220364255344</v>
      </c>
      <c r="AQ40">
        <f t="shared" si="18"/>
        <v>0.11573919667464641</v>
      </c>
      <c r="AS40">
        <f>0.15852+0.0847*COS(RADIANS(E40/365*360))</f>
        <v>0.24321999999999999</v>
      </c>
      <c r="AU40">
        <v>16</v>
      </c>
      <c r="AV40">
        <f t="shared" si="19"/>
        <v>3.5250854469302997</v>
      </c>
      <c r="AW40">
        <f t="shared" si="20"/>
        <v>4.0651872103255506</v>
      </c>
      <c r="AX40">
        <f t="shared" si="21"/>
        <v>1.153216644398104</v>
      </c>
      <c r="AY40" s="5"/>
      <c r="BD40" s="5"/>
    </row>
    <row r="41" spans="1:58">
      <c r="A41">
        <v>3</v>
      </c>
      <c r="B41">
        <v>82</v>
      </c>
      <c r="C41" t="s">
        <v>58</v>
      </c>
      <c r="D41">
        <v>1</v>
      </c>
      <c r="E41" s="2">
        <f>ROUND(F41,0)-"1-1-82"+1</f>
        <v>365</v>
      </c>
      <c r="F41" s="3">
        <v>30316.409722222223</v>
      </c>
      <c r="G41" t="s">
        <v>45</v>
      </c>
      <c r="H41">
        <v>-5</v>
      </c>
      <c r="I41">
        <v>-7</v>
      </c>
      <c r="J41">
        <v>1043</v>
      </c>
      <c r="K41">
        <v>9.3000000000000007</v>
      </c>
      <c r="L41">
        <v>64.900000000000006</v>
      </c>
      <c r="M41" t="s">
        <v>46</v>
      </c>
      <c r="N41">
        <v>330</v>
      </c>
      <c r="P41" t="s">
        <v>46</v>
      </c>
      <c r="Q41">
        <v>3.7650000000000001</v>
      </c>
      <c r="R41">
        <v>328</v>
      </c>
      <c r="S41">
        <v>6.3100000000000003E-2</v>
      </c>
      <c r="T41">
        <v>16.7</v>
      </c>
      <c r="U41">
        <v>9</v>
      </c>
      <c r="V41">
        <v>277</v>
      </c>
      <c r="W41">
        <v>19</v>
      </c>
      <c r="X41">
        <v>0.51370000000000005</v>
      </c>
      <c r="AM41">
        <v>212</v>
      </c>
      <c r="AN41">
        <f t="shared" si="22"/>
        <v>2345.87824</v>
      </c>
      <c r="AO41">
        <f t="shared" si="17"/>
        <v>23.314750982757715</v>
      </c>
      <c r="AQ41">
        <f t="shared" si="18"/>
        <v>0.1017719111433642</v>
      </c>
      <c r="AS41">
        <f>0.15852+0.0847*COS(RADIANS(E41/365*360))</f>
        <v>0.24321999999999999</v>
      </c>
      <c r="AU41">
        <v>19</v>
      </c>
      <c r="AV41">
        <f t="shared" si="19"/>
        <v>3.1406614117094818</v>
      </c>
      <c r="AW41">
        <f t="shared" si="20"/>
        <v>3.61809080906517</v>
      </c>
      <c r="AX41">
        <f t="shared" si="21"/>
        <v>1.1520155581164098</v>
      </c>
      <c r="AY41" s="5"/>
      <c r="BD41" s="5"/>
    </row>
    <row r="42" spans="1:58">
      <c r="A42">
        <v>3</v>
      </c>
      <c r="B42">
        <v>82</v>
      </c>
      <c r="C42" t="s">
        <v>58</v>
      </c>
      <c r="D42">
        <v>1</v>
      </c>
      <c r="E42" s="2">
        <f>ROUND(F42,0)-"1-1-82"</f>
        <v>365</v>
      </c>
      <c r="F42" s="3">
        <v>30316.538888888888</v>
      </c>
      <c r="G42" t="s">
        <v>45</v>
      </c>
      <c r="H42">
        <v>-5</v>
      </c>
      <c r="I42">
        <v>-14.1</v>
      </c>
      <c r="J42">
        <v>1043</v>
      </c>
      <c r="K42">
        <v>13.2</v>
      </c>
      <c r="L42">
        <v>56</v>
      </c>
      <c r="M42" t="s">
        <v>46</v>
      </c>
      <c r="N42">
        <v>330</v>
      </c>
      <c r="P42" t="s">
        <v>46</v>
      </c>
      <c r="Q42">
        <v>6.6760000000000002</v>
      </c>
      <c r="R42">
        <v>327</v>
      </c>
      <c r="S42">
        <v>0.1123</v>
      </c>
      <c r="T42">
        <v>16.8</v>
      </c>
      <c r="U42">
        <v>13.4</v>
      </c>
      <c r="V42">
        <v>257</v>
      </c>
      <c r="W42">
        <v>24</v>
      </c>
      <c r="X42">
        <v>0.70209999999999995</v>
      </c>
      <c r="AM42">
        <v>212</v>
      </c>
      <c r="AN42">
        <f t="shared" si="22"/>
        <v>2382.45984</v>
      </c>
      <c r="AO42">
        <f t="shared" si="17"/>
        <v>28.186282043962283</v>
      </c>
      <c r="AQ42">
        <f t="shared" si="18"/>
        <v>0.14784410761902686</v>
      </c>
      <c r="AS42">
        <f>0.15852+0.0847*COS(RADIANS(E42/365*360))</f>
        <v>0.24321999999999999</v>
      </c>
      <c r="AU42">
        <v>24</v>
      </c>
      <c r="AV42">
        <f t="shared" si="19"/>
        <v>4.6561747558714348</v>
      </c>
      <c r="AW42">
        <f t="shared" si="20"/>
        <v>5.3952463910297803</v>
      </c>
      <c r="AX42">
        <f t="shared" si="21"/>
        <v>1.1587293591647041</v>
      </c>
      <c r="AY42" s="5"/>
      <c r="BD42" s="5"/>
    </row>
    <row r="43" spans="1:58">
      <c r="A43">
        <v>3</v>
      </c>
      <c r="B43">
        <v>82</v>
      </c>
      <c r="C43" t="s">
        <v>58</v>
      </c>
      <c r="D43">
        <v>1</v>
      </c>
      <c r="E43" s="2">
        <f>ROUND(F43,0)-"1-1-82"</f>
        <v>365</v>
      </c>
      <c r="F43" s="3">
        <v>30316.656944444443</v>
      </c>
      <c r="G43" t="s">
        <v>45</v>
      </c>
      <c r="H43">
        <v>-5</v>
      </c>
      <c r="I43">
        <v>-17.5</v>
      </c>
      <c r="J43">
        <v>1043</v>
      </c>
      <c r="K43">
        <v>15</v>
      </c>
      <c r="L43">
        <v>56</v>
      </c>
      <c r="M43" t="s">
        <v>46</v>
      </c>
      <c r="N43">
        <v>330</v>
      </c>
      <c r="P43" t="s">
        <v>46</v>
      </c>
      <c r="Q43">
        <v>7.3920000000000003</v>
      </c>
      <c r="R43">
        <v>328</v>
      </c>
      <c r="S43">
        <v>0.13980000000000001</v>
      </c>
      <c r="T43">
        <v>18.899999999999999</v>
      </c>
      <c r="U43">
        <v>15.1</v>
      </c>
      <c r="V43">
        <v>281</v>
      </c>
      <c r="W43">
        <v>27</v>
      </c>
      <c r="X43">
        <v>0.50849999999999995</v>
      </c>
      <c r="AM43">
        <v>212</v>
      </c>
      <c r="AN43">
        <f t="shared" si="22"/>
        <v>2396.5936400000005</v>
      </c>
      <c r="AO43">
        <f t="shared" si="17"/>
        <v>30.283293467675758</v>
      </c>
      <c r="AQ43">
        <f t="shared" si="18"/>
        <v>0.17026955851561804</v>
      </c>
      <c r="AS43">
        <f>0.15852+0.0847*COS(RADIANS(E43/365*360))</f>
        <v>0.24321999999999999</v>
      </c>
      <c r="AU43">
        <v>27</v>
      </c>
      <c r="AV43">
        <f t="shared" si="19"/>
        <v>3.6989158740070449</v>
      </c>
      <c r="AW43">
        <f t="shared" si="20"/>
        <v>4.2842600632509971</v>
      </c>
      <c r="AX43">
        <f t="shared" si="21"/>
        <v>1.1582474998572616</v>
      </c>
      <c r="AY43" s="5"/>
      <c r="BD43" s="5"/>
    </row>
    <row r="44" spans="1:58">
      <c r="A44">
        <v>3</v>
      </c>
      <c r="B44">
        <v>82</v>
      </c>
      <c r="C44" t="s">
        <v>58</v>
      </c>
      <c r="D44">
        <v>1</v>
      </c>
      <c r="E44" s="2">
        <f>ROUND(F44,0)-"1-1-82"</f>
        <v>365</v>
      </c>
      <c r="F44" s="3">
        <v>30316.577777777777</v>
      </c>
      <c r="G44" t="s">
        <v>45</v>
      </c>
      <c r="H44">
        <v>-5</v>
      </c>
      <c r="I44">
        <v>-14.8</v>
      </c>
      <c r="J44">
        <v>1043</v>
      </c>
      <c r="K44">
        <v>16</v>
      </c>
      <c r="L44">
        <v>55.1</v>
      </c>
      <c r="M44" t="s">
        <v>46</v>
      </c>
      <c r="N44">
        <v>330</v>
      </c>
      <c r="P44" t="s">
        <v>46</v>
      </c>
      <c r="Q44">
        <v>8.0399999999999991</v>
      </c>
      <c r="R44">
        <v>327</v>
      </c>
      <c r="S44">
        <v>0.14349999999999999</v>
      </c>
      <c r="T44">
        <v>17.8</v>
      </c>
      <c r="U44">
        <v>16.100000000000001</v>
      </c>
      <c r="V44">
        <v>262</v>
      </c>
      <c r="W44">
        <v>28</v>
      </c>
      <c r="X44">
        <v>0.69089999999999996</v>
      </c>
      <c r="AM44">
        <v>212</v>
      </c>
      <c r="AN44">
        <f t="shared" si="22"/>
        <v>2404.9076400000004</v>
      </c>
      <c r="AO44">
        <f t="shared" si="17"/>
        <v>31.576538710189872</v>
      </c>
      <c r="AQ44">
        <f t="shared" si="18"/>
        <v>0.18487512436140702</v>
      </c>
      <c r="AS44">
        <f>0.15852+0.0847*COS(RADIANS(E44/365*360))</f>
        <v>0.24321999999999999</v>
      </c>
      <c r="AU44">
        <v>28</v>
      </c>
      <c r="AV44">
        <f t="shared" si="19"/>
        <v>4.9432635933920857</v>
      </c>
      <c r="AW44">
        <f t="shared" si="20"/>
        <v>5.7411919295594034</v>
      </c>
      <c r="AX44">
        <f t="shared" si="21"/>
        <v>1.1614173149159899</v>
      </c>
      <c r="AY44" s="5"/>
      <c r="BD44" s="5"/>
    </row>
    <row r="45" spans="1:58">
      <c r="A45">
        <v>3</v>
      </c>
      <c r="B45">
        <v>82</v>
      </c>
      <c r="C45" t="s">
        <v>58</v>
      </c>
      <c r="D45">
        <v>1</v>
      </c>
      <c r="E45" s="2">
        <f>ROUND(F45,0)-"1-1-82"</f>
        <v>365</v>
      </c>
      <c r="F45" s="3">
        <v>30316.615972222222</v>
      </c>
      <c r="G45" t="s">
        <v>45</v>
      </c>
      <c r="H45">
        <v>-5</v>
      </c>
      <c r="I45">
        <v>-16.100000000000001</v>
      </c>
      <c r="J45">
        <v>1043</v>
      </c>
      <c r="K45">
        <v>16.2</v>
      </c>
      <c r="L45">
        <v>52.6</v>
      </c>
      <c r="M45" t="s">
        <v>46</v>
      </c>
      <c r="N45">
        <v>330</v>
      </c>
      <c r="P45" t="s">
        <v>46</v>
      </c>
      <c r="Q45">
        <v>8.4760000000000009</v>
      </c>
      <c r="R45">
        <v>327</v>
      </c>
      <c r="S45">
        <v>0.14760000000000001</v>
      </c>
      <c r="T45">
        <v>17.399999999999999</v>
      </c>
      <c r="U45">
        <v>16.2</v>
      </c>
      <c r="V45">
        <v>268</v>
      </c>
      <c r="W45">
        <v>31</v>
      </c>
      <c r="X45">
        <v>0.60750000000000004</v>
      </c>
      <c r="AM45">
        <v>212</v>
      </c>
      <c r="AN45">
        <f t="shared" si="22"/>
        <v>2405.7390399999999</v>
      </c>
      <c r="AO45">
        <f t="shared" si="17"/>
        <v>31.708358548067597</v>
      </c>
      <c r="AQ45">
        <f t="shared" si="18"/>
        <v>0.18639705181460017</v>
      </c>
      <c r="AS45">
        <f>0.15852+0.0847*COS(RADIANS(E45/365*360))</f>
        <v>0.24321999999999999</v>
      </c>
      <c r="AU45">
        <v>31</v>
      </c>
      <c r="AV45">
        <f t="shared" si="19"/>
        <v>4.4540002009037361</v>
      </c>
      <c r="AW45">
        <f t="shared" si="20"/>
        <v>5.1705517252223707</v>
      </c>
      <c r="AX45">
        <f t="shared" si="21"/>
        <v>1.1608781975746754</v>
      </c>
      <c r="AY45" s="5"/>
      <c r="BD45" s="5"/>
    </row>
    <row r="46" spans="1:58">
      <c r="A46">
        <v>3</v>
      </c>
      <c r="B46">
        <v>82</v>
      </c>
      <c r="C46" t="s">
        <v>58</v>
      </c>
      <c r="D46">
        <v>1</v>
      </c>
      <c r="E46" s="2">
        <f>ROUND(F46,0)-"1-1-82"+1</f>
        <v>365</v>
      </c>
      <c r="F46" s="3">
        <v>30316.486805555556</v>
      </c>
      <c r="G46" t="s">
        <v>45</v>
      </c>
      <c r="H46">
        <v>-5</v>
      </c>
      <c r="I46">
        <v>-12</v>
      </c>
      <c r="J46">
        <v>1043</v>
      </c>
      <c r="K46">
        <v>12.8</v>
      </c>
      <c r="L46">
        <v>56.9</v>
      </c>
      <c r="M46" t="s">
        <v>46</v>
      </c>
      <c r="N46">
        <v>330</v>
      </c>
      <c r="P46" t="s">
        <v>46</v>
      </c>
      <c r="Q46">
        <v>6.0919999999999996</v>
      </c>
      <c r="R46">
        <v>328</v>
      </c>
      <c r="S46">
        <v>0.1187</v>
      </c>
      <c r="T46">
        <v>19.5</v>
      </c>
      <c r="U46">
        <v>12.7</v>
      </c>
      <c r="V46">
        <v>275</v>
      </c>
      <c r="W46">
        <v>55</v>
      </c>
      <c r="X46">
        <v>0.60199999999999998</v>
      </c>
      <c r="AM46">
        <v>212</v>
      </c>
      <c r="AN46">
        <f t="shared" si="22"/>
        <v>2376.6400400000002</v>
      </c>
      <c r="AO46">
        <f t="shared" si="17"/>
        <v>27.358814670862209</v>
      </c>
      <c r="AQ46">
        <f t="shared" si="18"/>
        <v>0.13942390036938632</v>
      </c>
      <c r="AS46">
        <f>0.15852+0.0847*COS(RADIANS(E46/365*360))</f>
        <v>0.24321999999999999</v>
      </c>
      <c r="AU46">
        <v>55</v>
      </c>
      <c r="AV46">
        <f t="shared" si="19"/>
        <v>3.9486247885977215</v>
      </c>
      <c r="AW46">
        <f t="shared" si="20"/>
        <v>4.5650690355624581</v>
      </c>
      <c r="AX46">
        <f t="shared" si="21"/>
        <v>1.156116187272292</v>
      </c>
      <c r="AY46" s="5"/>
      <c r="BD46" s="5"/>
    </row>
    <row r="47" spans="1:58">
      <c r="E47" s="2"/>
      <c r="F47" s="3"/>
    </row>
    <row r="48" spans="1:58">
      <c r="A48">
        <v>4</v>
      </c>
      <c r="B48">
        <v>82</v>
      </c>
      <c r="C48" t="s">
        <v>58</v>
      </c>
      <c r="D48">
        <v>1</v>
      </c>
      <c r="E48" s="2">
        <f>ROUND(F48,0)-"1-1-82"+1</f>
        <v>365</v>
      </c>
      <c r="F48" s="3">
        <v>30316.336805555555</v>
      </c>
      <c r="G48" t="s">
        <v>45</v>
      </c>
      <c r="H48">
        <v>-5</v>
      </c>
      <c r="I48">
        <v>-5.3</v>
      </c>
      <c r="J48">
        <v>1043</v>
      </c>
      <c r="K48">
        <v>7.7</v>
      </c>
      <c r="L48">
        <v>66.5</v>
      </c>
      <c r="M48" t="s">
        <v>46</v>
      </c>
      <c r="N48">
        <v>330</v>
      </c>
      <c r="P48" t="s">
        <v>46</v>
      </c>
      <c r="Q48">
        <v>3.28</v>
      </c>
      <c r="R48">
        <v>330</v>
      </c>
      <c r="S48">
        <v>7.0300000000000001E-2</v>
      </c>
      <c r="T48">
        <v>21.4</v>
      </c>
      <c r="U48">
        <v>7.5</v>
      </c>
      <c r="V48">
        <v>335</v>
      </c>
      <c r="W48">
        <v>2</v>
      </c>
      <c r="X48">
        <v>-8.7999999999999995E-2</v>
      </c>
      <c r="AH48">
        <v>-0.18440000000000001</v>
      </c>
      <c r="AI48">
        <v>4.7E-2</v>
      </c>
      <c r="AJ48">
        <v>4</v>
      </c>
      <c r="AK48">
        <f>AVERAGE(U48:U51)</f>
        <v>8.7749999999999986</v>
      </c>
      <c r="AL48">
        <f>AVERAGE(V48:V51)</f>
        <v>320.5</v>
      </c>
      <c r="AM48">
        <v>212</v>
      </c>
      <c r="AN48">
        <f>8.314*(AK48+273.16)</f>
        <v>2344.0075900000002</v>
      </c>
      <c r="AO48">
        <f>0.5*AM48/1.01325*1000/EXP(-3.9489+28990/AN48)</f>
        <v>23.085945064944699</v>
      </c>
      <c r="AP48">
        <f>LN(-AH48)+57052/AN48</f>
        <v>22.648863663158579</v>
      </c>
      <c r="AQ48">
        <f>EXP(AP$48-57052/AN48)</f>
        <v>0.18440000000000004</v>
      </c>
      <c r="AR48">
        <f>AI48*4*(1+2*AO48/AL48)/(1-AO48/AL48)</f>
        <v>0.23177894319578146</v>
      </c>
      <c r="AS48">
        <f>0.15852+0.0847*COS(RADIANS(E48/365*360))</f>
        <v>0.24321999999999999</v>
      </c>
      <c r="AT48">
        <f>0.000000926*E48*E48 - 0.000385884*E48+ 0.056568805</f>
        <v>3.9087494999999986E-2</v>
      </c>
      <c r="AU48">
        <v>2</v>
      </c>
      <c r="AV48">
        <f>(X48+AQ48)/(V48-AO48)*(4*V48+8*AO48)</f>
        <v>0.47121916601253705</v>
      </c>
      <c r="AW48">
        <f>(X48+AQ48)/(V48-AO48)*(4.5*V48+10.5*AO48)</f>
        <v>0.54082395751567136</v>
      </c>
      <c r="AX48">
        <f>AW48/AV48</f>
        <v>1.1477121401748809</v>
      </c>
      <c r="AY48" s="5"/>
      <c r="BD48" s="5"/>
    </row>
    <row r="49" spans="1:61">
      <c r="A49">
        <v>4</v>
      </c>
      <c r="B49">
        <v>82</v>
      </c>
      <c r="C49" t="s">
        <v>58</v>
      </c>
      <c r="D49">
        <v>1</v>
      </c>
      <c r="E49" s="2">
        <f>ROUND(F49,0)-"1-1-82"+1</f>
        <v>365</v>
      </c>
      <c r="F49" s="3">
        <v>30316.364583333332</v>
      </c>
      <c r="G49" t="s">
        <v>45</v>
      </c>
      <c r="H49">
        <v>-5</v>
      </c>
      <c r="I49">
        <v>-5.5</v>
      </c>
      <c r="J49">
        <v>1043</v>
      </c>
      <c r="K49">
        <v>7.7</v>
      </c>
      <c r="L49">
        <v>69.5</v>
      </c>
      <c r="M49" t="s">
        <v>46</v>
      </c>
      <c r="N49">
        <v>330</v>
      </c>
      <c r="P49" t="s">
        <v>46</v>
      </c>
      <c r="Q49">
        <v>3.0430000000000001</v>
      </c>
      <c r="R49">
        <v>330</v>
      </c>
      <c r="S49">
        <v>5.3400000000000003E-2</v>
      </c>
      <c r="T49">
        <v>17.5</v>
      </c>
      <c r="U49">
        <v>7.6</v>
      </c>
      <c r="V49">
        <v>318</v>
      </c>
      <c r="W49">
        <v>7</v>
      </c>
      <c r="X49">
        <v>0.1134</v>
      </c>
      <c r="AM49">
        <v>212</v>
      </c>
      <c r="AN49">
        <f>8.314*(U49+273.16)</f>
        <v>2334.2386400000005</v>
      </c>
      <c r="AO49">
        <f>0.5*AM49/1.01325*1000/EXP(-3.9489+28990/AN49)</f>
        <v>21.921420933367848</v>
      </c>
      <c r="AQ49">
        <f>EXP(AP$48-57052/AN49)</f>
        <v>0.16654154088908243</v>
      </c>
      <c r="AS49">
        <f>0.15852+0.0847*COS(RADIANS(E49/365*360))</f>
        <v>0.24321999999999999</v>
      </c>
      <c r="AU49">
        <v>7</v>
      </c>
      <c r="AV49">
        <f>(X49+AQ49)/(V49-AO49)*(4*V49+8*AO49)</f>
        <v>1.368485934121729</v>
      </c>
      <c r="AW49">
        <f>(X49+AQ49)/(V49-AO49)*(4.5*V49+10.5*AO49)</f>
        <v>1.5706366472076201</v>
      </c>
      <c r="AX49">
        <f>AW49/AV49</f>
        <v>1.1477185172645767</v>
      </c>
      <c r="AY49" s="5"/>
      <c r="BD49" s="5"/>
    </row>
    <row r="50" spans="1:61">
      <c r="A50">
        <v>4</v>
      </c>
      <c r="B50">
        <v>82</v>
      </c>
      <c r="C50" t="s">
        <v>58</v>
      </c>
      <c r="D50">
        <v>1</v>
      </c>
      <c r="E50" s="2">
        <f>ROUND(F50,0)-"1-1-82"+1</f>
        <v>365</v>
      </c>
      <c r="F50" s="3">
        <v>30316.413194444445</v>
      </c>
      <c r="G50" t="s">
        <v>45</v>
      </c>
      <c r="H50">
        <v>-5</v>
      </c>
      <c r="I50">
        <v>-7</v>
      </c>
      <c r="J50">
        <v>1043</v>
      </c>
      <c r="K50">
        <v>9.4</v>
      </c>
      <c r="L50">
        <v>66</v>
      </c>
      <c r="M50" t="s">
        <v>46</v>
      </c>
      <c r="N50">
        <v>330</v>
      </c>
      <c r="P50" t="s">
        <v>46</v>
      </c>
      <c r="Q50">
        <v>3.8170000000000002</v>
      </c>
      <c r="R50">
        <v>329</v>
      </c>
      <c r="S50">
        <v>9.8900000000000002E-2</v>
      </c>
      <c r="T50">
        <v>25.9</v>
      </c>
      <c r="U50">
        <v>9.3000000000000007</v>
      </c>
      <c r="V50">
        <v>317</v>
      </c>
      <c r="W50">
        <v>7</v>
      </c>
      <c r="X50">
        <v>0.16689999999999999</v>
      </c>
      <c r="AM50">
        <v>212</v>
      </c>
      <c r="AN50">
        <f>8.314*(U50+273.16)</f>
        <v>2348.3724400000001</v>
      </c>
      <c r="AO50">
        <f>0.5*AM50/1.01325*1000/EXP(-3.9489+28990/AN50)</f>
        <v>23.622779592274064</v>
      </c>
      <c r="AQ50">
        <f>EXP(AP$48-57052/AN50)</f>
        <v>0.19293366735977494</v>
      </c>
      <c r="AS50">
        <f>0.15852+0.0847*COS(RADIANS(E50/365*360))</f>
        <v>0.24321999999999999</v>
      </c>
      <c r="AU50">
        <v>7</v>
      </c>
      <c r="AV50">
        <f>(X50+AQ50)/(V50-AO50)*(4*V50+8*AO50)</f>
        <v>1.7870210263596364</v>
      </c>
      <c r="AW50">
        <f>(X50+AQ50)/(V50-AO50)*(4.5*V50+10.5*AO50)</f>
        <v>2.053859449269658</v>
      </c>
      <c r="AX50">
        <f>AW50/AV50</f>
        <v>1.1493202480407305</v>
      </c>
      <c r="AY50" s="5"/>
      <c r="BD50" s="5"/>
    </row>
    <row r="51" spans="1:61">
      <c r="A51">
        <v>4</v>
      </c>
      <c r="B51">
        <v>82</v>
      </c>
      <c r="C51" t="s">
        <v>58</v>
      </c>
      <c r="D51">
        <v>1</v>
      </c>
      <c r="E51" s="2">
        <f>ROUND(F51,0)-"1-1-82"+1</f>
        <v>365</v>
      </c>
      <c r="F51" s="3">
        <v>30316.449305555554</v>
      </c>
      <c r="G51" t="s">
        <v>45</v>
      </c>
      <c r="H51">
        <v>-5</v>
      </c>
      <c r="I51">
        <v>-8.4</v>
      </c>
      <c r="J51">
        <v>1043</v>
      </c>
      <c r="K51">
        <v>10.8</v>
      </c>
      <c r="L51">
        <v>61</v>
      </c>
      <c r="M51" t="s">
        <v>46</v>
      </c>
      <c r="N51">
        <v>330</v>
      </c>
      <c r="P51" t="s">
        <v>46</v>
      </c>
      <c r="Q51">
        <v>4.8209999999999997</v>
      </c>
      <c r="R51">
        <v>329</v>
      </c>
      <c r="S51">
        <v>0.1336</v>
      </c>
      <c r="T51">
        <v>27.7</v>
      </c>
      <c r="U51">
        <v>10.7</v>
      </c>
      <c r="V51">
        <v>312</v>
      </c>
      <c r="W51">
        <v>9</v>
      </c>
      <c r="X51">
        <v>0.2445</v>
      </c>
      <c r="AM51">
        <v>212</v>
      </c>
      <c r="AN51">
        <f>8.314*(U51+273.16)</f>
        <v>2360.0120400000001</v>
      </c>
      <c r="AO51">
        <f>0.5*AM51/1.01325*1000/EXP(-3.9489+28990/AN51)</f>
        <v>25.105721035451815</v>
      </c>
      <c r="AQ51">
        <f>EXP(AP$48-57052/AN51)</f>
        <v>0.21749285548359307</v>
      </c>
      <c r="AS51">
        <f>0.15852+0.0847*COS(RADIANS(E51/365*360))</f>
        <v>0.24321999999999999</v>
      </c>
      <c r="AU51">
        <v>9</v>
      </c>
      <c r="AV51">
        <f>(X51+AQ51)/(V51-AO51)*(4*V51+8*AO51)</f>
        <v>2.3331116816288286</v>
      </c>
      <c r="AW51">
        <f>(X51+AQ51)/(V51-AO51)*(4.5*V51+10.5*AO51)</f>
        <v>2.6853931742942394</v>
      </c>
      <c r="AX51">
        <f>AW51/AV51</f>
        <v>1.1509921258546314</v>
      </c>
      <c r="AY51" s="5"/>
      <c r="BD51" s="5"/>
    </row>
    <row r="52" spans="1:61">
      <c r="E52" s="2"/>
      <c r="F52" s="3"/>
    </row>
    <row r="53" spans="1:61">
      <c r="A53">
        <v>4</v>
      </c>
      <c r="B53">
        <v>82</v>
      </c>
      <c r="C53" t="s">
        <v>58</v>
      </c>
      <c r="D53">
        <v>2</v>
      </c>
      <c r="E53" s="2">
        <f t="shared" ref="E53:E58" si="23">ROUND(F53,0)-"1-1-82"</f>
        <v>365</v>
      </c>
      <c r="F53" s="3">
        <v>30316.724305555555</v>
      </c>
      <c r="G53" t="s">
        <v>45</v>
      </c>
      <c r="H53">
        <v>-5</v>
      </c>
      <c r="I53">
        <v>-6.6</v>
      </c>
      <c r="J53">
        <v>1043</v>
      </c>
      <c r="K53">
        <v>11.3</v>
      </c>
      <c r="L53">
        <v>66.599999999999994</v>
      </c>
      <c r="M53" t="s">
        <v>46</v>
      </c>
      <c r="N53">
        <v>330</v>
      </c>
      <c r="P53" t="s">
        <v>46</v>
      </c>
      <c r="Q53">
        <v>4.4290000000000003</v>
      </c>
      <c r="R53">
        <v>330</v>
      </c>
      <c r="S53">
        <v>0.1164</v>
      </c>
      <c r="T53">
        <v>26.3</v>
      </c>
      <c r="U53">
        <v>11.4</v>
      </c>
      <c r="V53">
        <v>330</v>
      </c>
      <c r="W53">
        <v>3</v>
      </c>
      <c r="X53">
        <v>-3.8399999999999997E-2</v>
      </c>
      <c r="AH53">
        <v>-0.17130000000000001</v>
      </c>
      <c r="AI53">
        <v>3.2899999999999999E-2</v>
      </c>
      <c r="AJ53">
        <v>6</v>
      </c>
      <c r="AK53">
        <f>AVERAGE(U53:U58)</f>
        <v>13.966666666666667</v>
      </c>
      <c r="AL53">
        <f>AVERAGE(V53:V58)</f>
        <v>281</v>
      </c>
      <c r="AM53">
        <v>212</v>
      </c>
      <c r="AN53">
        <f>8.314*(AK53+273.16)</f>
        <v>2387.1711066666667</v>
      </c>
      <c r="AO53">
        <f t="shared" ref="AO53:AO58" si="24">0.5*AM53/1.01325*1000/EXP(-3.9489+28990/AN53)</f>
        <v>28.871359559945976</v>
      </c>
      <c r="AP53">
        <f>LN(-AH53)+57052/AN53</f>
        <v>22.135079077859896</v>
      </c>
      <c r="AQ53">
        <f t="shared" ref="AQ53:AQ58" si="25">EXP(AP$53-57052/AN53)</f>
        <v>0.17130000000000026</v>
      </c>
      <c r="AR53">
        <f>AI53*4*(1+2*AO53/AL53)/(1-AO53/AL53)</f>
        <v>0.17680871859052741</v>
      </c>
      <c r="AS53">
        <f>0.15852+0.0847*COS(RADIANS(E53/365*360))</f>
        <v>0.24321999999999999</v>
      </c>
      <c r="AT53">
        <f>0.000000926*E53*E53 - 0.000385884*E53+ 0.056568805</f>
        <v>3.9087494999999986E-2</v>
      </c>
      <c r="AU53">
        <v>3</v>
      </c>
      <c r="AV53">
        <f t="shared" ref="AV53:AV58" si="26">(X53+AQ53)/(V53-AO53)*(4*V53+8*AO53)</f>
        <v>0.68450489858060604</v>
      </c>
      <c r="AW53">
        <f t="shared" ref="AW53:AW58" si="27">(X53+AQ53)/(V53-AO53)*(4.5*V53+10.5*AO53)</f>
        <v>0.78918112322575751</v>
      </c>
      <c r="AX53">
        <f t="shared" ref="AX53:AX58" si="28">AW53/AV53</f>
        <v>1.1529225354883637</v>
      </c>
      <c r="AY53" s="5"/>
      <c r="BD53" s="5"/>
    </row>
    <row r="54" spans="1:61">
      <c r="A54">
        <v>4</v>
      </c>
      <c r="B54">
        <v>82</v>
      </c>
      <c r="C54" t="s">
        <v>58</v>
      </c>
      <c r="D54">
        <v>2</v>
      </c>
      <c r="E54" s="2">
        <f t="shared" si="23"/>
        <v>365</v>
      </c>
      <c r="F54" s="3">
        <v>30316.702777777777</v>
      </c>
      <c r="G54" t="s">
        <v>45</v>
      </c>
      <c r="H54">
        <v>-5</v>
      </c>
      <c r="I54">
        <v>-10.3</v>
      </c>
      <c r="J54">
        <v>1043</v>
      </c>
      <c r="K54">
        <v>13</v>
      </c>
      <c r="L54">
        <v>62.5</v>
      </c>
      <c r="M54" t="s">
        <v>46</v>
      </c>
      <c r="N54">
        <v>330</v>
      </c>
      <c r="P54" t="s">
        <v>46</v>
      </c>
      <c r="Q54">
        <v>5.5490000000000004</v>
      </c>
      <c r="R54">
        <v>329</v>
      </c>
      <c r="S54">
        <v>0.1434</v>
      </c>
      <c r="T54">
        <v>25.8</v>
      </c>
      <c r="U54">
        <v>13.1</v>
      </c>
      <c r="V54">
        <v>305</v>
      </c>
      <c r="W54">
        <v>15</v>
      </c>
      <c r="X54">
        <v>0.3352</v>
      </c>
      <c r="AM54">
        <v>212</v>
      </c>
      <c r="AN54">
        <f>8.314*(U54+273.16)</f>
        <v>2379.9656400000003</v>
      </c>
      <c r="AO54">
        <f t="shared" si="24"/>
        <v>27.829128587471786</v>
      </c>
      <c r="AQ54">
        <f t="shared" si="25"/>
        <v>0.15934309466061455</v>
      </c>
      <c r="AS54">
        <f>0.15852+0.0847*COS(RADIANS(E54/365*360))</f>
        <v>0.24321999999999999</v>
      </c>
      <c r="AU54">
        <v>15</v>
      </c>
      <c r="AV54">
        <f t="shared" si="26"/>
        <v>2.5740230163325659</v>
      </c>
      <c r="AW54">
        <f t="shared" si="27"/>
        <v>2.9702572230853996</v>
      </c>
      <c r="AX54">
        <f t="shared" si="28"/>
        <v>1.153935766789445</v>
      </c>
      <c r="AY54" s="5"/>
      <c r="BD54" s="5"/>
    </row>
    <row r="55" spans="1:61">
      <c r="A55">
        <v>4</v>
      </c>
      <c r="B55">
        <v>82</v>
      </c>
      <c r="C55" t="s">
        <v>58</v>
      </c>
      <c r="D55">
        <v>2</v>
      </c>
      <c r="E55" s="2">
        <f t="shared" si="23"/>
        <v>365</v>
      </c>
      <c r="F55" s="3">
        <v>30316.577777777777</v>
      </c>
      <c r="G55" t="s">
        <v>45</v>
      </c>
      <c r="H55">
        <v>-5</v>
      </c>
      <c r="I55">
        <v>-14.7</v>
      </c>
      <c r="J55">
        <v>1043</v>
      </c>
      <c r="K55">
        <v>15.7</v>
      </c>
      <c r="L55">
        <v>54.9</v>
      </c>
      <c r="M55" t="s">
        <v>46</v>
      </c>
      <c r="N55">
        <v>330</v>
      </c>
      <c r="P55" t="s">
        <v>46</v>
      </c>
      <c r="Q55">
        <v>7.59</v>
      </c>
      <c r="R55">
        <v>327</v>
      </c>
      <c r="S55">
        <v>0.2596</v>
      </c>
      <c r="T55">
        <v>34.200000000000003</v>
      </c>
      <c r="U55">
        <v>15.5</v>
      </c>
      <c r="V55">
        <v>283</v>
      </c>
      <c r="W55">
        <v>32</v>
      </c>
      <c r="X55">
        <v>0.84719999999999995</v>
      </c>
      <c r="AM55">
        <v>212</v>
      </c>
      <c r="AN55">
        <f>8.314*(U55+273.16)</f>
        <v>2399.9192400000002</v>
      </c>
      <c r="AO55">
        <f t="shared" si="24"/>
        <v>30.795181787300052</v>
      </c>
      <c r="AQ55">
        <f t="shared" si="25"/>
        <v>0.19448747141672904</v>
      </c>
      <c r="AS55">
        <f>0.15852+0.0847*COS(RADIANS(E55/365*360))</f>
        <v>0.24321999999999999</v>
      </c>
      <c r="AU55">
        <v>32</v>
      </c>
      <c r="AV55">
        <f t="shared" si="26"/>
        <v>5.6930786184087436</v>
      </c>
      <c r="AW55">
        <f t="shared" si="27"/>
        <v>6.5955045373025643</v>
      </c>
      <c r="AX55">
        <f t="shared" si="28"/>
        <v>1.1585128151885693</v>
      </c>
      <c r="AY55" s="5"/>
      <c r="BD55" s="5"/>
    </row>
    <row r="56" spans="1:61">
      <c r="A56">
        <v>4</v>
      </c>
      <c r="B56">
        <v>82</v>
      </c>
      <c r="C56" t="s">
        <v>58</v>
      </c>
      <c r="D56">
        <v>2</v>
      </c>
      <c r="E56" s="2">
        <f t="shared" si="23"/>
        <v>365</v>
      </c>
      <c r="F56" s="3">
        <v>30316.659722222223</v>
      </c>
      <c r="G56" t="s">
        <v>45</v>
      </c>
      <c r="H56">
        <v>-5</v>
      </c>
      <c r="I56">
        <v>-17</v>
      </c>
      <c r="J56">
        <v>1043</v>
      </c>
      <c r="K56">
        <v>14.9</v>
      </c>
      <c r="L56">
        <v>57.6</v>
      </c>
      <c r="M56" t="s">
        <v>46</v>
      </c>
      <c r="N56">
        <v>330</v>
      </c>
      <c r="P56" t="s">
        <v>46</v>
      </c>
      <c r="Q56">
        <v>6.9749999999999996</v>
      </c>
      <c r="R56">
        <v>326</v>
      </c>
      <c r="S56">
        <v>0.21249999999999999</v>
      </c>
      <c r="T56">
        <v>30.5</v>
      </c>
      <c r="U56">
        <v>14.9</v>
      </c>
      <c r="V56">
        <v>263</v>
      </c>
      <c r="W56">
        <v>43</v>
      </c>
      <c r="X56">
        <v>1.1234999999999999</v>
      </c>
      <c r="AM56">
        <v>212</v>
      </c>
      <c r="AN56">
        <f>8.314*(U56+273.16)</f>
        <v>2394.93084</v>
      </c>
      <c r="AO56">
        <f t="shared" si="24"/>
        <v>30.030024764670106</v>
      </c>
      <c r="AQ56">
        <f t="shared" si="25"/>
        <v>0.18509183185636829</v>
      </c>
      <c r="AS56">
        <f>0.15852+0.0847*COS(RADIANS(E56/365*360))</f>
        <v>0.24321999999999999</v>
      </c>
      <c r="AU56">
        <v>43</v>
      </c>
      <c r="AV56">
        <f t="shared" si="26"/>
        <v>7.2585103138062719</v>
      </c>
      <c r="AW56">
        <f t="shared" si="27"/>
        <v>8.4188419763296558</v>
      </c>
      <c r="AX56">
        <f t="shared" si="28"/>
        <v>1.1598580993012215</v>
      </c>
      <c r="AY56" s="5"/>
      <c r="BD56" s="5"/>
    </row>
    <row r="57" spans="1:61">
      <c r="A57">
        <v>4</v>
      </c>
      <c r="B57">
        <v>82</v>
      </c>
      <c r="C57" t="s">
        <v>58</v>
      </c>
      <c r="D57">
        <v>2</v>
      </c>
      <c r="E57" s="2">
        <f t="shared" si="23"/>
        <v>365</v>
      </c>
      <c r="F57" s="3">
        <v>30316.545833333334</v>
      </c>
      <c r="G57" t="s">
        <v>45</v>
      </c>
      <c r="H57">
        <v>-5</v>
      </c>
      <c r="I57">
        <v>-14.2</v>
      </c>
      <c r="J57">
        <v>1043</v>
      </c>
      <c r="K57">
        <v>13.3</v>
      </c>
      <c r="L57">
        <v>59.7</v>
      </c>
      <c r="M57" t="s">
        <v>46</v>
      </c>
      <c r="N57">
        <v>330</v>
      </c>
      <c r="P57" t="s">
        <v>46</v>
      </c>
      <c r="Q57">
        <v>5.976</v>
      </c>
      <c r="R57">
        <v>325</v>
      </c>
      <c r="S57">
        <v>0.20349999999999999</v>
      </c>
      <c r="T57">
        <v>34.1</v>
      </c>
      <c r="U57">
        <v>13.3</v>
      </c>
      <c r="V57">
        <v>263</v>
      </c>
      <c r="W57">
        <v>45</v>
      </c>
      <c r="X57">
        <v>1.2627999999999999</v>
      </c>
      <c r="AM57">
        <v>212</v>
      </c>
      <c r="AN57">
        <f>8.314*(U57+273.16)</f>
        <v>2381.6284400000004</v>
      </c>
      <c r="AO57">
        <f t="shared" si="24"/>
        <v>28.066807777595059</v>
      </c>
      <c r="AQ57">
        <f t="shared" si="25"/>
        <v>0.16203239191569629</v>
      </c>
      <c r="AS57">
        <f>0.15852+0.0847*COS(RADIANS(E57/365*360))</f>
        <v>0.24321999999999999</v>
      </c>
      <c r="AU57">
        <v>45</v>
      </c>
      <c r="AV57">
        <f t="shared" si="26"/>
        <v>7.7419781937282348</v>
      </c>
      <c r="AW57">
        <f t="shared" si="27"/>
        <v>8.9650565462024474</v>
      </c>
      <c r="AX57">
        <f t="shared" si="28"/>
        <v>1.1579800823341284</v>
      </c>
      <c r="AY57" s="5"/>
      <c r="BD57" s="5"/>
    </row>
    <row r="58" spans="1:61">
      <c r="A58">
        <v>4</v>
      </c>
      <c r="B58">
        <v>82</v>
      </c>
      <c r="C58" t="s">
        <v>58</v>
      </c>
      <c r="D58">
        <v>2</v>
      </c>
      <c r="E58" s="2">
        <f t="shared" si="23"/>
        <v>365</v>
      </c>
      <c r="F58" s="3">
        <v>30316.619444444445</v>
      </c>
      <c r="G58" t="s">
        <v>45</v>
      </c>
      <c r="H58">
        <v>-5</v>
      </c>
      <c r="I58">
        <v>-16.2</v>
      </c>
      <c r="J58">
        <v>1043</v>
      </c>
      <c r="K58">
        <v>15.6</v>
      </c>
      <c r="L58">
        <v>57.3</v>
      </c>
      <c r="M58" t="s">
        <v>46</v>
      </c>
      <c r="N58">
        <v>330</v>
      </c>
      <c r="P58" t="s">
        <v>46</v>
      </c>
      <c r="Q58">
        <v>7.3479999999999999</v>
      </c>
      <c r="R58">
        <v>323</v>
      </c>
      <c r="S58">
        <v>0.25790000000000002</v>
      </c>
      <c r="T58">
        <v>35.1</v>
      </c>
      <c r="U58">
        <v>15.6</v>
      </c>
      <c r="V58">
        <v>242</v>
      </c>
      <c r="W58">
        <v>53</v>
      </c>
      <c r="X58">
        <v>1.718</v>
      </c>
      <c r="AM58">
        <v>212</v>
      </c>
      <c r="AN58">
        <f>8.314*(U58+273.16)</f>
        <v>2400.7506400000002</v>
      </c>
      <c r="AO58">
        <f t="shared" si="24"/>
        <v>30.92427577795975</v>
      </c>
      <c r="AQ58">
        <f t="shared" si="25"/>
        <v>0.19609521859692633</v>
      </c>
      <c r="AS58">
        <f>0.15852+0.0847*COS(RADIANS(E58/365*360))</f>
        <v>0.24321999999999999</v>
      </c>
      <c r="AU58">
        <v>53</v>
      </c>
      <c r="AV58">
        <f t="shared" si="26"/>
        <v>11.021543322508855</v>
      </c>
      <c r="AW58">
        <f t="shared" si="27"/>
        <v>12.819881543837607</v>
      </c>
      <c r="AX58">
        <f t="shared" si="28"/>
        <v>1.1631657353880811</v>
      </c>
      <c r="AY58" s="5"/>
      <c r="BD58" s="5"/>
    </row>
    <row r="59" spans="1:61">
      <c r="E59" s="2"/>
      <c r="F59" s="3"/>
    </row>
    <row r="60" spans="1:61">
      <c r="A60">
        <v>40</v>
      </c>
      <c r="B60">
        <v>82</v>
      </c>
      <c r="C60" t="s">
        <v>58</v>
      </c>
      <c r="D60">
        <v>1</v>
      </c>
      <c r="E60" s="2">
        <f>ROUND(F60,0)-"1-1-83"</f>
        <v>30</v>
      </c>
      <c r="F60" s="3">
        <v>30346.754861111112</v>
      </c>
      <c r="G60" t="s">
        <v>45</v>
      </c>
      <c r="H60">
        <v>-7.5</v>
      </c>
      <c r="I60" t="s">
        <v>46</v>
      </c>
      <c r="J60">
        <v>1040</v>
      </c>
      <c r="K60">
        <v>14.7</v>
      </c>
      <c r="L60">
        <v>64.5</v>
      </c>
      <c r="M60" t="s">
        <v>46</v>
      </c>
      <c r="N60">
        <v>330</v>
      </c>
      <c r="P60" t="s">
        <v>46</v>
      </c>
      <c r="Q60">
        <v>5.4690000000000003</v>
      </c>
      <c r="R60">
        <v>332</v>
      </c>
      <c r="S60">
        <v>0.125</v>
      </c>
      <c r="T60">
        <v>22.9</v>
      </c>
      <c r="U60">
        <v>14.4</v>
      </c>
      <c r="V60">
        <v>393</v>
      </c>
      <c r="W60">
        <v>3</v>
      </c>
      <c r="X60">
        <v>-0.92720000000000002</v>
      </c>
      <c r="AH60">
        <v>-1.0189999999999999</v>
      </c>
      <c r="AI60">
        <v>2.2700000000000001E-2</v>
      </c>
      <c r="AJ60">
        <v>3</v>
      </c>
      <c r="AK60">
        <f>AVERAGE(U60:U62)</f>
        <v>13.266666666666666</v>
      </c>
      <c r="AL60">
        <f>AVERAGE(V60:V62)</f>
        <v>329</v>
      </c>
      <c r="AM60">
        <v>212</v>
      </c>
      <c r="AN60">
        <f>8.314*(AK60+273.16)</f>
        <v>2381.3513066666669</v>
      </c>
      <c r="AO60">
        <f t="shared" ref="AO60:AO69" si="29">0.5*AM60/1.01325*1000/EXP(-3.9489+28990/AN60)</f>
        <v>28.027077192999457</v>
      </c>
      <c r="AP60">
        <f>LN(-AH60)+57052/AN60</f>
        <v>23.976647649261267</v>
      </c>
      <c r="AQ60">
        <f t="shared" ref="AQ60:AQ69" si="30">EXP(AP$60-57052/AN60)</f>
        <v>1.0189999999999995</v>
      </c>
      <c r="AS60">
        <f>0.15852+0.0847*COS(RADIANS(E60/365*360))</f>
        <v>0.23217422127765794</v>
      </c>
      <c r="AT60">
        <f>0.000000926*E60*E60 - 0.000385884*E60+ 0.056568805</f>
        <v>4.5825684999999998E-2</v>
      </c>
      <c r="AU60">
        <v>3</v>
      </c>
      <c r="AV60">
        <f t="shared" ref="AV60:AV69" si="31">(X60+AQ60)/(V60-AO60)*(4*V60+8*AO60)</f>
        <v>0.45179429811491484</v>
      </c>
      <c r="AW60">
        <f t="shared" ref="AW60:AW69" si="32">(X60+AQ60)/(V60-AO60)*(4.5*V60+10.5*AO60)</f>
        <v>0.51884287264364382</v>
      </c>
      <c r="AX60">
        <f t="shared" ref="AX60:AX69" si="33">AW60/AV60</f>
        <v>1.1484050923362363</v>
      </c>
      <c r="AY60" s="5"/>
      <c r="BD60" s="5"/>
      <c r="BG60">
        <f>AVERAGE(BA60:BA69)</f>
        <v>102.37705034941763</v>
      </c>
      <c r="BH60">
        <f>AVERAGE(BF60:BF69)</f>
        <v>60.599654912037764</v>
      </c>
      <c r="BI60">
        <f>BG60/BH60</f>
        <v>1.6893998901152329</v>
      </c>
    </row>
    <row r="61" spans="1:61">
      <c r="A61">
        <v>40</v>
      </c>
      <c r="B61">
        <v>82</v>
      </c>
      <c r="C61" t="s">
        <v>58</v>
      </c>
      <c r="D61">
        <v>1</v>
      </c>
      <c r="E61" s="2">
        <f>ROUND(F61,0)-"1-1-83"+1</f>
        <v>30</v>
      </c>
      <c r="F61" s="3">
        <v>30346.354861111111</v>
      </c>
      <c r="G61" t="s">
        <v>45</v>
      </c>
      <c r="H61">
        <v>-7.5</v>
      </c>
      <c r="I61">
        <v>-8.5</v>
      </c>
      <c r="J61">
        <v>1040</v>
      </c>
      <c r="K61">
        <v>8</v>
      </c>
      <c r="L61">
        <v>60.6</v>
      </c>
      <c r="M61" t="s">
        <v>46</v>
      </c>
      <c r="N61">
        <v>330</v>
      </c>
      <c r="P61" t="s">
        <v>46</v>
      </c>
      <c r="Q61">
        <v>4.1159999999999997</v>
      </c>
      <c r="R61">
        <v>329</v>
      </c>
      <c r="S61">
        <v>0.6512</v>
      </c>
      <c r="T61">
        <v>158.19999999999999</v>
      </c>
      <c r="U61">
        <v>8</v>
      </c>
      <c r="V61">
        <v>323</v>
      </c>
      <c r="W61">
        <v>66</v>
      </c>
      <c r="X61">
        <v>0.4017</v>
      </c>
      <c r="AM61">
        <v>212</v>
      </c>
      <c r="AN61">
        <f t="shared" ref="AN61:AN69" si="34">8.314*(U61+273.16)</f>
        <v>2337.5642400000002</v>
      </c>
      <c r="AO61">
        <f t="shared" si="29"/>
        <v>22.312190308896128</v>
      </c>
      <c r="AQ61">
        <f t="shared" si="30"/>
        <v>0.65053880599841007</v>
      </c>
      <c r="AS61">
        <f>0.15852+0.0847*COS(RADIANS(E61/365*360))</f>
        <v>0.23217422127765794</v>
      </c>
      <c r="AU61">
        <v>66</v>
      </c>
      <c r="AV61">
        <f t="shared" si="31"/>
        <v>5.1459171519398703</v>
      </c>
      <c r="AW61">
        <f t="shared" si="32"/>
        <v>5.9062770369256334</v>
      </c>
      <c r="AX61">
        <f t="shared" si="33"/>
        <v>1.1477598380493026</v>
      </c>
      <c r="AY61" s="5"/>
      <c r="BD61" s="5"/>
    </row>
    <row r="62" spans="1:61">
      <c r="A62">
        <v>40</v>
      </c>
      <c r="B62">
        <v>82</v>
      </c>
      <c r="C62" t="s">
        <v>58</v>
      </c>
      <c r="D62">
        <v>1</v>
      </c>
      <c r="E62" s="2">
        <f t="shared" ref="E62:E123" si="35">ROUND(F62,0)-"1-1-83"</f>
        <v>30</v>
      </c>
      <c r="F62" s="3">
        <v>30346.71597222222</v>
      </c>
      <c r="G62" t="s">
        <v>45</v>
      </c>
      <c r="H62">
        <v>-7.5</v>
      </c>
      <c r="I62">
        <v>-14.8</v>
      </c>
      <c r="J62">
        <v>1040</v>
      </c>
      <c r="K62">
        <v>17.399999999999999</v>
      </c>
      <c r="L62">
        <v>60.2</v>
      </c>
      <c r="M62" t="s">
        <v>46</v>
      </c>
      <c r="N62">
        <v>330</v>
      </c>
      <c r="P62" t="s">
        <v>46</v>
      </c>
      <c r="Q62">
        <v>7.702</v>
      </c>
      <c r="R62">
        <v>328</v>
      </c>
      <c r="S62">
        <v>0.26569999999999999</v>
      </c>
      <c r="T62">
        <v>34.5</v>
      </c>
      <c r="U62">
        <v>17.399999999999999</v>
      </c>
      <c r="V62">
        <v>271</v>
      </c>
      <c r="W62">
        <v>93</v>
      </c>
      <c r="X62">
        <v>1.1464000000000001</v>
      </c>
      <c r="AM62">
        <v>212</v>
      </c>
      <c r="AN62">
        <f t="shared" si="34"/>
        <v>2415.7158399999998</v>
      </c>
      <c r="AO62">
        <f t="shared" si="29"/>
        <v>33.326328884140914</v>
      </c>
      <c r="AQ62">
        <f t="shared" si="30"/>
        <v>1.4328013331238543</v>
      </c>
      <c r="AS62">
        <f>0.15852+0.0847*COS(RADIANS(E62/365*360))</f>
        <v>0.23217422127765794</v>
      </c>
      <c r="AU62">
        <v>93</v>
      </c>
      <c r="AV62">
        <f t="shared" si="31"/>
        <v>14.656637076544145</v>
      </c>
      <c r="AW62">
        <f t="shared" si="32"/>
        <v>17.031195679118255</v>
      </c>
      <c r="AX62">
        <f t="shared" si="33"/>
        <v>1.1620125128413155</v>
      </c>
      <c r="AY62" s="5"/>
      <c r="BD62" s="5"/>
    </row>
    <row r="63" spans="1:61">
      <c r="A63">
        <v>40</v>
      </c>
      <c r="B63">
        <v>82</v>
      </c>
      <c r="C63" t="s">
        <v>58</v>
      </c>
      <c r="D63">
        <v>1</v>
      </c>
      <c r="E63" s="2">
        <f t="shared" si="35"/>
        <v>30</v>
      </c>
      <c r="F63" s="3">
        <v>30346.68472222222</v>
      </c>
      <c r="G63" t="s">
        <v>45</v>
      </c>
      <c r="H63">
        <v>-7.5</v>
      </c>
      <c r="I63">
        <v>-20.2</v>
      </c>
      <c r="J63">
        <v>1040</v>
      </c>
      <c r="K63">
        <v>19.3</v>
      </c>
      <c r="L63">
        <v>57.1</v>
      </c>
      <c r="M63" t="s">
        <v>46</v>
      </c>
      <c r="N63">
        <v>330</v>
      </c>
      <c r="P63" t="s">
        <v>46</v>
      </c>
      <c r="Q63">
        <v>8.9489999999999998</v>
      </c>
      <c r="R63">
        <v>327</v>
      </c>
      <c r="S63">
        <v>0.3619</v>
      </c>
      <c r="T63">
        <v>40.4</v>
      </c>
      <c r="U63">
        <v>19</v>
      </c>
      <c r="V63">
        <v>256</v>
      </c>
      <c r="W63">
        <v>150</v>
      </c>
      <c r="X63">
        <v>1.6939</v>
      </c>
      <c r="AM63">
        <v>212</v>
      </c>
      <c r="AN63">
        <f t="shared" si="34"/>
        <v>2429.0182400000003</v>
      </c>
      <c r="AO63">
        <f t="shared" si="29"/>
        <v>35.590130033936823</v>
      </c>
      <c r="AQ63">
        <f t="shared" si="30"/>
        <v>1.6306340713778396</v>
      </c>
      <c r="AS63">
        <f>0.15852+0.0847*COS(RADIANS(E63/365*360))</f>
        <v>0.23217422127765794</v>
      </c>
      <c r="AU63">
        <v>150</v>
      </c>
      <c r="AV63">
        <f t="shared" si="31"/>
        <v>19.739985731952682</v>
      </c>
      <c r="AW63">
        <f t="shared" si="32"/>
        <v>23.012715129251934</v>
      </c>
      <c r="AX63">
        <f t="shared" si="33"/>
        <v>1.1657918826152824</v>
      </c>
      <c r="AY63" s="5"/>
      <c r="BD63" s="5"/>
    </row>
    <row r="64" spans="1:61">
      <c r="A64">
        <v>40</v>
      </c>
      <c r="B64">
        <v>82</v>
      </c>
      <c r="C64" t="s">
        <v>58</v>
      </c>
      <c r="D64">
        <v>1</v>
      </c>
      <c r="E64" s="2">
        <f>ROUND(F64,0)-"1-1-83"+1</f>
        <v>30</v>
      </c>
      <c r="F64" s="3">
        <v>30346.402777777777</v>
      </c>
      <c r="G64" t="s">
        <v>45</v>
      </c>
      <c r="H64">
        <v>-7.5</v>
      </c>
      <c r="I64">
        <v>-9.6999999999999993</v>
      </c>
      <c r="J64">
        <v>1040</v>
      </c>
      <c r="K64">
        <v>11.7</v>
      </c>
      <c r="L64">
        <v>50.2</v>
      </c>
      <c r="M64" t="s">
        <v>46</v>
      </c>
      <c r="N64">
        <v>330</v>
      </c>
      <c r="P64" t="s">
        <v>46</v>
      </c>
      <c r="Q64">
        <v>6.5789999999999997</v>
      </c>
      <c r="R64">
        <v>328</v>
      </c>
      <c r="S64">
        <v>0.51259999999999994</v>
      </c>
      <c r="T64">
        <v>77.900000000000006</v>
      </c>
      <c r="U64">
        <v>11.6</v>
      </c>
      <c r="V64">
        <v>302</v>
      </c>
      <c r="W64">
        <v>191</v>
      </c>
      <c r="X64">
        <v>1.0743</v>
      </c>
      <c r="AM64">
        <v>212</v>
      </c>
      <c r="AN64">
        <f t="shared" si="34"/>
        <v>2367.4946400000003</v>
      </c>
      <c r="AO64">
        <f t="shared" si="29"/>
        <v>26.099587339527947</v>
      </c>
      <c r="AQ64">
        <f t="shared" si="30"/>
        <v>0.88567910963683927</v>
      </c>
      <c r="AS64">
        <f>0.15852+0.0847*COS(RADIANS(E64/365*360))</f>
        <v>0.23217422127765794</v>
      </c>
      <c r="AU64">
        <v>191</v>
      </c>
      <c r="AV64">
        <f t="shared" si="31"/>
        <v>10.064834283171333</v>
      </c>
      <c r="AW64">
        <f t="shared" si="32"/>
        <v>11.601053299145747</v>
      </c>
      <c r="AX64">
        <f t="shared" si="33"/>
        <v>1.1526323208860987</v>
      </c>
      <c r="AY64" s="5"/>
      <c r="BD64" s="5"/>
    </row>
    <row r="65" spans="1:61">
      <c r="A65">
        <v>40</v>
      </c>
      <c r="B65">
        <v>82</v>
      </c>
      <c r="C65" t="s">
        <v>58</v>
      </c>
      <c r="D65">
        <v>1</v>
      </c>
      <c r="E65" s="2">
        <f t="shared" si="35"/>
        <v>30</v>
      </c>
      <c r="F65" s="3">
        <v>30346.631944444445</v>
      </c>
      <c r="G65" t="s">
        <v>45</v>
      </c>
      <c r="H65">
        <v>-7.5</v>
      </c>
      <c r="I65">
        <v>-27.9</v>
      </c>
      <c r="J65">
        <v>1040</v>
      </c>
      <c r="K65">
        <v>22.5</v>
      </c>
      <c r="L65">
        <v>51.4</v>
      </c>
      <c r="M65" t="s">
        <v>46</v>
      </c>
      <c r="N65">
        <v>330</v>
      </c>
      <c r="P65" t="s">
        <v>46</v>
      </c>
      <c r="Q65">
        <v>13.885</v>
      </c>
      <c r="R65">
        <v>323</v>
      </c>
      <c r="S65">
        <v>0.8196</v>
      </c>
      <c r="T65">
        <v>59</v>
      </c>
      <c r="U65">
        <v>23.1</v>
      </c>
      <c r="V65">
        <v>200</v>
      </c>
      <c r="W65">
        <v>635</v>
      </c>
      <c r="X65">
        <v>4.3117000000000001</v>
      </c>
      <c r="AM65">
        <v>212</v>
      </c>
      <c r="AN65">
        <f t="shared" si="34"/>
        <v>2463.1056400000002</v>
      </c>
      <c r="AO65">
        <f t="shared" si="29"/>
        <v>41.981844608255415</v>
      </c>
      <c r="AQ65">
        <f t="shared" si="30"/>
        <v>2.256961665229356</v>
      </c>
      <c r="AS65">
        <f>0.15852+0.0847*COS(RADIANS(E65/365*360))</f>
        <v>0.23217422127765794</v>
      </c>
      <c r="AU65">
        <v>635</v>
      </c>
      <c r="AV65">
        <f t="shared" si="31"/>
        <v>47.216382068235312</v>
      </c>
      <c r="AW65">
        <f t="shared" si="32"/>
        <v>55.73614675267946</v>
      </c>
      <c r="AX65">
        <f t="shared" si="33"/>
        <v>1.1804408620747713</v>
      </c>
      <c r="AY65" s="5"/>
      <c r="BD65" s="5"/>
    </row>
    <row r="66" spans="1:61">
      <c r="A66">
        <v>40</v>
      </c>
      <c r="B66">
        <v>82</v>
      </c>
      <c r="C66" t="s">
        <v>58</v>
      </c>
      <c r="D66">
        <v>1</v>
      </c>
      <c r="E66" s="2">
        <f>ROUND(F66,0)-"1-1-83"+1</f>
        <v>30</v>
      </c>
      <c r="F66" s="3">
        <v>30346.441666666666</v>
      </c>
      <c r="G66" t="s">
        <v>45</v>
      </c>
      <c r="H66">
        <v>-7.5</v>
      </c>
      <c r="I66">
        <v>-12.6</v>
      </c>
      <c r="J66">
        <v>1040</v>
      </c>
      <c r="K66">
        <v>14.3</v>
      </c>
      <c r="L66">
        <v>45.3</v>
      </c>
      <c r="M66" t="s">
        <v>46</v>
      </c>
      <c r="N66">
        <v>330</v>
      </c>
      <c r="P66" t="s">
        <v>46</v>
      </c>
      <c r="Q66">
        <v>11.56</v>
      </c>
      <c r="R66">
        <v>325</v>
      </c>
      <c r="S66">
        <v>0.46829999999999999</v>
      </c>
      <c r="T66">
        <v>40.5</v>
      </c>
      <c r="U66">
        <v>16.899999999999999</v>
      </c>
      <c r="V66">
        <v>203</v>
      </c>
      <c r="W66">
        <v>727</v>
      </c>
      <c r="X66">
        <v>2.9651000000000001</v>
      </c>
      <c r="AM66">
        <v>212</v>
      </c>
      <c r="AN66">
        <f t="shared" si="34"/>
        <v>2411.5588400000001</v>
      </c>
      <c r="AO66">
        <f t="shared" si="29"/>
        <v>32.64400942238268</v>
      </c>
      <c r="AQ66">
        <f t="shared" si="30"/>
        <v>1.3756425509101813</v>
      </c>
      <c r="AS66">
        <f>0.15852+0.0847*COS(RADIANS(E66/365*360))</f>
        <v>0.23217422127765794</v>
      </c>
      <c r="AU66">
        <v>727</v>
      </c>
      <c r="AV66">
        <f t="shared" si="31"/>
        <v>27.344367881639393</v>
      </c>
      <c r="AW66">
        <f t="shared" si="32"/>
        <v>32.010088576594143</v>
      </c>
      <c r="AX66">
        <f t="shared" si="33"/>
        <v>1.1706282154756844</v>
      </c>
      <c r="AY66" s="5"/>
      <c r="BD66" s="5"/>
    </row>
    <row r="67" spans="1:61">
      <c r="A67">
        <v>40</v>
      </c>
      <c r="B67">
        <v>82</v>
      </c>
      <c r="C67" t="s">
        <v>58</v>
      </c>
      <c r="D67">
        <v>1</v>
      </c>
      <c r="E67" s="2">
        <f t="shared" si="35"/>
        <v>30</v>
      </c>
      <c r="F67" s="3">
        <v>30346.584722222222</v>
      </c>
      <c r="G67" t="s">
        <v>45</v>
      </c>
      <c r="H67">
        <v>-7.5</v>
      </c>
      <c r="I67">
        <v>-24</v>
      </c>
      <c r="J67">
        <v>1040</v>
      </c>
      <c r="K67">
        <v>21.5</v>
      </c>
      <c r="L67">
        <v>53.6</v>
      </c>
      <c r="M67" t="s">
        <v>46</v>
      </c>
      <c r="N67">
        <v>330</v>
      </c>
      <c r="P67" t="s">
        <v>46</v>
      </c>
      <c r="Q67">
        <v>14.646000000000001</v>
      </c>
      <c r="R67">
        <v>320</v>
      </c>
      <c r="S67">
        <v>0.76590000000000003</v>
      </c>
      <c r="T67">
        <v>52.3</v>
      </c>
      <c r="U67">
        <v>23.4</v>
      </c>
      <c r="V67">
        <v>128</v>
      </c>
      <c r="W67">
        <v>986</v>
      </c>
      <c r="X67">
        <v>6.1078000000000001</v>
      </c>
      <c r="AM67">
        <v>212</v>
      </c>
      <c r="AN67">
        <f t="shared" si="34"/>
        <v>2465.5998399999999</v>
      </c>
      <c r="AO67">
        <f t="shared" si="29"/>
        <v>42.484677111600078</v>
      </c>
      <c r="AQ67">
        <f t="shared" si="30"/>
        <v>2.3104696602233408</v>
      </c>
      <c r="AS67">
        <f>0.15852+0.0847*COS(RADIANS(E67/365*360))</f>
        <v>0.23217422127765794</v>
      </c>
      <c r="AU67">
        <v>986</v>
      </c>
      <c r="AV67">
        <f t="shared" si="31"/>
        <v>83.860220258033777</v>
      </c>
      <c r="AW67">
        <f t="shared" si="32"/>
        <v>100.61614049243055</v>
      </c>
      <c r="AX67">
        <f t="shared" si="33"/>
        <v>1.1998077298490228</v>
      </c>
      <c r="AY67" s="5">
        <f>W67*AS67*AV67/SQRT(W67^2*AS67^2-AV67^2)</f>
        <v>90.125041233993713</v>
      </c>
      <c r="AZ67">
        <f>LN(AY67)-LN(1+EXP(614.6/8.314-200000/AN67))+32879/AN67</f>
        <v>17.835537966150717</v>
      </c>
      <c r="BA67">
        <f>EXP(AZ67-32879/8.314/298.16)/(1+EXP(614.6/8.314-200000/298.16/8.314))</f>
        <v>96.625630531190978</v>
      </c>
      <c r="BB67">
        <f>+EXP(11.88-14510/AN67)*1000</f>
        <v>401425.64797881601</v>
      </c>
      <c r="BC67">
        <f>+EXP(38.08-80470/AN67)</f>
        <v>231.11411075224052</v>
      </c>
      <c r="BD67" s="5">
        <f>(X67+AQ67)*(V67+BC67*(1+212.78/BB67*1000))/(V67-AO67)</f>
        <v>47.411334687761538</v>
      </c>
      <c r="BE67">
        <f>+LN(BD67)-LN(1+EXP(645/8.31-203000/AN67))+(74000/AN67)</f>
        <v>33.862927024113951</v>
      </c>
      <c r="BF67">
        <f>EXP(BE67-74000/8.314/298.16)/(1+EXP(645/8.314-203000/298.16/8.314))</f>
        <v>54.471303143134186</v>
      </c>
    </row>
    <row r="68" spans="1:61">
      <c r="A68">
        <v>40</v>
      </c>
      <c r="B68">
        <v>82</v>
      </c>
      <c r="C68" t="s">
        <v>58</v>
      </c>
      <c r="D68">
        <v>1</v>
      </c>
      <c r="E68" s="2">
        <f t="shared" si="35"/>
        <v>30</v>
      </c>
      <c r="F68" s="3">
        <v>30346.504166666666</v>
      </c>
      <c r="G68" t="s">
        <v>45</v>
      </c>
      <c r="H68">
        <v>-7.5</v>
      </c>
      <c r="I68">
        <v>-22.9</v>
      </c>
      <c r="J68">
        <v>1040</v>
      </c>
      <c r="K68">
        <v>17.600000000000001</v>
      </c>
      <c r="L68">
        <v>60.2</v>
      </c>
      <c r="M68" t="s">
        <v>46</v>
      </c>
      <c r="N68">
        <v>330</v>
      </c>
      <c r="P68" t="s">
        <v>46</v>
      </c>
      <c r="Q68">
        <v>11.688000000000001</v>
      </c>
      <c r="R68">
        <v>320</v>
      </c>
      <c r="S68">
        <v>0.48120000000000002</v>
      </c>
      <c r="T68">
        <v>41.2</v>
      </c>
      <c r="U68">
        <v>20.5</v>
      </c>
      <c r="V68">
        <v>100</v>
      </c>
      <c r="W68">
        <v>1100</v>
      </c>
      <c r="X68">
        <v>5.5514999999999999</v>
      </c>
      <c r="AM68">
        <v>212</v>
      </c>
      <c r="AN68">
        <f t="shared" si="34"/>
        <v>2441.4892400000003</v>
      </c>
      <c r="AO68">
        <f t="shared" si="29"/>
        <v>37.827298047274091</v>
      </c>
      <c r="AQ68">
        <f t="shared" si="30"/>
        <v>1.838486687427112</v>
      </c>
      <c r="AS68">
        <f>0.15852+0.0847*COS(RADIANS(E68/365*360))</f>
        <v>0.23217422127765794</v>
      </c>
      <c r="AU68">
        <v>1100</v>
      </c>
      <c r="AV68">
        <f t="shared" si="31"/>
        <v>83.514795783597705</v>
      </c>
      <c r="AW68">
        <f t="shared" si="32"/>
        <v>100.69850138578356</v>
      </c>
      <c r="AX68">
        <f t="shared" si="33"/>
        <v>1.2057564224513224</v>
      </c>
      <c r="AY68" s="5">
        <f>W68*AS68*AV68/SQRT(W68^2*AS68^2-AV68^2)</f>
        <v>88.373388227558863</v>
      </c>
      <c r="AZ68">
        <f>LN(AY68)-LN(1+EXP(614.6/8.314-200000/AN68))+32879/AN68</f>
        <v>17.948013992488285</v>
      </c>
      <c r="BA68">
        <f>EXP(AZ68-32879/8.314/298.16)/(1+EXP(614.6/8.314-200000/298.16/8.314))</f>
        <v>108.12847016764429</v>
      </c>
      <c r="BB68">
        <f>+EXP(11.88-14510/AN68)*1000</f>
        <v>378761.23578951997</v>
      </c>
      <c r="BC68">
        <f>+EXP(38.08-80470/AN68)</f>
        <v>167.43720389350156</v>
      </c>
      <c r="BD68" s="5">
        <f>(X68+AQ68)*(V68+BC68*(1+212.78/BB68*1000))/(V68-AO68)</f>
        <v>42.96868362376415</v>
      </c>
      <c r="BE68">
        <f>+LN(BD68)-LN(1+EXP(645/8.31-203000/AN68))+(74000/AN68)</f>
        <v>34.065877764013457</v>
      </c>
      <c r="BF68">
        <f>EXP(BE68-74000/8.314/298.16)/(1+EXP(645/8.314-203000/298.16/8.314))</f>
        <v>66.728006680941334</v>
      </c>
    </row>
    <row r="69" spans="1:61">
      <c r="A69">
        <v>40</v>
      </c>
      <c r="B69">
        <v>82</v>
      </c>
      <c r="C69" t="s">
        <v>58</v>
      </c>
      <c r="D69">
        <v>1</v>
      </c>
      <c r="E69" s="2">
        <f t="shared" si="35"/>
        <v>30</v>
      </c>
      <c r="F69" s="3">
        <v>30346.543055555554</v>
      </c>
      <c r="G69" t="s">
        <v>45</v>
      </c>
      <c r="H69">
        <v>-7.5</v>
      </c>
      <c r="I69">
        <v>-21.1</v>
      </c>
      <c r="J69">
        <v>1040</v>
      </c>
      <c r="K69">
        <v>20.2</v>
      </c>
      <c r="L69">
        <v>56.5</v>
      </c>
      <c r="M69" t="s">
        <v>46</v>
      </c>
      <c r="N69">
        <v>330</v>
      </c>
      <c r="P69" t="s">
        <v>46</v>
      </c>
      <c r="Q69">
        <v>11.797000000000001</v>
      </c>
      <c r="R69">
        <v>321</v>
      </c>
      <c r="S69">
        <v>0.6835</v>
      </c>
      <c r="T69">
        <v>57.9</v>
      </c>
      <c r="U69">
        <v>21.4</v>
      </c>
      <c r="V69">
        <v>173</v>
      </c>
      <c r="W69">
        <v>1135</v>
      </c>
      <c r="X69">
        <v>5.1795</v>
      </c>
      <c r="AM69">
        <v>212</v>
      </c>
      <c r="AN69">
        <f t="shared" si="34"/>
        <v>2448.9718400000002</v>
      </c>
      <c r="AO69">
        <f t="shared" si="29"/>
        <v>39.224854263697033</v>
      </c>
      <c r="AQ69">
        <f t="shared" si="30"/>
        <v>1.9745501008207467</v>
      </c>
      <c r="AS69">
        <f>0.15852+0.0847*COS(RADIANS(E69/365*360))</f>
        <v>0.23217422127765794</v>
      </c>
      <c r="AU69">
        <v>1135</v>
      </c>
      <c r="AV69">
        <f t="shared" si="31"/>
        <v>53.788281903656568</v>
      </c>
      <c r="AW69">
        <f t="shared" si="32"/>
        <v>63.658327329160336</v>
      </c>
      <c r="AX69">
        <f t="shared" si="33"/>
        <v>1.1834980608449737</v>
      </c>
      <c r="AY69" s="5"/>
      <c r="BD69" s="5"/>
    </row>
    <row r="70" spans="1:61">
      <c r="E70" s="2"/>
      <c r="F70" s="3"/>
    </row>
    <row r="71" spans="1:61">
      <c r="A71">
        <v>40</v>
      </c>
      <c r="B71">
        <v>82</v>
      </c>
      <c r="C71" t="s">
        <v>58</v>
      </c>
      <c r="D71">
        <v>2</v>
      </c>
      <c r="E71" s="2">
        <f t="shared" si="35"/>
        <v>30</v>
      </c>
      <c r="F71" s="3">
        <v>30346.757638888888</v>
      </c>
      <c r="G71" t="s">
        <v>45</v>
      </c>
      <c r="H71">
        <v>-7.5</v>
      </c>
      <c r="I71" t="s">
        <v>46</v>
      </c>
      <c r="J71">
        <v>1040</v>
      </c>
      <c r="K71">
        <v>14.8</v>
      </c>
      <c r="L71">
        <v>64.2</v>
      </c>
      <c r="M71" t="s">
        <v>46</v>
      </c>
      <c r="N71">
        <v>330</v>
      </c>
      <c r="P71" t="s">
        <v>46</v>
      </c>
      <c r="Q71">
        <v>5.8689999999999998</v>
      </c>
      <c r="R71">
        <v>331</v>
      </c>
      <c r="S71">
        <v>7.5800000000000006E-2</v>
      </c>
      <c r="T71">
        <v>12.9</v>
      </c>
      <c r="U71">
        <v>14.8</v>
      </c>
      <c r="V71">
        <v>410</v>
      </c>
      <c r="W71">
        <v>1</v>
      </c>
      <c r="X71">
        <v>-0.66300000000000003</v>
      </c>
      <c r="AH71">
        <v>-0.69310000000000005</v>
      </c>
      <c r="AI71">
        <v>3.0099999999999998E-2</v>
      </c>
      <c r="AJ71">
        <v>2</v>
      </c>
      <c r="AK71">
        <f>AVERAGE(U71:U72)</f>
        <v>11.5</v>
      </c>
      <c r="AL71">
        <f>AVERAGE(V71:V72)</f>
        <v>352</v>
      </c>
      <c r="AM71">
        <v>212</v>
      </c>
      <c r="AN71">
        <f>8.314*(AK71+273.16)</f>
        <v>2366.6632400000003</v>
      </c>
      <c r="AO71">
        <f t="shared" ref="AO71:AO80" si="36">0.5*AM71/1.01325*1000/EXP(-3.9489+28990/AN71)</f>
        <v>25.98755777313918</v>
      </c>
      <c r="AP71">
        <f>LN(-AH71)+57052/AN71</f>
        <v>23.739932786696954</v>
      </c>
      <c r="AQ71">
        <f t="shared" ref="AQ71:AQ80" si="37">EXP(AP$71-57052/AN71)</f>
        <v>0.69309999999999883</v>
      </c>
      <c r="AS71">
        <f>0.15852+0.0847*COS(RADIANS(E71/365*360))</f>
        <v>0.23217422127765794</v>
      </c>
      <c r="AT71">
        <f>0.000000926*E71*E71 - 0.000385884*E71+ 0.056568805</f>
        <v>4.5825684999999998E-2</v>
      </c>
      <c r="AU71">
        <v>1</v>
      </c>
      <c r="AV71">
        <f t="shared" ref="AV71:AV80" si="38">(X71+AQ71)/(V71-AO71)*(4*V71+8*AO71)</f>
        <v>0.14484375451280382</v>
      </c>
      <c r="AW71">
        <f t="shared" ref="AW71:AW80" si="39">(X71+AQ71)/(V71-AO71)*(4.5*V71+10.5*AO71)</f>
        <v>0.16600469314100538</v>
      </c>
      <c r="AX71">
        <f t="shared" ref="AX71:AX80" si="40">AW71/AV71</f>
        <v>1.1460949331186454</v>
      </c>
      <c r="AY71" s="5"/>
      <c r="BD71" s="5"/>
      <c r="BG71">
        <f>AVERAGE(BA71:BA80)</f>
        <v>68.420100548331447</v>
      </c>
      <c r="BH71">
        <f>AVERAGE(BF71:BF80)</f>
        <v>36.896323281016571</v>
      </c>
      <c r="BI71">
        <f>BG71/BH71</f>
        <v>1.8543880382665145</v>
      </c>
    </row>
    <row r="72" spans="1:61">
      <c r="A72">
        <v>40</v>
      </c>
      <c r="B72">
        <v>82</v>
      </c>
      <c r="C72" t="s">
        <v>58</v>
      </c>
      <c r="D72">
        <v>2</v>
      </c>
      <c r="E72" s="2">
        <f>ROUND(F72,0)-"1-1-83"+1</f>
        <v>30</v>
      </c>
      <c r="F72" s="3">
        <v>30346.359027777777</v>
      </c>
      <c r="G72" t="s">
        <v>45</v>
      </c>
      <c r="H72">
        <v>-7.5</v>
      </c>
      <c r="I72">
        <v>-8.6</v>
      </c>
      <c r="J72">
        <v>1040</v>
      </c>
      <c r="K72">
        <v>8</v>
      </c>
      <c r="L72">
        <v>58.4</v>
      </c>
      <c r="M72" t="s">
        <v>46</v>
      </c>
      <c r="N72">
        <v>330</v>
      </c>
      <c r="P72" t="s">
        <v>46</v>
      </c>
      <c r="Q72">
        <v>4.4889999999999999</v>
      </c>
      <c r="R72">
        <v>327</v>
      </c>
      <c r="S72">
        <v>0.27379999999999999</v>
      </c>
      <c r="T72">
        <v>61</v>
      </c>
      <c r="U72">
        <v>8.1999999999999993</v>
      </c>
      <c r="V72">
        <v>294</v>
      </c>
      <c r="W72">
        <v>62</v>
      </c>
      <c r="X72">
        <v>1.1756</v>
      </c>
      <c r="AM72">
        <v>212</v>
      </c>
      <c r="AN72">
        <f t="shared" ref="AN72:AN80" si="41">8.314*(U72+273.16)</f>
        <v>2339.2270400000002</v>
      </c>
      <c r="AO72">
        <f t="shared" si="36"/>
        <v>22.509755394876827</v>
      </c>
      <c r="AQ72">
        <f t="shared" si="37"/>
        <v>0.52240080018628532</v>
      </c>
      <c r="AS72">
        <f>0.15852+0.0847*COS(RADIANS(E72/365*360))</f>
        <v>0.23217422127765794</v>
      </c>
      <c r="AU72">
        <v>62</v>
      </c>
      <c r="AV72">
        <f t="shared" si="38"/>
        <v>8.4814156241531737</v>
      </c>
      <c r="AW72">
        <f t="shared" si="39"/>
        <v>9.7527691300983257</v>
      </c>
      <c r="AX72">
        <f t="shared" si="40"/>
        <v>1.1498987388761637</v>
      </c>
      <c r="AY72" s="5"/>
      <c r="BD72" s="5"/>
    </row>
    <row r="73" spans="1:61">
      <c r="A73">
        <v>40</v>
      </c>
      <c r="B73">
        <v>82</v>
      </c>
      <c r="C73" t="s">
        <v>58</v>
      </c>
      <c r="D73">
        <v>2</v>
      </c>
      <c r="E73" s="2">
        <f t="shared" si="35"/>
        <v>30</v>
      </c>
      <c r="F73" s="3">
        <v>30346.718055555557</v>
      </c>
      <c r="G73" t="s">
        <v>45</v>
      </c>
      <c r="H73">
        <v>-7.5</v>
      </c>
      <c r="I73">
        <v>-14.4</v>
      </c>
      <c r="J73">
        <v>1040</v>
      </c>
      <c r="K73">
        <v>17.399999999999999</v>
      </c>
      <c r="L73">
        <v>60.2</v>
      </c>
      <c r="M73" t="s">
        <v>46</v>
      </c>
      <c r="N73">
        <v>330</v>
      </c>
      <c r="P73" t="s">
        <v>46</v>
      </c>
      <c r="Q73">
        <v>7.58</v>
      </c>
      <c r="R73">
        <v>329</v>
      </c>
      <c r="S73">
        <v>0.17019999999999999</v>
      </c>
      <c r="T73">
        <v>22.5</v>
      </c>
      <c r="U73">
        <v>17.3</v>
      </c>
      <c r="V73">
        <v>297</v>
      </c>
      <c r="W73">
        <v>80</v>
      </c>
      <c r="X73">
        <v>0.40060000000000001</v>
      </c>
      <c r="AM73">
        <v>212</v>
      </c>
      <c r="AN73">
        <f t="shared" si="41"/>
        <v>2414.8844400000003</v>
      </c>
      <c r="AO73">
        <f t="shared" si="36"/>
        <v>33.18892257976465</v>
      </c>
      <c r="AQ73">
        <f t="shared" si="37"/>
        <v>1.1216330887586359</v>
      </c>
      <c r="AS73">
        <f>0.15852+0.0847*COS(RADIANS(E73/365*360))</f>
        <v>0.23217422127765794</v>
      </c>
      <c r="AU73">
        <v>80</v>
      </c>
      <c r="AV73">
        <f t="shared" si="38"/>
        <v>8.3869985298990208</v>
      </c>
      <c r="AW73">
        <f t="shared" si="39"/>
        <v>9.7226316179944572</v>
      </c>
      <c r="AX73">
        <f t="shared" si="40"/>
        <v>1.1592504259222181</v>
      </c>
      <c r="AY73" s="5"/>
      <c r="BD73" s="5"/>
    </row>
    <row r="74" spans="1:61">
      <c r="A74">
        <v>40</v>
      </c>
      <c r="B74">
        <v>82</v>
      </c>
      <c r="C74" t="s">
        <v>58</v>
      </c>
      <c r="D74">
        <v>2</v>
      </c>
      <c r="E74" s="2">
        <f>ROUND(F74,0)-"1-1-83"+1</f>
        <v>30</v>
      </c>
      <c r="F74" s="3">
        <v>30346.40625</v>
      </c>
      <c r="G74" t="s">
        <v>45</v>
      </c>
      <c r="H74">
        <v>-7.5</v>
      </c>
      <c r="I74">
        <v>-9.8000000000000007</v>
      </c>
      <c r="J74">
        <v>1040</v>
      </c>
      <c r="K74">
        <v>11.8</v>
      </c>
      <c r="L74">
        <v>50</v>
      </c>
      <c r="M74" t="s">
        <v>46</v>
      </c>
      <c r="N74">
        <v>330</v>
      </c>
      <c r="P74" t="s">
        <v>46</v>
      </c>
      <c r="Q74">
        <v>6.8280000000000003</v>
      </c>
      <c r="R74">
        <v>326</v>
      </c>
      <c r="S74">
        <v>0.33979999999999999</v>
      </c>
      <c r="T74">
        <v>49.8</v>
      </c>
      <c r="U74">
        <v>11.9</v>
      </c>
      <c r="V74">
        <v>276</v>
      </c>
      <c r="W74">
        <v>193</v>
      </c>
      <c r="X74">
        <v>1.4688000000000001</v>
      </c>
      <c r="AM74">
        <v>212</v>
      </c>
      <c r="AN74">
        <f t="shared" si="41"/>
        <v>2369.98884</v>
      </c>
      <c r="AO74">
        <f t="shared" si="36"/>
        <v>26.43810330637637</v>
      </c>
      <c r="AQ74">
        <f t="shared" si="37"/>
        <v>0.71694624887255864</v>
      </c>
      <c r="AS74">
        <f>0.15852+0.0847*COS(RADIANS(E74/365*360))</f>
        <v>0.23217422127765794</v>
      </c>
      <c r="AU74">
        <v>193</v>
      </c>
      <c r="AV74">
        <f t="shared" si="38"/>
        <v>11.521629615273358</v>
      </c>
      <c r="AW74">
        <f t="shared" si="39"/>
        <v>13.309163894655416</v>
      </c>
      <c r="AX74">
        <f t="shared" si="40"/>
        <v>1.1551459593018385</v>
      </c>
      <c r="AY74" s="5"/>
      <c r="BD74" s="5"/>
    </row>
    <row r="75" spans="1:61">
      <c r="A75">
        <v>40</v>
      </c>
      <c r="B75">
        <v>82</v>
      </c>
      <c r="C75" t="s">
        <v>58</v>
      </c>
      <c r="D75">
        <v>2</v>
      </c>
      <c r="E75" s="2">
        <f t="shared" si="35"/>
        <v>30</v>
      </c>
      <c r="F75" s="3">
        <v>30346.6875</v>
      </c>
      <c r="G75" t="s">
        <v>45</v>
      </c>
      <c r="H75">
        <v>-7.5</v>
      </c>
      <c r="I75">
        <v>-19.8</v>
      </c>
      <c r="J75">
        <v>1040</v>
      </c>
      <c r="K75">
        <v>19.2</v>
      </c>
      <c r="L75">
        <v>58</v>
      </c>
      <c r="M75" t="s">
        <v>46</v>
      </c>
      <c r="N75">
        <v>330</v>
      </c>
      <c r="P75" t="s">
        <v>46</v>
      </c>
      <c r="Q75">
        <v>9.1</v>
      </c>
      <c r="R75">
        <v>326</v>
      </c>
      <c r="S75">
        <v>0.3387</v>
      </c>
      <c r="T75">
        <v>37.200000000000003</v>
      </c>
      <c r="U75">
        <v>19.2</v>
      </c>
      <c r="V75">
        <v>242</v>
      </c>
      <c r="W75">
        <v>196</v>
      </c>
      <c r="X75">
        <v>1.8475999999999999</v>
      </c>
      <c r="AM75">
        <v>212</v>
      </c>
      <c r="AN75">
        <f t="shared" si="41"/>
        <v>2430.6810399999999</v>
      </c>
      <c r="AO75">
        <f t="shared" si="36"/>
        <v>35.881895012485344</v>
      </c>
      <c r="AQ75">
        <f t="shared" si="37"/>
        <v>1.3077678063657601</v>
      </c>
      <c r="AS75">
        <f>0.15852+0.0847*COS(RADIANS(E75/365*360))</f>
        <v>0.23217422127765794</v>
      </c>
      <c r="AU75">
        <v>196</v>
      </c>
      <c r="AV75">
        <f t="shared" si="38"/>
        <v>19.213065478320196</v>
      </c>
      <c r="AW75">
        <f t="shared" si="39"/>
        <v>22.43864794471736</v>
      </c>
      <c r="AX75">
        <f t="shared" si="40"/>
        <v>1.1678848422203565</v>
      </c>
      <c r="AY75" s="5"/>
      <c r="BD75" s="5"/>
    </row>
    <row r="76" spans="1:61">
      <c r="A76">
        <v>40</v>
      </c>
      <c r="B76">
        <v>82</v>
      </c>
      <c r="C76" t="s">
        <v>58</v>
      </c>
      <c r="D76">
        <v>2</v>
      </c>
      <c r="E76" s="2">
        <f>ROUND(F76,0)-"1-1-83"+1</f>
        <v>30</v>
      </c>
      <c r="F76" s="3">
        <v>30346.445138888888</v>
      </c>
      <c r="G76" t="s">
        <v>45</v>
      </c>
      <c r="H76">
        <v>-7.5</v>
      </c>
      <c r="I76">
        <v>-13.2</v>
      </c>
      <c r="J76">
        <v>1040</v>
      </c>
      <c r="K76">
        <v>15.8</v>
      </c>
      <c r="L76">
        <v>43.8</v>
      </c>
      <c r="M76" t="s">
        <v>46</v>
      </c>
      <c r="N76">
        <v>330</v>
      </c>
      <c r="P76" t="s">
        <v>46</v>
      </c>
      <c r="Q76">
        <v>10.507</v>
      </c>
      <c r="R76">
        <v>323</v>
      </c>
      <c r="S76">
        <v>0.54310000000000003</v>
      </c>
      <c r="T76">
        <v>51.7</v>
      </c>
      <c r="U76">
        <v>16.399999999999999</v>
      </c>
      <c r="V76">
        <v>231</v>
      </c>
      <c r="W76">
        <v>510</v>
      </c>
      <c r="X76">
        <v>2.8469000000000002</v>
      </c>
      <c r="AM76">
        <v>212</v>
      </c>
      <c r="AN76">
        <f t="shared" si="41"/>
        <v>2407.40184</v>
      </c>
      <c r="AO76">
        <f t="shared" si="36"/>
        <v>31.97337540828244</v>
      </c>
      <c r="AQ76">
        <f t="shared" si="37"/>
        <v>1.0422219287284826</v>
      </c>
      <c r="AS76">
        <f>0.15852+0.0847*COS(RADIANS(E76/365*360))</f>
        <v>0.23217422127765794</v>
      </c>
      <c r="AU76">
        <v>510</v>
      </c>
      <c r="AV76">
        <f t="shared" si="38"/>
        <v>23.053877917309634</v>
      </c>
      <c r="AW76">
        <f t="shared" si="39"/>
        <v>26.872786432272804</v>
      </c>
      <c r="AX76">
        <f t="shared" si="40"/>
        <v>1.165651459102063</v>
      </c>
      <c r="AY76" s="5"/>
      <c r="BD76" s="5"/>
    </row>
    <row r="77" spans="1:61">
      <c r="A77">
        <v>40</v>
      </c>
      <c r="B77">
        <v>82</v>
      </c>
      <c r="C77" t="s">
        <v>58</v>
      </c>
      <c r="D77">
        <v>2</v>
      </c>
      <c r="E77" s="2">
        <f t="shared" si="35"/>
        <v>30</v>
      </c>
      <c r="F77" s="3">
        <v>30346.634722222221</v>
      </c>
      <c r="G77" t="s">
        <v>45</v>
      </c>
      <c r="H77">
        <v>-7.5</v>
      </c>
      <c r="I77">
        <v>-28.2</v>
      </c>
      <c r="J77">
        <v>1040</v>
      </c>
      <c r="K77">
        <v>23.5</v>
      </c>
      <c r="L77">
        <v>50.1</v>
      </c>
      <c r="M77" t="s">
        <v>46</v>
      </c>
      <c r="N77">
        <v>330</v>
      </c>
      <c r="P77" t="s">
        <v>46</v>
      </c>
      <c r="Q77">
        <v>14.414999999999999</v>
      </c>
      <c r="R77">
        <v>321</v>
      </c>
      <c r="S77">
        <v>0.91069999999999995</v>
      </c>
      <c r="T77">
        <v>63.2</v>
      </c>
      <c r="U77">
        <v>23.7</v>
      </c>
      <c r="V77">
        <v>209</v>
      </c>
      <c r="W77">
        <v>560</v>
      </c>
      <c r="X77">
        <v>4.1810999999999998</v>
      </c>
      <c r="AM77">
        <v>212</v>
      </c>
      <c r="AN77">
        <f t="shared" si="41"/>
        <v>2468.0940399999999</v>
      </c>
      <c r="AO77">
        <f t="shared" si="36"/>
        <v>42.99249763361437</v>
      </c>
      <c r="AQ77">
        <f t="shared" si="37"/>
        <v>1.8666024491580671</v>
      </c>
      <c r="AS77">
        <f>0.15852+0.0847*COS(RADIANS(E77/365*360))</f>
        <v>0.23217422127765794</v>
      </c>
      <c r="AU77">
        <v>560</v>
      </c>
      <c r="AV77">
        <f t="shared" si="38"/>
        <v>42.985562770655427</v>
      </c>
      <c r="AW77">
        <f t="shared" si="39"/>
        <v>50.70810223874026</v>
      </c>
      <c r="AX77">
        <f t="shared" si="40"/>
        <v>1.1796542599497315</v>
      </c>
      <c r="AY77" s="5"/>
      <c r="BD77" s="5"/>
    </row>
    <row r="78" spans="1:61">
      <c r="A78">
        <v>40</v>
      </c>
      <c r="B78">
        <v>82</v>
      </c>
      <c r="C78" t="s">
        <v>58</v>
      </c>
      <c r="D78">
        <v>2</v>
      </c>
      <c r="E78" s="2">
        <f t="shared" si="35"/>
        <v>30</v>
      </c>
      <c r="F78" s="3">
        <v>30346.587500000001</v>
      </c>
      <c r="G78" t="s">
        <v>45</v>
      </c>
      <c r="H78">
        <v>-7.5</v>
      </c>
      <c r="I78">
        <v>-24.2</v>
      </c>
      <c r="J78">
        <v>1040</v>
      </c>
      <c r="K78">
        <v>22.6</v>
      </c>
      <c r="L78">
        <v>52.4</v>
      </c>
      <c r="M78" t="s">
        <v>46</v>
      </c>
      <c r="N78">
        <v>330</v>
      </c>
      <c r="P78" t="s">
        <v>46</v>
      </c>
      <c r="Q78">
        <v>14.038</v>
      </c>
      <c r="R78">
        <v>317</v>
      </c>
      <c r="S78">
        <v>0.99460000000000004</v>
      </c>
      <c r="T78">
        <v>70.900000000000006</v>
      </c>
      <c r="U78">
        <v>23.4</v>
      </c>
      <c r="V78">
        <v>188</v>
      </c>
      <c r="W78">
        <v>895</v>
      </c>
      <c r="X78">
        <v>5.4905999999999997</v>
      </c>
      <c r="AM78">
        <v>212</v>
      </c>
      <c r="AN78">
        <f t="shared" si="41"/>
        <v>2465.5998399999999</v>
      </c>
      <c r="AO78">
        <f t="shared" si="36"/>
        <v>42.484677111600078</v>
      </c>
      <c r="AQ78">
        <f t="shared" si="37"/>
        <v>1.8234602958183734</v>
      </c>
      <c r="AS78">
        <f>0.15852+0.0847*COS(RADIANS(E78/365*360))</f>
        <v>0.23217422127765794</v>
      </c>
      <c r="AU78">
        <v>895</v>
      </c>
      <c r="AV78">
        <f t="shared" si="38"/>
        <v>54.881211849566569</v>
      </c>
      <c r="AW78">
        <f t="shared" si="39"/>
        <v>64.944484664049014</v>
      </c>
      <c r="AX78">
        <f t="shared" si="40"/>
        <v>1.1833646247110325</v>
      </c>
      <c r="AY78" s="5">
        <f>W78*AS78*AV78/SQRT(W78^2*AS78^2-AV78^2)</f>
        <v>56.901661076446956</v>
      </c>
      <c r="AZ78">
        <f>LN(AY78)-LN(1+EXP(614.6/8.314-200000/AN78))+32879/AN78</f>
        <v>17.375664446639526</v>
      </c>
      <c r="BA78">
        <f>EXP(AZ78-32879/8.314/298.16)/(1+EXP(614.6/8.314-200000/298.16/8.314))</f>
        <v>61.00589585871932</v>
      </c>
      <c r="BB78">
        <f>+EXP(11.88-14510/AN78)*1000</f>
        <v>401425.64797881601</v>
      </c>
      <c r="BC78">
        <f>+EXP(38.08-80470/AN78)</f>
        <v>231.11411075224052</v>
      </c>
      <c r="BD78" s="5">
        <f>(X78+AQ78)*(V78+BC78*(1+212.78/BB78*1000))/(V78-AO78)</f>
        <v>27.223465679811575</v>
      </c>
      <c r="BE78">
        <f>+LN(BD78)-LN(1+EXP(645/8.31-203000/AN78))+(74000/AN78)</f>
        <v>33.30814500576497</v>
      </c>
      <c r="BF78">
        <f>EXP(BE78-74000/8.314/298.16)/(1+EXP(645/8.314-203000/298.16/8.314))</f>
        <v>31.277281296080236</v>
      </c>
    </row>
    <row r="79" spans="1:61">
      <c r="A79">
        <v>40</v>
      </c>
      <c r="B79">
        <v>82</v>
      </c>
      <c r="C79" t="s">
        <v>58</v>
      </c>
      <c r="D79">
        <v>2</v>
      </c>
      <c r="E79" s="2">
        <f t="shared" si="35"/>
        <v>30</v>
      </c>
      <c r="F79" s="3">
        <v>30346.507638888888</v>
      </c>
      <c r="G79" t="s">
        <v>45</v>
      </c>
      <c r="H79">
        <v>-7.5</v>
      </c>
      <c r="I79">
        <v>-22.7</v>
      </c>
      <c r="J79">
        <v>1040</v>
      </c>
      <c r="K79">
        <v>18</v>
      </c>
      <c r="L79">
        <v>62.4</v>
      </c>
      <c r="M79" t="s">
        <v>46</v>
      </c>
      <c r="N79">
        <v>330</v>
      </c>
      <c r="P79" t="s">
        <v>46</v>
      </c>
      <c r="Q79">
        <v>11.382999999999999</v>
      </c>
      <c r="R79">
        <v>317</v>
      </c>
      <c r="S79">
        <v>0.66500000000000004</v>
      </c>
      <c r="T79">
        <v>58.4</v>
      </c>
      <c r="U79">
        <v>20.8</v>
      </c>
      <c r="V79">
        <v>148</v>
      </c>
      <c r="W79">
        <v>1029</v>
      </c>
      <c r="X79">
        <v>6.0305</v>
      </c>
      <c r="AM79">
        <v>212</v>
      </c>
      <c r="AN79">
        <f t="shared" si="41"/>
        <v>2443.9834400000004</v>
      </c>
      <c r="AO79">
        <f t="shared" si="36"/>
        <v>38.288473049032525</v>
      </c>
      <c r="AQ79">
        <f t="shared" si="37"/>
        <v>1.4859818906519118</v>
      </c>
      <c r="AS79">
        <f>0.15852+0.0847*COS(RADIANS(E79/365*360))</f>
        <v>0.23217422127765794</v>
      </c>
      <c r="AU79">
        <v>1029</v>
      </c>
      <c r="AV79">
        <f t="shared" si="38"/>
        <v>61.544255022844915</v>
      </c>
      <c r="AW79">
        <f t="shared" si="39"/>
        <v>73.172077833230205</v>
      </c>
      <c r="AX79">
        <f t="shared" si="40"/>
        <v>1.1889343336119529</v>
      </c>
      <c r="AY79" s="5">
        <f>W79*AS79*AV79/SQRT(W79^2*AS79^2-AV79^2)</f>
        <v>63.693944696372817</v>
      </c>
      <c r="AZ79">
        <f>LN(AY79)-LN(1+EXP(614.6/8.314-200000/AN79))+32879/AN79</f>
        <v>17.606759697363202</v>
      </c>
      <c r="BA79">
        <f>EXP(AZ79-32879/8.314/298.16)/(1+EXP(614.6/8.314-200000/298.16/8.314))</f>
        <v>76.866162767434204</v>
      </c>
      <c r="BB79">
        <f>+EXP(11.88-14510/AN79)*1000</f>
        <v>381065.48181619798</v>
      </c>
      <c r="BC79">
        <f>+EXP(38.08-80470/AN79)</f>
        <v>173.16501564259352</v>
      </c>
      <c r="BD79" s="5">
        <f>(X79+AQ79)*(V79+BC79*(1+212.78/BB79*1000))/(V79-AO79)</f>
        <v>28.627949392622796</v>
      </c>
      <c r="BE79">
        <f>+LN(BD79)-LN(1+EXP(645/8.31-203000/AN79))+(74000/AN79)</f>
        <v>33.628507311041574</v>
      </c>
      <c r="BF79">
        <f>EXP(BE79-74000/8.314/298.16)/(1+EXP(645/8.314-203000/298.16/8.314))</f>
        <v>43.088420800332571</v>
      </c>
    </row>
    <row r="80" spans="1:61">
      <c r="A80">
        <v>40</v>
      </c>
      <c r="B80">
        <v>82</v>
      </c>
      <c r="C80" t="s">
        <v>58</v>
      </c>
      <c r="D80">
        <v>2</v>
      </c>
      <c r="E80" s="2">
        <f t="shared" si="35"/>
        <v>30</v>
      </c>
      <c r="F80" s="3">
        <v>30346.545138888891</v>
      </c>
      <c r="G80" t="s">
        <v>45</v>
      </c>
      <c r="H80">
        <v>-7.5</v>
      </c>
      <c r="I80">
        <v>-21.1</v>
      </c>
      <c r="J80">
        <v>1040</v>
      </c>
      <c r="K80">
        <v>20.2</v>
      </c>
      <c r="L80">
        <v>58.4</v>
      </c>
      <c r="M80" t="s">
        <v>46</v>
      </c>
      <c r="N80">
        <v>330</v>
      </c>
      <c r="P80" t="s">
        <v>46</v>
      </c>
      <c r="Q80">
        <v>12.920999999999999</v>
      </c>
      <c r="R80">
        <v>316</v>
      </c>
      <c r="S80">
        <v>0.87119999999999997</v>
      </c>
      <c r="T80">
        <v>67.400000000000006</v>
      </c>
      <c r="U80">
        <v>22.4</v>
      </c>
      <c r="V80">
        <v>171</v>
      </c>
      <c r="W80">
        <v>1238</v>
      </c>
      <c r="X80">
        <v>5.8875999999999999</v>
      </c>
      <c r="AM80">
        <v>212</v>
      </c>
      <c r="AN80">
        <f t="shared" si="41"/>
        <v>2457.28584</v>
      </c>
      <c r="AO80">
        <f t="shared" si="36"/>
        <v>40.827753434814696</v>
      </c>
      <c r="AQ80">
        <f t="shared" si="37"/>
        <v>1.6861479690659003</v>
      </c>
      <c r="AS80">
        <f>0.15852+0.0847*COS(RADIANS(E80/365*360))</f>
        <v>0.23217422127765794</v>
      </c>
      <c r="AU80">
        <v>1238</v>
      </c>
      <c r="AV80">
        <f t="shared" si="38"/>
        <v>58.800525688674774</v>
      </c>
      <c r="AW80">
        <f t="shared" si="39"/>
        <v>69.713783126310517</v>
      </c>
      <c r="AX80">
        <f t="shared" si="40"/>
        <v>1.185597956987954</v>
      </c>
      <c r="AY80" s="5">
        <f>W80*AS80*AV80/SQRT(W80^2*AS80^2-AV80^2)</f>
        <v>60.070936960456521</v>
      </c>
      <c r="AZ80">
        <f>LN(AY80)-LN(1+EXP(614.6/8.314-200000/AN80))+32879/AN80</f>
        <v>17.475164500495531</v>
      </c>
      <c r="BA80">
        <f>EXP(AZ80-32879/8.314/298.16)/(1+EXP(614.6/8.314-200000/298.16/8.314))</f>
        <v>67.388243018840811</v>
      </c>
      <c r="BB80">
        <f>+EXP(11.88-14510/AN80)*1000</f>
        <v>393511.79872765951</v>
      </c>
      <c r="BC80">
        <f>+EXP(38.08-80470/AN80)</f>
        <v>206.95202352206348</v>
      </c>
      <c r="BD80" s="5">
        <f>(X80+AQ80)*(V80+BC80*(1+212.78/BB80*1000))/(V80-AO80)</f>
        <v>28.501009443733206</v>
      </c>
      <c r="BE80">
        <f>+LN(BD80)-LN(1+EXP(645/8.31-203000/AN80))+(74000/AN80)</f>
        <v>33.457711529635802</v>
      </c>
      <c r="BF80">
        <f>EXP(BE80-74000/8.314/298.16)/(1+EXP(645/8.314-203000/298.16/8.314))</f>
        <v>36.323267746636915</v>
      </c>
    </row>
    <row r="81" spans="1:61">
      <c r="E81" s="2"/>
      <c r="F81" s="3"/>
    </row>
    <row r="82" spans="1:61">
      <c r="A82">
        <v>40</v>
      </c>
      <c r="B82">
        <v>82</v>
      </c>
      <c r="C82" t="s">
        <v>58</v>
      </c>
      <c r="D82">
        <v>3</v>
      </c>
      <c r="E82" s="2">
        <f t="shared" si="35"/>
        <v>30</v>
      </c>
      <c r="F82" s="3">
        <v>30346.758333333335</v>
      </c>
      <c r="G82" t="s">
        <v>45</v>
      </c>
      <c r="H82">
        <v>-7.5</v>
      </c>
      <c r="I82" t="s">
        <v>46</v>
      </c>
      <c r="J82">
        <v>1040</v>
      </c>
      <c r="K82">
        <v>14.7</v>
      </c>
      <c r="L82">
        <v>63.6</v>
      </c>
      <c r="M82" t="s">
        <v>46</v>
      </c>
      <c r="N82">
        <v>330</v>
      </c>
      <c r="P82" t="s">
        <v>46</v>
      </c>
      <c r="Q82">
        <v>5.8239999999999998</v>
      </c>
      <c r="R82">
        <v>331</v>
      </c>
      <c r="S82">
        <v>5.5899999999999998E-2</v>
      </c>
      <c r="T82">
        <v>9.6</v>
      </c>
      <c r="U82">
        <v>14.6</v>
      </c>
      <c r="V82">
        <v>446</v>
      </c>
      <c r="W82">
        <v>1</v>
      </c>
      <c r="X82">
        <v>-0.70850000000000002</v>
      </c>
      <c r="AH82">
        <v>-0.70520000000000005</v>
      </c>
      <c r="AI82">
        <v>1.7600000000000001E-2</v>
      </c>
      <c r="AJ82">
        <v>3</v>
      </c>
      <c r="AK82">
        <f>AVERAGE(U82:U84)</f>
        <v>13.866666666666665</v>
      </c>
      <c r="AL82">
        <f>AVERAGE(V82:V84)</f>
        <v>354.33333333333331</v>
      </c>
      <c r="AM82">
        <v>212</v>
      </c>
      <c r="AN82">
        <f>8.314*(AK82+273.16)</f>
        <v>2386.3397066666671</v>
      </c>
      <c r="AO82">
        <f t="shared" ref="AO82:AO91" si="42">0.5*AM82/1.01325*1000/EXP(-3.9489+28990/AN82)</f>
        <v>28.749463061820165</v>
      </c>
      <c r="AP82">
        <f>LN(-AH82)+57052/AN82</f>
        <v>23.558470672718432</v>
      </c>
      <c r="AQ82">
        <f t="shared" ref="AQ82:AQ91" si="43">EXP(AP$82-57052/AN82)</f>
        <v>0.70519999999999994</v>
      </c>
      <c r="AS82">
        <f>0.15852+0.0847*COS(RADIANS(E82/365*360))</f>
        <v>0.23217422127765794</v>
      </c>
      <c r="AT82">
        <f>0.000000926*E82*E82 - 0.000385884*E82+ 0.056568805</f>
        <v>4.5825684999999998E-2</v>
      </c>
      <c r="AU82">
        <v>1</v>
      </c>
      <c r="AV82">
        <f t="shared" ref="AV82:AV91" si="44">(X82+AQ82)/(V82-AO82)*(4*V82+8*AO82)</f>
        <v>-1.5928525517552344E-2</v>
      </c>
      <c r="AW82">
        <f t="shared" ref="AW82:AW91" si="45">(X82+AQ82)/(V82-AO82)*(4.5*V82+10.5*AO82)</f>
        <v>-1.826065689694039E-2</v>
      </c>
      <c r="AX82">
        <f t="shared" ref="AX82:AX91" si="46">AW82/AV82</f>
        <v>1.1464122574822238</v>
      </c>
      <c r="AY82" s="5"/>
      <c r="BD82" s="5"/>
      <c r="BG82">
        <f>AVERAGE(BA82:BA91)</f>
        <v>64.96251946742052</v>
      </c>
      <c r="BH82">
        <f>AVERAGE(BF82:BF91)</f>
        <v>35.089090572148486</v>
      </c>
      <c r="BI82">
        <f>BG82/BH82</f>
        <v>1.8513594512758242</v>
      </c>
    </row>
    <row r="83" spans="1:61">
      <c r="A83">
        <v>40</v>
      </c>
      <c r="B83">
        <v>82</v>
      </c>
      <c r="C83" t="s">
        <v>58</v>
      </c>
      <c r="D83">
        <v>3</v>
      </c>
      <c r="E83" s="2">
        <f>ROUND(F83,0)-"1-1-83"+1</f>
        <v>30</v>
      </c>
      <c r="F83" s="3">
        <v>30346.37361111111</v>
      </c>
      <c r="G83" t="s">
        <v>45</v>
      </c>
      <c r="H83">
        <v>-7.5</v>
      </c>
      <c r="I83">
        <v>-9</v>
      </c>
      <c r="J83">
        <v>1040</v>
      </c>
      <c r="K83">
        <v>9.1999999999999993</v>
      </c>
      <c r="L83">
        <v>57.6</v>
      </c>
      <c r="M83" t="s">
        <v>46</v>
      </c>
      <c r="N83">
        <v>330</v>
      </c>
      <c r="P83" t="s">
        <v>46</v>
      </c>
      <c r="Q83">
        <v>5.1130000000000004</v>
      </c>
      <c r="R83">
        <v>329</v>
      </c>
      <c r="S83">
        <v>0.74739999999999995</v>
      </c>
      <c r="T83">
        <v>146.19999999999999</v>
      </c>
      <c r="U83">
        <v>9.6</v>
      </c>
      <c r="V83">
        <v>320</v>
      </c>
      <c r="W83">
        <v>62</v>
      </c>
      <c r="X83">
        <v>0.5474</v>
      </c>
      <c r="AM83">
        <v>212</v>
      </c>
      <c r="AN83">
        <f t="shared" ref="AN83:AN91" si="47">8.314*(U83+273.16)</f>
        <v>2350.8666400000002</v>
      </c>
      <c r="AO83">
        <f t="shared" si="42"/>
        <v>23.934211197806764</v>
      </c>
      <c r="AQ83">
        <f t="shared" si="43"/>
        <v>0.49163125402633984</v>
      </c>
      <c r="AS83">
        <f>0.15852+0.0847*COS(RADIANS(E83/365*360))</f>
        <v>0.23217422127765794</v>
      </c>
      <c r="AU83">
        <v>62</v>
      </c>
      <c r="AV83">
        <f t="shared" si="44"/>
        <v>5.164079102618345</v>
      </c>
      <c r="AW83">
        <f t="shared" si="45"/>
        <v>5.9355832512597608</v>
      </c>
      <c r="AX83">
        <f t="shared" si="46"/>
        <v>1.1493982050449691</v>
      </c>
      <c r="AY83" s="5"/>
      <c r="BD83" s="5"/>
    </row>
    <row r="84" spans="1:61">
      <c r="A84">
        <v>40</v>
      </c>
      <c r="B84">
        <v>82</v>
      </c>
      <c r="C84" t="s">
        <v>58</v>
      </c>
      <c r="D84">
        <v>3</v>
      </c>
      <c r="E84" s="2">
        <f t="shared" si="35"/>
        <v>30</v>
      </c>
      <c r="F84" s="3">
        <v>30346.72013888889</v>
      </c>
      <c r="G84" t="s">
        <v>45</v>
      </c>
      <c r="H84">
        <v>-7.5</v>
      </c>
      <c r="I84">
        <v>-13.9</v>
      </c>
      <c r="J84">
        <v>1040</v>
      </c>
      <c r="K84">
        <v>17.2</v>
      </c>
      <c r="L84">
        <v>59.5</v>
      </c>
      <c r="M84" t="s">
        <v>46</v>
      </c>
      <c r="N84">
        <v>330</v>
      </c>
      <c r="P84" t="s">
        <v>46</v>
      </c>
      <c r="Q84">
        <v>7.9829999999999997</v>
      </c>
      <c r="R84">
        <v>329</v>
      </c>
      <c r="S84">
        <v>0.1807</v>
      </c>
      <c r="T84">
        <v>22.6</v>
      </c>
      <c r="U84">
        <v>17.399999999999999</v>
      </c>
      <c r="V84">
        <v>297</v>
      </c>
      <c r="W84">
        <v>71</v>
      </c>
      <c r="X84">
        <v>0.40110000000000001</v>
      </c>
      <c r="AM84">
        <v>212</v>
      </c>
      <c r="AN84">
        <f t="shared" si="47"/>
        <v>2415.7158399999998</v>
      </c>
      <c r="AO84">
        <f t="shared" si="42"/>
        <v>33.326328884140914</v>
      </c>
      <c r="AQ84">
        <f t="shared" si="43"/>
        <v>0.94313535096094581</v>
      </c>
      <c r="AS84">
        <f>0.15852+0.0847*COS(RADIANS(E84/365*360))</f>
        <v>0.23217422127765794</v>
      </c>
      <c r="AU84">
        <v>71</v>
      </c>
      <c r="AV84">
        <f t="shared" si="44"/>
        <v>7.4157538137849421</v>
      </c>
      <c r="AW84">
        <f t="shared" si="45"/>
        <v>8.5975745917507034</v>
      </c>
      <c r="AX84">
        <f t="shared" si="46"/>
        <v>1.1593662367497835</v>
      </c>
      <c r="AY84" s="5"/>
      <c r="BD84" s="5"/>
    </row>
    <row r="85" spans="1:61">
      <c r="A85">
        <v>40</v>
      </c>
      <c r="B85">
        <v>82</v>
      </c>
      <c r="C85" t="s">
        <v>58</v>
      </c>
      <c r="D85">
        <v>3</v>
      </c>
      <c r="E85" s="2">
        <f>ROUND(F85,0)-"1-1-83"+1</f>
        <v>30</v>
      </c>
      <c r="F85" s="3">
        <v>30346.408333333333</v>
      </c>
      <c r="G85" t="s">
        <v>45</v>
      </c>
      <c r="H85">
        <v>-7.5</v>
      </c>
      <c r="I85">
        <v>-9.8000000000000007</v>
      </c>
      <c r="J85">
        <v>1040</v>
      </c>
      <c r="K85">
        <v>11.7</v>
      </c>
      <c r="L85">
        <v>49.5</v>
      </c>
      <c r="M85" t="s">
        <v>46</v>
      </c>
      <c r="N85">
        <v>330</v>
      </c>
      <c r="P85" t="s">
        <v>46</v>
      </c>
      <c r="Q85">
        <v>7.0289999999999999</v>
      </c>
      <c r="R85">
        <v>328</v>
      </c>
      <c r="S85">
        <v>0.48849999999999999</v>
      </c>
      <c r="T85">
        <v>69.5</v>
      </c>
      <c r="U85">
        <v>12</v>
      </c>
      <c r="V85">
        <v>300</v>
      </c>
      <c r="W85">
        <v>155</v>
      </c>
      <c r="X85">
        <v>1.0631999999999999</v>
      </c>
      <c r="AM85">
        <v>212</v>
      </c>
      <c r="AN85">
        <f t="shared" si="47"/>
        <v>2370.82024</v>
      </c>
      <c r="AO85">
        <f t="shared" si="42"/>
        <v>26.551754867051489</v>
      </c>
      <c r="AQ85">
        <f t="shared" si="43"/>
        <v>0.60303821815905367</v>
      </c>
      <c r="AS85">
        <f>0.15852+0.0847*COS(RADIANS(E85/365*360))</f>
        <v>0.23217422127765794</v>
      </c>
      <c r="AU85">
        <v>155</v>
      </c>
      <c r="AV85">
        <f t="shared" si="44"/>
        <v>8.6064485453034258</v>
      </c>
      <c r="AW85">
        <f t="shared" si="45"/>
        <v>9.9249415725497556</v>
      </c>
      <c r="AX85">
        <f t="shared" si="46"/>
        <v>1.1531982699142305</v>
      </c>
      <c r="AY85" s="5"/>
      <c r="BD85" s="5"/>
    </row>
    <row r="86" spans="1:61">
      <c r="A86">
        <v>40</v>
      </c>
      <c r="B86">
        <v>82</v>
      </c>
      <c r="C86" t="s">
        <v>58</v>
      </c>
      <c r="D86">
        <v>3</v>
      </c>
      <c r="E86" s="2">
        <f t="shared" si="35"/>
        <v>30</v>
      </c>
      <c r="F86" s="3">
        <v>30346.69027777778</v>
      </c>
      <c r="G86" t="s">
        <v>45</v>
      </c>
      <c r="H86">
        <v>-7.5</v>
      </c>
      <c r="I86">
        <v>-19.3</v>
      </c>
      <c r="J86">
        <v>1040</v>
      </c>
      <c r="K86">
        <v>19.2</v>
      </c>
      <c r="L86">
        <v>56.9</v>
      </c>
      <c r="M86" t="s">
        <v>46</v>
      </c>
      <c r="N86">
        <v>330</v>
      </c>
      <c r="P86" t="s">
        <v>46</v>
      </c>
      <c r="Q86">
        <v>9.61</v>
      </c>
      <c r="R86">
        <v>329</v>
      </c>
      <c r="S86">
        <v>0.3281</v>
      </c>
      <c r="T86">
        <v>34.1</v>
      </c>
      <c r="U86">
        <v>19.399999999999999</v>
      </c>
      <c r="V86">
        <v>286</v>
      </c>
      <c r="W86">
        <v>172</v>
      </c>
      <c r="X86">
        <v>0.80389999999999995</v>
      </c>
      <c r="AM86">
        <v>212</v>
      </c>
      <c r="AN86">
        <f t="shared" si="47"/>
        <v>2432.34384</v>
      </c>
      <c r="AO86">
        <f t="shared" si="42"/>
        <v>36.175648031430022</v>
      </c>
      <c r="AQ86">
        <f t="shared" si="43"/>
        <v>1.1083864162365562</v>
      </c>
      <c r="AS86">
        <f>0.15852+0.0847*COS(RADIANS(E86/365*360))</f>
        <v>0.23217422127765794</v>
      </c>
      <c r="AU86">
        <v>172</v>
      </c>
      <c r="AV86">
        <f t="shared" si="44"/>
        <v>10.972033915860766</v>
      </c>
      <c r="AW86">
        <f t="shared" si="45"/>
        <v>12.75889918670768</v>
      </c>
      <c r="AX86">
        <f t="shared" si="46"/>
        <v>1.1628563386286919</v>
      </c>
      <c r="AY86" s="5"/>
      <c r="BD86" s="5"/>
    </row>
    <row r="87" spans="1:61">
      <c r="A87">
        <v>40</v>
      </c>
      <c r="B87">
        <v>82</v>
      </c>
      <c r="C87" t="s">
        <v>58</v>
      </c>
      <c r="D87">
        <v>3</v>
      </c>
      <c r="E87" s="2">
        <f>ROUND(F87,0)-"1-1-83"+1</f>
        <v>30</v>
      </c>
      <c r="F87" s="3">
        <v>30346.448611111111</v>
      </c>
      <c r="G87" t="s">
        <v>45</v>
      </c>
      <c r="H87">
        <v>-7.5</v>
      </c>
      <c r="I87">
        <v>-13.8</v>
      </c>
      <c r="J87">
        <v>1040</v>
      </c>
      <c r="K87">
        <v>16.5</v>
      </c>
      <c r="L87">
        <v>40.5</v>
      </c>
      <c r="M87" t="s">
        <v>46</v>
      </c>
      <c r="N87">
        <v>330</v>
      </c>
      <c r="P87" t="s">
        <v>46</v>
      </c>
      <c r="Q87">
        <v>11.465999999999999</v>
      </c>
      <c r="R87">
        <v>326</v>
      </c>
      <c r="S87">
        <v>0.53410000000000002</v>
      </c>
      <c r="T87">
        <v>46.6</v>
      </c>
      <c r="U87">
        <v>17</v>
      </c>
      <c r="V87">
        <v>231</v>
      </c>
      <c r="W87">
        <v>435</v>
      </c>
      <c r="X87">
        <v>2.6284000000000001</v>
      </c>
      <c r="AM87">
        <v>212</v>
      </c>
      <c r="AN87">
        <f t="shared" si="47"/>
        <v>2412.3902400000002</v>
      </c>
      <c r="AO87">
        <f t="shared" si="42"/>
        <v>32.779533434967114</v>
      </c>
      <c r="AQ87">
        <f t="shared" si="43"/>
        <v>0.91292394293315948</v>
      </c>
      <c r="AS87">
        <f>0.15852+0.0847*COS(RADIANS(E87/365*360))</f>
        <v>0.23217422127765794</v>
      </c>
      <c r="AU87">
        <v>435</v>
      </c>
      <c r="AV87">
        <f t="shared" si="44"/>
        <v>21.192800969537757</v>
      </c>
      <c r="AW87">
        <f t="shared" si="45"/>
        <v>24.720339240455615</v>
      </c>
      <c r="AX87">
        <f t="shared" si="46"/>
        <v>1.1664498371870851</v>
      </c>
      <c r="AY87" s="5"/>
      <c r="BD87" s="5"/>
    </row>
    <row r="88" spans="1:61">
      <c r="A88">
        <v>40</v>
      </c>
      <c r="B88">
        <v>82</v>
      </c>
      <c r="C88" t="s">
        <v>58</v>
      </c>
      <c r="D88">
        <v>3</v>
      </c>
      <c r="E88" s="2">
        <f t="shared" si="35"/>
        <v>30</v>
      </c>
      <c r="F88" s="3">
        <v>30346.638888888891</v>
      </c>
      <c r="G88" t="s">
        <v>45</v>
      </c>
      <c r="H88">
        <v>-7.5</v>
      </c>
      <c r="I88">
        <v>-28.5</v>
      </c>
      <c r="J88">
        <v>1040</v>
      </c>
      <c r="K88">
        <v>23.7</v>
      </c>
      <c r="L88">
        <v>49.5</v>
      </c>
      <c r="M88" t="s">
        <v>46</v>
      </c>
      <c r="N88">
        <v>330</v>
      </c>
      <c r="P88" t="s">
        <v>46</v>
      </c>
      <c r="Q88">
        <v>14.76</v>
      </c>
      <c r="R88">
        <v>325</v>
      </c>
      <c r="S88">
        <v>0.98080000000000001</v>
      </c>
      <c r="T88">
        <v>66.400000000000006</v>
      </c>
      <c r="U88">
        <v>23.9</v>
      </c>
      <c r="V88">
        <v>247</v>
      </c>
      <c r="W88">
        <v>649</v>
      </c>
      <c r="X88">
        <v>2.9333999999999998</v>
      </c>
      <c r="AM88">
        <v>212</v>
      </c>
      <c r="AN88">
        <f t="shared" si="47"/>
        <v>2469.75684</v>
      </c>
      <c r="AO88">
        <f t="shared" si="42"/>
        <v>43.333834629172642</v>
      </c>
      <c r="AQ88">
        <f t="shared" si="43"/>
        <v>1.5812581888084016</v>
      </c>
      <c r="AS88">
        <f>0.15852+0.0847*COS(RADIANS(E88/365*360))</f>
        <v>0.23217422127765794</v>
      </c>
      <c r="AU88">
        <v>649</v>
      </c>
      <c r="AV88">
        <f t="shared" si="44"/>
        <v>29.585581338265321</v>
      </c>
      <c r="AW88">
        <f t="shared" si="45"/>
        <v>34.724647578427451</v>
      </c>
      <c r="AX88">
        <f t="shared" si="46"/>
        <v>1.1737017157582561</v>
      </c>
      <c r="AY88" s="5"/>
      <c r="BD88" s="5"/>
    </row>
    <row r="89" spans="1:61">
      <c r="A89">
        <v>40</v>
      </c>
      <c r="B89">
        <v>82</v>
      </c>
      <c r="C89" t="s">
        <v>58</v>
      </c>
      <c r="D89">
        <v>3</v>
      </c>
      <c r="E89" s="2">
        <f t="shared" si="35"/>
        <v>30</v>
      </c>
      <c r="F89" s="3">
        <v>30346.547222222223</v>
      </c>
      <c r="G89" t="s">
        <v>45</v>
      </c>
      <c r="H89">
        <v>-7.5</v>
      </c>
      <c r="I89">
        <v>-21</v>
      </c>
      <c r="J89">
        <v>1040</v>
      </c>
      <c r="K89">
        <v>19.899999999999999</v>
      </c>
      <c r="L89">
        <v>57.6</v>
      </c>
      <c r="M89" t="s">
        <v>46</v>
      </c>
      <c r="N89">
        <v>330</v>
      </c>
      <c r="P89" t="s">
        <v>46</v>
      </c>
      <c r="Q89">
        <v>10.742000000000001</v>
      </c>
      <c r="R89">
        <v>321</v>
      </c>
      <c r="S89">
        <v>0.76339999999999997</v>
      </c>
      <c r="T89">
        <v>71.099999999999994</v>
      </c>
      <c r="U89">
        <v>20.7</v>
      </c>
      <c r="V89">
        <v>182</v>
      </c>
      <c r="W89">
        <v>1016</v>
      </c>
      <c r="X89">
        <v>6.0079000000000002</v>
      </c>
      <c r="AM89">
        <v>212</v>
      </c>
      <c r="AN89">
        <f t="shared" si="47"/>
        <v>2443.1520399999999</v>
      </c>
      <c r="AO89">
        <f t="shared" si="42"/>
        <v>38.134231527742642</v>
      </c>
      <c r="AQ89">
        <f t="shared" si="43"/>
        <v>1.2295764683128845</v>
      </c>
      <c r="AS89">
        <f>0.15852+0.0847*COS(RADIANS(E89/365*360))</f>
        <v>0.23217422127765794</v>
      </c>
      <c r="AU89">
        <v>1016</v>
      </c>
      <c r="AV89">
        <f t="shared" si="44"/>
        <v>51.970998903241224</v>
      </c>
      <c r="AW89">
        <f t="shared" si="45"/>
        <v>61.345010394895077</v>
      </c>
      <c r="AX89">
        <f t="shared" si="46"/>
        <v>1.1803700465543532</v>
      </c>
      <c r="AY89" s="5">
        <f>W89*AS89*AV89/SQRT(W89^2*AS89^2-AV89^2)</f>
        <v>53.280215641446269</v>
      </c>
      <c r="AZ89">
        <f>LN(AY89)-LN(1+EXP(614.6/8.314-200000/AN89))+32879/AN89</f>
        <v>17.43282339143472</v>
      </c>
      <c r="BA89">
        <f>EXP(AZ89-32879/8.314/298.16)/(1+EXP(614.6/8.314-200000/298.16/8.314))</f>
        <v>64.594512264841768</v>
      </c>
      <c r="BB89">
        <f>+EXP(11.88-14510/AN89)*1000</f>
        <v>380296.36970833334</v>
      </c>
      <c r="BC89">
        <f>+EXP(38.08-80470/AN89)</f>
        <v>171.23560506762419</v>
      </c>
      <c r="BD89" s="5">
        <f>(X89+AQ89)*(V89+BC89*(1+212.78/BB89*1000))/(V89-AO89)</f>
        <v>22.590113225237776</v>
      </c>
      <c r="BE89">
        <f>+LN(BD89)-LN(1+EXP(645/8.31-203000/AN89))+(74000/AN89)</f>
        <v>33.402059827946282</v>
      </c>
      <c r="BF89">
        <f>EXP(BE89-74000/8.314/298.16)/(1+EXP(645/8.314-203000/298.16/8.314))</f>
        <v>34.357035611613703</v>
      </c>
    </row>
    <row r="90" spans="1:61">
      <c r="A90">
        <v>40</v>
      </c>
      <c r="B90">
        <v>82</v>
      </c>
      <c r="C90" t="s">
        <v>58</v>
      </c>
      <c r="D90">
        <v>3</v>
      </c>
      <c r="E90" s="2">
        <f t="shared" si="35"/>
        <v>30</v>
      </c>
      <c r="F90" s="3">
        <v>30346.511805555554</v>
      </c>
      <c r="G90" t="s">
        <v>45</v>
      </c>
      <c r="H90">
        <v>-7.5</v>
      </c>
      <c r="I90">
        <v>-22.5</v>
      </c>
      <c r="J90">
        <v>1040</v>
      </c>
      <c r="K90">
        <v>18.399999999999999</v>
      </c>
      <c r="L90">
        <v>59.1</v>
      </c>
      <c r="M90" t="s">
        <v>46</v>
      </c>
      <c r="N90">
        <v>330</v>
      </c>
      <c r="P90" t="s">
        <v>46</v>
      </c>
      <c r="Q90">
        <v>10.032999999999999</v>
      </c>
      <c r="R90">
        <v>320</v>
      </c>
      <c r="S90">
        <v>0.54300000000000004</v>
      </c>
      <c r="T90">
        <v>54.1</v>
      </c>
      <c r="U90">
        <v>19.600000000000001</v>
      </c>
      <c r="V90">
        <v>153</v>
      </c>
      <c r="W90">
        <v>1046</v>
      </c>
      <c r="X90">
        <v>5.5387000000000004</v>
      </c>
      <c r="AM90">
        <v>212</v>
      </c>
      <c r="AN90">
        <f t="shared" si="47"/>
        <v>2434.0066400000005</v>
      </c>
      <c r="AO90">
        <f t="shared" si="42"/>
        <v>36.471399615533059</v>
      </c>
      <c r="AQ90">
        <f t="shared" si="43"/>
        <v>1.1262899812326905</v>
      </c>
      <c r="AS90">
        <f>0.15852+0.0847*COS(RADIANS(E90/365*360))</f>
        <v>0.23217422127765794</v>
      </c>
      <c r="AU90">
        <v>1046</v>
      </c>
      <c r="AV90">
        <f t="shared" si="44"/>
        <v>51.692253686673808</v>
      </c>
      <c r="AW90">
        <f t="shared" si="45"/>
        <v>61.282822117725914</v>
      </c>
      <c r="AX90">
        <f t="shared" si="46"/>
        <v>1.1855320236023013</v>
      </c>
      <c r="AY90" s="5">
        <f>W90*AS90*AV90/SQRT(W90^2*AS90^2-AV90^2)</f>
        <v>52.904603245902798</v>
      </c>
      <c r="AZ90">
        <f>LN(AY90)-LN(1+EXP(614.6/8.314-200000/AN90))+32879/AN90</f>
        <v>17.476408037829149</v>
      </c>
      <c r="BA90">
        <f>EXP(AZ90-32879/8.314/298.16)/(1+EXP(614.6/8.314-200000/298.16/8.314))</f>
        <v>67.472094940573641</v>
      </c>
      <c r="BB90">
        <f>+EXP(11.88-14510/AN90)*1000</f>
        <v>371904.02326347312</v>
      </c>
      <c r="BC90">
        <f>+EXP(38.08-80470/AN90)</f>
        <v>151.30307303333637</v>
      </c>
      <c r="BD90" s="5">
        <f>(X90+AQ90)*(V90+BC90*(1+212.78/BB90*1000))/(V90-AO90)</f>
        <v>22.356218824218306</v>
      </c>
      <c r="BE90">
        <f>+LN(BD90)-LN(1+EXP(645/8.31-203000/AN90))+(74000/AN90)</f>
        <v>33.506580116345347</v>
      </c>
      <c r="BF90">
        <f>EXP(BE90-74000/8.314/298.16)/(1+EXP(645/8.314-203000/298.16/8.314))</f>
        <v>38.1424222423204</v>
      </c>
    </row>
    <row r="91" spans="1:61">
      <c r="A91">
        <v>40</v>
      </c>
      <c r="B91">
        <v>82</v>
      </c>
      <c r="C91" t="s">
        <v>58</v>
      </c>
      <c r="D91">
        <v>3</v>
      </c>
      <c r="E91" s="2">
        <f t="shared" si="35"/>
        <v>30</v>
      </c>
      <c r="F91" s="3">
        <v>30346.589583333334</v>
      </c>
      <c r="G91" t="s">
        <v>45</v>
      </c>
      <c r="H91">
        <v>-7.5</v>
      </c>
      <c r="I91">
        <v>-24.4</v>
      </c>
      <c r="J91">
        <v>1040</v>
      </c>
      <c r="K91">
        <v>23.7</v>
      </c>
      <c r="L91">
        <v>49.4</v>
      </c>
      <c r="M91" t="s">
        <v>46</v>
      </c>
      <c r="N91">
        <v>330</v>
      </c>
      <c r="P91" t="s">
        <v>46</v>
      </c>
      <c r="Q91">
        <v>15.314</v>
      </c>
      <c r="R91">
        <v>320</v>
      </c>
      <c r="S91">
        <v>1.0927</v>
      </c>
      <c r="T91">
        <v>71.400000000000006</v>
      </c>
      <c r="U91">
        <v>24.2</v>
      </c>
      <c r="V91">
        <v>181</v>
      </c>
      <c r="W91">
        <v>1052</v>
      </c>
      <c r="X91">
        <v>5.9038000000000004</v>
      </c>
      <c r="AM91">
        <v>212</v>
      </c>
      <c r="AN91">
        <f t="shared" si="47"/>
        <v>2472.2510400000001</v>
      </c>
      <c r="AO91">
        <f t="shared" si="42"/>
        <v>43.850053513012547</v>
      </c>
      <c r="AQ91">
        <f t="shared" si="43"/>
        <v>1.6185427201808835</v>
      </c>
      <c r="AS91">
        <f>0.15852+0.0847*COS(RADIANS(E91/365*360))</f>
        <v>0.23217422127765794</v>
      </c>
      <c r="AU91">
        <v>1052</v>
      </c>
      <c r="AV91">
        <f t="shared" si="44"/>
        <v>58.95020292088315</v>
      </c>
      <c r="AW91">
        <f t="shared" si="45"/>
        <v>69.926582291013503</v>
      </c>
      <c r="AX91">
        <f t="shared" si="46"/>
        <v>1.1861974823880033</v>
      </c>
      <c r="AY91" s="5">
        <f>W91*AS91*AV91/SQRT(W91^2*AS91^2-AV91^2)</f>
        <v>60.746038375303243</v>
      </c>
      <c r="AZ91">
        <f>LN(AY91)-LN(1+EXP(614.6/8.314-200000/AN91))+32879/AN91</f>
        <v>17.404982569335516</v>
      </c>
      <c r="BA91">
        <f>EXP(AZ91-32879/8.314/298.16)/(1+EXP(614.6/8.314-200000/298.16/8.314))</f>
        <v>62.820951196846153</v>
      </c>
      <c r="BB91">
        <f>+EXP(11.88-14510/AN91)*1000</f>
        <v>407831.83947812527</v>
      </c>
      <c r="BC91">
        <f>+EXP(38.08-80470/AN91)</f>
        <v>252.32463525331343</v>
      </c>
      <c r="BD91" s="5">
        <f>(X91+AQ91)*(V91+BC91*(1+212.78/BB91*1000))/(V91-AO91)</f>
        <v>30.987299998070831</v>
      </c>
      <c r="BE91">
        <f>+LN(BD91)-LN(1+EXP(645/8.31-203000/AN91))+(74000/AN91)</f>
        <v>33.354699757887701</v>
      </c>
      <c r="BF91">
        <f>EXP(BE91-74000/8.314/298.16)/(1+EXP(645/8.314-203000/298.16/8.314))</f>
        <v>32.76781386251136</v>
      </c>
    </row>
    <row r="92" spans="1:61">
      <c r="E92" s="2"/>
      <c r="F92" s="3"/>
    </row>
    <row r="93" spans="1:61">
      <c r="A93">
        <v>42</v>
      </c>
      <c r="B93">
        <v>82</v>
      </c>
      <c r="C93" t="s">
        <v>58</v>
      </c>
      <c r="D93">
        <v>1</v>
      </c>
      <c r="E93" s="2">
        <f t="shared" si="35"/>
        <v>31</v>
      </c>
      <c r="F93" s="3">
        <v>30347.741666666665</v>
      </c>
      <c r="G93" t="s">
        <v>45</v>
      </c>
      <c r="H93">
        <v>-7.6</v>
      </c>
      <c r="I93" t="s">
        <v>46</v>
      </c>
      <c r="J93">
        <v>1040</v>
      </c>
      <c r="K93">
        <v>15.8</v>
      </c>
      <c r="L93">
        <v>56.7</v>
      </c>
      <c r="M93" t="s">
        <v>46</v>
      </c>
      <c r="N93">
        <v>330</v>
      </c>
      <c r="P93" t="s">
        <v>46</v>
      </c>
      <c r="Q93">
        <v>7.907</v>
      </c>
      <c r="R93">
        <v>331</v>
      </c>
      <c r="S93">
        <v>0.1124</v>
      </c>
      <c r="T93">
        <v>14.2</v>
      </c>
      <c r="U93">
        <v>16.100000000000001</v>
      </c>
      <c r="V93">
        <v>363</v>
      </c>
      <c r="W93">
        <v>4</v>
      </c>
      <c r="X93">
        <v>-0.32969999999999999</v>
      </c>
      <c r="AH93">
        <v>-0.436</v>
      </c>
      <c r="AI93">
        <v>5.2299999999999999E-2</v>
      </c>
      <c r="AJ93">
        <v>5</v>
      </c>
      <c r="AK93">
        <f>AVERAGE(U93:U97)</f>
        <v>12.22</v>
      </c>
      <c r="AL93">
        <f>AVERAGE(V93:V97)</f>
        <v>294.39999999999998</v>
      </c>
      <c r="AM93">
        <v>212</v>
      </c>
      <c r="AN93">
        <f>8.314*(AK93+273.16)</f>
        <v>2372.6493200000004</v>
      </c>
      <c r="AO93">
        <f t="shared" ref="AO93:AO100" si="48">0.5*AM93/1.01325*1000/EXP(-3.9489+28990/AN93)</f>
        <v>26.803227370028722</v>
      </c>
      <c r="AP93">
        <f>LN(-AH93)+57052/AN93</f>
        <v>23.215581167503494</v>
      </c>
      <c r="AQ93">
        <f t="shared" ref="AQ93:AQ100" si="49">EXP(AP$93-57052/AN93)</f>
        <v>0.43599999999999928</v>
      </c>
      <c r="AR93">
        <f>AI93*4*(1+2*AO93/AL93)/(1-AO93/AL93)</f>
        <v>0.27206213892680547</v>
      </c>
      <c r="AS93">
        <f>0.15852+0.0847*COS(RADIANS(E93/365*360))</f>
        <v>0.2314433980457978</v>
      </c>
      <c r="AT93">
        <f>0.000000926*E93*E93 - 0.000385884*E93+ 0.056568805</f>
        <v>4.5496286999999996E-2</v>
      </c>
      <c r="AU93">
        <v>4</v>
      </c>
      <c r="AV93">
        <f t="shared" ref="AV93:AV100" si="50">(X93+AQ93)/(V93-AO93)*(4*V93+8*AO93)</f>
        <v>0.5268969811034987</v>
      </c>
      <c r="AW93">
        <f t="shared" ref="AW93:AW100" si="51">(X93+AQ93)/(V93-AO93)*(4.5*V93+10.5*AO93)</f>
        <v>0.60547122637937378</v>
      </c>
      <c r="AX93">
        <f t="shared" ref="AX93:AX100" si="52">AW93/AV93</f>
        <v>1.1491263911046032</v>
      </c>
      <c r="AY93" s="5"/>
      <c r="BD93" s="5"/>
      <c r="BG93">
        <f>AVERAGE(BA93:BA100)</f>
        <v>32.794368829885975</v>
      </c>
      <c r="BH93">
        <f>AVERAGE(BF93:BF100)</f>
        <v>12.606184325505186</v>
      </c>
      <c r="BI93">
        <f>BG93/BH93</f>
        <v>2.6014508421501885</v>
      </c>
    </row>
    <row r="94" spans="1:61">
      <c r="A94">
        <v>42</v>
      </c>
      <c r="B94">
        <v>82</v>
      </c>
      <c r="C94" t="s">
        <v>58</v>
      </c>
      <c r="D94">
        <v>1</v>
      </c>
      <c r="E94" s="2">
        <f>ROUND(F94,0)-"1-1-83"+1</f>
        <v>31</v>
      </c>
      <c r="F94" s="3">
        <v>30347.348611111112</v>
      </c>
      <c r="G94" t="s">
        <v>45</v>
      </c>
      <c r="H94">
        <v>-7.6</v>
      </c>
      <c r="I94">
        <v>-7.1</v>
      </c>
      <c r="J94">
        <v>1040</v>
      </c>
      <c r="K94">
        <v>8.1</v>
      </c>
      <c r="L94">
        <v>53.2</v>
      </c>
      <c r="M94" t="s">
        <v>46</v>
      </c>
      <c r="N94">
        <v>330</v>
      </c>
      <c r="P94" t="s">
        <v>46</v>
      </c>
      <c r="Q94">
        <v>5.1390000000000002</v>
      </c>
      <c r="R94">
        <v>330</v>
      </c>
      <c r="S94">
        <v>8.09E-2</v>
      </c>
      <c r="T94">
        <v>15.7</v>
      </c>
      <c r="U94">
        <v>8.4</v>
      </c>
      <c r="V94">
        <v>316</v>
      </c>
      <c r="W94">
        <v>9</v>
      </c>
      <c r="X94">
        <v>0.1085</v>
      </c>
      <c r="AM94">
        <v>212</v>
      </c>
      <c r="AN94">
        <f t="shared" ref="AN94:AN100" si="53">8.314*(U94+273.16)</f>
        <v>2340.8898399999998</v>
      </c>
      <c r="AO94">
        <f t="shared" si="48"/>
        <v>22.70878543134085</v>
      </c>
      <c r="AQ94">
        <f t="shared" si="49"/>
        <v>0.31463330952006907</v>
      </c>
      <c r="AS94">
        <f>0.15852+0.0847*COS(RADIANS(E94/365*360))</f>
        <v>0.2314433980457978</v>
      </c>
      <c r="AU94">
        <v>9</v>
      </c>
      <c r="AV94">
        <f t="shared" si="50"/>
        <v>2.0856787422390433</v>
      </c>
      <c r="AW94">
        <f t="shared" si="51"/>
        <v>2.3955317730387695</v>
      </c>
      <c r="AX94">
        <f t="shared" si="52"/>
        <v>1.148562204008029</v>
      </c>
      <c r="AY94" s="5"/>
      <c r="BD94" s="5"/>
    </row>
    <row r="95" spans="1:61">
      <c r="A95">
        <v>42</v>
      </c>
      <c r="B95">
        <v>82</v>
      </c>
      <c r="C95" t="s">
        <v>58</v>
      </c>
      <c r="D95">
        <v>1</v>
      </c>
      <c r="E95" s="2">
        <f>ROUND(F95,0)-"1-1-83"+1</f>
        <v>31</v>
      </c>
      <c r="F95" s="3">
        <v>30347.466666666667</v>
      </c>
      <c r="G95" t="s">
        <v>45</v>
      </c>
      <c r="H95">
        <v>-7.6</v>
      </c>
      <c r="I95">
        <v>-7.3</v>
      </c>
      <c r="J95">
        <v>1040</v>
      </c>
      <c r="K95">
        <v>9.6</v>
      </c>
      <c r="L95">
        <v>50</v>
      </c>
      <c r="M95" t="s">
        <v>46</v>
      </c>
      <c r="N95">
        <v>330</v>
      </c>
      <c r="P95" t="s">
        <v>46</v>
      </c>
      <c r="Q95">
        <v>5.9770000000000003</v>
      </c>
      <c r="R95">
        <v>328</v>
      </c>
      <c r="S95">
        <v>0.1666</v>
      </c>
      <c r="T95">
        <v>27.9</v>
      </c>
      <c r="U95">
        <v>9.8000000000000007</v>
      </c>
      <c r="V95">
        <v>255</v>
      </c>
      <c r="W95">
        <v>29</v>
      </c>
      <c r="X95">
        <v>1.2181999999999999</v>
      </c>
      <c r="AM95">
        <v>212</v>
      </c>
      <c r="AN95">
        <f t="shared" si="53"/>
        <v>2352.5294400000002</v>
      </c>
      <c r="AO95">
        <f t="shared" si="48"/>
        <v>24.143737406556106</v>
      </c>
      <c r="AQ95">
        <f t="shared" si="49"/>
        <v>0.35495561459732333</v>
      </c>
      <c r="AS95">
        <f>0.15852+0.0847*COS(RADIANS(E95/365*360))</f>
        <v>0.2314433980457978</v>
      </c>
      <c r="AU95">
        <v>29</v>
      </c>
      <c r="AV95">
        <f t="shared" si="50"/>
        <v>8.2669343855667456</v>
      </c>
      <c r="AW95">
        <f t="shared" si="51"/>
        <v>9.5470901746597701</v>
      </c>
      <c r="AX95">
        <f t="shared" si="52"/>
        <v>1.1548525401783822</v>
      </c>
      <c r="AY95" s="5"/>
      <c r="BD95" s="5"/>
    </row>
    <row r="96" spans="1:61">
      <c r="A96">
        <v>42</v>
      </c>
      <c r="B96">
        <v>82</v>
      </c>
      <c r="C96" t="s">
        <v>58</v>
      </c>
      <c r="D96">
        <v>1</v>
      </c>
      <c r="E96" s="2">
        <f t="shared" si="35"/>
        <v>31</v>
      </c>
      <c r="F96" s="3">
        <v>30347.703472222223</v>
      </c>
      <c r="G96" t="s">
        <v>45</v>
      </c>
      <c r="H96">
        <v>-7.6</v>
      </c>
      <c r="I96">
        <v>-14</v>
      </c>
      <c r="J96">
        <v>1040</v>
      </c>
      <c r="K96">
        <v>17.399999999999999</v>
      </c>
      <c r="L96">
        <v>52.6</v>
      </c>
      <c r="M96" t="s">
        <v>46</v>
      </c>
      <c r="N96">
        <v>330</v>
      </c>
      <c r="P96" t="s">
        <v>46</v>
      </c>
      <c r="Q96">
        <v>9.5429999999999993</v>
      </c>
      <c r="R96">
        <v>328</v>
      </c>
      <c r="S96">
        <v>0.34189999999999998</v>
      </c>
      <c r="T96">
        <v>35.799999999999997</v>
      </c>
      <c r="U96">
        <v>17.7</v>
      </c>
      <c r="V96">
        <v>271</v>
      </c>
      <c r="W96">
        <v>29</v>
      </c>
      <c r="X96">
        <v>1.1583000000000001</v>
      </c>
      <c r="AM96">
        <v>212</v>
      </c>
      <c r="AN96">
        <f t="shared" si="53"/>
        <v>2418.2100399999999</v>
      </c>
      <c r="AO96">
        <f t="shared" si="48"/>
        <v>33.741395355468306</v>
      </c>
      <c r="AQ96">
        <f t="shared" si="49"/>
        <v>0.68586406898957208</v>
      </c>
      <c r="AS96">
        <f>0.15852+0.0847*COS(RADIANS(E96/365*360))</f>
        <v>0.2314433980457978</v>
      </c>
      <c r="AU96">
        <v>29</v>
      </c>
      <c r="AV96">
        <f t="shared" si="50"/>
        <v>10.523838349899249</v>
      </c>
      <c r="AW96">
        <f t="shared" si="51"/>
        <v>12.232715902879274</v>
      </c>
      <c r="AX96">
        <f t="shared" si="52"/>
        <v>1.1623815851367942</v>
      </c>
      <c r="AY96" s="5"/>
      <c r="BD96" s="5"/>
    </row>
    <row r="97" spans="1:61">
      <c r="A97">
        <v>42</v>
      </c>
      <c r="B97">
        <v>82</v>
      </c>
      <c r="C97" t="s">
        <v>58</v>
      </c>
      <c r="D97">
        <v>1</v>
      </c>
      <c r="E97" s="2">
        <f>ROUND(F97,0)-"1-1-83"+1</f>
        <v>31</v>
      </c>
      <c r="F97" s="3">
        <v>30347.415277777778</v>
      </c>
      <c r="G97" t="s">
        <v>45</v>
      </c>
      <c r="H97">
        <v>-7.6</v>
      </c>
      <c r="I97">
        <v>-6.4</v>
      </c>
      <c r="J97">
        <v>1040</v>
      </c>
      <c r="K97">
        <v>8.8000000000000007</v>
      </c>
      <c r="L97">
        <v>51.7</v>
      </c>
      <c r="M97" t="s">
        <v>46</v>
      </c>
      <c r="N97">
        <v>330</v>
      </c>
      <c r="P97" t="s">
        <v>46</v>
      </c>
      <c r="Q97">
        <v>5.5529999999999999</v>
      </c>
      <c r="R97">
        <v>328</v>
      </c>
      <c r="S97">
        <v>0.18590000000000001</v>
      </c>
      <c r="T97">
        <v>33.5</v>
      </c>
      <c r="U97">
        <v>9.1</v>
      </c>
      <c r="V97">
        <v>267</v>
      </c>
      <c r="W97">
        <v>35</v>
      </c>
      <c r="X97">
        <v>1.2116</v>
      </c>
      <c r="AM97">
        <v>212</v>
      </c>
      <c r="AN97">
        <f t="shared" si="53"/>
        <v>2346.7096400000005</v>
      </c>
      <c r="AO97">
        <f t="shared" si="48"/>
        <v>23.417050892070463</v>
      </c>
      <c r="AQ97">
        <f t="shared" si="49"/>
        <v>0.33423683629773221</v>
      </c>
      <c r="AS97">
        <f>0.15852+0.0847*COS(RADIANS(E97/365*360))</f>
        <v>0.2314433980457978</v>
      </c>
      <c r="AU97">
        <v>35</v>
      </c>
      <c r="AV97">
        <f t="shared" si="50"/>
        <v>7.9666711779464823</v>
      </c>
      <c r="AW97">
        <f t="shared" si="51"/>
        <v>9.1854205542842386</v>
      </c>
      <c r="AX97">
        <f t="shared" si="52"/>
        <v>1.1529810066356856</v>
      </c>
      <c r="AY97" s="5"/>
      <c r="BD97" s="5"/>
    </row>
    <row r="98" spans="1:61">
      <c r="A98">
        <v>42</v>
      </c>
      <c r="B98">
        <v>82</v>
      </c>
      <c r="C98" t="s">
        <v>58</v>
      </c>
      <c r="D98">
        <v>1</v>
      </c>
      <c r="E98" s="2">
        <f t="shared" si="35"/>
        <v>31</v>
      </c>
      <c r="F98" s="3">
        <v>30347.665277777778</v>
      </c>
      <c r="G98" t="s">
        <v>45</v>
      </c>
      <c r="H98">
        <v>-7.6</v>
      </c>
      <c r="I98">
        <v>-20.2</v>
      </c>
      <c r="J98">
        <v>1040</v>
      </c>
      <c r="K98">
        <v>17.2</v>
      </c>
      <c r="L98">
        <v>53.1</v>
      </c>
      <c r="M98" t="s">
        <v>46</v>
      </c>
      <c r="N98">
        <v>330</v>
      </c>
      <c r="P98" t="s">
        <v>46</v>
      </c>
      <c r="Q98">
        <v>9.0839999999999996</v>
      </c>
      <c r="R98">
        <v>329</v>
      </c>
      <c r="S98">
        <v>0.3483</v>
      </c>
      <c r="T98">
        <v>38.299999999999997</v>
      </c>
      <c r="U98">
        <v>17.3</v>
      </c>
      <c r="V98">
        <v>311</v>
      </c>
      <c r="W98">
        <v>35</v>
      </c>
      <c r="X98">
        <v>0.32740000000000002</v>
      </c>
      <c r="AM98">
        <v>212</v>
      </c>
      <c r="AN98">
        <f t="shared" si="53"/>
        <v>2414.8844400000003</v>
      </c>
      <c r="AO98">
        <f t="shared" si="48"/>
        <v>33.18892257976465</v>
      </c>
      <c r="AQ98">
        <f t="shared" si="49"/>
        <v>0.66393841590316305</v>
      </c>
      <c r="AS98">
        <f>0.15852+0.0847*COS(RADIANS(E98/365*360))</f>
        <v>0.2314433980457978</v>
      </c>
      <c r="AU98">
        <v>35</v>
      </c>
      <c r="AV98">
        <f t="shared" si="50"/>
        <v>5.3865261053142932</v>
      </c>
      <c r="AW98">
        <f t="shared" si="51"/>
        <v>6.2374884236912846</v>
      </c>
      <c r="AX98">
        <f t="shared" si="52"/>
        <v>1.1579798002904766</v>
      </c>
      <c r="AY98" s="5"/>
      <c r="BD98" s="5"/>
    </row>
    <row r="99" spans="1:61">
      <c r="A99">
        <v>42</v>
      </c>
      <c r="B99">
        <v>82</v>
      </c>
      <c r="C99" t="s">
        <v>58</v>
      </c>
      <c r="D99">
        <v>1</v>
      </c>
      <c r="E99" s="2">
        <f t="shared" si="35"/>
        <v>31</v>
      </c>
      <c r="F99" s="3">
        <v>30347.520833333332</v>
      </c>
      <c r="G99" t="s">
        <v>45</v>
      </c>
      <c r="H99">
        <v>-7.6</v>
      </c>
      <c r="I99">
        <v>-10.7</v>
      </c>
      <c r="J99">
        <v>1040</v>
      </c>
      <c r="K99">
        <v>11.9</v>
      </c>
      <c r="L99">
        <v>45.1</v>
      </c>
      <c r="M99" t="s">
        <v>46</v>
      </c>
      <c r="N99">
        <v>330</v>
      </c>
      <c r="P99" t="s">
        <v>46</v>
      </c>
      <c r="Q99">
        <v>7.7190000000000003</v>
      </c>
      <c r="R99">
        <v>327</v>
      </c>
      <c r="S99">
        <v>0.222</v>
      </c>
      <c r="T99">
        <v>28.8</v>
      </c>
      <c r="U99">
        <v>12.2</v>
      </c>
      <c r="V99">
        <v>231</v>
      </c>
      <c r="W99">
        <v>63</v>
      </c>
      <c r="X99">
        <v>1.6558999999999999</v>
      </c>
      <c r="AM99">
        <v>212</v>
      </c>
      <c r="AN99">
        <f t="shared" si="53"/>
        <v>2372.4830400000001</v>
      </c>
      <c r="AO99">
        <f t="shared" si="48"/>
        <v>26.780284237674238</v>
      </c>
      <c r="AQ99">
        <f t="shared" si="49"/>
        <v>0.43526583309385569</v>
      </c>
      <c r="AS99">
        <f>0.15852+0.0847*COS(RADIANS(E99/365*360))</f>
        <v>0.2314433980457978</v>
      </c>
      <c r="AU99">
        <v>63</v>
      </c>
      <c r="AV99">
        <f t="shared" si="50"/>
        <v>11.655355331783099</v>
      </c>
      <c r="AW99">
        <f t="shared" si="51"/>
        <v>13.523611248181945</v>
      </c>
      <c r="AX99">
        <f t="shared" si="52"/>
        <v>1.1602916310328422</v>
      </c>
      <c r="AY99" s="5">
        <f>W99*AS99*AV99/SQRT(W99^2*AS99^2-AV99^2)</f>
        <v>19.397857390151163</v>
      </c>
      <c r="AZ99">
        <f>LN(AY99)-LN(1+EXP(614.6/8.314-200000/AN99))+32879/AN99</f>
        <v>16.823607763838496</v>
      </c>
      <c r="BA99">
        <f>EXP(AZ99-32879/8.314/298.16)/(1+EXP(614.6/8.314-200000/298.16/8.314))</f>
        <v>35.125024674244877</v>
      </c>
      <c r="BB99">
        <f>+EXP(11.88-14510/AN99)*1000</f>
        <v>318634.53695531457</v>
      </c>
      <c r="BC99">
        <f>+EXP(38.08-80470/AN99)</f>
        <v>64.196539990181961</v>
      </c>
      <c r="BD99" s="5">
        <f>(X99+AQ99)*(V99+BC99*(1+212.78/BB99*1000))/(V99-AO99)</f>
        <v>3.4617244914116663</v>
      </c>
      <c r="BE99">
        <f>+LN(BD99)-LN(1+EXP(645/8.31-203000/AN99))+(74000/AN99)</f>
        <v>32.432363277878437</v>
      </c>
      <c r="BF99">
        <f>EXP(BE99-74000/8.314/298.16)/(1+EXP(645/8.314-203000/298.16/8.314))</f>
        <v>13.028122222915641</v>
      </c>
    </row>
    <row r="100" spans="1:61">
      <c r="A100">
        <v>42</v>
      </c>
      <c r="B100">
        <v>82</v>
      </c>
      <c r="C100" t="s">
        <v>58</v>
      </c>
      <c r="D100">
        <v>1</v>
      </c>
      <c r="E100" s="2">
        <f t="shared" si="35"/>
        <v>31</v>
      </c>
      <c r="F100" s="3">
        <v>30347.614583333332</v>
      </c>
      <c r="G100" t="s">
        <v>45</v>
      </c>
      <c r="H100">
        <v>-7.6</v>
      </c>
      <c r="I100">
        <v>-13.5</v>
      </c>
      <c r="J100">
        <v>1040</v>
      </c>
      <c r="K100">
        <v>16.899999999999999</v>
      </c>
      <c r="L100">
        <v>54.1</v>
      </c>
      <c r="M100" t="s">
        <v>46</v>
      </c>
      <c r="N100">
        <v>330</v>
      </c>
      <c r="P100" t="s">
        <v>46</v>
      </c>
      <c r="Q100">
        <v>8.7249999999999996</v>
      </c>
      <c r="R100">
        <v>326</v>
      </c>
      <c r="S100">
        <v>0.33239999999999997</v>
      </c>
      <c r="T100">
        <v>38.1</v>
      </c>
      <c r="U100">
        <v>17</v>
      </c>
      <c r="V100">
        <v>238</v>
      </c>
      <c r="W100">
        <v>102</v>
      </c>
      <c r="X100">
        <v>2.0152000000000001</v>
      </c>
      <c r="AM100">
        <v>212</v>
      </c>
      <c r="AN100">
        <f t="shared" si="53"/>
        <v>2412.3902400000002</v>
      </c>
      <c r="AO100">
        <f t="shared" si="48"/>
        <v>32.779533434967114</v>
      </c>
      <c r="AQ100">
        <f t="shared" si="49"/>
        <v>0.64791730168147144</v>
      </c>
      <c r="AS100">
        <f>0.15852+0.0847*COS(RADIANS(E100/365*360))</f>
        <v>0.2314433980457978</v>
      </c>
      <c r="AU100">
        <v>102</v>
      </c>
      <c r="AV100">
        <f t="shared" si="50"/>
        <v>15.756974274443026</v>
      </c>
      <c r="AW100">
        <f t="shared" si="51"/>
        <v>18.364659192213047</v>
      </c>
      <c r="AX100">
        <f t="shared" si="52"/>
        <v>1.165494013784077</v>
      </c>
      <c r="AY100" s="5">
        <f>W100*AS100*AV100/SQRT(W100^2*AS100^2-AV100^2)</f>
        <v>21.160467916329825</v>
      </c>
      <c r="AZ100">
        <f>LN(AY100)-LN(1+EXP(614.6/8.314-200000/AN100))+32879/AN100</f>
        <v>16.681230170848835</v>
      </c>
      <c r="BA100">
        <f>EXP(AZ100-32879/8.314/298.16)/(1+EXP(614.6/8.314-200000/298.16/8.314))</f>
        <v>30.463712985527071</v>
      </c>
      <c r="BB100">
        <f>+EXP(11.88-14510/AN100)*1000</f>
        <v>352559.20910518186</v>
      </c>
      <c r="BC100">
        <f>+EXP(38.08-80470/AN100)</f>
        <v>112.50998405760838</v>
      </c>
      <c r="BD100" s="5">
        <f>(X100+AQ100)*(V100+BC100*(1+212.78/BB100*1000))/(V100-AO100)</f>
        <v>5.4296885026834305</v>
      </c>
      <c r="BE100">
        <f>+LN(BD100)-LN(1+EXP(645/8.31-203000/AN100))+(74000/AN100)</f>
        <v>32.36539684988994</v>
      </c>
      <c r="BF100">
        <f>EXP(BE100-74000/8.314/298.16)/(1+EXP(645/8.314-203000/298.16/8.314))</f>
        <v>12.184246428094733</v>
      </c>
    </row>
    <row r="101" spans="1:61">
      <c r="E101" s="2"/>
      <c r="F101" s="3"/>
    </row>
    <row r="102" spans="1:61">
      <c r="A102" s="8">
        <v>42</v>
      </c>
      <c r="B102" s="8">
        <v>82</v>
      </c>
      <c r="C102" t="s">
        <v>58</v>
      </c>
      <c r="D102" s="8">
        <v>3</v>
      </c>
      <c r="E102" s="2">
        <f t="shared" si="35"/>
        <v>31</v>
      </c>
      <c r="F102" s="3">
        <v>30347.744444444445</v>
      </c>
      <c r="G102" t="s">
        <v>45</v>
      </c>
      <c r="H102">
        <v>-7.6</v>
      </c>
      <c r="I102" t="s">
        <v>46</v>
      </c>
      <c r="J102">
        <v>1040</v>
      </c>
      <c r="K102">
        <v>15.8</v>
      </c>
      <c r="L102">
        <v>55.5</v>
      </c>
      <c r="M102" t="s">
        <v>46</v>
      </c>
      <c r="N102">
        <v>330</v>
      </c>
      <c r="P102" t="s">
        <v>46</v>
      </c>
      <c r="Q102">
        <v>8.0039999999999996</v>
      </c>
      <c r="R102">
        <v>331</v>
      </c>
      <c r="S102">
        <v>7.1999999999999995E-2</v>
      </c>
      <c r="T102">
        <v>9</v>
      </c>
      <c r="U102">
        <v>16</v>
      </c>
      <c r="V102">
        <v>408</v>
      </c>
      <c r="W102">
        <v>2</v>
      </c>
      <c r="X102">
        <v>-0.45910000000000001</v>
      </c>
      <c r="AH102">
        <v>-0.42130000000000001</v>
      </c>
      <c r="AI102">
        <v>4.2799999999999998E-2</v>
      </c>
      <c r="AJ102">
        <v>3</v>
      </c>
      <c r="AK102">
        <f>AVERAGE(U102:U104)</f>
        <v>17.233333333333334</v>
      </c>
      <c r="AL102">
        <f>AVERAGE(V102:V104)</f>
        <v>330</v>
      </c>
      <c r="AM102">
        <v>212</v>
      </c>
      <c r="AN102">
        <f>8.314*(AK102+273.16)</f>
        <v>2414.3301733333337</v>
      </c>
      <c r="AO102">
        <f t="shared" ref="AO102:AO108" si="54">0.5*AM102/1.01325*1000/EXP(-3.9489+28990/AN102)</f>
        <v>33.097580940349452</v>
      </c>
      <c r="AP102">
        <f>LN(-AH102)+57052/AN102</f>
        <v>22.766160650435083</v>
      </c>
      <c r="AQ102">
        <f t="shared" ref="AQ102:AQ108" si="55">EXP(AP$102-57052/AN102)</f>
        <v>0.4212999999999999</v>
      </c>
      <c r="AR102">
        <f>AI102*4*(1+2*AO102/AL102)/(1-AO102/AL102)</f>
        <v>0.22845422387868197</v>
      </c>
      <c r="AS102">
        <f>0.15852+0.0847*COS(RADIANS(E102/365*360))</f>
        <v>0.2314433980457978</v>
      </c>
      <c r="AT102">
        <f>0.000000926*E102*E102 - 0.000385884*E102+ 0.056568805</f>
        <v>4.5496286999999996E-2</v>
      </c>
      <c r="AU102">
        <v>2</v>
      </c>
      <c r="AV102">
        <f t="shared" ref="AV102:AV108" si="56">(X102+AQ102)/(V102-AO102)*(4*V102+8*AO102)</f>
        <v>-0.19124525431497416</v>
      </c>
      <c r="AW102">
        <f t="shared" ref="AW102:AW108" si="57">(X102+AQ102)/(V102-AO102)*(4.5*V102+10.5*AO102)</f>
        <v>-0.22015656789371763</v>
      </c>
      <c r="AX102">
        <f t="shared" ref="AX102:AX108" si="58">AW102/AV102</f>
        <v>1.1511740183164365</v>
      </c>
      <c r="AY102" s="5"/>
      <c r="BD102" s="5"/>
      <c r="BG102">
        <f>AVERAGE(BA102:BA108)</f>
        <v>107.36569840855192</v>
      </c>
      <c r="BH102">
        <f>AVERAGE(BF102:BF108)</f>
        <v>38.61187945118386</v>
      </c>
      <c r="BI102">
        <f>BG102/BH102</f>
        <v>2.7806390140705788</v>
      </c>
    </row>
    <row r="103" spans="1:61">
      <c r="A103">
        <v>42</v>
      </c>
      <c r="B103">
        <v>82</v>
      </c>
      <c r="C103" t="s">
        <v>58</v>
      </c>
      <c r="D103">
        <v>3</v>
      </c>
      <c r="E103" s="2">
        <f t="shared" si="35"/>
        <v>31</v>
      </c>
      <c r="F103" s="3">
        <v>30347.706944444446</v>
      </c>
      <c r="G103" t="s">
        <v>45</v>
      </c>
      <c r="H103">
        <v>-7.6</v>
      </c>
      <c r="I103">
        <v>-13.7</v>
      </c>
      <c r="J103">
        <v>1040</v>
      </c>
      <c r="K103">
        <v>17.899999999999999</v>
      </c>
      <c r="L103">
        <v>50.2</v>
      </c>
      <c r="M103" t="s">
        <v>46</v>
      </c>
      <c r="N103">
        <v>330</v>
      </c>
      <c r="P103" t="s">
        <v>46</v>
      </c>
      <c r="Q103">
        <v>10.199</v>
      </c>
      <c r="R103">
        <v>329</v>
      </c>
      <c r="S103">
        <v>0.2409</v>
      </c>
      <c r="T103">
        <v>23.6</v>
      </c>
      <c r="U103">
        <v>18.100000000000001</v>
      </c>
      <c r="V103">
        <v>302</v>
      </c>
      <c r="W103">
        <v>13</v>
      </c>
      <c r="X103">
        <v>0.33400000000000002</v>
      </c>
      <c r="AH103">
        <v>-0.60299999999999998</v>
      </c>
      <c r="AI103">
        <v>7.2099999999999997E-2</v>
      </c>
      <c r="AJ103">
        <v>2</v>
      </c>
      <c r="AK103">
        <f>AVERAGE(U102:U103)</f>
        <v>17.05</v>
      </c>
      <c r="AL103">
        <f>AVERAGE(V102:V103)</f>
        <v>355</v>
      </c>
      <c r="AM103">
        <v>212</v>
      </c>
      <c r="AN103">
        <f>8.314*(AK103+273.16)</f>
        <v>2412.8059400000002</v>
      </c>
      <c r="AO103">
        <f t="shared" si="54"/>
        <v>32.847471115409519</v>
      </c>
      <c r="AP103">
        <f>LN(-AH103)+57052/AN103</f>
        <v>23.139660734777966</v>
      </c>
      <c r="AQ103">
        <f t="shared" si="55"/>
        <v>0.41505751972954591</v>
      </c>
      <c r="AS103">
        <f>0.15852+0.0847*COS(RADIANS(E103/365*360))</f>
        <v>0.2314433980457978</v>
      </c>
      <c r="AU103">
        <v>13</v>
      </c>
      <c r="AV103">
        <f t="shared" si="56"/>
        <v>4.0932130578288559</v>
      </c>
      <c r="AW103">
        <f t="shared" si="57"/>
        <v>4.7419875624212962</v>
      </c>
      <c r="AX103">
        <f t="shared" si="58"/>
        <v>1.1585000573941702</v>
      </c>
      <c r="AY103" s="5"/>
      <c r="BD103" s="5"/>
    </row>
    <row r="104" spans="1:61">
      <c r="A104">
        <v>42</v>
      </c>
      <c r="B104">
        <v>82</v>
      </c>
      <c r="C104" t="s">
        <v>58</v>
      </c>
      <c r="D104">
        <v>3</v>
      </c>
      <c r="E104" s="2">
        <f t="shared" si="35"/>
        <v>31</v>
      </c>
      <c r="F104" s="3">
        <v>30347.667361111111</v>
      </c>
      <c r="G104" t="s">
        <v>45</v>
      </c>
      <c r="H104">
        <v>-7.6</v>
      </c>
      <c r="I104">
        <v>-20.5</v>
      </c>
      <c r="J104">
        <v>1040</v>
      </c>
      <c r="K104">
        <v>17.399999999999999</v>
      </c>
      <c r="L104">
        <v>51.3</v>
      </c>
      <c r="M104" t="s">
        <v>46</v>
      </c>
      <c r="N104">
        <v>330</v>
      </c>
      <c r="P104" t="s">
        <v>46</v>
      </c>
      <c r="Q104">
        <v>9.6709999999999994</v>
      </c>
      <c r="R104">
        <v>329</v>
      </c>
      <c r="S104">
        <v>0.29089999999999999</v>
      </c>
      <c r="T104">
        <v>30.1</v>
      </c>
      <c r="U104">
        <v>17.600000000000001</v>
      </c>
      <c r="V104">
        <v>280</v>
      </c>
      <c r="W104">
        <v>31</v>
      </c>
      <c r="X104">
        <v>0.83020000000000005</v>
      </c>
      <c r="AM104">
        <v>212</v>
      </c>
      <c r="AN104">
        <f>8.314*(U104+273.16)</f>
        <v>2417.3786400000004</v>
      </c>
      <c r="AO104">
        <f t="shared" si="54"/>
        <v>33.602563997853217</v>
      </c>
      <c r="AQ104">
        <f t="shared" si="55"/>
        <v>0.43404352041570893</v>
      </c>
      <c r="AS104">
        <f>0.15852+0.0847*COS(RADIANS(E104/365*360))</f>
        <v>0.2314433980457978</v>
      </c>
      <c r="AU104">
        <v>31</v>
      </c>
      <c r="AV104">
        <f t="shared" si="56"/>
        <v>7.1259156011648486</v>
      </c>
      <c r="AW104">
        <f t="shared" si="57"/>
        <v>8.275272741248207</v>
      </c>
      <c r="AX104">
        <f t="shared" si="58"/>
        <v>1.1612925558500127</v>
      </c>
      <c r="AY104" s="5"/>
      <c r="BD104" s="5"/>
    </row>
    <row r="105" spans="1:61">
      <c r="A105">
        <v>42</v>
      </c>
      <c r="B105">
        <v>82</v>
      </c>
      <c r="C105" t="s">
        <v>58</v>
      </c>
      <c r="D105">
        <v>3</v>
      </c>
      <c r="E105" s="2">
        <f t="shared" si="35"/>
        <v>31</v>
      </c>
      <c r="F105" s="3">
        <v>30347.577083333334</v>
      </c>
      <c r="G105" t="s">
        <v>45</v>
      </c>
      <c r="H105">
        <v>-7.6</v>
      </c>
      <c r="I105">
        <v>-11.8</v>
      </c>
      <c r="J105">
        <v>1040</v>
      </c>
      <c r="K105">
        <v>15.8</v>
      </c>
      <c r="L105">
        <v>39.5</v>
      </c>
      <c r="M105" t="s">
        <v>46</v>
      </c>
      <c r="N105">
        <v>330</v>
      </c>
      <c r="P105" t="s">
        <v>46</v>
      </c>
      <c r="Q105">
        <v>10.801</v>
      </c>
      <c r="R105">
        <v>329</v>
      </c>
      <c r="S105">
        <v>0.49430000000000002</v>
      </c>
      <c r="T105">
        <v>45.8</v>
      </c>
      <c r="U105">
        <v>16</v>
      </c>
      <c r="V105">
        <v>302</v>
      </c>
      <c r="W105">
        <v>32</v>
      </c>
      <c r="X105">
        <v>0.61799999999999999</v>
      </c>
      <c r="AM105">
        <v>212</v>
      </c>
      <c r="AN105">
        <f>8.314*(U105+273.16)</f>
        <v>2404.0762400000003</v>
      </c>
      <c r="AO105">
        <f t="shared" si="54"/>
        <v>31.445176275265265</v>
      </c>
      <c r="AQ105">
        <f t="shared" si="55"/>
        <v>0.38090705549143716</v>
      </c>
      <c r="AS105">
        <f>0.15852+0.0847*COS(RADIANS(E105/365*360))</f>
        <v>0.2314433980457978</v>
      </c>
      <c r="AU105">
        <v>32</v>
      </c>
      <c r="AV105">
        <f t="shared" si="56"/>
        <v>5.3888013176112555</v>
      </c>
      <c r="AW105">
        <f t="shared" si="57"/>
        <v>6.2365481192683516</v>
      </c>
      <c r="AX105">
        <f t="shared" si="58"/>
        <v>1.1573163959277097</v>
      </c>
      <c r="AY105" s="5"/>
      <c r="BD105" s="5"/>
    </row>
    <row r="106" spans="1:61">
      <c r="A106">
        <v>42</v>
      </c>
      <c r="B106">
        <v>82</v>
      </c>
      <c r="C106" t="s">
        <v>58</v>
      </c>
      <c r="D106">
        <v>3</v>
      </c>
      <c r="E106" s="2">
        <f t="shared" si="35"/>
        <v>31</v>
      </c>
      <c r="F106" s="3">
        <v>30347.619444444445</v>
      </c>
      <c r="G106" t="s">
        <v>45</v>
      </c>
      <c r="H106">
        <v>-7.6</v>
      </c>
      <c r="I106">
        <v>-14.1</v>
      </c>
      <c r="J106">
        <v>1040</v>
      </c>
      <c r="K106">
        <v>17.3</v>
      </c>
      <c r="L106">
        <v>53</v>
      </c>
      <c r="M106" t="s">
        <v>46</v>
      </c>
      <c r="N106">
        <v>330</v>
      </c>
      <c r="P106" t="s">
        <v>46</v>
      </c>
      <c r="Q106">
        <v>9.16</v>
      </c>
      <c r="R106">
        <v>329</v>
      </c>
      <c r="S106">
        <v>0.31890000000000002</v>
      </c>
      <c r="T106">
        <v>34.799999999999997</v>
      </c>
      <c r="U106">
        <v>17.399999999999999</v>
      </c>
      <c r="V106">
        <v>283</v>
      </c>
      <c r="W106">
        <v>59</v>
      </c>
      <c r="X106">
        <v>0.88280000000000003</v>
      </c>
      <c r="AM106">
        <v>212</v>
      </c>
      <c r="AN106">
        <f>8.314*(U106+273.16)</f>
        <v>2415.7158399999998</v>
      </c>
      <c r="AO106">
        <f t="shared" si="54"/>
        <v>33.326328884140914</v>
      </c>
      <c r="AQ106">
        <f t="shared" si="55"/>
        <v>0.42704943627743797</v>
      </c>
      <c r="AS106">
        <f>0.15852+0.0847*COS(RADIANS(E106/365*360))</f>
        <v>0.2314433980457978</v>
      </c>
      <c r="AU106">
        <v>59</v>
      </c>
      <c r="AV106">
        <f t="shared" si="56"/>
        <v>7.3374550808469374</v>
      </c>
      <c r="AW106">
        <f t="shared" si="57"/>
        <v>8.516894132919953</v>
      </c>
      <c r="AX106">
        <f t="shared" si="58"/>
        <v>1.1607422517858708</v>
      </c>
      <c r="AY106" s="5"/>
      <c r="BD106" s="5"/>
    </row>
    <row r="107" spans="1:61">
      <c r="A107">
        <v>42</v>
      </c>
      <c r="B107">
        <v>82</v>
      </c>
      <c r="C107" t="s">
        <v>58</v>
      </c>
      <c r="D107">
        <v>3</v>
      </c>
      <c r="E107" s="2">
        <f>ROUND(F107,0)-"1-1-83"+1</f>
        <v>31</v>
      </c>
      <c r="F107" s="3">
        <v>30347.472222222223</v>
      </c>
      <c r="G107" t="s">
        <v>45</v>
      </c>
      <c r="H107">
        <v>-7.6</v>
      </c>
      <c r="I107">
        <v>-7.7</v>
      </c>
      <c r="J107">
        <v>1040</v>
      </c>
      <c r="K107">
        <v>9.8000000000000007</v>
      </c>
      <c r="L107">
        <v>49.7</v>
      </c>
      <c r="M107" t="s">
        <v>46</v>
      </c>
      <c r="N107">
        <v>330</v>
      </c>
      <c r="P107" t="s">
        <v>46</v>
      </c>
      <c r="Q107">
        <v>6.093</v>
      </c>
      <c r="R107">
        <v>326</v>
      </c>
      <c r="S107">
        <v>0.24510000000000001</v>
      </c>
      <c r="T107">
        <v>40.200000000000003</v>
      </c>
      <c r="U107">
        <v>10</v>
      </c>
      <c r="V107">
        <v>227</v>
      </c>
      <c r="W107">
        <v>83</v>
      </c>
      <c r="X107">
        <v>2.4275000000000002</v>
      </c>
      <c r="AM107">
        <v>212</v>
      </c>
      <c r="AN107">
        <f>8.314*(U107+273.16)</f>
        <v>2354.1922400000003</v>
      </c>
      <c r="AO107">
        <f t="shared" si="54"/>
        <v>24.354797986207046</v>
      </c>
      <c r="AQ107">
        <f t="shared" si="55"/>
        <v>0.23037336291704558</v>
      </c>
      <c r="AS107">
        <f>0.15852+0.0847*COS(RADIANS(E107/365*360))</f>
        <v>0.2314433980457978</v>
      </c>
      <c r="AU107">
        <v>83</v>
      </c>
      <c r="AV107">
        <f t="shared" si="56"/>
        <v>14.464713375958883</v>
      </c>
      <c r="AW107">
        <f t="shared" si="57"/>
        <v>16.751955038490077</v>
      </c>
      <c r="AX107">
        <f t="shared" si="58"/>
        <v>1.1581256125221748</v>
      </c>
      <c r="AY107" s="5"/>
      <c r="BD107" s="5"/>
    </row>
    <row r="108" spans="1:61">
      <c r="A108">
        <v>42</v>
      </c>
      <c r="B108">
        <v>82</v>
      </c>
      <c r="C108" t="s">
        <v>58</v>
      </c>
      <c r="D108">
        <v>3</v>
      </c>
      <c r="E108" s="2">
        <f t="shared" si="35"/>
        <v>31</v>
      </c>
      <c r="F108" s="3">
        <v>30347.530555555557</v>
      </c>
      <c r="G108" t="s">
        <v>45</v>
      </c>
      <c r="H108">
        <v>-7.6</v>
      </c>
      <c r="I108">
        <v>-10.9</v>
      </c>
      <c r="J108">
        <v>1040</v>
      </c>
      <c r="K108">
        <v>13.4</v>
      </c>
      <c r="L108">
        <v>42.9</v>
      </c>
      <c r="M108" t="s">
        <v>46</v>
      </c>
      <c r="N108">
        <v>330</v>
      </c>
      <c r="P108" t="s">
        <v>46</v>
      </c>
      <c r="Q108">
        <v>9.1440000000000001</v>
      </c>
      <c r="R108">
        <v>322</v>
      </c>
      <c r="S108">
        <v>0.41499999999999998</v>
      </c>
      <c r="T108">
        <v>45.4</v>
      </c>
      <c r="U108">
        <v>14</v>
      </c>
      <c r="V108">
        <v>145</v>
      </c>
      <c r="W108">
        <v>193</v>
      </c>
      <c r="X108">
        <v>4.9363000000000001</v>
      </c>
      <c r="AM108">
        <v>212</v>
      </c>
      <c r="AN108">
        <f>8.314*(U108+273.16)</f>
        <v>2387.4482400000002</v>
      </c>
      <c r="AO108">
        <f t="shared" si="54"/>
        <v>28.91208753756759</v>
      </c>
      <c r="AQ108">
        <f t="shared" si="55"/>
        <v>0.32287724538519896</v>
      </c>
      <c r="AS108">
        <f>0.15852+0.0847*COS(RADIANS(E108/365*360))</f>
        <v>0.2314433980457978</v>
      </c>
      <c r="AU108">
        <v>193</v>
      </c>
      <c r="AV108">
        <f t="shared" si="56"/>
        <v>36.75449971466648</v>
      </c>
      <c r="AW108">
        <f t="shared" si="57"/>
        <v>43.313536020640498</v>
      </c>
      <c r="AX108">
        <f t="shared" si="58"/>
        <v>1.1784553281065804</v>
      </c>
      <c r="AY108" s="5">
        <f>W108*AS108*AV108/SQRT(W108^2*AS108^2-AV108^2)</f>
        <v>64.675345754783251</v>
      </c>
      <c r="AZ108">
        <f>LN(AY108)-LN(1+EXP(614.6/8.314-200000/AN108))+32879/AN108</f>
        <v>17.940934683105965</v>
      </c>
      <c r="BA108">
        <f>EXP(AZ108-32879/8.314/298.16)/(1+EXP(614.6/8.314-200000/298.16/8.314))</f>
        <v>107.36569840855192</v>
      </c>
      <c r="BB108">
        <f>+EXP(11.88-14510/AN108)*1000</f>
        <v>331087.04902014125</v>
      </c>
      <c r="BC108">
        <f>+EXP(38.08-80470/AN108)</f>
        <v>79.404674414040159</v>
      </c>
      <c r="BD108" s="5">
        <f>(X108+AQ108)*(V108+BC108*(1+212.78/BB108*1000))/(V108-AO108)</f>
        <v>12.478176002890615</v>
      </c>
      <c r="BE108">
        <f>+LN(BD108)-LN(1+EXP(645/8.31-203000/AN108))+(74000/AN108)</f>
        <v>33.518812995877902</v>
      </c>
      <c r="BF108">
        <f>EXP(BE108-74000/8.314/298.16)/(1+EXP(645/8.314-203000/298.16/8.314))</f>
        <v>38.61187945118386</v>
      </c>
    </row>
    <row r="109" spans="1:61">
      <c r="E109" s="2"/>
      <c r="F109" s="3"/>
    </row>
    <row r="110" spans="1:61">
      <c r="A110" s="8">
        <v>43</v>
      </c>
      <c r="B110" s="8">
        <v>81</v>
      </c>
      <c r="C110" s="9" t="s">
        <v>57</v>
      </c>
      <c r="D110" s="8">
        <v>1</v>
      </c>
      <c r="E110" s="2">
        <f t="shared" si="35"/>
        <v>31</v>
      </c>
      <c r="F110" s="3">
        <v>30347.74861111111</v>
      </c>
      <c r="G110" t="s">
        <v>45</v>
      </c>
      <c r="H110">
        <v>-9.9</v>
      </c>
      <c r="I110" t="s">
        <v>46</v>
      </c>
      <c r="J110">
        <v>1040</v>
      </c>
      <c r="K110">
        <v>15.4</v>
      </c>
      <c r="L110">
        <v>57.1</v>
      </c>
      <c r="M110" t="s">
        <v>46</v>
      </c>
      <c r="N110">
        <v>330</v>
      </c>
      <c r="P110" t="s">
        <v>46</v>
      </c>
      <c r="Q110">
        <v>7.64</v>
      </c>
      <c r="R110">
        <v>331</v>
      </c>
      <c r="S110">
        <v>8.8700000000000001E-2</v>
      </c>
      <c r="T110">
        <v>11.6</v>
      </c>
      <c r="U110">
        <v>15.7</v>
      </c>
      <c r="V110">
        <v>389</v>
      </c>
      <c r="W110">
        <v>2</v>
      </c>
      <c r="X110">
        <v>-0.4491</v>
      </c>
      <c r="AH110">
        <v>-0.51849999999999996</v>
      </c>
      <c r="AI110">
        <v>3.7100000000000001E-2</v>
      </c>
      <c r="AJ110">
        <v>7</v>
      </c>
      <c r="AK110">
        <f>AVERAGE(U110:U116)</f>
        <v>14.728571428571428</v>
      </c>
      <c r="AL110">
        <f>AVERAGE(V110:V116)</f>
        <v>315.28571428571428</v>
      </c>
      <c r="AM110">
        <v>212</v>
      </c>
      <c r="AN110">
        <f>8.314*(AK110+273.16)</f>
        <v>2393.5055828571435</v>
      </c>
      <c r="AO110">
        <f t="shared" ref="AO110:AO120" si="59">0.5*AM110/1.01325*1000/EXP(-3.9489+28990/AN110)</f>
        <v>29.814346959085348</v>
      </c>
      <c r="AP110">
        <f>LN(-AH110)+57052/AN110</f>
        <v>23.179352254884215</v>
      </c>
      <c r="AQ110">
        <f t="shared" ref="AQ110:AQ120" si="60">EXP(AP$110-57052/AN110)</f>
        <v>0.51850000000000018</v>
      </c>
      <c r="AR110">
        <f>AI110*4*(1+2*AO110/AL110)/(1-AO110/AL110)</f>
        <v>0.1948962472085608</v>
      </c>
      <c r="AS110">
        <f>0.15852+0.0847*COS(RADIANS(E110/365*360))</f>
        <v>0.2314433980457978</v>
      </c>
      <c r="AT110">
        <f>0.000000926*E110*E110 - 0.000385884*E110+ 0.056568805</f>
        <v>4.5496286999999996E-2</v>
      </c>
      <c r="AU110">
        <v>2</v>
      </c>
      <c r="AV110">
        <f t="shared" ref="AV110:AV120" si="61">(X110+AQ110)/(V110-AO110)*(4*V110+8*AO110)</f>
        <v>0.34672689284028363</v>
      </c>
      <c r="AW110">
        <f t="shared" ref="AW110:AW120" si="62">(X110+AQ110)/(V110-AO110)*(4.5*V110+10.5*AO110)</f>
        <v>0.39870861605035446</v>
      </c>
      <c r="AX110">
        <f t="shared" ref="AX110:AX120" si="63">AW110/AV110</f>
        <v>1.1499212327727222</v>
      </c>
      <c r="AY110" s="5"/>
      <c r="BD110" s="5"/>
      <c r="BG110">
        <f>AVERAGE(BA110:BA120)</f>
        <v>46.771855679059598</v>
      </c>
      <c r="BH110">
        <f>AVERAGE(BF110:BF120)</f>
        <v>23.857044504932816</v>
      </c>
      <c r="BI110">
        <f>BG110/BH110</f>
        <v>1.9605050269067816</v>
      </c>
    </row>
    <row r="111" spans="1:61" ht="13.2" customHeight="1">
      <c r="A111">
        <v>43</v>
      </c>
      <c r="B111">
        <v>81</v>
      </c>
      <c r="C111" s="9" t="s">
        <v>57</v>
      </c>
      <c r="D111">
        <v>1</v>
      </c>
      <c r="E111" s="2">
        <f>ROUND(F111,0)-"1-1-83"+1</f>
        <v>31</v>
      </c>
      <c r="F111" s="3">
        <v>30347.361111111109</v>
      </c>
      <c r="G111" t="s">
        <v>45</v>
      </c>
      <c r="H111">
        <v>-9.9</v>
      </c>
      <c r="I111">
        <v>-11.8</v>
      </c>
      <c r="J111">
        <v>1040</v>
      </c>
      <c r="K111">
        <v>8.1999999999999993</v>
      </c>
      <c r="L111">
        <v>53.5</v>
      </c>
      <c r="M111" t="s">
        <v>46</v>
      </c>
      <c r="N111">
        <v>330</v>
      </c>
      <c r="P111" t="s">
        <v>46</v>
      </c>
      <c r="Q111">
        <v>5.2149999999999999</v>
      </c>
      <c r="R111">
        <v>330</v>
      </c>
      <c r="S111">
        <v>0.11749999999999999</v>
      </c>
      <c r="T111">
        <v>22.5</v>
      </c>
      <c r="U111">
        <v>8.6</v>
      </c>
      <c r="V111">
        <v>323</v>
      </c>
      <c r="W111">
        <v>13</v>
      </c>
      <c r="X111">
        <v>5.6000000000000001E-2</v>
      </c>
      <c r="AM111">
        <v>212</v>
      </c>
      <c r="AN111">
        <f t="shared" ref="AN111:AN120" si="64">8.314*(U111+273.16)</f>
        <v>2342.5526400000003</v>
      </c>
      <c r="AO111">
        <f t="shared" si="59"/>
        <v>22.909288974985014</v>
      </c>
      <c r="AQ111">
        <f t="shared" si="60"/>
        <v>0.30873358801608819</v>
      </c>
      <c r="AS111">
        <f>0.15852+0.0847*COS(RADIANS(E111/365*360))</f>
        <v>0.2314433980457978</v>
      </c>
      <c r="AU111">
        <v>13</v>
      </c>
      <c r="AV111">
        <f t="shared" si="61"/>
        <v>1.793064807680375</v>
      </c>
      <c r="AW111">
        <f t="shared" si="62"/>
        <v>2.0589642155924248</v>
      </c>
      <c r="AX111">
        <f t="shared" si="63"/>
        <v>1.1482932500672045</v>
      </c>
      <c r="AY111" s="5"/>
      <c r="BD111" s="5"/>
    </row>
    <row r="112" spans="1:61">
      <c r="A112">
        <v>43</v>
      </c>
      <c r="B112">
        <v>81</v>
      </c>
      <c r="C112" s="9" t="s">
        <v>57</v>
      </c>
      <c r="D112">
        <v>1</v>
      </c>
      <c r="E112" s="2">
        <f t="shared" si="35"/>
        <v>31</v>
      </c>
      <c r="F112" s="3">
        <v>30347.709722222222</v>
      </c>
      <c r="G112" t="s">
        <v>45</v>
      </c>
      <c r="H112">
        <v>-9.9</v>
      </c>
      <c r="I112">
        <v>-15.6</v>
      </c>
      <c r="J112">
        <v>1040</v>
      </c>
      <c r="K112">
        <v>17.7</v>
      </c>
      <c r="L112">
        <v>52.9</v>
      </c>
      <c r="M112" t="s">
        <v>46</v>
      </c>
      <c r="N112">
        <v>330</v>
      </c>
      <c r="P112" t="s">
        <v>46</v>
      </c>
      <c r="Q112">
        <v>9.6660000000000004</v>
      </c>
      <c r="R112">
        <v>330</v>
      </c>
      <c r="S112">
        <v>0.28439999999999999</v>
      </c>
      <c r="T112">
        <v>29.4</v>
      </c>
      <c r="U112">
        <v>18</v>
      </c>
      <c r="V112">
        <v>330</v>
      </c>
      <c r="W112">
        <v>15</v>
      </c>
      <c r="X112">
        <v>-9.3899999999999997E-2</v>
      </c>
      <c r="AM112">
        <v>212</v>
      </c>
      <c r="AN112">
        <f t="shared" si="64"/>
        <v>2420.70424</v>
      </c>
      <c r="AO112">
        <f t="shared" si="59"/>
        <v>34.16075996917013</v>
      </c>
      <c r="AQ112">
        <f t="shared" si="60"/>
        <v>0.6777371350533502</v>
      </c>
      <c r="AS112">
        <f>0.15852+0.0847*COS(RADIANS(E112/365*360))</f>
        <v>0.2314433980457978</v>
      </c>
      <c r="AU112">
        <v>15</v>
      </c>
      <c r="AV112">
        <f t="shared" si="61"/>
        <v>3.1443414336335045</v>
      </c>
      <c r="AW112">
        <f t="shared" si="62"/>
        <v>3.6385082245152058</v>
      </c>
      <c r="AX112">
        <f t="shared" si="63"/>
        <v>1.1571606650587742</v>
      </c>
      <c r="AY112" s="5"/>
      <c r="BD112" s="5"/>
    </row>
    <row r="113" spans="1:61">
      <c r="A113">
        <v>43</v>
      </c>
      <c r="B113">
        <v>81</v>
      </c>
      <c r="C113" s="9" t="s">
        <v>57</v>
      </c>
      <c r="D113">
        <v>1</v>
      </c>
      <c r="E113" s="2">
        <f>ROUND(F113,0)-"1-1-83"+1</f>
        <v>31</v>
      </c>
      <c r="F113" s="3">
        <v>30347.422916666666</v>
      </c>
      <c r="G113" t="s">
        <v>45</v>
      </c>
      <c r="H113">
        <v>-9.9</v>
      </c>
      <c r="I113">
        <v>-12.1</v>
      </c>
      <c r="J113">
        <v>1040</v>
      </c>
      <c r="K113">
        <v>9</v>
      </c>
      <c r="L113">
        <v>52.8</v>
      </c>
      <c r="M113" t="s">
        <v>46</v>
      </c>
      <c r="N113">
        <v>330</v>
      </c>
      <c r="P113" t="s">
        <v>46</v>
      </c>
      <c r="Q113">
        <v>5.5049999999999999</v>
      </c>
      <c r="R113">
        <v>328</v>
      </c>
      <c r="S113">
        <v>0.218</v>
      </c>
      <c r="T113">
        <v>39.6</v>
      </c>
      <c r="U113">
        <v>9.3000000000000007</v>
      </c>
      <c r="V113">
        <v>300</v>
      </c>
      <c r="W113">
        <v>23</v>
      </c>
      <c r="X113">
        <v>0.62180000000000002</v>
      </c>
      <c r="AM113">
        <v>212</v>
      </c>
      <c r="AN113">
        <f t="shared" si="64"/>
        <v>2348.3724400000001</v>
      </c>
      <c r="AO113">
        <f t="shared" si="59"/>
        <v>23.622779592274064</v>
      </c>
      <c r="AQ113">
        <f t="shared" si="60"/>
        <v>0.32794143123055602</v>
      </c>
      <c r="AS113">
        <f>0.15852+0.0847*COS(RADIANS(E113/365*360))</f>
        <v>0.2314433980457978</v>
      </c>
      <c r="AU113">
        <v>23</v>
      </c>
      <c r="AV113">
        <f t="shared" si="61"/>
        <v>4.773092281366158</v>
      </c>
      <c r="AW113">
        <f t="shared" si="62"/>
        <v>5.4914946360924191</v>
      </c>
      <c r="AX113">
        <f t="shared" si="63"/>
        <v>1.1505108873613983</v>
      </c>
      <c r="AY113" s="5"/>
      <c r="BD113" s="5"/>
    </row>
    <row r="114" spans="1:61">
      <c r="A114">
        <v>43</v>
      </c>
      <c r="B114">
        <v>81</v>
      </c>
      <c r="C114" s="9" t="s">
        <v>57</v>
      </c>
      <c r="D114">
        <v>1</v>
      </c>
      <c r="E114" s="2">
        <f t="shared" si="35"/>
        <v>31</v>
      </c>
      <c r="F114" s="3">
        <v>30347.579166666666</v>
      </c>
      <c r="G114" t="s">
        <v>45</v>
      </c>
      <c r="H114">
        <v>-9.9</v>
      </c>
      <c r="I114">
        <v>-18.2</v>
      </c>
      <c r="J114">
        <v>1040</v>
      </c>
      <c r="K114">
        <v>15.8</v>
      </c>
      <c r="L114">
        <v>40.299999999999997</v>
      </c>
      <c r="M114" t="s">
        <v>46</v>
      </c>
      <c r="N114">
        <v>330</v>
      </c>
      <c r="P114" t="s">
        <v>46</v>
      </c>
      <c r="Q114">
        <v>10.888</v>
      </c>
      <c r="R114">
        <v>329</v>
      </c>
      <c r="S114">
        <v>0.37290000000000001</v>
      </c>
      <c r="T114">
        <v>34.200000000000003</v>
      </c>
      <c r="U114">
        <v>16.2</v>
      </c>
      <c r="V114">
        <v>304</v>
      </c>
      <c r="W114">
        <v>27</v>
      </c>
      <c r="X114">
        <v>0.4012</v>
      </c>
      <c r="AM114">
        <v>212</v>
      </c>
      <c r="AN114">
        <f t="shared" si="64"/>
        <v>2405.7390399999999</v>
      </c>
      <c r="AO114">
        <f t="shared" si="59"/>
        <v>31.708358548067597</v>
      </c>
      <c r="AQ114">
        <f t="shared" si="60"/>
        <v>0.58531470243983752</v>
      </c>
      <c r="AS114">
        <f>0.15852+0.0847*COS(RADIANS(E114/365*360))</f>
        <v>0.2314433980457978</v>
      </c>
      <c r="AU114">
        <v>27</v>
      </c>
      <c r="AV114">
        <f t="shared" si="61"/>
        <v>5.3246143202159386</v>
      </c>
      <c r="AW114">
        <f t="shared" si="62"/>
        <v>6.1625105490500047</v>
      </c>
      <c r="AX114">
        <f t="shared" si="63"/>
        <v>1.1573628019691171</v>
      </c>
      <c r="AY114" s="5"/>
      <c r="BD114" s="5"/>
    </row>
    <row r="115" spans="1:61">
      <c r="A115">
        <v>43</v>
      </c>
      <c r="B115">
        <v>81</v>
      </c>
      <c r="C115" s="9" t="s">
        <v>57</v>
      </c>
      <c r="D115">
        <v>1</v>
      </c>
      <c r="E115" s="2">
        <f t="shared" si="35"/>
        <v>31</v>
      </c>
      <c r="F115" s="3">
        <v>30347.669444444444</v>
      </c>
      <c r="G115" t="s">
        <v>45</v>
      </c>
      <c r="H115">
        <v>-9.9</v>
      </c>
      <c r="I115">
        <v>-19.899999999999999</v>
      </c>
      <c r="J115">
        <v>1040</v>
      </c>
      <c r="K115">
        <v>17.399999999999999</v>
      </c>
      <c r="L115">
        <v>52.9</v>
      </c>
      <c r="M115" t="s">
        <v>46</v>
      </c>
      <c r="N115">
        <v>330</v>
      </c>
      <c r="P115" t="s">
        <v>46</v>
      </c>
      <c r="Q115">
        <v>9.4849999999999994</v>
      </c>
      <c r="R115">
        <v>329</v>
      </c>
      <c r="S115">
        <v>0.28839999999999999</v>
      </c>
      <c r="T115">
        <v>30.4</v>
      </c>
      <c r="U115">
        <v>17.7</v>
      </c>
      <c r="V115">
        <v>304</v>
      </c>
      <c r="W115">
        <v>30</v>
      </c>
      <c r="X115">
        <v>0.38690000000000002</v>
      </c>
      <c r="AM115">
        <v>212</v>
      </c>
      <c r="AN115">
        <f t="shared" si="64"/>
        <v>2418.2100399999999</v>
      </c>
      <c r="AO115">
        <f t="shared" si="59"/>
        <v>33.741395355468306</v>
      </c>
      <c r="AQ115">
        <f t="shared" si="60"/>
        <v>0.6614606827702677</v>
      </c>
      <c r="AS115">
        <f>0.15852+0.0847*COS(RADIANS(E115/365*360))</f>
        <v>0.2314433980457978</v>
      </c>
      <c r="AU115">
        <v>30</v>
      </c>
      <c r="AV115">
        <f t="shared" si="61"/>
        <v>5.7640784850400415</v>
      </c>
      <c r="AW115">
        <f t="shared" si="62"/>
        <v>6.6809177649149181</v>
      </c>
      <c r="AX115">
        <f t="shared" si="63"/>
        <v>1.1590608598155665</v>
      </c>
      <c r="AY115" s="5"/>
      <c r="BD115" s="5"/>
    </row>
    <row r="116" spans="1:61">
      <c r="A116">
        <v>43</v>
      </c>
      <c r="B116">
        <v>81</v>
      </c>
      <c r="C116" s="9" t="s">
        <v>57</v>
      </c>
      <c r="D116">
        <v>1</v>
      </c>
      <c r="E116" s="2">
        <f t="shared" si="35"/>
        <v>31</v>
      </c>
      <c r="F116" s="3">
        <v>30347.62222222222</v>
      </c>
      <c r="G116" t="s">
        <v>45</v>
      </c>
      <c r="H116">
        <v>-9.9</v>
      </c>
      <c r="I116">
        <v>-19.2</v>
      </c>
      <c r="J116">
        <v>1040</v>
      </c>
      <c r="K116">
        <v>17.3</v>
      </c>
      <c r="L116">
        <v>54.4</v>
      </c>
      <c r="M116" t="s">
        <v>46</v>
      </c>
      <c r="N116">
        <v>330</v>
      </c>
      <c r="P116" t="s">
        <v>46</v>
      </c>
      <c r="Q116">
        <v>9.1370000000000005</v>
      </c>
      <c r="R116">
        <v>326</v>
      </c>
      <c r="S116">
        <v>0.38190000000000002</v>
      </c>
      <c r="T116">
        <v>41.8</v>
      </c>
      <c r="U116">
        <v>17.600000000000001</v>
      </c>
      <c r="V116">
        <v>257</v>
      </c>
      <c r="W116">
        <v>58</v>
      </c>
      <c r="X116">
        <v>1.6759999999999999</v>
      </c>
      <c r="AM116">
        <v>212</v>
      </c>
      <c r="AN116">
        <f t="shared" si="64"/>
        <v>2417.3786400000004</v>
      </c>
      <c r="AO116">
        <f t="shared" si="59"/>
        <v>33.602563997853217</v>
      </c>
      <c r="AQ116">
        <f t="shared" si="60"/>
        <v>0.6561152181711376</v>
      </c>
      <c r="AS116">
        <f>0.15852+0.0847*COS(RADIANS(E116/365*360))</f>
        <v>0.2314433980457978</v>
      </c>
      <c r="AU116">
        <v>58</v>
      </c>
      <c r="AV116">
        <f t="shared" si="61"/>
        <v>13.537912096728681</v>
      </c>
      <c r="AW116">
        <f t="shared" si="62"/>
        <v>15.756332511825283</v>
      </c>
      <c r="AX116">
        <f t="shared" si="63"/>
        <v>1.16386724919219</v>
      </c>
      <c r="AY116" s="5"/>
      <c r="BD116" s="5"/>
    </row>
    <row r="117" spans="1:61">
      <c r="A117">
        <v>43</v>
      </c>
      <c r="B117">
        <v>81</v>
      </c>
      <c r="C117" s="9" t="s">
        <v>57</v>
      </c>
      <c r="D117">
        <v>1</v>
      </c>
      <c r="E117" s="2">
        <f t="shared" si="35"/>
        <v>31</v>
      </c>
      <c r="F117" s="3">
        <v>30347.527083333334</v>
      </c>
      <c r="G117" t="s">
        <v>45</v>
      </c>
      <c r="H117">
        <v>-9.9</v>
      </c>
      <c r="I117">
        <v>-12.8</v>
      </c>
      <c r="J117">
        <v>1040</v>
      </c>
      <c r="K117">
        <v>13.1</v>
      </c>
      <c r="L117">
        <v>44.4</v>
      </c>
      <c r="M117" t="s">
        <v>46</v>
      </c>
      <c r="N117">
        <v>330</v>
      </c>
      <c r="P117" t="s">
        <v>46</v>
      </c>
      <c r="Q117">
        <v>8.452</v>
      </c>
      <c r="R117">
        <v>325</v>
      </c>
      <c r="S117">
        <v>0.3387</v>
      </c>
      <c r="T117">
        <v>40.1</v>
      </c>
      <c r="U117">
        <v>13.4</v>
      </c>
      <c r="V117">
        <v>240</v>
      </c>
      <c r="W117">
        <v>69</v>
      </c>
      <c r="X117">
        <v>2.0339999999999998</v>
      </c>
      <c r="AM117">
        <v>212</v>
      </c>
      <c r="AN117">
        <f t="shared" si="64"/>
        <v>2382.45984</v>
      </c>
      <c r="AO117">
        <f t="shared" si="59"/>
        <v>28.186282043962283</v>
      </c>
      <c r="AQ117">
        <f t="shared" si="60"/>
        <v>0.46425267468600517</v>
      </c>
      <c r="AS117">
        <f>0.15852+0.0847*COS(RADIANS(E117/365*360))</f>
        <v>0.2314433980457978</v>
      </c>
      <c r="AU117">
        <v>69</v>
      </c>
      <c r="AV117">
        <f t="shared" si="61"/>
        <v>13.982353137106651</v>
      </c>
      <c r="AW117">
        <f t="shared" si="62"/>
        <v>16.22881508404031</v>
      </c>
      <c r="AX117">
        <f t="shared" si="63"/>
        <v>1.1606640831414816</v>
      </c>
      <c r="AY117" s="5"/>
      <c r="BD117" s="5"/>
    </row>
    <row r="118" spans="1:61">
      <c r="A118">
        <v>43</v>
      </c>
      <c r="B118">
        <v>81</v>
      </c>
      <c r="C118" s="9" t="s">
        <v>57</v>
      </c>
      <c r="D118">
        <v>1</v>
      </c>
      <c r="E118" s="2">
        <f>ROUND(F118,0)-"1-1-83"+1</f>
        <v>31</v>
      </c>
      <c r="F118" s="3">
        <v>30347.478472222221</v>
      </c>
      <c r="G118" t="s">
        <v>45</v>
      </c>
      <c r="H118">
        <v>-9.9</v>
      </c>
      <c r="I118">
        <v>-11.1</v>
      </c>
      <c r="J118">
        <v>1040</v>
      </c>
      <c r="K118">
        <v>10.3</v>
      </c>
      <c r="L118">
        <v>49.7</v>
      </c>
      <c r="M118" t="s">
        <v>46</v>
      </c>
      <c r="N118">
        <v>330</v>
      </c>
      <c r="P118" t="s">
        <v>46</v>
      </c>
      <c r="Q118">
        <v>6.55</v>
      </c>
      <c r="R118">
        <v>324</v>
      </c>
      <c r="S118">
        <v>0.2286</v>
      </c>
      <c r="T118">
        <v>34.9</v>
      </c>
      <c r="U118">
        <v>10.8</v>
      </c>
      <c r="V118">
        <v>203</v>
      </c>
      <c r="W118">
        <v>125</v>
      </c>
      <c r="X118">
        <v>2.5710000000000002</v>
      </c>
      <c r="AM118">
        <v>212</v>
      </c>
      <c r="AN118">
        <f t="shared" si="64"/>
        <v>2360.8434400000001</v>
      </c>
      <c r="AO118">
        <f t="shared" si="59"/>
        <v>25.214561208776146</v>
      </c>
      <c r="AQ118">
        <f t="shared" si="60"/>
        <v>0.3728469164505781</v>
      </c>
      <c r="AS118">
        <f>0.15852+0.0847*COS(RADIANS(E118/365*360))</f>
        <v>0.2314433980457978</v>
      </c>
      <c r="AU118">
        <v>125</v>
      </c>
      <c r="AV118">
        <f t="shared" si="61"/>
        <v>16.785548819749923</v>
      </c>
      <c r="AW118">
        <f t="shared" si="62"/>
        <v>19.510012566462116</v>
      </c>
      <c r="AX118">
        <f t="shared" si="63"/>
        <v>1.162310078506732</v>
      </c>
      <c r="AY118" s="5">
        <f>W118*AS118*AV118/SQRT(W118^2*AS118^2-AV118^2)</f>
        <v>20.609138015214434</v>
      </c>
      <c r="AZ118">
        <f>LN(AY118)-LN(1+EXP(614.6/8.314-200000/AN118))+32879/AN118</f>
        <v>16.952516370412525</v>
      </c>
      <c r="BA118">
        <f>EXP(AZ118-32879/8.314/298.16)/(1+EXP(614.6/8.314-200000/298.16/8.314))</f>
        <v>39.957741641179638</v>
      </c>
      <c r="BB118">
        <f>+EXP(11.88-14510/AN118)*1000</f>
        <v>309170.05704584328</v>
      </c>
      <c r="BC118">
        <f>+EXP(38.08-80470/AN118)</f>
        <v>54.310854401319411</v>
      </c>
      <c r="BD118" s="5">
        <f>(X118+AQ118)*(V118+BC118*(1+212.78/BB118*1000))/(V118-AO118)</f>
        <v>4.8795890315850867</v>
      </c>
      <c r="BE118">
        <f>+LN(BD118)-LN(1+EXP(645/8.31-203000/AN118))+(74000/AN118)</f>
        <v>32.92955897116591</v>
      </c>
      <c r="BF118">
        <f>EXP(BE118-74000/8.314/298.16)/(1+EXP(645/8.314-203000/298.16/8.314))</f>
        <v>21.419590821807223</v>
      </c>
    </row>
    <row r="119" spans="1:61">
      <c r="A119">
        <v>43</v>
      </c>
      <c r="B119">
        <v>81</v>
      </c>
      <c r="C119" s="9" t="s">
        <v>57</v>
      </c>
      <c r="D119">
        <v>1</v>
      </c>
      <c r="E119" s="2">
        <f t="shared" si="35"/>
        <v>31</v>
      </c>
      <c r="F119" s="3">
        <v>30347.62361111111</v>
      </c>
      <c r="G119" t="s">
        <v>45</v>
      </c>
      <c r="H119">
        <v>-9.9</v>
      </c>
      <c r="I119">
        <v>-19.3</v>
      </c>
      <c r="J119">
        <v>1040</v>
      </c>
      <c r="K119">
        <v>17.5</v>
      </c>
      <c r="L119">
        <v>53.7</v>
      </c>
      <c r="M119" t="s">
        <v>46</v>
      </c>
      <c r="N119">
        <v>330</v>
      </c>
      <c r="P119" t="s">
        <v>46</v>
      </c>
      <c r="Q119">
        <v>9.5150000000000006</v>
      </c>
      <c r="R119">
        <v>319</v>
      </c>
      <c r="S119">
        <v>0.40939999999999999</v>
      </c>
      <c r="T119">
        <v>43</v>
      </c>
      <c r="U119">
        <v>17.899999999999999</v>
      </c>
      <c r="V119">
        <v>154</v>
      </c>
      <c r="W119">
        <v>240</v>
      </c>
      <c r="X119">
        <v>4.3402000000000003</v>
      </c>
      <c r="AM119">
        <v>212</v>
      </c>
      <c r="AN119">
        <f t="shared" si="64"/>
        <v>2419.87284</v>
      </c>
      <c r="AO119">
        <f t="shared" si="59"/>
        <v>34.020492060107372</v>
      </c>
      <c r="AQ119">
        <f t="shared" si="60"/>
        <v>0.67227137258203695</v>
      </c>
      <c r="AS119">
        <f>0.15852+0.0847*COS(RADIANS(E119/365*360))</f>
        <v>0.2314433980457978</v>
      </c>
      <c r="AU119">
        <v>240</v>
      </c>
      <c r="AV119">
        <f t="shared" si="61"/>
        <v>37.10547227781921</v>
      </c>
      <c r="AW119">
        <f t="shared" si="62"/>
        <v>43.875604660983001</v>
      </c>
      <c r="AX119">
        <f t="shared" si="63"/>
        <v>1.1824564401841833</v>
      </c>
      <c r="AY119" s="5">
        <f>W119*AS119*AV119/SQRT(W119^2*AS119^2-AV119^2)</f>
        <v>49.862643632190242</v>
      </c>
      <c r="AZ119">
        <f>LN(AY119)-LN(1+EXP(614.6/8.314-200000/AN119))+32879/AN119</f>
        <v>17.496187289800389</v>
      </c>
      <c r="BA119">
        <f>EXP(AZ119-32879/8.314/298.16)/(1+EXP(614.6/8.314-200000/298.16/8.314))</f>
        <v>68.819928132400747</v>
      </c>
      <c r="BB119">
        <f>+EXP(11.88-14510/AN119)*1000</f>
        <v>359177.66665270389</v>
      </c>
      <c r="BC119">
        <f>+EXP(38.08-80470/AN119)</f>
        <v>124.7343838895905</v>
      </c>
      <c r="BD119" s="5">
        <f>(X119+AQ119)*(V119+BC119*(1+212.78/BB119*1000))/(V119-AO119)</f>
        <v>14.732002337173721</v>
      </c>
      <c r="BE119">
        <f>+LN(BD119)-LN(1+EXP(645/8.31-203000/AN119))+(74000/AN119)</f>
        <v>33.268253558451413</v>
      </c>
      <c r="BF119">
        <f>EXP(BE119-74000/8.314/298.16)/(1+EXP(645/8.314-203000/298.16/8.314))</f>
        <v>30.054143835654578</v>
      </c>
    </row>
    <row r="120" spans="1:61">
      <c r="A120">
        <v>43</v>
      </c>
      <c r="B120">
        <v>81</v>
      </c>
      <c r="C120" s="9" t="s">
        <v>57</v>
      </c>
      <c r="D120">
        <v>1</v>
      </c>
      <c r="E120" s="2">
        <f>ROUND(F120,0)-"1-1-83"+1</f>
        <v>31</v>
      </c>
      <c r="F120" s="3">
        <v>30347.477083333335</v>
      </c>
      <c r="G120" t="s">
        <v>45</v>
      </c>
      <c r="H120">
        <v>-9.9</v>
      </c>
      <c r="I120">
        <v>-11.1</v>
      </c>
      <c r="J120">
        <v>1040</v>
      </c>
      <c r="K120">
        <v>10.1</v>
      </c>
      <c r="L120">
        <v>50.1</v>
      </c>
      <c r="M120" t="s">
        <v>46</v>
      </c>
      <c r="N120">
        <v>330</v>
      </c>
      <c r="P120" t="s">
        <v>46</v>
      </c>
      <c r="Q120">
        <v>6.415</v>
      </c>
      <c r="R120">
        <v>324</v>
      </c>
      <c r="S120">
        <v>0.214</v>
      </c>
      <c r="T120">
        <v>33.4</v>
      </c>
      <c r="U120">
        <v>10.6</v>
      </c>
      <c r="V120">
        <v>207</v>
      </c>
      <c r="W120">
        <v>250</v>
      </c>
      <c r="X120">
        <v>2.3807999999999998</v>
      </c>
      <c r="AM120">
        <v>212</v>
      </c>
      <c r="AN120">
        <f t="shared" si="64"/>
        <v>2359.1806400000005</v>
      </c>
      <c r="AO120">
        <f t="shared" si="59"/>
        <v>24.997274460801741</v>
      </c>
      <c r="AQ120">
        <f t="shared" si="60"/>
        <v>0.36655011910767399</v>
      </c>
      <c r="AS120">
        <f>0.15852+0.0847*COS(RADIANS(E120/365*360))</f>
        <v>0.2314433980457978</v>
      </c>
      <c r="AU120">
        <v>250</v>
      </c>
      <c r="AV120">
        <f t="shared" si="61"/>
        <v>15.517438049304952</v>
      </c>
      <c r="AW120">
        <f t="shared" si="62"/>
        <v>18.023122502077353</v>
      </c>
      <c r="AX120">
        <f t="shared" si="63"/>
        <v>1.1614753959262389</v>
      </c>
      <c r="AY120" s="5">
        <f>W120*AS120*AV120/SQRT(W120^2*AS120^2-AV120^2)</f>
        <v>16.107499159315829</v>
      </c>
      <c r="AZ120">
        <f>LN(AY120)-LN(1+EXP(614.6/8.314-200000/AN120))+32879/AN120</f>
        <v>16.715883844149985</v>
      </c>
      <c r="BA120">
        <f>EXP(AZ120-32879/8.314/298.16)/(1+EXP(614.6/8.314-200000/298.16/8.314))</f>
        <v>31.537897263598413</v>
      </c>
      <c r="BB120">
        <f>+EXP(11.88-14510/AN120)*1000</f>
        <v>307833.65802381549</v>
      </c>
      <c r="BC120">
        <f>+EXP(38.08-80470/AN120)</f>
        <v>53.021637579242764</v>
      </c>
      <c r="BD120" s="5">
        <f>(X120+AQ120)*(V120+BC120*(1+212.78/BB120*1000))/(V120-AO120)</f>
        <v>4.4782814802381576</v>
      </c>
      <c r="BE120">
        <f>+LN(BD120)-LN(1+EXP(645/8.31-203000/AN120))+(74000/AN120)</f>
        <v>32.865843405560213</v>
      </c>
      <c r="BF120">
        <f>EXP(BE120-74000/8.314/298.16)/(1+EXP(645/8.314-203000/298.16/8.314))</f>
        <v>20.097398857336646</v>
      </c>
    </row>
    <row r="121" spans="1:61">
      <c r="E121" s="2"/>
      <c r="F121" s="3"/>
    </row>
    <row r="122" spans="1:61">
      <c r="A122">
        <v>43</v>
      </c>
      <c r="B122">
        <v>81</v>
      </c>
      <c r="C122" s="9" t="s">
        <v>57</v>
      </c>
      <c r="D122">
        <v>2</v>
      </c>
      <c r="E122" s="2">
        <f t="shared" si="35"/>
        <v>31</v>
      </c>
      <c r="F122" s="3">
        <v>30347.749305555557</v>
      </c>
      <c r="G122" t="s">
        <v>45</v>
      </c>
      <c r="H122">
        <v>-9.9</v>
      </c>
      <c r="I122" t="s">
        <v>46</v>
      </c>
      <c r="J122">
        <v>1040</v>
      </c>
      <c r="K122">
        <v>15.4</v>
      </c>
      <c r="L122">
        <v>57.3</v>
      </c>
      <c r="M122" t="s">
        <v>46</v>
      </c>
      <c r="N122">
        <v>330</v>
      </c>
      <c r="P122" t="s">
        <v>46</v>
      </c>
      <c r="Q122">
        <v>7.4950000000000001</v>
      </c>
      <c r="R122">
        <v>331</v>
      </c>
      <c r="S122">
        <v>6.9500000000000006E-2</v>
      </c>
      <c r="T122">
        <v>9.3000000000000007</v>
      </c>
      <c r="U122">
        <v>15.6</v>
      </c>
      <c r="V122">
        <v>393</v>
      </c>
      <c r="W122">
        <v>2</v>
      </c>
      <c r="X122">
        <v>-0.38400000000000001</v>
      </c>
      <c r="AH122">
        <v>-0.52039999999999997</v>
      </c>
      <c r="AI122">
        <v>4.9700000000000001E-2</v>
      </c>
      <c r="AJ122">
        <v>5</v>
      </c>
      <c r="AK122">
        <f>AVERAGE(U122:U126)</f>
        <v>14.059999999999999</v>
      </c>
      <c r="AL122">
        <f>AVERAGE(V122:V126)</f>
        <v>307</v>
      </c>
      <c r="AM122">
        <v>212</v>
      </c>
      <c r="AN122">
        <f>8.314*(AK122+273.16)</f>
        <v>2387.9470800000004</v>
      </c>
      <c r="AO122">
        <f t="shared" ref="AO122:AO130" si="65">0.5*AM122/1.01325*1000/EXP(-3.9489+28990/AN122)</f>
        <v>28.985518835363731</v>
      </c>
      <c r="AP122">
        <f>LN(-AH122)+57052/AN122</f>
        <v>23.238494203925004</v>
      </c>
      <c r="AQ122">
        <f t="shared" ref="AQ122:AQ130" si="66">EXP(AP$122-57052/AN122)</f>
        <v>0.52039999999999986</v>
      </c>
      <c r="AR122">
        <f>AI122*4*(1+2*AO122/AL122)/(1-AO122/AL122)</f>
        <v>0.2609800827100579</v>
      </c>
      <c r="AS122">
        <f>0.15852+0.0847*COS(RADIANS(E122/365*360))</f>
        <v>0.2314433980457978</v>
      </c>
      <c r="AT122">
        <f>0.000000926*E122*E122 - 0.000385884*E122+ 0.056568805</f>
        <v>4.5496286999999996E-2</v>
      </c>
      <c r="AU122">
        <v>2</v>
      </c>
      <c r="AV122">
        <f t="shared" ref="AV122:AV130" si="67">(X122+AQ122)/(V122-AO122)*(4*V122+8*AO122)</f>
        <v>0.6759340929677613</v>
      </c>
      <c r="AW122">
        <f t="shared" ref="AW122:AW130" si="68">(X122+AQ122)/(V122-AO122)*(4.5*V122+10.5*AO122)</f>
        <v>0.77671761620970159</v>
      </c>
      <c r="AX122">
        <f t="shared" ref="AX122:AX130" si="69">AW122/AV122</f>
        <v>1.1491025889808864</v>
      </c>
      <c r="AY122" s="5"/>
      <c r="BD122" s="5"/>
      <c r="BG122">
        <f>AVERAGE(BA122:BA130)</f>
        <v>83.175975795455088</v>
      </c>
      <c r="BH122">
        <f>AVERAGE(BF122:BF130)</f>
        <v>44.352630200631694</v>
      </c>
      <c r="BI122">
        <f>BG122/BH122</f>
        <v>1.87533355787929</v>
      </c>
    </row>
    <row r="123" spans="1:61">
      <c r="A123">
        <v>43</v>
      </c>
      <c r="B123">
        <v>81</v>
      </c>
      <c r="C123" s="9" t="s">
        <v>57</v>
      </c>
      <c r="D123">
        <v>2</v>
      </c>
      <c r="E123" s="2">
        <f t="shared" si="35"/>
        <v>31</v>
      </c>
      <c r="F123" s="3">
        <v>30347.713194444445</v>
      </c>
      <c r="G123" t="s">
        <v>45</v>
      </c>
      <c r="H123">
        <v>-9.9</v>
      </c>
      <c r="I123">
        <v>-15.3</v>
      </c>
      <c r="J123">
        <v>1040</v>
      </c>
      <c r="K123">
        <v>17.5</v>
      </c>
      <c r="L123">
        <v>55.5</v>
      </c>
      <c r="M123" t="s">
        <v>46</v>
      </c>
      <c r="N123">
        <v>330</v>
      </c>
      <c r="P123" t="s">
        <v>46</v>
      </c>
      <c r="Q123">
        <v>9.0389999999999997</v>
      </c>
      <c r="R123">
        <v>329</v>
      </c>
      <c r="S123">
        <v>0.3453</v>
      </c>
      <c r="T123">
        <v>38.200000000000003</v>
      </c>
      <c r="U123">
        <v>17.8</v>
      </c>
      <c r="V123">
        <v>322</v>
      </c>
      <c r="W123">
        <v>14</v>
      </c>
      <c r="X123">
        <v>6.7199999999999996E-2</v>
      </c>
      <c r="AM123">
        <v>212</v>
      </c>
      <c r="AN123">
        <f t="shared" ref="AN123:AN130" si="70">8.314*(U123+273.16)</f>
        <v>2419.0414400000004</v>
      </c>
      <c r="AO123">
        <f t="shared" si="65"/>
        <v>33.88070428292923</v>
      </c>
      <c r="AQ123">
        <f t="shared" si="66"/>
        <v>0.70747412130982612</v>
      </c>
      <c r="AS123">
        <f>0.15852+0.0847*COS(RADIANS(E123/365*360))</f>
        <v>0.2314433980457978</v>
      </c>
      <c r="AU123">
        <v>14</v>
      </c>
      <c r="AV123">
        <f t="shared" si="67"/>
        <v>4.1918480461334413</v>
      </c>
      <c r="AW123">
        <f t="shared" si="68"/>
        <v>4.8524729970118887</v>
      </c>
      <c r="AX123">
        <f t="shared" si="69"/>
        <v>1.1575975425654581</v>
      </c>
      <c r="AY123" s="5"/>
      <c r="BD123" s="5"/>
    </row>
    <row r="124" spans="1:61">
      <c r="A124">
        <v>43</v>
      </c>
      <c r="B124">
        <v>81</v>
      </c>
      <c r="C124" s="9" t="s">
        <v>57</v>
      </c>
      <c r="D124">
        <v>2</v>
      </c>
      <c r="E124" s="2">
        <f>ROUND(F124,0)-"1-1-83"+1</f>
        <v>31</v>
      </c>
      <c r="F124" s="3">
        <v>30347.368055555555</v>
      </c>
      <c r="G124" t="s">
        <v>45</v>
      </c>
      <c r="H124">
        <v>-9.9</v>
      </c>
      <c r="I124">
        <v>-12</v>
      </c>
      <c r="J124">
        <v>1040</v>
      </c>
      <c r="K124">
        <v>9.1999999999999993</v>
      </c>
      <c r="L124">
        <v>51.6</v>
      </c>
      <c r="M124" t="s">
        <v>46</v>
      </c>
      <c r="N124">
        <v>330</v>
      </c>
      <c r="P124" t="s">
        <v>46</v>
      </c>
      <c r="Q124">
        <v>5.6379999999999999</v>
      </c>
      <c r="R124">
        <v>328</v>
      </c>
      <c r="S124">
        <v>0.12479999999999999</v>
      </c>
      <c r="T124">
        <v>22.1</v>
      </c>
      <c r="U124">
        <v>9.4</v>
      </c>
      <c r="V124">
        <v>293</v>
      </c>
      <c r="W124">
        <v>16</v>
      </c>
      <c r="X124">
        <v>0.45400000000000001</v>
      </c>
      <c r="AM124">
        <v>212</v>
      </c>
      <c r="AN124">
        <f t="shared" si="70"/>
        <v>2349.2038400000001</v>
      </c>
      <c r="AO124">
        <f t="shared" si="65"/>
        <v>23.726210561169552</v>
      </c>
      <c r="AQ124">
        <f t="shared" si="66"/>
        <v>0.35092583138167133</v>
      </c>
      <c r="AS124">
        <f>0.15852+0.0847*COS(RADIANS(E124/365*360))</f>
        <v>0.2314433980457978</v>
      </c>
      <c r="AU124">
        <v>16</v>
      </c>
      <c r="AV124">
        <f t="shared" si="67"/>
        <v>4.0707853324885699</v>
      </c>
      <c r="AW124">
        <f t="shared" si="68"/>
        <v>4.686018749919878</v>
      </c>
      <c r="AX124">
        <f t="shared" si="69"/>
        <v>1.1511338395864763</v>
      </c>
      <c r="AY124" s="5"/>
      <c r="BD124" s="5"/>
    </row>
    <row r="125" spans="1:61">
      <c r="A125">
        <v>43</v>
      </c>
      <c r="B125">
        <v>81</v>
      </c>
      <c r="C125" s="9" t="s">
        <v>57</v>
      </c>
      <c r="D125">
        <v>2</v>
      </c>
      <c r="E125" s="2">
        <f>ROUND(F125,0)-"1-1-83"+1</f>
        <v>31</v>
      </c>
      <c r="F125" s="3">
        <v>30347.427777777779</v>
      </c>
      <c r="G125" t="s">
        <v>45</v>
      </c>
      <c r="H125">
        <v>-9.9</v>
      </c>
      <c r="I125">
        <v>-11.9</v>
      </c>
      <c r="J125">
        <v>1040</v>
      </c>
      <c r="K125">
        <v>9.4</v>
      </c>
      <c r="L125">
        <v>53.8</v>
      </c>
      <c r="M125" t="s">
        <v>46</v>
      </c>
      <c r="N125">
        <v>330</v>
      </c>
      <c r="P125" t="s">
        <v>46</v>
      </c>
      <c r="Q125">
        <v>5.54</v>
      </c>
      <c r="R125">
        <v>326</v>
      </c>
      <c r="S125">
        <v>0.2142</v>
      </c>
      <c r="T125">
        <v>38.700000000000003</v>
      </c>
      <c r="U125">
        <v>9.6999999999999993</v>
      </c>
      <c r="V125">
        <v>282</v>
      </c>
      <c r="W125">
        <v>37</v>
      </c>
      <c r="X125">
        <v>1.0028999999999999</v>
      </c>
      <c r="AM125">
        <v>212</v>
      </c>
      <c r="AN125">
        <f t="shared" si="70"/>
        <v>2351.6980400000002</v>
      </c>
      <c r="AO125">
        <f t="shared" si="65"/>
        <v>24.038783056558085</v>
      </c>
      <c r="AQ125">
        <f t="shared" si="66"/>
        <v>0.36008213853145732</v>
      </c>
      <c r="AS125">
        <f>0.15852+0.0847*COS(RADIANS(E125/365*360))</f>
        <v>0.2314433980457978</v>
      </c>
      <c r="AU125">
        <v>37</v>
      </c>
      <c r="AV125">
        <f t="shared" si="67"/>
        <v>6.9760847351057746</v>
      </c>
      <c r="AW125">
        <f t="shared" si="68"/>
        <v>8.03861484961649</v>
      </c>
      <c r="AX125">
        <f t="shared" si="69"/>
        <v>1.152310379655187</v>
      </c>
      <c r="AY125" s="5"/>
      <c r="BD125" s="5"/>
    </row>
    <row r="126" spans="1:61">
      <c r="A126">
        <v>43</v>
      </c>
      <c r="B126">
        <v>81</v>
      </c>
      <c r="C126" s="9" t="s">
        <v>57</v>
      </c>
      <c r="D126">
        <v>2</v>
      </c>
      <c r="E126" s="2">
        <f t="shared" ref="E126:E186" si="71">ROUND(F126,0)-"1-1-83"</f>
        <v>31</v>
      </c>
      <c r="F126" s="3">
        <v>30347.672222222223</v>
      </c>
      <c r="G126" t="s">
        <v>45</v>
      </c>
      <c r="H126">
        <v>-9.9</v>
      </c>
      <c r="I126">
        <v>-19.399999999999999</v>
      </c>
      <c r="J126">
        <v>1040</v>
      </c>
      <c r="K126">
        <v>17.600000000000001</v>
      </c>
      <c r="L126">
        <v>56.5</v>
      </c>
      <c r="M126" t="s">
        <v>46</v>
      </c>
      <c r="N126">
        <v>330</v>
      </c>
      <c r="P126" t="s">
        <v>46</v>
      </c>
      <c r="Q126">
        <v>8.7739999999999991</v>
      </c>
      <c r="R126">
        <v>322</v>
      </c>
      <c r="S126">
        <v>0.41310000000000002</v>
      </c>
      <c r="T126">
        <v>47.1</v>
      </c>
      <c r="U126">
        <v>17.8</v>
      </c>
      <c r="V126">
        <v>245</v>
      </c>
      <c r="W126">
        <v>49</v>
      </c>
      <c r="X126">
        <v>2.1282999999999999</v>
      </c>
      <c r="AM126">
        <v>212</v>
      </c>
      <c r="AN126">
        <f t="shared" si="70"/>
        <v>2419.0414400000004</v>
      </c>
      <c r="AO126">
        <f t="shared" si="65"/>
        <v>33.88070428292923</v>
      </c>
      <c r="AQ126">
        <f t="shared" si="66"/>
        <v>0.70747412130982612</v>
      </c>
      <c r="AS126">
        <f>0.15852+0.0847*COS(RADIANS(E126/365*360))</f>
        <v>0.2314433980457978</v>
      </c>
      <c r="AU126">
        <v>49</v>
      </c>
      <c r="AV126">
        <f t="shared" si="67"/>
        <v>16.804161941579569</v>
      </c>
      <c r="AW126">
        <f t="shared" si="68"/>
        <v>19.587315366319547</v>
      </c>
      <c r="AX126">
        <f t="shared" si="69"/>
        <v>1.1656228638128898</v>
      </c>
      <c r="AY126" s="5"/>
      <c r="BD126" s="5"/>
    </row>
    <row r="127" spans="1:61">
      <c r="A127">
        <v>43</v>
      </c>
      <c r="B127">
        <v>81</v>
      </c>
      <c r="C127" s="9" t="s">
        <v>57</v>
      </c>
      <c r="D127">
        <v>2</v>
      </c>
      <c r="E127" s="2">
        <f>ROUND(F127,0)-"1-1-83"+1</f>
        <v>31</v>
      </c>
      <c r="F127" s="3">
        <v>30347.481944444444</v>
      </c>
      <c r="G127" t="s">
        <v>45</v>
      </c>
      <c r="H127">
        <v>-9.9</v>
      </c>
      <c r="I127">
        <v>-11.1</v>
      </c>
      <c r="J127">
        <v>1040</v>
      </c>
      <c r="K127">
        <v>10.6</v>
      </c>
      <c r="L127">
        <v>52.3</v>
      </c>
      <c r="M127" t="s">
        <v>46</v>
      </c>
      <c r="N127">
        <v>330</v>
      </c>
      <c r="P127" t="s">
        <v>46</v>
      </c>
      <c r="Q127">
        <v>6.1040000000000001</v>
      </c>
      <c r="R127">
        <v>322</v>
      </c>
      <c r="S127">
        <v>0.28050000000000003</v>
      </c>
      <c r="T127">
        <v>46</v>
      </c>
      <c r="U127">
        <v>10.8</v>
      </c>
      <c r="V127">
        <v>238</v>
      </c>
      <c r="W127">
        <v>67</v>
      </c>
      <c r="X127">
        <v>2.3109000000000002</v>
      </c>
      <c r="AM127">
        <v>212</v>
      </c>
      <c r="AN127">
        <f t="shared" si="70"/>
        <v>2360.8434400000001</v>
      </c>
      <c r="AO127">
        <f t="shared" si="65"/>
        <v>25.214561208776146</v>
      </c>
      <c r="AQ127">
        <f t="shared" si="66"/>
        <v>0.39556292334961429</v>
      </c>
      <c r="AS127">
        <f>0.15852+0.0847*COS(RADIANS(E127/365*360))</f>
        <v>0.2314433980457978</v>
      </c>
      <c r="AU127">
        <v>67</v>
      </c>
      <c r="AV127">
        <f t="shared" si="67"/>
        <v>14.674363626982705</v>
      </c>
      <c r="AW127">
        <f t="shared" si="68"/>
        <v>16.989723072053572</v>
      </c>
      <c r="AX127">
        <f t="shared" si="69"/>
        <v>1.1577826135379026</v>
      </c>
      <c r="AY127" s="5"/>
      <c r="BD127" s="5"/>
    </row>
    <row r="128" spans="1:61">
      <c r="A128">
        <v>43</v>
      </c>
      <c r="B128">
        <v>81</v>
      </c>
      <c r="C128" s="9" t="s">
        <v>57</v>
      </c>
      <c r="D128">
        <v>2</v>
      </c>
      <c r="E128" s="2">
        <f t="shared" si="71"/>
        <v>31</v>
      </c>
      <c r="F128" s="3">
        <v>30347.625694444443</v>
      </c>
      <c r="G128" t="s">
        <v>45</v>
      </c>
      <c r="H128">
        <v>-9.9</v>
      </c>
      <c r="I128">
        <v>-19.3</v>
      </c>
      <c r="J128">
        <v>1040</v>
      </c>
      <c r="K128">
        <v>17.3</v>
      </c>
      <c r="L128">
        <v>57.8</v>
      </c>
      <c r="M128" t="s">
        <v>46</v>
      </c>
      <c r="N128">
        <v>330</v>
      </c>
      <c r="P128" t="s">
        <v>46</v>
      </c>
      <c r="Q128">
        <v>8.36</v>
      </c>
      <c r="R128">
        <v>325</v>
      </c>
      <c r="S128">
        <v>0.54120000000000001</v>
      </c>
      <c r="T128">
        <v>64.7</v>
      </c>
      <c r="U128">
        <v>17.5</v>
      </c>
      <c r="V128">
        <v>286</v>
      </c>
      <c r="W128">
        <v>79</v>
      </c>
      <c r="X128">
        <v>1.3902000000000001</v>
      </c>
      <c r="AM128">
        <v>212</v>
      </c>
      <c r="AN128">
        <f t="shared" si="70"/>
        <v>2416.5472400000003</v>
      </c>
      <c r="AO128">
        <f t="shared" si="65"/>
        <v>33.464208932505827</v>
      </c>
      <c r="AQ128">
        <f t="shared" si="66"/>
        <v>0.69046041448484252</v>
      </c>
      <c r="AS128">
        <f>0.15852+0.0847*COS(RADIANS(E128/365*360))</f>
        <v>0.2314433980457978</v>
      </c>
      <c r="AU128">
        <v>79</v>
      </c>
      <c r="AV128">
        <f t="shared" si="67"/>
        <v>11.631209740123294</v>
      </c>
      <c r="AW128">
        <f t="shared" si="68"/>
        <v>13.498681967911699</v>
      </c>
      <c r="AX128">
        <f t="shared" si="69"/>
        <v>1.1605570073546458</v>
      </c>
      <c r="AY128" s="5"/>
      <c r="BD128" s="5"/>
    </row>
    <row r="129" spans="1:61">
      <c r="A129">
        <v>43</v>
      </c>
      <c r="B129">
        <v>81</v>
      </c>
      <c r="C129" s="9" t="s">
        <v>57</v>
      </c>
      <c r="D129">
        <v>2</v>
      </c>
      <c r="E129" s="2">
        <f t="shared" si="71"/>
        <v>31</v>
      </c>
      <c r="F129" s="3">
        <v>30347.627083333333</v>
      </c>
      <c r="G129" t="s">
        <v>45</v>
      </c>
      <c r="H129">
        <v>-9.9</v>
      </c>
      <c r="I129">
        <v>-19.399999999999999</v>
      </c>
      <c r="J129">
        <v>1040</v>
      </c>
      <c r="K129">
        <v>17.399999999999999</v>
      </c>
      <c r="L129">
        <v>58.1</v>
      </c>
      <c r="M129" t="s">
        <v>46</v>
      </c>
      <c r="N129">
        <v>330</v>
      </c>
      <c r="P129" t="s">
        <v>46</v>
      </c>
      <c r="Q129">
        <v>8.4789999999999992</v>
      </c>
      <c r="R129">
        <v>312</v>
      </c>
      <c r="S129">
        <v>0.54520000000000002</v>
      </c>
      <c r="T129">
        <v>64.3</v>
      </c>
      <c r="U129">
        <v>17.7</v>
      </c>
      <c r="V129">
        <v>189</v>
      </c>
      <c r="W129">
        <v>123</v>
      </c>
      <c r="X129">
        <v>4.8211000000000004</v>
      </c>
      <c r="AM129">
        <v>212</v>
      </c>
      <c r="AN129">
        <f t="shared" si="70"/>
        <v>2418.2100399999999</v>
      </c>
      <c r="AO129">
        <f t="shared" si="65"/>
        <v>33.741395355468306</v>
      </c>
      <c r="AQ129">
        <f t="shared" si="66"/>
        <v>0.70176072219742036</v>
      </c>
      <c r="AS129">
        <f>0.15852+0.0847*COS(RADIANS(E129/365*360))</f>
        <v>0.2314433980457978</v>
      </c>
      <c r="AU129">
        <v>123</v>
      </c>
      <c r="AV129">
        <f t="shared" si="67"/>
        <v>36.494434146955449</v>
      </c>
      <c r="AW129">
        <f t="shared" si="68"/>
        <v>42.856612322595595</v>
      </c>
      <c r="AX129">
        <f t="shared" si="69"/>
        <v>1.1743328352488214</v>
      </c>
      <c r="AY129" s="5"/>
      <c r="BD129" s="5"/>
    </row>
    <row r="130" spans="1:61">
      <c r="A130">
        <v>43</v>
      </c>
      <c r="B130">
        <v>81</v>
      </c>
      <c r="C130" s="9" t="s">
        <v>57</v>
      </c>
      <c r="D130">
        <v>2</v>
      </c>
      <c r="E130" s="2">
        <f t="shared" si="71"/>
        <v>31</v>
      </c>
      <c r="F130" s="3">
        <v>30347.523611111112</v>
      </c>
      <c r="G130" t="s">
        <v>45</v>
      </c>
      <c r="H130">
        <v>-9.9</v>
      </c>
      <c r="I130">
        <v>-12.3</v>
      </c>
      <c r="J130">
        <v>1040</v>
      </c>
      <c r="K130">
        <v>12.8</v>
      </c>
      <c r="L130">
        <v>50.6</v>
      </c>
      <c r="M130" t="s">
        <v>46</v>
      </c>
      <c r="N130">
        <v>330</v>
      </c>
      <c r="P130" t="s">
        <v>46</v>
      </c>
      <c r="Q130">
        <v>7.7839999999999998</v>
      </c>
      <c r="R130">
        <v>309</v>
      </c>
      <c r="S130">
        <v>0.50249999999999995</v>
      </c>
      <c r="T130">
        <v>64.599999999999994</v>
      </c>
      <c r="U130">
        <v>13.5</v>
      </c>
      <c r="V130">
        <v>161</v>
      </c>
      <c r="W130">
        <v>340</v>
      </c>
      <c r="X130">
        <v>5.8361999999999998</v>
      </c>
      <c r="AM130">
        <v>212</v>
      </c>
      <c r="AN130">
        <f t="shared" si="70"/>
        <v>2383.29124</v>
      </c>
      <c r="AO130">
        <f t="shared" si="65"/>
        <v>28.306180997469603</v>
      </c>
      <c r="AQ130">
        <f t="shared" si="66"/>
        <v>0.49666939192783927</v>
      </c>
      <c r="AS130">
        <f>0.15852+0.0847*COS(RADIANS(E130/365*360))</f>
        <v>0.2314433980457978</v>
      </c>
      <c r="AU130">
        <v>340</v>
      </c>
      <c r="AV130">
        <f t="shared" si="67"/>
        <v>41.542573028411866</v>
      </c>
      <c r="AW130">
        <f t="shared" si="68"/>
        <v>48.761781589550914</v>
      </c>
      <c r="AX130">
        <f t="shared" si="69"/>
        <v>1.1737785610005831</v>
      </c>
      <c r="AY130" s="5">
        <f>W130*AS130*AV130/SQRT(W130^2*AS130^2-AV130^2)</f>
        <v>48.914304985333025</v>
      </c>
      <c r="AZ130">
        <f>LN(AY130)-LN(1+EXP(614.6/8.314-200000/AN130))+32879/AN130</f>
        <v>17.6856524873869</v>
      </c>
      <c r="BA130">
        <f>EXP(AZ130-32879/8.314/298.16)/(1+EXP(614.6/8.314-200000/298.16/8.314))</f>
        <v>83.175975795455088</v>
      </c>
      <c r="BB130">
        <f>+EXP(11.88-14510/AN130)*1000</f>
        <v>327595.81742247357</v>
      </c>
      <c r="BC130">
        <f>+EXP(38.08-80470/AN130)</f>
        <v>74.871050570237571</v>
      </c>
      <c r="BD130" s="5">
        <f>(X130+AQ130)*(V130+BC130*(1+212.78/BB130*1000))/(V130-AO130)</f>
        <v>13.577945887805898</v>
      </c>
      <c r="BE130">
        <f>+LN(BD130)-LN(1+EXP(645/8.31-203000/AN130))+(74000/AN130)</f>
        <v>33.657425021487711</v>
      </c>
      <c r="BF130">
        <f>EXP(BE130-74000/8.314/298.16)/(1+EXP(645/8.314-203000/298.16/8.314))</f>
        <v>44.352630200631694</v>
      </c>
    </row>
    <row r="131" spans="1:61">
      <c r="E131" s="2"/>
      <c r="F131" s="3"/>
    </row>
    <row r="132" spans="1:61">
      <c r="A132">
        <v>76</v>
      </c>
      <c r="B132">
        <v>82</v>
      </c>
      <c r="C132" t="s">
        <v>58</v>
      </c>
      <c r="D132">
        <v>1</v>
      </c>
      <c r="E132" s="2">
        <f t="shared" si="71"/>
        <v>68</v>
      </c>
      <c r="F132" s="3">
        <v>30384.770833333332</v>
      </c>
      <c r="G132" t="s">
        <v>45</v>
      </c>
      <c r="H132" t="s">
        <v>46</v>
      </c>
      <c r="I132" t="s">
        <v>46</v>
      </c>
      <c r="J132">
        <v>1042</v>
      </c>
      <c r="K132">
        <v>15.5</v>
      </c>
      <c r="L132">
        <v>73.900000000000006</v>
      </c>
      <c r="M132">
        <v>74.5</v>
      </c>
      <c r="N132">
        <v>330</v>
      </c>
      <c r="P132">
        <v>15.3</v>
      </c>
      <c r="Q132">
        <v>4.4669999999999996</v>
      </c>
      <c r="R132">
        <v>330</v>
      </c>
      <c r="S132">
        <v>8.0000000000000002E-3</v>
      </c>
      <c r="T132">
        <v>1.8</v>
      </c>
      <c r="U132">
        <v>15.5</v>
      </c>
      <c r="V132">
        <v>246</v>
      </c>
      <c r="W132">
        <v>2</v>
      </c>
      <c r="X132">
        <v>9.2499999999999999E-2</v>
      </c>
      <c r="AH132" s="8">
        <f>AH152</f>
        <v>-0.26819999999999999</v>
      </c>
      <c r="AI132">
        <v>3.7999999999999999E-2</v>
      </c>
      <c r="AJ132">
        <v>4</v>
      </c>
      <c r="AK132">
        <f>AVERAGE(U132:U135)</f>
        <v>16.125</v>
      </c>
      <c r="AL132">
        <f>AVERAGE(V132:V135)</f>
        <v>182</v>
      </c>
      <c r="AM132">
        <v>212</v>
      </c>
      <c r="AN132">
        <f>8.314*(AK132+273.16)</f>
        <v>2405.1154900000001</v>
      </c>
      <c r="AO132">
        <f t="shared" ref="AO132:AO150" si="72">0.5*AM132/1.01325*1000/EXP(-3.9489+28990/AN132)</f>
        <v>31.609450739603631</v>
      </c>
      <c r="AP132">
        <f>LN(-AH132)+57052/AN132</f>
        <v>22.405083907850102</v>
      </c>
      <c r="AQ132">
        <f t="shared" ref="AQ132:AQ150" si="73">EXP(AP$132-57052/AN132)</f>
        <v>0.26819999999999972</v>
      </c>
      <c r="AR132">
        <f>AI132*4*(1+2*AO132/AL132)/(1-AO132/AL132)</f>
        <v>0.24784318700972385</v>
      </c>
      <c r="AS132">
        <f>0.15852+0.0847*COS(RADIANS(E132/365*360))</f>
        <v>0.19152169907525773</v>
      </c>
      <c r="AT132">
        <f>0.000000926*E132*E132 - 0.000385884*E132+ 0.056568805</f>
        <v>3.4610516999999993E-2</v>
      </c>
      <c r="AU132">
        <v>2</v>
      </c>
      <c r="AV132">
        <f t="shared" ref="AV132:AV150" si="74">(X132+AQ132)/(V132-AO132)*(4*V132+8*AO132)</f>
        <v>2.08097340388042</v>
      </c>
      <c r="AW132">
        <f t="shared" ref="AW132:AW150" si="75">(X132+AQ132)/(V132-AO132)*(4.5*V132+10.5*AO132)</f>
        <v>2.4208667548505249</v>
      </c>
      <c r="AX132">
        <f t="shared" ref="AX132:AX150" si="76">AW132/AV132</f>
        <v>1.163333827494528</v>
      </c>
      <c r="AY132" s="5"/>
      <c r="BD132" s="5"/>
      <c r="BG132">
        <f>AVERAGE(BA132:BA150)</f>
        <v>46.938416527167902</v>
      </c>
      <c r="BH132">
        <f>AVERAGE(BF132:BF150)</f>
        <v>30.020101523093288</v>
      </c>
      <c r="BI132">
        <f>BG132/BH132</f>
        <v>1.5635662154926431</v>
      </c>
    </row>
    <row r="133" spans="1:61">
      <c r="A133">
        <v>76</v>
      </c>
      <c r="B133">
        <v>82</v>
      </c>
      <c r="C133" t="s">
        <v>58</v>
      </c>
      <c r="D133">
        <v>1</v>
      </c>
      <c r="E133" s="2">
        <f t="shared" si="71"/>
        <v>68</v>
      </c>
      <c r="F133" s="3">
        <v>30384.75</v>
      </c>
      <c r="G133" t="s">
        <v>45</v>
      </c>
      <c r="H133" t="s">
        <v>46</v>
      </c>
      <c r="I133" t="s">
        <v>46</v>
      </c>
      <c r="J133">
        <v>1042</v>
      </c>
      <c r="K133">
        <v>16.8</v>
      </c>
      <c r="L133">
        <v>69.7</v>
      </c>
      <c r="M133">
        <v>71.400000000000006</v>
      </c>
      <c r="N133">
        <v>330</v>
      </c>
      <c r="P133">
        <v>16.2</v>
      </c>
      <c r="Q133">
        <v>5.5170000000000003</v>
      </c>
      <c r="R133">
        <v>329</v>
      </c>
      <c r="S133">
        <v>1.52E-2</v>
      </c>
      <c r="T133">
        <v>2.8</v>
      </c>
      <c r="U133">
        <v>16.7</v>
      </c>
      <c r="W133">
        <v>14</v>
      </c>
      <c r="X133">
        <v>0.71089999999999998</v>
      </c>
      <c r="AM133">
        <v>212</v>
      </c>
      <c r="AN133">
        <f t="shared" ref="AN133:AN150" si="77">8.314*(U133+273.16)</f>
        <v>2409.8960400000001</v>
      </c>
      <c r="AO133">
        <f t="shared" si="72"/>
        <v>32.374362377959066</v>
      </c>
      <c r="AQ133">
        <f t="shared" si="73"/>
        <v>0.28112204962912873</v>
      </c>
      <c r="AS133">
        <f>0.15852+0.0847*COS(RADIANS(E133/365*360))</f>
        <v>0.19152169907525773</v>
      </c>
      <c r="AU133">
        <v>14</v>
      </c>
      <c r="AV133">
        <f t="shared" si="74"/>
        <v>-7.9361763970330301</v>
      </c>
      <c r="AW133">
        <f t="shared" si="75"/>
        <v>-10.416231521105853</v>
      </c>
      <c r="AX133">
        <f t="shared" si="76"/>
        <v>1.3125000000000002</v>
      </c>
      <c r="AY133" s="5"/>
      <c r="BD133" s="5"/>
    </row>
    <row r="134" spans="1:61">
      <c r="A134">
        <v>76</v>
      </c>
      <c r="B134">
        <v>82</v>
      </c>
      <c r="C134" t="s">
        <v>58</v>
      </c>
      <c r="D134">
        <v>1</v>
      </c>
      <c r="E134" s="2">
        <f>ROUND(F134,0)-"1-1-83"+1</f>
        <v>68</v>
      </c>
      <c r="F134" s="3">
        <v>30384.354166666668</v>
      </c>
      <c r="G134" t="s">
        <v>45</v>
      </c>
      <c r="H134" t="s">
        <v>46</v>
      </c>
      <c r="I134" t="s">
        <v>46</v>
      </c>
      <c r="J134">
        <v>1042</v>
      </c>
      <c r="K134">
        <v>14.1</v>
      </c>
      <c r="L134">
        <v>85.9</v>
      </c>
      <c r="M134">
        <v>87.7</v>
      </c>
      <c r="N134">
        <v>330</v>
      </c>
      <c r="P134">
        <v>14.5</v>
      </c>
      <c r="Q134">
        <v>2.512</v>
      </c>
      <c r="R134">
        <v>329</v>
      </c>
      <c r="S134">
        <v>1.66E-2</v>
      </c>
      <c r="T134">
        <v>6.6</v>
      </c>
      <c r="U134">
        <v>14.4</v>
      </c>
      <c r="V134">
        <v>128</v>
      </c>
      <c r="W134">
        <v>25</v>
      </c>
      <c r="X134">
        <v>0.8306</v>
      </c>
      <c r="AM134">
        <v>212</v>
      </c>
      <c r="AN134">
        <f t="shared" si="77"/>
        <v>2390.7738399999998</v>
      </c>
      <c r="AO134">
        <f t="shared" si="72"/>
        <v>29.404578349539328</v>
      </c>
      <c r="AQ134">
        <f t="shared" si="73"/>
        <v>0.23262693436448942</v>
      </c>
      <c r="AS134">
        <f>0.15852+0.0847*COS(RADIANS(E134/365*360))</f>
        <v>0.19152169907525773</v>
      </c>
      <c r="AU134">
        <v>25</v>
      </c>
      <c r="AV134">
        <f t="shared" si="74"/>
        <v>8.0580020314746061</v>
      </c>
      <c r="AW134">
        <f t="shared" si="75"/>
        <v>9.5408890721610149</v>
      </c>
      <c r="AX134">
        <f t="shared" si="76"/>
        <v>1.184026640213572</v>
      </c>
      <c r="AY134" s="5"/>
      <c r="BD134" s="5"/>
    </row>
    <row r="135" spans="1:61">
      <c r="A135">
        <v>76</v>
      </c>
      <c r="B135">
        <v>82</v>
      </c>
      <c r="C135" t="s">
        <v>58</v>
      </c>
      <c r="D135">
        <v>1</v>
      </c>
      <c r="E135" s="2">
        <f t="shared" si="71"/>
        <v>68</v>
      </c>
      <c r="F135" s="3">
        <v>30384.729166666668</v>
      </c>
      <c r="G135" t="s">
        <v>45</v>
      </c>
      <c r="H135" t="s">
        <v>46</v>
      </c>
      <c r="I135" t="s">
        <v>46</v>
      </c>
      <c r="J135">
        <v>1042</v>
      </c>
      <c r="K135">
        <v>17.8</v>
      </c>
      <c r="L135">
        <v>66.7</v>
      </c>
      <c r="M135">
        <v>64.3</v>
      </c>
      <c r="N135">
        <v>330</v>
      </c>
      <c r="P135">
        <v>18.399999999999999</v>
      </c>
      <c r="Q135">
        <v>6.7220000000000004</v>
      </c>
      <c r="R135">
        <v>328</v>
      </c>
      <c r="S135">
        <v>0.13600000000000001</v>
      </c>
      <c r="T135">
        <v>20.2</v>
      </c>
      <c r="U135">
        <v>17.899999999999999</v>
      </c>
      <c r="V135">
        <v>172</v>
      </c>
      <c r="W135">
        <v>49</v>
      </c>
      <c r="X135">
        <v>1.9438</v>
      </c>
      <c r="AM135">
        <v>212</v>
      </c>
      <c r="AN135">
        <f t="shared" si="77"/>
        <v>2419.87284</v>
      </c>
      <c r="AO135">
        <f t="shared" si="72"/>
        <v>34.020492060107372</v>
      </c>
      <c r="AQ135">
        <f t="shared" si="73"/>
        <v>0.30994465219099865</v>
      </c>
      <c r="AS135">
        <f>0.15852+0.0847*COS(RADIANS(E135/365*360))</f>
        <v>0.19152169907525773</v>
      </c>
      <c r="AU135">
        <v>49</v>
      </c>
      <c r="AV135">
        <f t="shared" si="74"/>
        <v>15.683229846080268</v>
      </c>
      <c r="AW135">
        <f t="shared" si="75"/>
        <v>18.477164981504835</v>
      </c>
      <c r="AX135">
        <f t="shared" si="76"/>
        <v>1.1781479429202435</v>
      </c>
      <c r="AY135" s="5"/>
      <c r="BD135" s="5"/>
    </row>
    <row r="136" spans="1:61">
      <c r="A136">
        <v>76</v>
      </c>
      <c r="B136">
        <v>82</v>
      </c>
      <c r="C136" t="s">
        <v>58</v>
      </c>
      <c r="D136">
        <v>1</v>
      </c>
      <c r="E136" s="2">
        <f>ROUND(F136,0)-"1-1-83"+1</f>
        <v>68</v>
      </c>
      <c r="F136" s="3">
        <v>30384.395833333332</v>
      </c>
      <c r="G136" t="s">
        <v>45</v>
      </c>
      <c r="H136" t="s">
        <v>46</v>
      </c>
      <c r="I136" t="s">
        <v>46</v>
      </c>
      <c r="J136">
        <v>1042</v>
      </c>
      <c r="K136">
        <v>15.1</v>
      </c>
      <c r="L136" t="s">
        <v>46</v>
      </c>
      <c r="M136">
        <v>83.2</v>
      </c>
      <c r="N136">
        <v>330</v>
      </c>
      <c r="P136" t="s">
        <v>46</v>
      </c>
      <c r="Q136" t="s">
        <v>46</v>
      </c>
      <c r="R136">
        <v>328</v>
      </c>
      <c r="S136" t="s">
        <v>46</v>
      </c>
      <c r="T136" t="s">
        <v>46</v>
      </c>
      <c r="U136">
        <v>15.6</v>
      </c>
      <c r="V136" t="s">
        <v>46</v>
      </c>
      <c r="W136">
        <v>62</v>
      </c>
      <c r="X136">
        <v>2.1377000000000002</v>
      </c>
      <c r="AM136">
        <v>212</v>
      </c>
      <c r="AN136">
        <f t="shared" si="77"/>
        <v>2400.7506400000002</v>
      </c>
      <c r="AO136">
        <f t="shared" si="72"/>
        <v>30.92427577795975</v>
      </c>
      <c r="AQ136">
        <f t="shared" si="73"/>
        <v>0.25687900604082575</v>
      </c>
      <c r="AS136">
        <f>0.15852+0.0847*COS(RADIANS(E136/365*360))</f>
        <v>0.19152169907525773</v>
      </c>
      <c r="AU136">
        <v>62</v>
      </c>
      <c r="AV136" t="e">
        <f t="shared" si="74"/>
        <v>#VALUE!</v>
      </c>
      <c r="AW136" t="e">
        <f t="shared" si="75"/>
        <v>#VALUE!</v>
      </c>
      <c r="AX136" t="e">
        <f t="shared" si="76"/>
        <v>#VALUE!</v>
      </c>
      <c r="AY136" s="5"/>
      <c r="BD136" s="5"/>
    </row>
    <row r="137" spans="1:61">
      <c r="A137">
        <v>76</v>
      </c>
      <c r="B137">
        <v>82</v>
      </c>
      <c r="C137" t="s">
        <v>58</v>
      </c>
      <c r="D137">
        <v>1</v>
      </c>
      <c r="E137" s="2">
        <f t="shared" si="71"/>
        <v>68</v>
      </c>
      <c r="F137" s="3">
        <v>30384.708333333332</v>
      </c>
      <c r="G137" t="s">
        <v>45</v>
      </c>
      <c r="H137" t="s">
        <v>46</v>
      </c>
      <c r="I137" t="s">
        <v>46</v>
      </c>
      <c r="J137">
        <v>1042</v>
      </c>
      <c r="K137">
        <v>19.100000000000001</v>
      </c>
      <c r="L137">
        <v>62.7</v>
      </c>
      <c r="M137">
        <v>64.3</v>
      </c>
      <c r="N137">
        <v>330</v>
      </c>
      <c r="P137">
        <v>18.399999999999999</v>
      </c>
      <c r="Q137">
        <v>8.1509999999999998</v>
      </c>
      <c r="R137">
        <v>328</v>
      </c>
      <c r="S137">
        <v>0.1177</v>
      </c>
      <c r="T137">
        <v>14.4</v>
      </c>
      <c r="U137">
        <v>19.2</v>
      </c>
      <c r="V137">
        <v>121</v>
      </c>
      <c r="W137">
        <v>62</v>
      </c>
      <c r="X137">
        <v>1.8416999999999999</v>
      </c>
      <c r="AM137">
        <v>212</v>
      </c>
      <c r="AN137">
        <f t="shared" si="77"/>
        <v>2430.6810399999999</v>
      </c>
      <c r="AO137">
        <f t="shared" si="72"/>
        <v>35.881895012485344</v>
      </c>
      <c r="AQ137">
        <f t="shared" si="73"/>
        <v>0.34420180208641926</v>
      </c>
      <c r="AS137">
        <f>0.15852+0.0847*COS(RADIANS(E137/365*360))</f>
        <v>0.19152169907525773</v>
      </c>
      <c r="AU137">
        <v>62</v>
      </c>
      <c r="AV137">
        <f t="shared" si="74"/>
        <v>19.801320344450716</v>
      </c>
      <c r="AW137">
        <f t="shared" si="75"/>
        <v>23.658699529520185</v>
      </c>
      <c r="AX137">
        <f t="shared" si="76"/>
        <v>1.1948041402274718</v>
      </c>
      <c r="AY137" s="5"/>
      <c r="BD137" s="5"/>
    </row>
    <row r="138" spans="1:61">
      <c r="A138">
        <v>76</v>
      </c>
      <c r="B138">
        <v>82</v>
      </c>
      <c r="C138" t="s">
        <v>58</v>
      </c>
      <c r="D138">
        <v>1</v>
      </c>
      <c r="E138" s="2">
        <f t="shared" si="71"/>
        <v>68</v>
      </c>
      <c r="F138" s="3">
        <v>30384.541666666668</v>
      </c>
      <c r="G138" t="s">
        <v>45</v>
      </c>
      <c r="H138" t="s">
        <v>46</v>
      </c>
      <c r="I138" t="s">
        <v>46</v>
      </c>
      <c r="J138">
        <v>1042</v>
      </c>
      <c r="K138">
        <v>20.100000000000001</v>
      </c>
      <c r="L138">
        <v>65.7</v>
      </c>
      <c r="M138">
        <v>63.8</v>
      </c>
      <c r="N138">
        <v>330</v>
      </c>
      <c r="P138">
        <v>20.5</v>
      </c>
      <c r="Q138">
        <v>8.1289999999999996</v>
      </c>
      <c r="R138">
        <v>328</v>
      </c>
      <c r="S138">
        <v>0.13089999999999999</v>
      </c>
      <c r="T138">
        <v>16.100000000000001</v>
      </c>
      <c r="U138">
        <v>20.3</v>
      </c>
      <c r="V138">
        <v>164</v>
      </c>
      <c r="W138">
        <v>68</v>
      </c>
      <c r="X138">
        <v>1.6178999999999999</v>
      </c>
      <c r="AM138">
        <v>212</v>
      </c>
      <c r="AN138">
        <f t="shared" si="77"/>
        <v>2439.8264400000003</v>
      </c>
      <c r="AO138">
        <f t="shared" si="72"/>
        <v>37.522421681569433</v>
      </c>
      <c r="AQ138">
        <f t="shared" si="73"/>
        <v>0.37585696893309267</v>
      </c>
      <c r="AS138">
        <f>0.15852+0.0847*COS(RADIANS(E138/365*360))</f>
        <v>0.19152169907525773</v>
      </c>
      <c r="AU138">
        <v>68</v>
      </c>
      <c r="AV138">
        <f t="shared" si="74"/>
        <v>15.072942688477356</v>
      </c>
      <c r="AW138">
        <f t="shared" si="75"/>
        <v>17.844299876130147</v>
      </c>
      <c r="AX138">
        <f t="shared" si="76"/>
        <v>1.1838630481738235</v>
      </c>
      <c r="AY138" s="5"/>
      <c r="BD138" s="5"/>
    </row>
    <row r="139" spans="1:61">
      <c r="A139">
        <v>76</v>
      </c>
      <c r="B139">
        <v>82</v>
      </c>
      <c r="C139" t="s">
        <v>58</v>
      </c>
      <c r="D139">
        <v>1</v>
      </c>
      <c r="E139" s="2">
        <f t="shared" si="71"/>
        <v>68</v>
      </c>
      <c r="F139" s="3">
        <v>30384.520833333332</v>
      </c>
      <c r="G139" t="s">
        <v>45</v>
      </c>
      <c r="H139" t="s">
        <v>46</v>
      </c>
      <c r="I139" t="s">
        <v>46</v>
      </c>
      <c r="J139">
        <v>1042</v>
      </c>
      <c r="K139">
        <v>20</v>
      </c>
      <c r="L139">
        <v>66.599999999999994</v>
      </c>
      <c r="M139">
        <v>65.599999999999994</v>
      </c>
      <c r="N139">
        <v>330</v>
      </c>
      <c r="P139" t="s">
        <v>46</v>
      </c>
      <c r="Q139">
        <v>7.8739999999999997</v>
      </c>
      <c r="R139">
        <v>327</v>
      </c>
      <c r="S139">
        <v>0.30809999999999998</v>
      </c>
      <c r="T139">
        <v>39.1</v>
      </c>
      <c r="U139">
        <v>20.2</v>
      </c>
      <c r="V139">
        <v>199</v>
      </c>
      <c r="W139">
        <v>77</v>
      </c>
      <c r="X139">
        <v>3.048</v>
      </c>
      <c r="AM139">
        <v>212</v>
      </c>
      <c r="AN139">
        <f t="shared" si="77"/>
        <v>2438.9950400000002</v>
      </c>
      <c r="AO139">
        <f t="shared" si="72"/>
        <v>37.370751562469977</v>
      </c>
      <c r="AQ139">
        <f t="shared" si="73"/>
        <v>0.37287293383886427</v>
      </c>
      <c r="AS139">
        <f>0.15852+0.0847*COS(RADIANS(E139/365*360))</f>
        <v>0.19152169907525773</v>
      </c>
      <c r="AU139">
        <v>77</v>
      </c>
      <c r="AV139">
        <f t="shared" si="74"/>
        <v>23.174887168281494</v>
      </c>
      <c r="AW139">
        <f t="shared" si="75"/>
        <v>27.258172493432433</v>
      </c>
      <c r="AX139">
        <f t="shared" si="76"/>
        <v>1.1761943993729369</v>
      </c>
      <c r="AY139" s="5"/>
      <c r="BD139" s="5"/>
    </row>
    <row r="140" spans="1:61">
      <c r="A140">
        <v>76</v>
      </c>
      <c r="B140">
        <v>82</v>
      </c>
      <c r="C140" t="s">
        <v>58</v>
      </c>
      <c r="D140">
        <v>1</v>
      </c>
      <c r="E140" s="2">
        <f t="shared" si="71"/>
        <v>68</v>
      </c>
      <c r="F140" s="3">
        <v>30384.604166666668</v>
      </c>
      <c r="G140" t="s">
        <v>45</v>
      </c>
      <c r="H140" t="s">
        <v>46</v>
      </c>
      <c r="I140" t="s">
        <v>46</v>
      </c>
      <c r="J140">
        <v>1042</v>
      </c>
      <c r="K140">
        <v>20.100000000000001</v>
      </c>
      <c r="L140">
        <v>64.599999999999994</v>
      </c>
      <c r="M140">
        <v>62.4</v>
      </c>
      <c r="N140">
        <v>330</v>
      </c>
      <c r="P140">
        <v>20.6</v>
      </c>
      <c r="Q140">
        <v>8.6679999999999993</v>
      </c>
      <c r="R140">
        <v>326</v>
      </c>
      <c r="S140">
        <v>0.2346</v>
      </c>
      <c r="T140">
        <v>27.1</v>
      </c>
      <c r="U140">
        <v>20.5</v>
      </c>
      <c r="V140">
        <v>125</v>
      </c>
      <c r="W140">
        <v>80</v>
      </c>
      <c r="X140">
        <v>3.3607</v>
      </c>
      <c r="AM140">
        <v>212</v>
      </c>
      <c r="AN140">
        <f t="shared" si="77"/>
        <v>2441.4892400000003</v>
      </c>
      <c r="AO140">
        <f t="shared" si="72"/>
        <v>37.827298047274091</v>
      </c>
      <c r="AQ140">
        <f t="shared" si="73"/>
        <v>0.38189065275883571</v>
      </c>
      <c r="AS140">
        <f>0.15852+0.0847*COS(RADIANS(E140/365*360))</f>
        <v>0.19152169907525773</v>
      </c>
      <c r="AU140">
        <v>80</v>
      </c>
      <c r="AV140">
        <f t="shared" si="74"/>
        <v>34.458861499271116</v>
      </c>
      <c r="AW140">
        <f t="shared" si="75"/>
        <v>41.202281547709475</v>
      </c>
      <c r="AX140">
        <f t="shared" si="76"/>
        <v>1.1956948011349997</v>
      </c>
      <c r="AY140" s="5"/>
      <c r="BD140" s="5"/>
    </row>
    <row r="141" spans="1:61">
      <c r="A141">
        <v>76</v>
      </c>
      <c r="B141">
        <v>82</v>
      </c>
      <c r="C141" t="s">
        <v>58</v>
      </c>
      <c r="D141">
        <v>1</v>
      </c>
      <c r="E141" s="2">
        <f t="shared" si="71"/>
        <v>68</v>
      </c>
      <c r="F141" s="3">
        <v>30384.625</v>
      </c>
      <c r="G141" t="s">
        <v>45</v>
      </c>
      <c r="H141" t="s">
        <v>46</v>
      </c>
      <c r="I141" t="s">
        <v>46</v>
      </c>
      <c r="J141">
        <v>1042</v>
      </c>
      <c r="K141">
        <v>19.899999999999999</v>
      </c>
      <c r="L141">
        <v>63.6</v>
      </c>
      <c r="M141">
        <v>60.5</v>
      </c>
      <c r="N141">
        <v>330</v>
      </c>
      <c r="P141">
        <v>20.399999999999999</v>
      </c>
      <c r="Q141">
        <v>8.5030000000000001</v>
      </c>
      <c r="R141">
        <v>327</v>
      </c>
      <c r="S141">
        <v>0.26629999999999998</v>
      </c>
      <c r="T141">
        <v>31.3</v>
      </c>
      <c r="U141">
        <v>20.100000000000001</v>
      </c>
      <c r="V141">
        <v>182</v>
      </c>
      <c r="W141">
        <v>80</v>
      </c>
      <c r="X141">
        <v>2.7719</v>
      </c>
      <c r="AM141">
        <v>212</v>
      </c>
      <c r="AN141">
        <f t="shared" si="77"/>
        <v>2438.1636400000002</v>
      </c>
      <c r="AO141">
        <f t="shared" si="72"/>
        <v>37.21959170157654</v>
      </c>
      <c r="AQ141">
        <f t="shared" si="73"/>
        <v>0.36991057896578367</v>
      </c>
      <c r="AS141">
        <f>0.15852+0.0847*COS(RADIANS(E141/365*360))</f>
        <v>0.19152169907525773</v>
      </c>
      <c r="AU141">
        <v>80</v>
      </c>
      <c r="AV141">
        <f t="shared" si="74"/>
        <v>22.259457581213258</v>
      </c>
      <c r="AW141">
        <f t="shared" si="75"/>
        <v>26.253416687033681</v>
      </c>
      <c r="AX141">
        <f t="shared" si="76"/>
        <v>1.1794275126089002</v>
      </c>
      <c r="AY141" s="5"/>
      <c r="BD141" s="5"/>
    </row>
    <row r="142" spans="1:61">
      <c r="A142">
        <v>76</v>
      </c>
      <c r="B142">
        <v>82</v>
      </c>
      <c r="C142" t="s">
        <v>58</v>
      </c>
      <c r="D142">
        <v>1</v>
      </c>
      <c r="E142" s="2">
        <f>ROUND(F142,0)-"1-1-83"+1</f>
        <v>68</v>
      </c>
      <c r="F142" s="3">
        <v>30384.4375</v>
      </c>
      <c r="G142" t="s">
        <v>45</v>
      </c>
      <c r="H142" t="s">
        <v>46</v>
      </c>
      <c r="I142" t="s">
        <v>46</v>
      </c>
      <c r="J142">
        <v>1042</v>
      </c>
      <c r="K142">
        <v>17.2</v>
      </c>
      <c r="L142">
        <v>80.8</v>
      </c>
      <c r="M142">
        <v>83.2</v>
      </c>
      <c r="N142">
        <v>330</v>
      </c>
      <c r="P142" t="s">
        <v>46</v>
      </c>
      <c r="Q142">
        <v>4.0270000000000001</v>
      </c>
      <c r="R142">
        <v>327</v>
      </c>
      <c r="S142">
        <v>0.15479999999999999</v>
      </c>
      <c r="T142">
        <v>38.4</v>
      </c>
      <c r="U142">
        <v>17.5</v>
      </c>
      <c r="V142">
        <v>209</v>
      </c>
      <c r="W142">
        <v>86</v>
      </c>
      <c r="X142">
        <v>2.7989000000000002</v>
      </c>
      <c r="AM142">
        <v>212</v>
      </c>
      <c r="AN142">
        <f t="shared" si="77"/>
        <v>2416.5472400000003</v>
      </c>
      <c r="AO142">
        <f t="shared" si="72"/>
        <v>33.464208932505827</v>
      </c>
      <c r="AQ142">
        <f t="shared" si="73"/>
        <v>0.30004976563893687</v>
      </c>
      <c r="AS142">
        <f>0.15852+0.0847*COS(RADIANS(E142/365*360))</f>
        <v>0.19152169907525773</v>
      </c>
      <c r="AU142">
        <v>86</v>
      </c>
      <c r="AV142">
        <f t="shared" si="74"/>
        <v>19.485218385967009</v>
      </c>
      <c r="AW142">
        <f t="shared" si="75"/>
        <v>22.807048099639296</v>
      </c>
      <c r="AX142">
        <f t="shared" si="76"/>
        <v>1.1704794705336545</v>
      </c>
      <c r="AY142" s="5"/>
      <c r="BD142" s="5"/>
    </row>
    <row r="143" spans="1:61">
      <c r="A143">
        <v>76</v>
      </c>
      <c r="B143">
        <v>82</v>
      </c>
      <c r="C143" t="s">
        <v>58</v>
      </c>
      <c r="D143">
        <v>1</v>
      </c>
      <c r="E143" s="2">
        <f t="shared" si="71"/>
        <v>68</v>
      </c>
      <c r="F143" s="3">
        <v>30384.645833333332</v>
      </c>
      <c r="G143" t="s">
        <v>45</v>
      </c>
      <c r="H143" t="s">
        <v>46</v>
      </c>
      <c r="I143" t="s">
        <v>46</v>
      </c>
      <c r="J143">
        <v>1042</v>
      </c>
      <c r="K143">
        <v>20.8</v>
      </c>
      <c r="L143">
        <v>59.9</v>
      </c>
      <c r="M143">
        <v>60.5</v>
      </c>
      <c r="N143">
        <v>330</v>
      </c>
      <c r="P143">
        <v>20.399999999999999</v>
      </c>
      <c r="Q143">
        <v>10.02</v>
      </c>
      <c r="R143">
        <v>327</v>
      </c>
      <c r="S143">
        <v>0.22989999999999999</v>
      </c>
      <c r="T143">
        <v>22.9</v>
      </c>
      <c r="U143">
        <v>21.1</v>
      </c>
      <c r="V143">
        <v>102</v>
      </c>
      <c r="W143">
        <v>88</v>
      </c>
      <c r="X143">
        <v>3.1783000000000001</v>
      </c>
      <c r="AM143">
        <v>212</v>
      </c>
      <c r="AN143">
        <f t="shared" si="77"/>
        <v>2446.4776400000005</v>
      </c>
      <c r="AO143">
        <f t="shared" si="72"/>
        <v>38.754312935573068</v>
      </c>
      <c r="AQ143">
        <f t="shared" si="73"/>
        <v>0.40052707814158661</v>
      </c>
      <c r="AS143">
        <f>0.15852+0.0847*COS(RADIANS(E143/365*360))</f>
        <v>0.19152169907525773</v>
      </c>
      <c r="AU143">
        <v>88</v>
      </c>
      <c r="AV143">
        <f t="shared" si="74"/>
        <v>40.630775684243332</v>
      </c>
      <c r="AW143">
        <f t="shared" si="75"/>
        <v>48.999056066233372</v>
      </c>
      <c r="AX143">
        <f t="shared" si="76"/>
        <v>1.2059591588165339</v>
      </c>
      <c r="AY143" s="5"/>
      <c r="BD143" s="5"/>
    </row>
    <row r="144" spans="1:61">
      <c r="A144">
        <v>76</v>
      </c>
      <c r="B144">
        <v>82</v>
      </c>
      <c r="C144" t="s">
        <v>58</v>
      </c>
      <c r="D144">
        <v>1</v>
      </c>
      <c r="E144" s="2">
        <f t="shared" si="71"/>
        <v>68</v>
      </c>
      <c r="F144" s="3">
        <v>30384.5</v>
      </c>
      <c r="G144" t="s">
        <v>45</v>
      </c>
      <c r="H144" t="s">
        <v>46</v>
      </c>
      <c r="I144" t="s">
        <v>46</v>
      </c>
      <c r="J144">
        <v>1042</v>
      </c>
      <c r="K144">
        <v>20.2</v>
      </c>
      <c r="L144">
        <v>67</v>
      </c>
      <c r="M144">
        <v>65.599999999999994</v>
      </c>
      <c r="N144">
        <v>330</v>
      </c>
      <c r="P144" t="s">
        <v>46</v>
      </c>
      <c r="Q144">
        <v>8.0239999999999991</v>
      </c>
      <c r="R144">
        <v>326</v>
      </c>
      <c r="S144">
        <v>0.29649999999999999</v>
      </c>
      <c r="T144">
        <v>36.9</v>
      </c>
      <c r="U144">
        <v>20.5</v>
      </c>
      <c r="V144">
        <v>182</v>
      </c>
      <c r="W144">
        <v>95</v>
      </c>
      <c r="X144">
        <v>3.2528000000000001</v>
      </c>
      <c r="AM144">
        <v>212</v>
      </c>
      <c r="AN144">
        <f t="shared" si="77"/>
        <v>2441.4892400000003</v>
      </c>
      <c r="AO144">
        <f t="shared" si="72"/>
        <v>37.827298047274091</v>
      </c>
      <c r="AQ144">
        <f t="shared" si="73"/>
        <v>0.38189065275883571</v>
      </c>
      <c r="AS144">
        <f>0.15852+0.0847*COS(RADIANS(E144/365*360))</f>
        <v>0.19152169907525773</v>
      </c>
      <c r="AU144">
        <v>95</v>
      </c>
      <c r="AV144">
        <f t="shared" si="74"/>
        <v>25.98258170599545</v>
      </c>
      <c r="AW144">
        <f t="shared" si="75"/>
        <v>30.66088180611489</v>
      </c>
      <c r="AX144">
        <f t="shared" si="76"/>
        <v>1.1800552444347718</v>
      </c>
      <c r="AY144" s="5"/>
      <c r="BD144" s="5"/>
    </row>
    <row r="145" spans="1:61">
      <c r="A145">
        <v>76</v>
      </c>
      <c r="B145">
        <v>82</v>
      </c>
      <c r="C145" t="s">
        <v>58</v>
      </c>
      <c r="D145">
        <v>1</v>
      </c>
      <c r="E145" s="2">
        <f>ROUND(F145,0)-"1-1-83"+1</f>
        <v>68</v>
      </c>
      <c r="F145" s="3">
        <v>30384.461805555555</v>
      </c>
      <c r="G145" t="s">
        <v>45</v>
      </c>
      <c r="H145" t="s">
        <v>46</v>
      </c>
      <c r="I145" t="s">
        <v>46</v>
      </c>
      <c r="J145">
        <v>1042</v>
      </c>
      <c r="K145">
        <v>18.899999999999999</v>
      </c>
      <c r="L145">
        <v>74.5</v>
      </c>
      <c r="M145">
        <v>71.2</v>
      </c>
      <c r="N145">
        <v>330</v>
      </c>
      <c r="P145" t="s">
        <v>46</v>
      </c>
      <c r="Q145">
        <v>7.0570000000000004</v>
      </c>
      <c r="R145">
        <v>325</v>
      </c>
      <c r="S145">
        <v>0.2198</v>
      </c>
      <c r="T145">
        <v>31.1</v>
      </c>
      <c r="U145">
        <v>20.100000000000001</v>
      </c>
      <c r="V145">
        <v>143</v>
      </c>
      <c r="W145">
        <v>102</v>
      </c>
      <c r="X145">
        <v>3.5042</v>
      </c>
      <c r="AM145">
        <v>212</v>
      </c>
      <c r="AN145">
        <f t="shared" si="77"/>
        <v>2438.1636400000002</v>
      </c>
      <c r="AO145">
        <f t="shared" si="72"/>
        <v>37.21959170157654</v>
      </c>
      <c r="AQ145">
        <f t="shared" si="73"/>
        <v>0.36991057896578367</v>
      </c>
      <c r="AS145">
        <f>0.15852+0.0847*COS(RADIANS(E145/365*360))</f>
        <v>0.19152169907525773</v>
      </c>
      <c r="AU145">
        <v>102</v>
      </c>
      <c r="AV145">
        <f t="shared" si="74"/>
        <v>31.854043834935418</v>
      </c>
      <c r="AW145">
        <f t="shared" si="75"/>
        <v>37.880499504186375</v>
      </c>
      <c r="AX145">
        <f t="shared" si="76"/>
        <v>1.1891896583202894</v>
      </c>
      <c r="AY145" s="5"/>
      <c r="BD145" s="5"/>
    </row>
    <row r="146" spans="1:61">
      <c r="A146">
        <v>76</v>
      </c>
      <c r="B146">
        <v>82</v>
      </c>
      <c r="C146" t="s">
        <v>58</v>
      </c>
      <c r="D146">
        <v>1</v>
      </c>
      <c r="E146" s="2">
        <f>ROUND(F146,0)-"1-1-83"+1</f>
        <v>68</v>
      </c>
      <c r="F146" s="3">
        <v>30384.482638888891</v>
      </c>
      <c r="G146" t="s">
        <v>45</v>
      </c>
      <c r="H146" t="s">
        <v>46</v>
      </c>
      <c r="I146" t="s">
        <v>46</v>
      </c>
      <c r="J146">
        <v>1042</v>
      </c>
      <c r="K146">
        <v>19.399999999999999</v>
      </c>
      <c r="L146">
        <v>71.3</v>
      </c>
      <c r="M146">
        <v>71.2</v>
      </c>
      <c r="N146">
        <v>330</v>
      </c>
      <c r="P146" t="s">
        <v>46</v>
      </c>
      <c r="Q146">
        <v>6.9749999999999996</v>
      </c>
      <c r="R146">
        <v>326</v>
      </c>
      <c r="S146">
        <v>0.26590000000000003</v>
      </c>
      <c r="T146">
        <v>38.1</v>
      </c>
      <c r="U146">
        <v>19.899999999999999</v>
      </c>
      <c r="V146">
        <v>168</v>
      </c>
      <c r="W146">
        <v>107</v>
      </c>
      <c r="X146">
        <v>3.7050999999999998</v>
      </c>
      <c r="AM146">
        <v>212</v>
      </c>
      <c r="AN146">
        <f t="shared" si="77"/>
        <v>2436.5008400000002</v>
      </c>
      <c r="AO146">
        <f t="shared" si="72"/>
        <v>36.918797415475069</v>
      </c>
      <c r="AQ146">
        <f t="shared" si="73"/>
        <v>0.36405034189157187</v>
      </c>
      <c r="AS146">
        <f>0.15852+0.0847*COS(RADIANS(E146/365*360))</f>
        <v>0.19152169907525773</v>
      </c>
      <c r="AU146">
        <v>107</v>
      </c>
      <c r="AV146">
        <f t="shared" si="74"/>
        <v>30.029432513148851</v>
      </c>
      <c r="AW146">
        <f t="shared" si="75"/>
        <v>35.502215470490277</v>
      </c>
      <c r="AX146">
        <f t="shared" si="76"/>
        <v>1.1822472987108592</v>
      </c>
      <c r="AY146" s="5"/>
      <c r="BD146" s="5"/>
    </row>
    <row r="147" spans="1:61">
      <c r="A147">
        <v>76</v>
      </c>
      <c r="B147">
        <v>82</v>
      </c>
      <c r="C147" t="s">
        <v>58</v>
      </c>
      <c r="D147">
        <v>1</v>
      </c>
      <c r="E147" s="2">
        <f t="shared" si="71"/>
        <v>68</v>
      </c>
      <c r="F147" s="3">
        <v>30384.666666666668</v>
      </c>
      <c r="G147" t="s">
        <v>45</v>
      </c>
      <c r="H147" t="s">
        <v>46</v>
      </c>
      <c r="I147" t="s">
        <v>46</v>
      </c>
      <c r="J147">
        <v>1042</v>
      </c>
      <c r="K147">
        <v>20.399999999999999</v>
      </c>
      <c r="L147">
        <v>61</v>
      </c>
      <c r="M147">
        <v>60</v>
      </c>
      <c r="N147">
        <v>330</v>
      </c>
      <c r="P147">
        <v>20.399999999999999</v>
      </c>
      <c r="Q147">
        <v>9.375</v>
      </c>
      <c r="R147">
        <v>327</v>
      </c>
      <c r="S147">
        <v>0.25219999999999998</v>
      </c>
      <c r="T147">
        <v>26.9</v>
      </c>
      <c r="U147">
        <v>20.6</v>
      </c>
      <c r="V147">
        <v>148</v>
      </c>
      <c r="W147">
        <v>130</v>
      </c>
      <c r="X147">
        <v>2.9592999999999998</v>
      </c>
      <c r="AM147">
        <v>212</v>
      </c>
      <c r="AN147">
        <f t="shared" si="77"/>
        <v>2442.3206400000004</v>
      </c>
      <c r="AO147">
        <f t="shared" si="72"/>
        <v>37.980506976141697</v>
      </c>
      <c r="AQ147">
        <f t="shared" si="73"/>
        <v>0.38494059006784609</v>
      </c>
      <c r="AS147">
        <f>0.15852+0.0847*COS(RADIANS(E147/365*360))</f>
        <v>0.19152169907525773</v>
      </c>
      <c r="AU147">
        <v>130</v>
      </c>
      <c r="AV147">
        <f t="shared" si="74"/>
        <v>27.230793120981104</v>
      </c>
      <c r="AW147">
        <f t="shared" si="75"/>
        <v>32.36637110619246</v>
      </c>
      <c r="AX147">
        <f t="shared" si="76"/>
        <v>1.1885945063147807</v>
      </c>
      <c r="AY147" s="5"/>
      <c r="BD147" s="5"/>
    </row>
    <row r="148" spans="1:61">
      <c r="A148">
        <v>76</v>
      </c>
      <c r="B148">
        <v>82</v>
      </c>
      <c r="C148" t="s">
        <v>58</v>
      </c>
      <c r="D148">
        <v>1</v>
      </c>
      <c r="E148" s="2">
        <f t="shared" si="71"/>
        <v>68</v>
      </c>
      <c r="F148" s="3">
        <v>30384.583333333332</v>
      </c>
      <c r="G148" t="s">
        <v>45</v>
      </c>
      <c r="H148" t="s">
        <v>46</v>
      </c>
      <c r="I148" t="s">
        <v>46</v>
      </c>
      <c r="J148">
        <v>1042</v>
      </c>
      <c r="K148">
        <v>20.6</v>
      </c>
      <c r="L148">
        <v>63.9</v>
      </c>
      <c r="M148">
        <v>62.4</v>
      </c>
      <c r="N148">
        <v>330</v>
      </c>
      <c r="P148">
        <v>20.6</v>
      </c>
      <c r="Q148">
        <v>10.009</v>
      </c>
      <c r="R148">
        <v>326</v>
      </c>
      <c r="S148">
        <v>0.27089999999999997</v>
      </c>
      <c r="T148">
        <v>27.1</v>
      </c>
      <c r="U148">
        <v>21.6</v>
      </c>
      <c r="V148">
        <v>96</v>
      </c>
      <c r="W148">
        <v>140</v>
      </c>
      <c r="X148">
        <v>3.843</v>
      </c>
      <c r="AM148">
        <v>212</v>
      </c>
      <c r="AN148">
        <f t="shared" si="77"/>
        <v>2450.6346400000002</v>
      </c>
      <c r="AO148">
        <f t="shared" si="72"/>
        <v>39.541178532843773</v>
      </c>
      <c r="AQ148">
        <f t="shared" si="73"/>
        <v>0.41668855794546977</v>
      </c>
      <c r="AS148">
        <f>0.15852+0.0847*COS(RADIANS(E148/365*360))</f>
        <v>0.19152169907525773</v>
      </c>
      <c r="AU148">
        <v>140</v>
      </c>
      <c r="AV148">
        <f t="shared" si="74"/>
        <v>52.838248742027623</v>
      </c>
      <c r="AW148">
        <f t="shared" si="75"/>
        <v>63.917966648561787</v>
      </c>
      <c r="AX148">
        <f t="shared" si="76"/>
        <v>1.2096912401587856</v>
      </c>
      <c r="AY148" s="5"/>
      <c r="BB148">
        <f>+EXP(11.88-14510/AN148)*1000</f>
        <v>387255.52828982525</v>
      </c>
      <c r="BC148">
        <f>+EXP(38.08-80470/AN148)</f>
        <v>189.35202951422676</v>
      </c>
      <c r="BD148" s="5">
        <f>(X148+AQ148)*(V148+BC148*(1+212.78/BB148*1000))/(V148-AO148)</f>
        <v>29.378785917524866</v>
      </c>
      <c r="BE148">
        <f>+LN(BD148)-LN(1+EXP(645/8.31-203000/AN148))+(74000/AN148)</f>
        <v>33.57113093210706</v>
      </c>
      <c r="BF148">
        <f>EXP(BE148-74000/8.314/298.16)/(1+EXP(645/8.314-203000/298.16/8.314))</f>
        <v>40.685750604745067</v>
      </c>
    </row>
    <row r="149" spans="1:61">
      <c r="A149">
        <v>76</v>
      </c>
      <c r="B149">
        <v>82</v>
      </c>
      <c r="C149" t="s">
        <v>58</v>
      </c>
      <c r="D149">
        <v>1</v>
      </c>
      <c r="E149" s="2">
        <f t="shared" si="71"/>
        <v>68</v>
      </c>
      <c r="F149" s="3">
        <v>30384.6875</v>
      </c>
      <c r="G149" t="s">
        <v>45</v>
      </c>
      <c r="H149" t="s">
        <v>46</v>
      </c>
      <c r="I149" t="s">
        <v>46</v>
      </c>
      <c r="J149">
        <v>1042</v>
      </c>
      <c r="K149">
        <v>20.399999999999999</v>
      </c>
      <c r="L149">
        <v>61.3</v>
      </c>
      <c r="M149">
        <v>60</v>
      </c>
      <c r="N149">
        <v>330</v>
      </c>
      <c r="P149">
        <v>20.399999999999999</v>
      </c>
      <c r="Q149">
        <v>9.8930000000000007</v>
      </c>
      <c r="R149">
        <v>326</v>
      </c>
      <c r="S149">
        <v>0.30719999999999997</v>
      </c>
      <c r="T149">
        <v>31.1</v>
      </c>
      <c r="U149">
        <v>21</v>
      </c>
      <c r="V149">
        <v>121</v>
      </c>
      <c r="W149">
        <v>145</v>
      </c>
      <c r="X149">
        <v>3.9142999999999999</v>
      </c>
      <c r="AM149">
        <v>212</v>
      </c>
      <c r="AN149">
        <f t="shared" si="77"/>
        <v>2445.64624</v>
      </c>
      <c r="AO149">
        <f t="shared" si="72"/>
        <v>38.598512400160303</v>
      </c>
      <c r="AQ149">
        <f t="shared" si="73"/>
        <v>0.39736438139254804</v>
      </c>
      <c r="AS149">
        <f>0.15852+0.0847*COS(RADIANS(E149/365*360))</f>
        <v>0.19152169907525773</v>
      </c>
      <c r="AU149">
        <v>145</v>
      </c>
      <c r="AV149">
        <f t="shared" si="74"/>
        <v>41.482700238590368</v>
      </c>
      <c r="AW149">
        <f t="shared" si="75"/>
        <v>49.697543107541691</v>
      </c>
      <c r="AX149">
        <f t="shared" si="76"/>
        <v>1.1980305723037106</v>
      </c>
      <c r="AY149" s="5"/>
      <c r="BB149">
        <f>+EXP(11.88-14510/AN149)*1000</f>
        <v>382606.79883609927</v>
      </c>
      <c r="BC149">
        <f>+EXP(38.08-80470/AN149)</f>
        <v>177.08525394202954</v>
      </c>
      <c r="BD149" s="5">
        <f>(X149+AQ149)*(V149+BC149*(1+212.78/BB149*1000))/(V149-AO149)</f>
        <v>20.750456481006683</v>
      </c>
      <c r="BE149">
        <f>+LN(BD149)-LN(1+EXP(645/8.31-203000/AN149))+(74000/AN149)</f>
        <v>33.285855640162751</v>
      </c>
      <c r="BF149">
        <f>EXP(BE149-74000/8.314/298.16)/(1+EXP(645/8.314-203000/298.16/8.314))</f>
        <v>30.587842656608366</v>
      </c>
    </row>
    <row r="150" spans="1:61">
      <c r="A150">
        <v>76</v>
      </c>
      <c r="B150">
        <v>82</v>
      </c>
      <c r="C150" t="s">
        <v>58</v>
      </c>
      <c r="D150">
        <v>1</v>
      </c>
      <c r="E150" s="2">
        <f t="shared" si="71"/>
        <v>68</v>
      </c>
      <c r="F150" s="3">
        <v>30384.5625</v>
      </c>
      <c r="G150" t="s">
        <v>45</v>
      </c>
      <c r="H150" t="s">
        <v>46</v>
      </c>
      <c r="I150" t="s">
        <v>46</v>
      </c>
      <c r="J150">
        <v>1042</v>
      </c>
      <c r="K150">
        <v>20.6</v>
      </c>
      <c r="L150">
        <v>65</v>
      </c>
      <c r="M150">
        <v>63.8</v>
      </c>
      <c r="N150">
        <v>330</v>
      </c>
      <c r="P150">
        <v>20.5</v>
      </c>
      <c r="Q150">
        <v>9.2929999999999993</v>
      </c>
      <c r="R150">
        <v>326</v>
      </c>
      <c r="S150">
        <v>0.26040000000000002</v>
      </c>
      <c r="T150">
        <v>28</v>
      </c>
      <c r="U150">
        <v>21.3</v>
      </c>
      <c r="V150">
        <v>152</v>
      </c>
      <c r="W150">
        <v>202</v>
      </c>
      <c r="X150">
        <v>2.9962</v>
      </c>
      <c r="AM150">
        <v>212</v>
      </c>
      <c r="AN150">
        <f t="shared" si="77"/>
        <v>2448.1404400000001</v>
      </c>
      <c r="AO150">
        <f t="shared" si="72"/>
        <v>39.067482507546124</v>
      </c>
      <c r="AQ150">
        <f t="shared" si="73"/>
        <v>0.40692161613404004</v>
      </c>
      <c r="AS150">
        <f>0.15852+0.0847*COS(RADIANS(E150/365*360))</f>
        <v>0.19152169907525773</v>
      </c>
      <c r="AU150">
        <v>202</v>
      </c>
      <c r="AV150">
        <f t="shared" si="74"/>
        <v>27.739655201556737</v>
      </c>
      <c r="AW150">
        <f t="shared" si="75"/>
        <v>32.973008193878904</v>
      </c>
      <c r="AX150">
        <f t="shared" si="76"/>
        <v>1.1886596265994134</v>
      </c>
      <c r="AY150" s="5">
        <f>W150*AS150*AV150/SQRT(W150^2*AS150^2-AV150^2)</f>
        <v>39.795683592287752</v>
      </c>
      <c r="AZ150">
        <f>LN(AY150)-LN(1+EXP(614.6/8.314-200000/AN150))+32879/AN150</f>
        <v>17.11353038959313</v>
      </c>
      <c r="BA150">
        <f>EXP(AZ150-32879/8.314/298.16)/(1+EXP(614.6/8.314-200000/298.16/8.314))</f>
        <v>46.938416527167902</v>
      </c>
      <c r="BB150">
        <f>+EXP(11.88-14510/AN150)*1000</f>
        <v>384926.51387636183</v>
      </c>
      <c r="BC150">
        <f>+EXP(38.08-80470/AN150)</f>
        <v>183.12220068759808</v>
      </c>
      <c r="BD150" s="5">
        <f>(X150+AQ150)*(V150+BC150*(1+212.78/BB150*1000))/(V150-AO150)</f>
        <v>13.14898077971055</v>
      </c>
      <c r="BE150">
        <f>+LN(BD150)-LN(1+EXP(645/8.31-203000/AN150))+(74000/AN150)</f>
        <v>32.798402783532048</v>
      </c>
      <c r="BF150">
        <f>EXP(BE150-74000/8.314/298.16)/(1+EXP(645/8.314-203000/298.16/8.314))</f>
        <v>18.786711307926435</v>
      </c>
    </row>
    <row r="151" spans="1:61">
      <c r="E151" s="2"/>
      <c r="F151" s="3"/>
    </row>
    <row r="152" spans="1:61">
      <c r="A152">
        <v>77</v>
      </c>
      <c r="B152">
        <v>82</v>
      </c>
      <c r="C152" t="s">
        <v>58</v>
      </c>
      <c r="D152">
        <v>1</v>
      </c>
      <c r="E152" s="2">
        <f t="shared" si="71"/>
        <v>70</v>
      </c>
      <c r="F152" s="3">
        <v>30386.788194444445</v>
      </c>
      <c r="G152" t="s">
        <v>45</v>
      </c>
      <c r="H152" t="s">
        <v>46</v>
      </c>
      <c r="I152" t="s">
        <v>46</v>
      </c>
      <c r="J152">
        <v>1042</v>
      </c>
      <c r="K152">
        <v>12.3</v>
      </c>
      <c r="L152">
        <v>75.5</v>
      </c>
      <c r="M152" t="s">
        <v>46</v>
      </c>
      <c r="N152">
        <v>330</v>
      </c>
      <c r="P152" t="s">
        <v>46</v>
      </c>
      <c r="Q152">
        <v>3.4060000000000001</v>
      </c>
      <c r="R152">
        <v>331</v>
      </c>
      <c r="S152">
        <v>2.0199999999999999E-2</v>
      </c>
      <c r="T152">
        <v>5.9</v>
      </c>
      <c r="U152">
        <v>12.3</v>
      </c>
      <c r="V152">
        <v>394</v>
      </c>
      <c r="W152">
        <v>1</v>
      </c>
      <c r="X152">
        <v>-0.2424</v>
      </c>
      <c r="AH152">
        <v>-0.26819999999999999</v>
      </c>
      <c r="AI152">
        <v>2.58E-2</v>
      </c>
      <c r="AJ152">
        <v>2</v>
      </c>
      <c r="AK152">
        <f>AVERAGE(U152:U153)</f>
        <v>13.05</v>
      </c>
      <c r="AL152">
        <f>AVERAGE(V152:V153)</f>
        <v>316</v>
      </c>
      <c r="AM152">
        <v>212</v>
      </c>
      <c r="AN152">
        <f>8.314*(AK152+273.16)</f>
        <v>2379.5499400000003</v>
      </c>
      <c r="AO152">
        <f t="shared" ref="AO152:AO173" si="78">0.5*AM152/1.01325*1000/EXP(-3.9489+28990/AN152)</f>
        <v>27.769972377948591</v>
      </c>
      <c r="AP152">
        <f>LN(-AH152)+57052/AN152</f>
        <v>22.659940137940428</v>
      </c>
      <c r="AQ152">
        <f t="shared" ref="AQ152:AQ173" si="79">EXP(AP$152-57052/AN152)</f>
        <v>0.26819999999999972</v>
      </c>
      <c r="AR152">
        <f>AI152*4*(1+2*AO152/AL152)/(1-AO152/AL152)</f>
        <v>0.13302889575782395</v>
      </c>
      <c r="AS152">
        <f>0.15852+0.0847*COS(RADIANS(E152/365*360))</f>
        <v>0.18881704082916573</v>
      </c>
      <c r="AT152">
        <f>0.000000926*E152*E152 - 0.000385884*E152+ 0.056568805</f>
        <v>3.4094324999999995E-2</v>
      </c>
      <c r="AU152">
        <v>1</v>
      </c>
      <c r="AV152">
        <f t="shared" ref="AV152:AV173" si="80">(X152+AQ152)/(V152-AO152)*(4*V152+8*AO152)</f>
        <v>0.12667591076580167</v>
      </c>
      <c r="AW152">
        <f t="shared" ref="AW152:AW173" si="81">(X152+AQ152)/(V152-AO152)*(4.5*V152+10.5*AO152)</f>
        <v>0.14544488845725226</v>
      </c>
      <c r="AX152">
        <f t="shared" ref="AX152:AX173" si="82">AW152/AV152</f>
        <v>1.1481653266038139</v>
      </c>
      <c r="AY152" s="5"/>
      <c r="BD152" s="5"/>
      <c r="BG152">
        <f>AVERAGE(BA152:BA173)</f>
        <v>77.261824734416436</v>
      </c>
      <c r="BH152">
        <f>AVERAGE(BF152:BF173)</f>
        <v>38.092682412394652</v>
      </c>
      <c r="BI152">
        <f>BG152/BH152</f>
        <v>2.0282589684279326</v>
      </c>
    </row>
    <row r="153" spans="1:61">
      <c r="A153">
        <v>77</v>
      </c>
      <c r="B153">
        <v>82</v>
      </c>
      <c r="C153" t="s">
        <v>58</v>
      </c>
      <c r="D153">
        <v>1</v>
      </c>
      <c r="E153" s="2">
        <f t="shared" si="71"/>
        <v>70</v>
      </c>
      <c r="F153" s="3">
        <v>30386.770833333332</v>
      </c>
      <c r="G153" t="s">
        <v>45</v>
      </c>
      <c r="H153" t="s">
        <v>46</v>
      </c>
      <c r="I153" t="s">
        <v>46</v>
      </c>
      <c r="J153">
        <v>1042</v>
      </c>
      <c r="K153">
        <v>13.7</v>
      </c>
      <c r="L153">
        <v>77.7</v>
      </c>
      <c r="M153" t="s">
        <v>46</v>
      </c>
      <c r="N153">
        <v>330</v>
      </c>
      <c r="P153" t="s">
        <v>46</v>
      </c>
      <c r="Q153">
        <v>3.4969999999999999</v>
      </c>
      <c r="R153">
        <v>330</v>
      </c>
      <c r="S153">
        <v>8.9999999999999993E-3</v>
      </c>
      <c r="T153">
        <v>2.6</v>
      </c>
      <c r="U153">
        <v>13.8</v>
      </c>
      <c r="V153">
        <v>238</v>
      </c>
      <c r="W153">
        <v>16</v>
      </c>
      <c r="X153">
        <v>0.14449999999999999</v>
      </c>
      <c r="AM153">
        <v>212</v>
      </c>
      <c r="AN153">
        <f t="shared" ref="AN153:AN173" si="83">8.314*(U153+273.16)</f>
        <v>2385.7854400000001</v>
      </c>
      <c r="AO153">
        <f t="shared" si="78"/>
        <v>28.668437816928197</v>
      </c>
      <c r="AQ153">
        <f t="shared" si="79"/>
        <v>0.28554415013387652</v>
      </c>
      <c r="AS153">
        <f>0.15852+0.0847*COS(RADIANS(E153/365*360))</f>
        <v>0.18881704082916573</v>
      </c>
      <c r="AU153">
        <v>16</v>
      </c>
      <c r="AV153">
        <f t="shared" si="80"/>
        <v>2.4269229992958419</v>
      </c>
      <c r="AW153">
        <f t="shared" si="81"/>
        <v>2.8186316740528641</v>
      </c>
      <c r="AX153">
        <f t="shared" si="82"/>
        <v>1.1614013608469136</v>
      </c>
      <c r="AY153" s="5"/>
      <c r="BD153" s="5"/>
    </row>
    <row r="154" spans="1:61">
      <c r="A154">
        <v>77</v>
      </c>
      <c r="B154">
        <v>82</v>
      </c>
      <c r="C154" t="s">
        <v>58</v>
      </c>
      <c r="D154">
        <v>1</v>
      </c>
      <c r="E154" s="2">
        <f t="shared" si="71"/>
        <v>70</v>
      </c>
      <c r="F154" s="3">
        <v>30386.75</v>
      </c>
      <c r="G154" t="s">
        <v>45</v>
      </c>
      <c r="H154" t="s">
        <v>46</v>
      </c>
      <c r="I154" t="s">
        <v>46</v>
      </c>
      <c r="J154">
        <v>1042</v>
      </c>
      <c r="K154">
        <v>16</v>
      </c>
      <c r="L154">
        <v>72.8</v>
      </c>
      <c r="M154" t="s">
        <v>46</v>
      </c>
      <c r="N154">
        <v>330</v>
      </c>
      <c r="P154" t="s">
        <v>46</v>
      </c>
      <c r="Q154">
        <v>4.92</v>
      </c>
      <c r="R154">
        <v>325</v>
      </c>
      <c r="S154">
        <v>0.1396</v>
      </c>
      <c r="T154">
        <v>28.4</v>
      </c>
      <c r="U154">
        <v>16.100000000000001</v>
      </c>
      <c r="V154">
        <v>200</v>
      </c>
      <c r="W154">
        <v>135</v>
      </c>
      <c r="X154">
        <v>2.1817000000000002</v>
      </c>
      <c r="AM154">
        <v>212</v>
      </c>
      <c r="AN154">
        <f t="shared" si="83"/>
        <v>2404.9076400000004</v>
      </c>
      <c r="AO154">
        <f t="shared" si="78"/>
        <v>31.576538710189872</v>
      </c>
      <c r="AQ154">
        <f t="shared" si="79"/>
        <v>0.34534331789608025</v>
      </c>
      <c r="AS154">
        <f>0.15852+0.0847*COS(RADIANS(E154/365*360))</f>
        <v>0.18881704082916573</v>
      </c>
      <c r="AU154">
        <v>135</v>
      </c>
      <c r="AV154">
        <f t="shared" si="80"/>
        <v>15.79350574525199</v>
      </c>
      <c r="AW154">
        <f t="shared" si="81"/>
        <v>18.478360522616946</v>
      </c>
      <c r="AX154">
        <f t="shared" si="82"/>
        <v>1.1699973913753825</v>
      </c>
      <c r="AY154" s="5"/>
      <c r="BD154" s="5"/>
    </row>
    <row r="155" spans="1:61">
      <c r="A155">
        <v>77</v>
      </c>
      <c r="B155">
        <v>82</v>
      </c>
      <c r="C155" t="s">
        <v>58</v>
      </c>
      <c r="D155">
        <v>1</v>
      </c>
      <c r="E155" s="2">
        <f t="shared" ref="E155:E162" si="84">ROUND(F155,0)-"1-1-83"+1</f>
        <v>70</v>
      </c>
      <c r="F155" s="3">
        <v>30386.347222222223</v>
      </c>
      <c r="G155" t="s">
        <v>45</v>
      </c>
      <c r="H155" t="s">
        <v>46</v>
      </c>
      <c r="I155" t="s">
        <v>46</v>
      </c>
      <c r="J155">
        <v>1042</v>
      </c>
      <c r="K155">
        <v>13.5</v>
      </c>
      <c r="L155">
        <v>82.7</v>
      </c>
      <c r="M155" t="s">
        <v>46</v>
      </c>
      <c r="N155">
        <v>330</v>
      </c>
      <c r="P155" t="s">
        <v>46</v>
      </c>
      <c r="Q155">
        <v>2.407</v>
      </c>
      <c r="R155">
        <v>321</v>
      </c>
      <c r="S155">
        <v>0.51749999999999996</v>
      </c>
      <c r="T155">
        <v>215</v>
      </c>
      <c r="U155">
        <v>13.3</v>
      </c>
      <c r="V155">
        <v>290</v>
      </c>
      <c r="W155">
        <v>244</v>
      </c>
      <c r="X155">
        <v>4.0284000000000004</v>
      </c>
      <c r="AM155">
        <v>212</v>
      </c>
      <c r="AN155">
        <f t="shared" si="83"/>
        <v>2381.6284400000004</v>
      </c>
      <c r="AO155">
        <f t="shared" si="78"/>
        <v>28.066807777595059</v>
      </c>
      <c r="AQ155">
        <f t="shared" si="79"/>
        <v>0.27387103637461219</v>
      </c>
      <c r="AS155">
        <f>0.15852+0.0847*COS(RADIANS(E155/365*360))</f>
        <v>0.18881704082916573</v>
      </c>
      <c r="AU155">
        <v>244</v>
      </c>
      <c r="AV155">
        <f t="shared" si="80"/>
        <v>22.741075558752211</v>
      </c>
      <c r="AW155">
        <f t="shared" si="81"/>
        <v>26.275208930252962</v>
      </c>
      <c r="AX155">
        <f t="shared" si="82"/>
        <v>1.1554074855593446</v>
      </c>
      <c r="AY155" s="5"/>
      <c r="BD155" s="5"/>
    </row>
    <row r="156" spans="1:61">
      <c r="A156">
        <v>77</v>
      </c>
      <c r="B156">
        <v>82</v>
      </c>
      <c r="C156" t="s">
        <v>58</v>
      </c>
      <c r="D156">
        <v>1</v>
      </c>
      <c r="E156" s="2">
        <f t="shared" si="84"/>
        <v>70</v>
      </c>
      <c r="F156" s="3">
        <v>30386.375</v>
      </c>
      <c r="G156" t="s">
        <v>45</v>
      </c>
      <c r="H156" t="s">
        <v>46</v>
      </c>
      <c r="I156" t="s">
        <v>46</v>
      </c>
      <c r="J156">
        <v>1042</v>
      </c>
      <c r="K156">
        <v>13.8</v>
      </c>
      <c r="L156">
        <v>83.3</v>
      </c>
      <c r="M156" t="s">
        <v>46</v>
      </c>
      <c r="N156">
        <v>330</v>
      </c>
      <c r="P156" t="s">
        <v>46</v>
      </c>
      <c r="Q156">
        <v>2.661</v>
      </c>
      <c r="R156">
        <v>319</v>
      </c>
      <c r="S156">
        <v>0.43259999999999998</v>
      </c>
      <c r="T156">
        <v>162.6</v>
      </c>
      <c r="U156">
        <v>13.9</v>
      </c>
      <c r="V156">
        <v>269</v>
      </c>
      <c r="W156">
        <v>315</v>
      </c>
      <c r="X156">
        <v>4.9523999999999999</v>
      </c>
      <c r="AM156">
        <v>212</v>
      </c>
      <c r="AN156">
        <f t="shared" si="83"/>
        <v>2386.6168400000001</v>
      </c>
      <c r="AO156">
        <f t="shared" si="78"/>
        <v>28.790047366268713</v>
      </c>
      <c r="AQ156">
        <f t="shared" si="79"/>
        <v>0.28793278770787739</v>
      </c>
      <c r="AS156">
        <f>0.15852+0.0847*COS(RADIANS(E156/365*360))</f>
        <v>0.18881704082916573</v>
      </c>
      <c r="AU156">
        <v>315</v>
      </c>
      <c r="AV156">
        <f t="shared" si="80"/>
        <v>28.498209328556189</v>
      </c>
      <c r="AW156">
        <f t="shared" si="81"/>
        <v>33.002595266841297</v>
      </c>
      <c r="AX156">
        <f t="shared" si="82"/>
        <v>1.1580585603240536</v>
      </c>
      <c r="AY156" s="5"/>
      <c r="BD156" s="5"/>
    </row>
    <row r="157" spans="1:61">
      <c r="A157">
        <v>77</v>
      </c>
      <c r="B157">
        <v>82</v>
      </c>
      <c r="C157" t="s">
        <v>58</v>
      </c>
      <c r="D157">
        <v>1</v>
      </c>
      <c r="E157" s="2">
        <f t="shared" si="84"/>
        <v>70</v>
      </c>
      <c r="F157" s="3">
        <v>30386.395833333332</v>
      </c>
      <c r="G157" t="s">
        <v>45</v>
      </c>
      <c r="H157" t="s">
        <v>46</v>
      </c>
      <c r="I157" t="s">
        <v>46</v>
      </c>
      <c r="J157">
        <v>1042</v>
      </c>
      <c r="K157">
        <v>14.4</v>
      </c>
      <c r="L157">
        <v>81.5</v>
      </c>
      <c r="M157" t="s">
        <v>46</v>
      </c>
      <c r="N157">
        <v>330</v>
      </c>
      <c r="P157" t="s">
        <v>46</v>
      </c>
      <c r="Q157">
        <v>2.95</v>
      </c>
      <c r="R157">
        <v>321</v>
      </c>
      <c r="S157">
        <v>0.3231</v>
      </c>
      <c r="T157">
        <v>109.5</v>
      </c>
      <c r="U157">
        <v>14.4</v>
      </c>
      <c r="V157">
        <v>256</v>
      </c>
      <c r="W157">
        <v>339</v>
      </c>
      <c r="X157">
        <v>4.3272000000000004</v>
      </c>
      <c r="AM157">
        <v>212</v>
      </c>
      <c r="AN157">
        <f t="shared" si="83"/>
        <v>2390.7738399999998</v>
      </c>
      <c r="AO157">
        <f t="shared" si="78"/>
        <v>29.404578349539328</v>
      </c>
      <c r="AQ157">
        <f t="shared" si="79"/>
        <v>0.30015297471043012</v>
      </c>
      <c r="AS157">
        <f>0.15852+0.0847*COS(RADIANS(E157/365*360))</f>
        <v>0.18881704082916573</v>
      </c>
      <c r="AU157">
        <v>339</v>
      </c>
      <c r="AV157">
        <f t="shared" si="80"/>
        <v>25.715137174566159</v>
      </c>
      <c r="AW157">
        <f t="shared" si="81"/>
        <v>29.830244980852484</v>
      </c>
      <c r="AX157">
        <f t="shared" si="82"/>
        <v>1.1600266713862377</v>
      </c>
      <c r="AY157" s="5"/>
      <c r="BD157" s="5"/>
    </row>
    <row r="158" spans="1:61">
      <c r="A158">
        <v>77</v>
      </c>
      <c r="B158">
        <v>82</v>
      </c>
      <c r="C158" t="s">
        <v>58</v>
      </c>
      <c r="D158">
        <v>1</v>
      </c>
      <c r="E158" s="2">
        <f t="shared" si="84"/>
        <v>70</v>
      </c>
      <c r="F158" s="3">
        <v>30386.416666666668</v>
      </c>
      <c r="G158" t="s">
        <v>45</v>
      </c>
      <c r="H158" t="s">
        <v>46</v>
      </c>
      <c r="I158" t="s">
        <v>46</v>
      </c>
      <c r="J158">
        <v>1042</v>
      </c>
      <c r="K158">
        <v>14.8</v>
      </c>
      <c r="L158">
        <v>83.4</v>
      </c>
      <c r="M158" t="s">
        <v>46</v>
      </c>
      <c r="N158">
        <v>330</v>
      </c>
      <c r="P158" t="s">
        <v>46</v>
      </c>
      <c r="Q158">
        <v>3.2509999999999999</v>
      </c>
      <c r="R158">
        <v>319</v>
      </c>
      <c r="S158">
        <v>0.41299999999999998</v>
      </c>
      <c r="T158">
        <v>127</v>
      </c>
      <c r="U158">
        <v>15.3</v>
      </c>
      <c r="V158">
        <v>255</v>
      </c>
      <c r="W158">
        <v>343</v>
      </c>
      <c r="X158">
        <v>4.9474999999999998</v>
      </c>
      <c r="AM158">
        <v>212</v>
      </c>
      <c r="AN158">
        <f t="shared" si="83"/>
        <v>2398.2564400000001</v>
      </c>
      <c r="AO158">
        <f t="shared" si="78"/>
        <v>30.538342550406046</v>
      </c>
      <c r="AQ158">
        <f t="shared" si="79"/>
        <v>0.32335360454472223</v>
      </c>
      <c r="AS158">
        <f>0.15852+0.0847*COS(RADIANS(E158/365*360))</f>
        <v>0.18881704082916573</v>
      </c>
      <c r="AU158">
        <v>343</v>
      </c>
      <c r="AV158">
        <f t="shared" si="80"/>
        <v>29.688704144943504</v>
      </c>
      <c r="AW158">
        <f t="shared" si="81"/>
        <v>34.475453378907019</v>
      </c>
      <c r="AX158">
        <f t="shared" si="82"/>
        <v>1.1612313292824801</v>
      </c>
      <c r="AY158" s="5"/>
      <c r="BD158" s="5"/>
    </row>
    <row r="159" spans="1:61">
      <c r="A159">
        <v>77</v>
      </c>
      <c r="B159">
        <v>82</v>
      </c>
      <c r="C159" t="s">
        <v>58</v>
      </c>
      <c r="D159">
        <v>1</v>
      </c>
      <c r="E159" s="2">
        <f t="shared" si="71"/>
        <v>70</v>
      </c>
      <c r="F159" s="3">
        <v>30386.729166666668</v>
      </c>
      <c r="G159" t="s">
        <v>45</v>
      </c>
      <c r="H159" t="s">
        <v>46</v>
      </c>
      <c r="I159" t="s">
        <v>46</v>
      </c>
      <c r="J159">
        <v>1042</v>
      </c>
      <c r="K159">
        <v>18.100000000000001</v>
      </c>
      <c r="L159">
        <v>67.400000000000006</v>
      </c>
      <c r="M159" t="s">
        <v>46</v>
      </c>
      <c r="N159">
        <v>330</v>
      </c>
      <c r="P159" t="s">
        <v>46</v>
      </c>
      <c r="Q159">
        <v>6.9649999999999999</v>
      </c>
      <c r="R159">
        <v>321</v>
      </c>
      <c r="S159">
        <v>0.30330000000000001</v>
      </c>
      <c r="T159">
        <v>43.5</v>
      </c>
      <c r="U159">
        <v>18.399999999999999</v>
      </c>
      <c r="V159">
        <v>165</v>
      </c>
      <c r="W159">
        <v>405</v>
      </c>
      <c r="X159">
        <v>4.1546000000000003</v>
      </c>
      <c r="AM159">
        <v>212</v>
      </c>
      <c r="AN159">
        <f t="shared" si="83"/>
        <v>2424.0298400000001</v>
      </c>
      <c r="AO159">
        <f t="shared" si="78"/>
        <v>34.726658648014407</v>
      </c>
      <c r="AQ159">
        <f t="shared" si="79"/>
        <v>0.41641465070341882</v>
      </c>
      <c r="AS159">
        <f>0.15852+0.0847*COS(RADIANS(E159/365*360))</f>
        <v>0.18881704082916573</v>
      </c>
      <c r="AU159">
        <v>405</v>
      </c>
      <c r="AV159">
        <f t="shared" si="80"/>
        <v>32.905874283843431</v>
      </c>
      <c r="AW159">
        <f t="shared" si="81"/>
        <v>38.846835529452584</v>
      </c>
      <c r="AX159">
        <f t="shared" si="82"/>
        <v>1.1805440935670908</v>
      </c>
      <c r="AY159" s="5"/>
      <c r="BD159" s="5"/>
    </row>
    <row r="160" spans="1:61">
      <c r="A160">
        <v>77</v>
      </c>
      <c r="B160">
        <v>82</v>
      </c>
      <c r="C160" t="s">
        <v>58</v>
      </c>
      <c r="D160">
        <v>1</v>
      </c>
      <c r="E160" s="2">
        <f t="shared" si="84"/>
        <v>70</v>
      </c>
      <c r="F160" s="3">
        <v>30386.4375</v>
      </c>
      <c r="G160" t="s">
        <v>45</v>
      </c>
      <c r="H160" t="s">
        <v>46</v>
      </c>
      <c r="I160" t="s">
        <v>46</v>
      </c>
      <c r="J160">
        <v>1042</v>
      </c>
      <c r="K160">
        <v>15.8</v>
      </c>
      <c r="L160">
        <v>80.7</v>
      </c>
      <c r="M160" t="s">
        <v>46</v>
      </c>
      <c r="N160">
        <v>330</v>
      </c>
      <c r="P160" t="s">
        <v>46</v>
      </c>
      <c r="Q160">
        <v>4.1639999999999997</v>
      </c>
      <c r="R160">
        <v>315</v>
      </c>
      <c r="S160">
        <v>0.49790000000000001</v>
      </c>
      <c r="T160">
        <v>119.6</v>
      </c>
      <c r="U160">
        <v>16.5</v>
      </c>
      <c r="V160">
        <v>218</v>
      </c>
      <c r="W160">
        <v>527</v>
      </c>
      <c r="X160">
        <v>7.0523999999999996</v>
      </c>
      <c r="AM160">
        <v>212</v>
      </c>
      <c r="AN160">
        <f t="shared" si="83"/>
        <v>2408.23324</v>
      </c>
      <c r="AO160">
        <f t="shared" si="78"/>
        <v>32.1065749241044</v>
      </c>
      <c r="AQ160">
        <f t="shared" si="79"/>
        <v>0.35684412073630378</v>
      </c>
      <c r="AS160">
        <f>0.15852+0.0847*COS(RADIANS(E160/365*360))</f>
        <v>0.18881704082916573</v>
      </c>
      <c r="AU160">
        <v>527</v>
      </c>
      <c r="AV160">
        <f t="shared" si="80"/>
        <v>44.993223842179837</v>
      </c>
      <c r="AW160">
        <f t="shared" si="81"/>
        <v>52.536907742356654</v>
      </c>
      <c r="AX160">
        <f t="shared" si="82"/>
        <v>1.167662666863734</v>
      </c>
      <c r="AY160" s="5"/>
      <c r="BD160" s="5"/>
    </row>
    <row r="161" spans="1:58">
      <c r="A161">
        <v>77</v>
      </c>
      <c r="B161">
        <v>82</v>
      </c>
      <c r="C161" t="s">
        <v>58</v>
      </c>
      <c r="D161">
        <v>1</v>
      </c>
      <c r="E161" s="2">
        <f t="shared" si="71"/>
        <v>70</v>
      </c>
      <c r="F161" s="3">
        <v>30386.708333333332</v>
      </c>
      <c r="G161" t="s">
        <v>45</v>
      </c>
      <c r="H161" t="s">
        <v>46</v>
      </c>
      <c r="I161" t="s">
        <v>46</v>
      </c>
      <c r="J161">
        <v>1042</v>
      </c>
      <c r="K161">
        <v>21.8</v>
      </c>
      <c r="L161">
        <v>59.8</v>
      </c>
      <c r="M161" t="s">
        <v>46</v>
      </c>
      <c r="N161">
        <v>330</v>
      </c>
      <c r="P161" t="s">
        <v>46</v>
      </c>
      <c r="Q161">
        <v>10.675000000000001</v>
      </c>
      <c r="R161">
        <v>318</v>
      </c>
      <c r="S161">
        <v>0.82699999999999996</v>
      </c>
      <c r="T161">
        <v>77.5</v>
      </c>
      <c r="U161">
        <v>22.1</v>
      </c>
      <c r="V161">
        <v>204</v>
      </c>
      <c r="W161">
        <v>630</v>
      </c>
      <c r="X161">
        <v>5.3221999999999996</v>
      </c>
      <c r="AM161">
        <v>212</v>
      </c>
      <c r="AN161">
        <f t="shared" si="83"/>
        <v>2454.7916400000004</v>
      </c>
      <c r="AO161">
        <f t="shared" si="78"/>
        <v>40.341274181265824</v>
      </c>
      <c r="AQ161">
        <f t="shared" si="79"/>
        <v>0.5592625482896697</v>
      </c>
      <c r="AS161">
        <f>0.15852+0.0847*COS(RADIANS(E161/365*360))</f>
        <v>0.18881704082916573</v>
      </c>
      <c r="AU161">
        <v>630</v>
      </c>
      <c r="AV161">
        <f t="shared" si="80"/>
        <v>40.922956914631627</v>
      </c>
      <c r="AW161">
        <f t="shared" si="81"/>
        <v>48.212964869144699</v>
      </c>
      <c r="AX161">
        <f t="shared" si="82"/>
        <v>1.1781398145231925</v>
      </c>
      <c r="AY161" s="5"/>
      <c r="BD161" s="5"/>
    </row>
    <row r="162" spans="1:58">
      <c r="A162">
        <v>77</v>
      </c>
      <c r="B162">
        <v>82</v>
      </c>
      <c r="C162" t="s">
        <v>58</v>
      </c>
      <c r="D162">
        <v>1</v>
      </c>
      <c r="E162" s="2">
        <f t="shared" si="84"/>
        <v>70</v>
      </c>
      <c r="F162" s="3">
        <v>30386.458333333332</v>
      </c>
      <c r="G162" t="s">
        <v>45</v>
      </c>
      <c r="H162" t="s">
        <v>46</v>
      </c>
      <c r="I162" t="s">
        <v>46</v>
      </c>
      <c r="J162">
        <v>1042</v>
      </c>
      <c r="K162">
        <v>17.399999999999999</v>
      </c>
      <c r="L162">
        <v>75.599999999999994</v>
      </c>
      <c r="M162" t="s">
        <v>46</v>
      </c>
      <c r="N162">
        <v>330</v>
      </c>
      <c r="P162" t="s">
        <v>46</v>
      </c>
      <c r="Q162">
        <v>5.84</v>
      </c>
      <c r="R162">
        <v>315</v>
      </c>
      <c r="S162">
        <v>0.82189999999999996</v>
      </c>
      <c r="T162">
        <v>140.80000000000001</v>
      </c>
      <c r="U162">
        <v>18.3</v>
      </c>
      <c r="V162">
        <v>220</v>
      </c>
      <c r="W162">
        <v>857</v>
      </c>
      <c r="X162">
        <v>8.1001999999999992</v>
      </c>
      <c r="AM162">
        <v>212</v>
      </c>
      <c r="AN162">
        <f t="shared" si="83"/>
        <v>2423.1984400000001</v>
      </c>
      <c r="AO162">
        <f t="shared" si="78"/>
        <v>34.584457343792096</v>
      </c>
      <c r="AQ162">
        <f t="shared" si="79"/>
        <v>0.41306555450674753</v>
      </c>
      <c r="AS162">
        <f>0.15852+0.0847*COS(RADIANS(E162/365*360))</f>
        <v>0.18881704082916573</v>
      </c>
      <c r="AU162">
        <v>857</v>
      </c>
      <c r="AV162">
        <f t="shared" si="80"/>
        <v>53.108207123896975</v>
      </c>
      <c r="AW162">
        <f t="shared" si="81"/>
        <v>62.128626127617835</v>
      </c>
      <c r="AX162">
        <f t="shared" si="82"/>
        <v>1.1698498121519521</v>
      </c>
      <c r="AY162" s="5"/>
      <c r="BD162" s="5"/>
    </row>
    <row r="163" spans="1:58">
      <c r="A163">
        <v>77</v>
      </c>
      <c r="B163">
        <v>82</v>
      </c>
      <c r="C163" t="s">
        <v>58</v>
      </c>
      <c r="D163">
        <v>1</v>
      </c>
      <c r="E163" s="2">
        <f t="shared" si="71"/>
        <v>70</v>
      </c>
      <c r="F163" s="3">
        <v>30386.6875</v>
      </c>
      <c r="G163" t="s">
        <v>45</v>
      </c>
      <c r="H163" t="s">
        <v>46</v>
      </c>
      <c r="I163" t="s">
        <v>46</v>
      </c>
      <c r="J163">
        <v>1042</v>
      </c>
      <c r="K163">
        <v>23.1</v>
      </c>
      <c r="L163">
        <v>59.5</v>
      </c>
      <c r="M163" t="s">
        <v>46</v>
      </c>
      <c r="N163">
        <v>330</v>
      </c>
      <c r="P163" t="s">
        <v>46</v>
      </c>
      <c r="Q163">
        <v>11.8</v>
      </c>
      <c r="R163">
        <v>315</v>
      </c>
      <c r="S163">
        <v>1.1787000000000001</v>
      </c>
      <c r="T163">
        <v>99.9</v>
      </c>
      <c r="U163">
        <v>23.5</v>
      </c>
      <c r="V163">
        <v>194</v>
      </c>
      <c r="W163">
        <v>874</v>
      </c>
      <c r="X163">
        <v>7.2664999999999997</v>
      </c>
      <c r="AM163">
        <v>212</v>
      </c>
      <c r="AN163">
        <f t="shared" si="83"/>
        <v>2466.4312400000003</v>
      </c>
      <c r="AO163">
        <f t="shared" si="78"/>
        <v>42.653394511853229</v>
      </c>
      <c r="AQ163">
        <f t="shared" si="79"/>
        <v>0.62409243610994836</v>
      </c>
      <c r="AS163">
        <f>0.15852+0.0847*COS(RADIANS(E163/365*360))</f>
        <v>0.18881704082916573</v>
      </c>
      <c r="AU163">
        <v>874</v>
      </c>
      <c r="AV163">
        <f t="shared" si="80"/>
        <v>58.24765027841265</v>
      </c>
      <c r="AW163">
        <f t="shared" si="81"/>
        <v>68.864266629960838</v>
      </c>
      <c r="AX163">
        <f t="shared" si="82"/>
        <v>1.182266860565238</v>
      </c>
      <c r="AY163" s="5"/>
      <c r="BD163" s="5"/>
    </row>
    <row r="164" spans="1:58">
      <c r="A164">
        <v>77</v>
      </c>
      <c r="B164">
        <v>82</v>
      </c>
      <c r="C164" t="s">
        <v>58</v>
      </c>
      <c r="D164">
        <v>1</v>
      </c>
      <c r="E164" s="2">
        <f t="shared" si="71"/>
        <v>70</v>
      </c>
      <c r="F164" s="3">
        <v>30386.666666666668</v>
      </c>
      <c r="G164" t="s">
        <v>45</v>
      </c>
      <c r="H164" t="s">
        <v>46</v>
      </c>
      <c r="I164" t="s">
        <v>46</v>
      </c>
      <c r="J164">
        <v>1042</v>
      </c>
      <c r="K164">
        <v>25</v>
      </c>
      <c r="L164">
        <v>57.9</v>
      </c>
      <c r="M164" t="s">
        <v>46</v>
      </c>
      <c r="N164">
        <v>330</v>
      </c>
      <c r="P164" t="s">
        <v>46</v>
      </c>
      <c r="Q164">
        <v>13.521000000000001</v>
      </c>
      <c r="R164">
        <v>314</v>
      </c>
      <c r="S164">
        <v>1.4921</v>
      </c>
      <c r="T164">
        <v>110.4</v>
      </c>
      <c r="U164">
        <v>25.3</v>
      </c>
      <c r="V164">
        <v>211</v>
      </c>
      <c r="W164">
        <v>1147</v>
      </c>
      <c r="X164">
        <v>6.6829999999999998</v>
      </c>
      <c r="AM164">
        <v>212</v>
      </c>
      <c r="AN164">
        <f t="shared" si="83"/>
        <v>2481.3964400000004</v>
      </c>
      <c r="AO164">
        <f t="shared" si="78"/>
        <v>45.786701725900556</v>
      </c>
      <c r="AQ164">
        <f t="shared" si="79"/>
        <v>0.71752156064556072</v>
      </c>
      <c r="AS164">
        <f>0.15852+0.0847*COS(RADIANS(E164/365*360))</f>
        <v>0.18881704082916573</v>
      </c>
      <c r="AU164">
        <v>1147</v>
      </c>
      <c r="AV164">
        <f t="shared" si="80"/>
        <v>54.213577703847655</v>
      </c>
      <c r="AW164">
        <f t="shared" si="81"/>
        <v>64.066711349486766</v>
      </c>
      <c r="AX164">
        <f t="shared" si="82"/>
        <v>1.1817466041341855</v>
      </c>
      <c r="AY164" s="5"/>
      <c r="BD164" s="5"/>
    </row>
    <row r="165" spans="1:58">
      <c r="A165">
        <v>77</v>
      </c>
      <c r="B165">
        <v>82</v>
      </c>
      <c r="C165" t="s">
        <v>58</v>
      </c>
      <c r="D165">
        <v>1</v>
      </c>
      <c r="E165" s="2">
        <f t="shared" si="71"/>
        <v>70</v>
      </c>
      <c r="F165" s="3">
        <v>30386.625</v>
      </c>
      <c r="G165" t="s">
        <v>45</v>
      </c>
      <c r="H165" t="s">
        <v>46</v>
      </c>
      <c r="I165" t="s">
        <v>46</v>
      </c>
      <c r="J165">
        <v>1042</v>
      </c>
      <c r="K165">
        <v>26.9</v>
      </c>
      <c r="L165">
        <v>57.3</v>
      </c>
      <c r="M165" t="s">
        <v>46</v>
      </c>
      <c r="N165">
        <v>330</v>
      </c>
      <c r="P165" t="s">
        <v>46</v>
      </c>
      <c r="Q165">
        <v>15.741</v>
      </c>
      <c r="R165">
        <v>310</v>
      </c>
      <c r="S165">
        <v>2.4581</v>
      </c>
      <c r="T165">
        <v>156.19999999999999</v>
      </c>
      <c r="U165">
        <v>27.4</v>
      </c>
      <c r="V165">
        <v>218</v>
      </c>
      <c r="W165">
        <v>1205</v>
      </c>
      <c r="X165">
        <v>8.3850999999999996</v>
      </c>
      <c r="AM165">
        <v>212</v>
      </c>
      <c r="AN165">
        <f t="shared" si="83"/>
        <v>2498.8558400000002</v>
      </c>
      <c r="AO165">
        <f t="shared" si="78"/>
        <v>49.680966147825991</v>
      </c>
      <c r="AQ165">
        <f t="shared" si="79"/>
        <v>0.84256126371762174</v>
      </c>
      <c r="AS165">
        <f>0.15852+0.0847*COS(RADIANS(E165/365*360))</f>
        <v>0.18881704082916573</v>
      </c>
      <c r="AU165">
        <v>1205</v>
      </c>
      <c r="AV165">
        <f t="shared" si="80"/>
        <v>69.594230484833247</v>
      </c>
      <c r="AW165">
        <f t="shared" si="81"/>
        <v>82.378957474182755</v>
      </c>
      <c r="AX165">
        <f t="shared" si="82"/>
        <v>1.1837038343593109</v>
      </c>
      <c r="AY165" s="5"/>
      <c r="BD165" s="5"/>
    </row>
    <row r="166" spans="1:58">
      <c r="A166">
        <v>77</v>
      </c>
      <c r="B166">
        <v>82</v>
      </c>
      <c r="C166" t="s">
        <v>58</v>
      </c>
      <c r="D166">
        <v>1</v>
      </c>
      <c r="E166" s="2">
        <f>ROUND(F166,0)-"1-1-83"+1</f>
        <v>70</v>
      </c>
      <c r="F166" s="3">
        <v>30386.479166666668</v>
      </c>
      <c r="G166" t="s">
        <v>45</v>
      </c>
      <c r="H166" t="s">
        <v>46</v>
      </c>
      <c r="I166" t="s">
        <v>46</v>
      </c>
      <c r="J166">
        <v>1042</v>
      </c>
      <c r="K166">
        <v>19</v>
      </c>
      <c r="L166">
        <v>71.5</v>
      </c>
      <c r="M166" t="s">
        <v>46</v>
      </c>
      <c r="N166">
        <v>330</v>
      </c>
      <c r="P166" t="s">
        <v>46</v>
      </c>
      <c r="Q166">
        <v>7.74</v>
      </c>
      <c r="R166">
        <v>312</v>
      </c>
      <c r="S166">
        <v>0.94520000000000004</v>
      </c>
      <c r="T166">
        <v>122.1</v>
      </c>
      <c r="U166">
        <v>20.2</v>
      </c>
      <c r="V166">
        <v>197</v>
      </c>
      <c r="W166">
        <v>1260</v>
      </c>
      <c r="X166">
        <v>8.5454000000000008</v>
      </c>
      <c r="AM166">
        <v>212</v>
      </c>
      <c r="AN166">
        <f t="shared" si="83"/>
        <v>2438.9950400000002</v>
      </c>
      <c r="AO166">
        <f t="shared" si="78"/>
        <v>37.370751562469977</v>
      </c>
      <c r="AQ166">
        <f t="shared" si="79"/>
        <v>0.48110903660614529</v>
      </c>
      <c r="AS166">
        <f>0.15852+0.0847*COS(RADIANS(E166/365*360))</f>
        <v>0.18881704082916573</v>
      </c>
      <c r="AU166">
        <v>1260</v>
      </c>
      <c r="AV166">
        <f t="shared" si="80"/>
        <v>61.464353371008379</v>
      </c>
      <c r="AW166">
        <f t="shared" si="81"/>
        <v>72.317187195457393</v>
      </c>
      <c r="AX166">
        <f t="shared" si="82"/>
        <v>1.1765711868624018</v>
      </c>
      <c r="AY166" s="5">
        <f t="shared" ref="AY166:AY173" si="85">W166*AS166*AV166/SQRT(W166^2*AS166^2-AV166^2)</f>
        <v>63.624343308393627</v>
      </c>
      <c r="AZ166">
        <f t="shared" ref="AZ166:AZ173" si="86">LN(AY166)-LN(1+EXP(614.6/8.314-200000/AN166))+32879/AN166</f>
        <v>17.633237970214129</v>
      </c>
      <c r="BA166">
        <f t="shared" ref="BA166:BA173" si="87">EXP(AZ166-32879/8.314/298.16)/(1+EXP(614.6/8.314-200000/298.16/8.314))</f>
        <v>78.928630795690111</v>
      </c>
      <c r="BB166">
        <f t="shared" ref="BB166:BB173" si="88">+EXP(11.88-14510/AN166)*1000</f>
        <v>376466.25311002717</v>
      </c>
      <c r="BC166">
        <f t="shared" ref="BC166:BC173" si="89">+EXP(38.08-80470/AN166)</f>
        <v>161.88771445541511</v>
      </c>
      <c r="BD166" s="5">
        <f t="shared" ref="BD166:BD173" si="90">(X166+AQ166)*(V166+BC166*(1+212.78/BB166*1000))/(V166-AO166)</f>
        <v>25.467914909799344</v>
      </c>
      <c r="BE166">
        <f t="shared" ref="BE166:BE173" si="91">+LN(BD166)-LN(1+EXP(645/8.31-203000/AN166))+(74000/AN166)</f>
        <v>33.574143514695514</v>
      </c>
      <c r="BF166">
        <f t="shared" ref="BF166:BF173" si="92">EXP(BE166-74000/8.314/298.16)/(1+EXP(645/8.314-203000/298.16/8.314))</f>
        <v>40.808504599048668</v>
      </c>
    </row>
    <row r="167" spans="1:58">
      <c r="A167">
        <v>77</v>
      </c>
      <c r="B167">
        <v>82</v>
      </c>
      <c r="C167" t="s">
        <v>58</v>
      </c>
      <c r="D167">
        <v>1</v>
      </c>
      <c r="E167" s="2">
        <f t="shared" si="71"/>
        <v>70</v>
      </c>
      <c r="F167" s="3">
        <v>30386.50138888889</v>
      </c>
      <c r="G167" t="s">
        <v>45</v>
      </c>
      <c r="H167" t="s">
        <v>46</v>
      </c>
      <c r="I167" t="s">
        <v>46</v>
      </c>
      <c r="J167">
        <v>1042</v>
      </c>
      <c r="K167">
        <v>20.9</v>
      </c>
      <c r="L167">
        <v>65.5</v>
      </c>
      <c r="M167" t="s">
        <v>46</v>
      </c>
      <c r="N167">
        <v>330</v>
      </c>
      <c r="P167" t="s">
        <v>46</v>
      </c>
      <c r="Q167">
        <v>10.438000000000001</v>
      </c>
      <c r="R167">
        <v>310</v>
      </c>
      <c r="S167">
        <v>1.2896000000000001</v>
      </c>
      <c r="T167">
        <v>123.6</v>
      </c>
      <c r="U167">
        <v>22.3</v>
      </c>
      <c r="V167">
        <v>183</v>
      </c>
      <c r="W167">
        <v>1283</v>
      </c>
      <c r="X167">
        <v>9.5427</v>
      </c>
      <c r="AM167">
        <v>212</v>
      </c>
      <c r="AN167">
        <f t="shared" si="83"/>
        <v>2456.4544400000004</v>
      </c>
      <c r="AO167">
        <f t="shared" si="78"/>
        <v>40.665055306198028</v>
      </c>
      <c r="AQ167">
        <f t="shared" si="79"/>
        <v>0.56813051276610527</v>
      </c>
      <c r="AS167">
        <f>0.15852+0.0847*COS(RADIANS(E167/365*360))</f>
        <v>0.18881704082916573</v>
      </c>
      <c r="AU167">
        <v>1283</v>
      </c>
      <c r="AV167">
        <f t="shared" si="80"/>
        <v>75.107260654003923</v>
      </c>
      <c r="AW167">
        <f t="shared" si="81"/>
        <v>88.828660561121836</v>
      </c>
      <c r="AX167">
        <f t="shared" si="82"/>
        <v>1.182690725072882</v>
      </c>
      <c r="AY167" s="5">
        <f t="shared" si="85"/>
        <v>79.000037870218563</v>
      </c>
      <c r="AZ167">
        <f t="shared" si="86"/>
        <v>17.753630810216201</v>
      </c>
      <c r="BA167">
        <f t="shared" si="87"/>
        <v>89.026749121370926</v>
      </c>
      <c r="BB167">
        <f t="shared" si="88"/>
        <v>392726.13465495047</v>
      </c>
      <c r="BC167">
        <f t="shared" si="89"/>
        <v>204.67092121640056</v>
      </c>
      <c r="BD167" s="5">
        <f t="shared" si="90"/>
        <v>35.41559860828859</v>
      </c>
      <c r="BE167">
        <f t="shared" si="91"/>
        <v>33.685302442521305</v>
      </c>
      <c r="BF167">
        <f t="shared" si="92"/>
        <v>45.606462755356709</v>
      </c>
    </row>
    <row r="168" spans="1:58">
      <c r="A168">
        <v>77</v>
      </c>
      <c r="B168">
        <v>82</v>
      </c>
      <c r="C168" t="s">
        <v>58</v>
      </c>
      <c r="D168">
        <v>1</v>
      </c>
      <c r="E168" s="2">
        <f t="shared" si="71"/>
        <v>70</v>
      </c>
      <c r="F168" s="3">
        <v>30386.647916666665</v>
      </c>
      <c r="G168" t="s">
        <v>45</v>
      </c>
      <c r="H168" t="s">
        <v>46</v>
      </c>
      <c r="I168" t="s">
        <v>46</v>
      </c>
      <c r="J168">
        <v>1042</v>
      </c>
      <c r="K168">
        <v>24.5</v>
      </c>
      <c r="L168">
        <v>60</v>
      </c>
      <c r="M168" t="s">
        <v>46</v>
      </c>
      <c r="N168">
        <v>330</v>
      </c>
      <c r="P168" t="s">
        <v>46</v>
      </c>
      <c r="Q168">
        <v>12.679</v>
      </c>
      <c r="R168">
        <v>311</v>
      </c>
      <c r="S168">
        <v>1.8532</v>
      </c>
      <c r="T168">
        <v>146.19999999999999</v>
      </c>
      <c r="U168">
        <v>24.9</v>
      </c>
      <c r="V168">
        <v>209</v>
      </c>
      <c r="W168">
        <v>1288</v>
      </c>
      <c r="X168">
        <v>8.7836999999999996</v>
      </c>
      <c r="AM168">
        <v>212</v>
      </c>
      <c r="AN168">
        <f t="shared" si="83"/>
        <v>2478.0708399999999</v>
      </c>
      <c r="AO168">
        <f t="shared" si="78"/>
        <v>45.074426908902041</v>
      </c>
      <c r="AQ168">
        <f t="shared" si="79"/>
        <v>0.69572022837218761</v>
      </c>
      <c r="AS168">
        <f>0.15852+0.0847*COS(RADIANS(E168/365*360))</f>
        <v>0.18881704082916573</v>
      </c>
      <c r="AU168">
        <v>1288</v>
      </c>
      <c r="AV168">
        <f t="shared" si="80"/>
        <v>69.196224669568494</v>
      </c>
      <c r="AW168">
        <f t="shared" si="81"/>
        <v>81.755570722774522</v>
      </c>
      <c r="AX168">
        <f t="shared" si="82"/>
        <v>1.1815033423164407</v>
      </c>
      <c r="AY168" s="5">
        <f t="shared" si="85"/>
        <v>72.179575086816214</v>
      </c>
      <c r="AZ168">
        <f t="shared" si="86"/>
        <v>17.546008793720613</v>
      </c>
      <c r="BA168">
        <f t="shared" si="87"/>
        <v>72.335488546730218</v>
      </c>
      <c r="BB168">
        <f t="shared" si="88"/>
        <v>413492.23617663071</v>
      </c>
      <c r="BC168">
        <f t="shared" si="89"/>
        <v>272.36937760662232</v>
      </c>
      <c r="BD168" s="5">
        <f t="shared" si="90"/>
        <v>35.941499590509302</v>
      </c>
      <c r="BE168">
        <f t="shared" si="91"/>
        <v>33.430370673091403</v>
      </c>
      <c r="BF168">
        <f t="shared" si="92"/>
        <v>35.343611835290695</v>
      </c>
    </row>
    <row r="169" spans="1:58">
      <c r="A169">
        <v>77</v>
      </c>
      <c r="B169">
        <v>82</v>
      </c>
      <c r="C169" t="s">
        <v>58</v>
      </c>
      <c r="D169">
        <v>1</v>
      </c>
      <c r="E169" s="2">
        <f t="shared" si="71"/>
        <v>70</v>
      </c>
      <c r="F169" s="3">
        <v>30386.520833333332</v>
      </c>
      <c r="G169" t="s">
        <v>45</v>
      </c>
      <c r="H169" t="s">
        <v>46</v>
      </c>
      <c r="I169" t="s">
        <v>46</v>
      </c>
      <c r="J169">
        <v>1042</v>
      </c>
      <c r="K169">
        <v>23.4</v>
      </c>
      <c r="L169">
        <v>62.2</v>
      </c>
      <c r="M169" t="s">
        <v>46</v>
      </c>
      <c r="N169">
        <v>330</v>
      </c>
      <c r="P169" t="s">
        <v>46</v>
      </c>
      <c r="Q169">
        <v>13.763</v>
      </c>
      <c r="R169">
        <v>309</v>
      </c>
      <c r="S169">
        <v>2.1646000000000001</v>
      </c>
      <c r="T169">
        <v>157.30000000000001</v>
      </c>
      <c r="U169">
        <v>25.2</v>
      </c>
      <c r="V169">
        <v>193</v>
      </c>
      <c r="W169">
        <v>1479</v>
      </c>
      <c r="X169">
        <v>10.9201</v>
      </c>
      <c r="AM169">
        <v>212</v>
      </c>
      <c r="AN169">
        <f t="shared" si="83"/>
        <v>2480.56504</v>
      </c>
      <c r="AO169">
        <f t="shared" si="78"/>
        <v>45.607764453888748</v>
      </c>
      <c r="AQ169">
        <f t="shared" si="79"/>
        <v>0.71201352434129916</v>
      </c>
      <c r="AS169">
        <f>0.15852+0.0847*COS(RADIANS(E169/365*360))</f>
        <v>0.18881704082916573</v>
      </c>
      <c r="AU169">
        <v>1479</v>
      </c>
      <c r="AV169">
        <f t="shared" si="80"/>
        <v>89.720527960964233</v>
      </c>
      <c r="AW169">
        <f t="shared" si="81"/>
        <v>106.33460318903462</v>
      </c>
      <c r="AX169">
        <f t="shared" si="82"/>
        <v>1.1851758522341607</v>
      </c>
      <c r="AY169" s="5">
        <f t="shared" si="85"/>
        <v>94.74339101450667</v>
      </c>
      <c r="AZ169">
        <f t="shared" si="86"/>
        <v>17.804587341374731</v>
      </c>
      <c r="BA169">
        <f t="shared" si="87"/>
        <v>93.680813930041353</v>
      </c>
      <c r="BB169">
        <f t="shared" si="88"/>
        <v>415933.87151899486</v>
      </c>
      <c r="BC169">
        <f t="shared" si="89"/>
        <v>281.40938233604703</v>
      </c>
      <c r="BD169" s="5">
        <f t="shared" si="90"/>
        <v>48.801453916229448</v>
      </c>
      <c r="BE169">
        <f t="shared" si="91"/>
        <v>33.705064797926184</v>
      </c>
      <c r="BF169">
        <f t="shared" si="92"/>
        <v>46.516718656504942</v>
      </c>
    </row>
    <row r="170" spans="1:58">
      <c r="A170">
        <v>77</v>
      </c>
      <c r="B170">
        <v>82</v>
      </c>
      <c r="C170" t="s">
        <v>58</v>
      </c>
      <c r="D170">
        <v>1</v>
      </c>
      <c r="E170" s="2">
        <f t="shared" si="71"/>
        <v>70</v>
      </c>
      <c r="F170" s="3">
        <v>30386.541666666668</v>
      </c>
      <c r="G170" t="s">
        <v>45</v>
      </c>
      <c r="H170" t="s">
        <v>46</v>
      </c>
      <c r="I170" t="s">
        <v>46</v>
      </c>
      <c r="J170">
        <v>1042</v>
      </c>
      <c r="K170">
        <v>26.5</v>
      </c>
      <c r="L170">
        <v>56.7</v>
      </c>
      <c r="M170" t="s">
        <v>46</v>
      </c>
      <c r="N170">
        <v>330</v>
      </c>
      <c r="P170" t="s">
        <v>46</v>
      </c>
      <c r="Q170">
        <v>18.097999999999999</v>
      </c>
      <c r="R170">
        <v>308</v>
      </c>
      <c r="S170">
        <v>2.9651999999999998</v>
      </c>
      <c r="T170">
        <v>163.80000000000001</v>
      </c>
      <c r="U170">
        <v>28.2</v>
      </c>
      <c r="V170">
        <v>205</v>
      </c>
      <c r="W170">
        <v>1580</v>
      </c>
      <c r="X170">
        <v>9.7689000000000004</v>
      </c>
      <c r="AM170">
        <v>212</v>
      </c>
      <c r="AN170">
        <f t="shared" si="83"/>
        <v>2505.50704</v>
      </c>
      <c r="AO170">
        <f t="shared" si="78"/>
        <v>51.234805508094006</v>
      </c>
      <c r="AQ170">
        <f t="shared" si="79"/>
        <v>0.89520697460186804</v>
      </c>
      <c r="AS170">
        <f>0.15852+0.0847*COS(RADIANS(E170/365*360))</f>
        <v>0.18881704082916573</v>
      </c>
      <c r="AU170">
        <v>1580</v>
      </c>
      <c r="AV170">
        <f t="shared" si="80"/>
        <v>85.295995212712469</v>
      </c>
      <c r="AW170">
        <f t="shared" si="81"/>
        <v>101.28794052858966</v>
      </c>
      <c r="AX170">
        <f t="shared" si="82"/>
        <v>1.1874876455336061</v>
      </c>
      <c r="AY170" s="5">
        <f t="shared" si="85"/>
        <v>89.011674111887245</v>
      </c>
      <c r="AZ170">
        <f t="shared" si="86"/>
        <v>17.608726754401896</v>
      </c>
      <c r="BA170">
        <f t="shared" si="87"/>
        <v>77.017511701134595</v>
      </c>
      <c r="BB170">
        <f t="shared" si="88"/>
        <v>440873.08400114952</v>
      </c>
      <c r="BC170">
        <f t="shared" si="89"/>
        <v>388.6768955236812</v>
      </c>
      <c r="BD170" s="5">
        <f t="shared" si="90"/>
        <v>54.183240588756711</v>
      </c>
      <c r="BE170">
        <f t="shared" si="91"/>
        <v>33.494618373699396</v>
      </c>
      <c r="BF170">
        <f t="shared" si="92"/>
        <v>37.68889032731262</v>
      </c>
    </row>
    <row r="171" spans="1:58">
      <c r="A171">
        <v>77</v>
      </c>
      <c r="B171">
        <v>82</v>
      </c>
      <c r="C171" t="s">
        <v>58</v>
      </c>
      <c r="D171">
        <v>1</v>
      </c>
      <c r="E171" s="2">
        <f t="shared" si="71"/>
        <v>70</v>
      </c>
      <c r="F171" s="3">
        <v>30386.5625</v>
      </c>
      <c r="G171" t="s">
        <v>45</v>
      </c>
      <c r="H171" t="s">
        <v>46</v>
      </c>
      <c r="I171" t="s">
        <v>46</v>
      </c>
      <c r="J171">
        <v>1042</v>
      </c>
      <c r="K171">
        <v>28.6</v>
      </c>
      <c r="L171">
        <v>55.4</v>
      </c>
      <c r="M171" t="s">
        <v>46</v>
      </c>
      <c r="N171">
        <v>330</v>
      </c>
      <c r="P171" t="s">
        <v>46</v>
      </c>
      <c r="Q171">
        <v>20.652000000000001</v>
      </c>
      <c r="R171">
        <v>309</v>
      </c>
      <c r="S171">
        <v>3.7826</v>
      </c>
      <c r="T171">
        <v>183.2</v>
      </c>
      <c r="U171">
        <v>30.2</v>
      </c>
      <c r="V171">
        <v>219</v>
      </c>
      <c r="W171">
        <v>1598</v>
      </c>
      <c r="X171">
        <v>9.2346000000000004</v>
      </c>
      <c r="AM171">
        <v>212</v>
      </c>
      <c r="AN171">
        <f t="shared" si="83"/>
        <v>2522.1350400000001</v>
      </c>
      <c r="AO171">
        <f t="shared" si="78"/>
        <v>55.296050256821559</v>
      </c>
      <c r="AQ171">
        <f t="shared" si="79"/>
        <v>1.0402099444895458</v>
      </c>
      <c r="AS171">
        <f>0.15852+0.0847*COS(RADIANS(E171/365*360))</f>
        <v>0.18881704082916573</v>
      </c>
      <c r="AU171">
        <v>1598</v>
      </c>
      <c r="AV171">
        <f t="shared" si="80"/>
        <v>82.746841412087392</v>
      </c>
      <c r="AW171">
        <f t="shared" si="81"/>
        <v>98.296146792864477</v>
      </c>
      <c r="AX171">
        <f t="shared" si="82"/>
        <v>1.1879141863958289</v>
      </c>
      <c r="AY171" s="5">
        <f t="shared" si="85"/>
        <v>86.045767018758568</v>
      </c>
      <c r="AZ171">
        <f t="shared" si="86"/>
        <v>17.486433775855943</v>
      </c>
      <c r="BA171">
        <f t="shared" si="87"/>
        <v>68.15195484251177</v>
      </c>
      <c r="BB171">
        <f t="shared" si="88"/>
        <v>458031.3839173686</v>
      </c>
      <c r="BC171">
        <f t="shared" si="89"/>
        <v>480.33889181002286</v>
      </c>
      <c r="BD171" s="5">
        <f t="shared" si="90"/>
        <v>57.899191841878547</v>
      </c>
      <c r="BE171">
        <f t="shared" si="91"/>
        <v>33.343776691940121</v>
      </c>
      <c r="BF171">
        <f t="shared" si="92"/>
        <v>32.411836591732346</v>
      </c>
    </row>
    <row r="172" spans="1:58">
      <c r="A172">
        <v>77</v>
      </c>
      <c r="B172">
        <v>82</v>
      </c>
      <c r="C172" t="s">
        <v>58</v>
      </c>
      <c r="D172">
        <v>1</v>
      </c>
      <c r="E172" s="2">
        <f t="shared" si="71"/>
        <v>70</v>
      </c>
      <c r="F172" s="3">
        <v>30386.604166666668</v>
      </c>
      <c r="G172" t="s">
        <v>45</v>
      </c>
      <c r="H172" t="s">
        <v>46</v>
      </c>
      <c r="I172" t="s">
        <v>46</v>
      </c>
      <c r="J172">
        <v>1042</v>
      </c>
      <c r="K172">
        <v>28.7</v>
      </c>
      <c r="L172">
        <v>56</v>
      </c>
      <c r="M172" t="s">
        <v>46</v>
      </c>
      <c r="N172">
        <v>330</v>
      </c>
      <c r="P172" t="s">
        <v>46</v>
      </c>
      <c r="Q172">
        <v>20.298999999999999</v>
      </c>
      <c r="R172">
        <v>310</v>
      </c>
      <c r="S172">
        <v>3.7725</v>
      </c>
      <c r="T172">
        <v>185.8</v>
      </c>
      <c r="U172">
        <v>30.2</v>
      </c>
      <c r="V172">
        <v>218</v>
      </c>
      <c r="W172">
        <v>1624</v>
      </c>
      <c r="X172">
        <v>9.6954999999999991</v>
      </c>
      <c r="AM172">
        <v>212</v>
      </c>
      <c r="AN172">
        <f t="shared" si="83"/>
        <v>2522.1350400000001</v>
      </c>
      <c r="AO172">
        <f t="shared" si="78"/>
        <v>55.296050256821559</v>
      </c>
      <c r="AQ172">
        <f t="shared" si="79"/>
        <v>1.0402099444895458</v>
      </c>
      <c r="AS172">
        <f>0.15852+0.0847*COS(RADIANS(E172/365*360))</f>
        <v>0.18881704082916573</v>
      </c>
      <c r="AU172">
        <v>1624</v>
      </c>
      <c r="AV172">
        <f t="shared" si="80"/>
        <v>86.726093293575445</v>
      </c>
      <c r="AW172">
        <f t="shared" si="81"/>
        <v>103.03976164472455</v>
      </c>
      <c r="AX172">
        <f t="shared" si="82"/>
        <v>1.1881056523084224</v>
      </c>
      <c r="AY172" s="5">
        <f t="shared" si="85"/>
        <v>90.417796728845204</v>
      </c>
      <c r="AZ172">
        <f t="shared" si="86"/>
        <v>17.53599556101241</v>
      </c>
      <c r="BA172">
        <f t="shared" si="87"/>
        <v>71.614790745956014</v>
      </c>
      <c r="BB172">
        <f t="shared" si="88"/>
        <v>458031.3839173686</v>
      </c>
      <c r="BC172">
        <f t="shared" si="89"/>
        <v>480.33889181002286</v>
      </c>
      <c r="BD172" s="5">
        <f t="shared" si="90"/>
        <v>60.802227686755529</v>
      </c>
      <c r="BE172">
        <f t="shared" si="91"/>
        <v>33.392699693170222</v>
      </c>
      <c r="BF172">
        <f t="shared" si="92"/>
        <v>34.036949489353916</v>
      </c>
    </row>
    <row r="173" spans="1:58">
      <c r="A173">
        <v>77</v>
      </c>
      <c r="B173">
        <v>82</v>
      </c>
      <c r="C173" t="s">
        <v>58</v>
      </c>
      <c r="D173">
        <v>1</v>
      </c>
      <c r="E173" s="2">
        <f t="shared" si="71"/>
        <v>70</v>
      </c>
      <c r="F173" s="3">
        <v>30386.583333333332</v>
      </c>
      <c r="G173" t="s">
        <v>45</v>
      </c>
      <c r="H173" t="s">
        <v>46</v>
      </c>
      <c r="I173" t="s">
        <v>46</v>
      </c>
      <c r="J173">
        <v>1042</v>
      </c>
      <c r="K173">
        <v>28.4</v>
      </c>
      <c r="L173">
        <v>55.7</v>
      </c>
      <c r="M173" t="s">
        <v>46</v>
      </c>
      <c r="N173">
        <v>330</v>
      </c>
      <c r="P173" t="s">
        <v>46</v>
      </c>
      <c r="Q173">
        <v>20.07</v>
      </c>
      <c r="R173">
        <v>309</v>
      </c>
      <c r="S173">
        <v>3.4912000000000001</v>
      </c>
      <c r="T173">
        <v>174</v>
      </c>
      <c r="U173">
        <v>29.9</v>
      </c>
      <c r="V173">
        <v>217</v>
      </c>
      <c r="W173">
        <v>1659</v>
      </c>
      <c r="X173">
        <v>9.0609999999999999</v>
      </c>
      <c r="AM173">
        <v>212</v>
      </c>
      <c r="AN173">
        <f t="shared" si="83"/>
        <v>2519.64084</v>
      </c>
      <c r="AO173">
        <f t="shared" si="78"/>
        <v>54.670448109889129</v>
      </c>
      <c r="AQ173">
        <f t="shared" si="79"/>
        <v>1.0171762892872322</v>
      </c>
      <c r="AS173">
        <f>0.15852+0.0847*COS(RADIANS(E173/365*360))</f>
        <v>0.18881704082916573</v>
      </c>
      <c r="AU173">
        <v>1659</v>
      </c>
      <c r="AV173">
        <f t="shared" si="80"/>
        <v>81.043064413394106</v>
      </c>
      <c r="AW173">
        <f t="shared" si="81"/>
        <v>96.264742372099008</v>
      </c>
      <c r="AX173">
        <f t="shared" si="82"/>
        <v>1.1878220927217209</v>
      </c>
      <c r="AY173" s="5">
        <f t="shared" si="85"/>
        <v>83.899625627981351</v>
      </c>
      <c r="AZ173">
        <f t="shared" si="86"/>
        <v>17.474428421379372</v>
      </c>
      <c r="BA173">
        <f t="shared" si="87"/>
        <v>67.338658191896613</v>
      </c>
      <c r="BB173">
        <f t="shared" si="88"/>
        <v>455430.3208172138</v>
      </c>
      <c r="BC173">
        <f t="shared" si="89"/>
        <v>465.4052453898376</v>
      </c>
      <c r="BD173" s="5">
        <f t="shared" si="90"/>
        <v>55.866614750428738</v>
      </c>
      <c r="BE173">
        <f t="shared" si="91"/>
        <v>33.341201740468684</v>
      </c>
      <c r="BF173">
        <f t="shared" si="92"/>
        <v>32.328485044557311</v>
      </c>
    </row>
    <row r="174" spans="1:58">
      <c r="E174" s="2"/>
      <c r="F174" s="3"/>
    </row>
    <row r="175" spans="1:58">
      <c r="A175">
        <v>78</v>
      </c>
      <c r="B175">
        <v>82</v>
      </c>
      <c r="C175" t="s">
        <v>58</v>
      </c>
      <c r="D175">
        <v>1</v>
      </c>
      <c r="E175" s="2">
        <f t="shared" si="71"/>
        <v>71</v>
      </c>
      <c r="F175" s="3">
        <v>30387.779166666667</v>
      </c>
      <c r="G175" t="s">
        <v>45</v>
      </c>
      <c r="H175" t="s">
        <v>46</v>
      </c>
      <c r="I175" t="s">
        <v>46</v>
      </c>
      <c r="J175">
        <v>1042</v>
      </c>
      <c r="K175">
        <v>15.4</v>
      </c>
      <c r="L175">
        <v>81.900000000000006</v>
      </c>
      <c r="M175" t="s">
        <v>46</v>
      </c>
      <c r="N175">
        <v>330</v>
      </c>
      <c r="P175" t="s">
        <v>46</v>
      </c>
      <c r="Q175">
        <v>3.4079999999999999</v>
      </c>
      <c r="R175">
        <v>331</v>
      </c>
      <c r="S175">
        <v>1.3299999999999999E-2</v>
      </c>
      <c r="T175">
        <v>3.9</v>
      </c>
      <c r="U175">
        <v>15.7</v>
      </c>
      <c r="V175">
        <v>383</v>
      </c>
      <c r="W175">
        <v>0</v>
      </c>
      <c r="X175">
        <v>-0.13289999999999999</v>
      </c>
      <c r="AH175" s="8">
        <f>AVERAGE(X175:X177)-AVERAGE(W175:W177)*AT175</f>
        <v>-0.13488368766666664</v>
      </c>
      <c r="AI175">
        <v>3.4799999999999998E-2</v>
      </c>
      <c r="AJ175">
        <v>13</v>
      </c>
      <c r="AK175">
        <f>AVERAGE(U175:U189)</f>
        <v>15.799999999999999</v>
      </c>
      <c r="AL175">
        <f>AVERAGE(V175:V189)</f>
        <v>253.73333333333332</v>
      </c>
      <c r="AM175">
        <v>212</v>
      </c>
      <c r="AN175">
        <f>8.314*(AK175+273.16)</f>
        <v>2402.4134400000003</v>
      </c>
      <c r="AO175">
        <f t="shared" ref="AO175:AO194" si="93">0.5*AM175/1.01325*1000/EXP(-3.9489+28990/AN175)</f>
        <v>31.183818652308275</v>
      </c>
      <c r="AP175">
        <f>LN(-AH175)+57052/AN175</f>
        <v>21.744443448422075</v>
      </c>
      <c r="AQ175">
        <f t="shared" ref="AQ175:AQ194" si="94">EXP(AP$175-57052/AN175)</f>
        <v>0.13488368766666647</v>
      </c>
      <c r="AR175">
        <f>AI175*4*(1+2*AO175/AL175)/(1-AO175/AL175)</f>
        <v>0.19771445098799056</v>
      </c>
      <c r="AS175">
        <f>0.15852+0.0847*COS(RADIANS(E175/365*360))</f>
        <v>0.18745104414851738</v>
      </c>
      <c r="AT175">
        <f>0.000000926*E175*E175 - 0.000385884*E175+ 0.056568805</f>
        <v>3.3839006999999997E-2</v>
      </c>
      <c r="AU175">
        <v>0</v>
      </c>
      <c r="AV175">
        <f t="shared" ref="AV175:AV194" si="95">(X175+AQ175)/(V175-AO175)*(4*V175+8*AO175)</f>
        <v>1.0044680558685804E-2</v>
      </c>
      <c r="AW175">
        <f t="shared" ref="AW175:AW194" si="96">(X175+AQ175)/(V175-AO175)*(4.5*V175+10.5*AO175)</f>
        <v>1.1564006865024012E-2</v>
      </c>
      <c r="AX175">
        <f t="shared" ref="AX175:AX194" si="97">AW175/AV175</f>
        <v>1.1512568067706663</v>
      </c>
      <c r="AY175" s="5"/>
      <c r="BD175" s="5"/>
    </row>
    <row r="176" spans="1:58">
      <c r="A176">
        <v>78</v>
      </c>
      <c r="B176">
        <v>82</v>
      </c>
      <c r="C176" t="s">
        <v>58</v>
      </c>
      <c r="D176">
        <v>1</v>
      </c>
      <c r="E176" s="2">
        <f t="shared" si="71"/>
        <v>71</v>
      </c>
      <c r="F176" s="3">
        <v>30387.770833333332</v>
      </c>
      <c r="G176" t="s">
        <v>45</v>
      </c>
      <c r="H176" t="s">
        <v>46</v>
      </c>
      <c r="I176" t="s">
        <v>46</v>
      </c>
      <c r="J176">
        <v>1042</v>
      </c>
      <c r="K176">
        <v>15.4</v>
      </c>
      <c r="L176">
        <v>81.8</v>
      </c>
      <c r="M176" t="s">
        <v>46</v>
      </c>
      <c r="N176">
        <v>330</v>
      </c>
      <c r="P176" t="s">
        <v>46</v>
      </c>
      <c r="Q176">
        <v>3.3149999999999999</v>
      </c>
      <c r="R176">
        <v>330</v>
      </c>
      <c r="S176">
        <v>3.5000000000000003E-2</v>
      </c>
      <c r="T176">
        <v>10.5</v>
      </c>
      <c r="U176">
        <v>15.6</v>
      </c>
      <c r="V176">
        <v>339</v>
      </c>
      <c r="W176">
        <v>2</v>
      </c>
      <c r="X176">
        <v>-6.9500000000000006E-2</v>
      </c>
      <c r="AM176">
        <v>212</v>
      </c>
      <c r="AN176">
        <f t="shared" ref="AN176:AN194" si="98">8.314*(U176+273.16)</f>
        <v>2400.7506400000002</v>
      </c>
      <c r="AO176">
        <f t="shared" si="93"/>
        <v>30.92427577795975</v>
      </c>
      <c r="AQ176">
        <f t="shared" si="94"/>
        <v>0.13268325161729472</v>
      </c>
      <c r="AS176">
        <f>0.15852+0.0847*COS(RADIANS(E176/365*360))</f>
        <v>0.18745104414851738</v>
      </c>
      <c r="AU176">
        <v>2</v>
      </c>
      <c r="AV176">
        <f t="shared" si="95"/>
        <v>0.3288401247107916</v>
      </c>
      <c r="AW176">
        <f t="shared" si="96"/>
        <v>0.3794585300798422</v>
      </c>
      <c r="AX176">
        <f t="shared" si="97"/>
        <v>1.1539301367604349</v>
      </c>
      <c r="AY176" s="5"/>
      <c r="BD176" s="5"/>
    </row>
    <row r="177" spans="1:56">
      <c r="A177">
        <v>78</v>
      </c>
      <c r="B177">
        <v>82</v>
      </c>
      <c r="C177" t="s">
        <v>58</v>
      </c>
      <c r="D177">
        <v>1</v>
      </c>
      <c r="E177" s="2">
        <f t="shared" si="71"/>
        <v>71</v>
      </c>
      <c r="F177" s="3">
        <v>30387.75</v>
      </c>
      <c r="G177" t="s">
        <v>45</v>
      </c>
      <c r="H177" t="s">
        <v>46</v>
      </c>
      <c r="I177" t="s">
        <v>46</v>
      </c>
      <c r="J177">
        <v>1042</v>
      </c>
      <c r="K177">
        <v>15.8</v>
      </c>
      <c r="L177">
        <v>80.599999999999994</v>
      </c>
      <c r="M177" t="s">
        <v>46</v>
      </c>
      <c r="N177">
        <v>330</v>
      </c>
      <c r="P177" t="s">
        <v>46</v>
      </c>
      <c r="Q177">
        <v>3.4969999999999999</v>
      </c>
      <c r="R177">
        <v>330</v>
      </c>
      <c r="S177">
        <v>4.2000000000000003E-2</v>
      </c>
      <c r="T177">
        <v>12</v>
      </c>
      <c r="U177">
        <v>15.9</v>
      </c>
      <c r="V177">
        <v>314</v>
      </c>
      <c r="W177">
        <v>7</v>
      </c>
      <c r="X177">
        <v>0.1023</v>
      </c>
      <c r="AM177">
        <v>212</v>
      </c>
      <c r="AN177">
        <f t="shared" si="98"/>
        <v>2403.2448399999998</v>
      </c>
      <c r="AO177">
        <f t="shared" si="93"/>
        <v>31.314270002234316</v>
      </c>
      <c r="AQ177">
        <f t="shared" si="94"/>
        <v>0.13599639194117244</v>
      </c>
      <c r="AS177">
        <f>0.15852+0.0847*COS(RADIANS(E177/365*360))</f>
        <v>0.18745104414851738</v>
      </c>
      <c r="AU177">
        <v>7</v>
      </c>
      <c r="AV177">
        <f t="shared" si="95"/>
        <v>1.2699505162265639</v>
      </c>
      <c r="AW177">
        <f t="shared" si="96"/>
        <v>1.4682899493126185</v>
      </c>
      <c r="AX177">
        <f t="shared" si="97"/>
        <v>1.156178867248612</v>
      </c>
      <c r="AY177" s="5"/>
      <c r="BD177" s="5"/>
    </row>
    <row r="178" spans="1:56">
      <c r="A178">
        <v>78</v>
      </c>
      <c r="B178">
        <v>82</v>
      </c>
      <c r="C178" t="s">
        <v>58</v>
      </c>
      <c r="D178">
        <v>1</v>
      </c>
      <c r="E178" s="2">
        <f t="shared" si="71"/>
        <v>71</v>
      </c>
      <c r="F178" s="3">
        <v>30387.729166666668</v>
      </c>
      <c r="G178" t="s">
        <v>45</v>
      </c>
      <c r="H178" t="s">
        <v>46</v>
      </c>
      <c r="I178" t="s">
        <v>46</v>
      </c>
      <c r="J178">
        <v>1042</v>
      </c>
      <c r="K178">
        <v>15.9</v>
      </c>
      <c r="L178">
        <v>80.2</v>
      </c>
      <c r="M178" t="s">
        <v>46</v>
      </c>
      <c r="N178">
        <v>330</v>
      </c>
      <c r="P178" t="s">
        <v>46</v>
      </c>
      <c r="Q178">
        <v>3.702</v>
      </c>
      <c r="R178">
        <v>329</v>
      </c>
      <c r="S178">
        <v>4.6699999999999998E-2</v>
      </c>
      <c r="T178">
        <v>12.6</v>
      </c>
      <c r="U178">
        <v>16.100000000000001</v>
      </c>
      <c r="V178">
        <v>291</v>
      </c>
      <c r="W178">
        <v>10</v>
      </c>
      <c r="X178">
        <v>0.2883</v>
      </c>
      <c r="AM178">
        <v>212</v>
      </c>
      <c r="AN178">
        <f t="shared" si="98"/>
        <v>2404.9076400000004</v>
      </c>
      <c r="AO178">
        <f t="shared" si="93"/>
        <v>31.576538710189872</v>
      </c>
      <c r="AQ178">
        <f t="shared" si="94"/>
        <v>0.13824705760665956</v>
      </c>
      <c r="AS178">
        <f>0.15852+0.0847*COS(RADIANS(E178/365*360))</f>
        <v>0.18745104414851738</v>
      </c>
      <c r="AU178">
        <v>10</v>
      </c>
      <c r="AV178">
        <f t="shared" si="95"/>
        <v>2.3292103553772154</v>
      </c>
      <c r="AW178">
        <f t="shared" si="96"/>
        <v>2.6982394154181897</v>
      </c>
      <c r="AX178">
        <f t="shared" si="97"/>
        <v>1.1584352650626997</v>
      </c>
      <c r="AY178" s="5"/>
      <c r="BD178" s="5"/>
    </row>
    <row r="179" spans="1:56">
      <c r="A179">
        <v>78</v>
      </c>
      <c r="B179">
        <v>82</v>
      </c>
      <c r="C179" t="s">
        <v>58</v>
      </c>
      <c r="D179">
        <v>1</v>
      </c>
      <c r="E179" s="2">
        <f>ROUND(F179,0)-"1-1-83"+1</f>
        <v>71</v>
      </c>
      <c r="F179" s="3">
        <v>30387.338194444445</v>
      </c>
      <c r="G179" t="s">
        <v>45</v>
      </c>
      <c r="H179" t="s">
        <v>46</v>
      </c>
      <c r="I179" t="s">
        <v>46</v>
      </c>
      <c r="J179">
        <v>1042</v>
      </c>
      <c r="K179">
        <v>12.5</v>
      </c>
      <c r="L179">
        <v>89</v>
      </c>
      <c r="M179" t="s">
        <v>46</v>
      </c>
      <c r="N179">
        <v>330</v>
      </c>
      <c r="P179" t="s">
        <v>46</v>
      </c>
      <c r="Q179">
        <v>1.5489999999999999</v>
      </c>
      <c r="R179">
        <v>328</v>
      </c>
      <c r="S179">
        <v>0.1973</v>
      </c>
      <c r="T179">
        <v>127.3</v>
      </c>
      <c r="U179">
        <v>12.5</v>
      </c>
      <c r="V179">
        <v>321</v>
      </c>
      <c r="W179">
        <v>16</v>
      </c>
      <c r="X179">
        <v>0.49419999999999997</v>
      </c>
      <c r="AM179">
        <v>212</v>
      </c>
      <c r="AN179">
        <f t="shared" si="98"/>
        <v>2374.9772400000002</v>
      </c>
      <c r="AO179">
        <f t="shared" si="93"/>
        <v>27.126161220637339</v>
      </c>
      <c r="AQ179">
        <f t="shared" si="94"/>
        <v>0.10252162815867101</v>
      </c>
      <c r="AS179">
        <f>0.15852+0.0847*COS(RADIANS(E179/365*360))</f>
        <v>0.18745104414851738</v>
      </c>
      <c r="AU179">
        <v>16</v>
      </c>
      <c r="AV179">
        <f t="shared" si="95"/>
        <v>3.0478545180824708</v>
      </c>
      <c r="AW179">
        <f t="shared" si="96"/>
        <v>3.5114573335237531</v>
      </c>
      <c r="AX179">
        <f t="shared" si="97"/>
        <v>1.1521079213888967</v>
      </c>
      <c r="AY179" s="5"/>
      <c r="BD179" s="5"/>
    </row>
    <row r="180" spans="1:56">
      <c r="A180">
        <v>78</v>
      </c>
      <c r="B180">
        <v>82</v>
      </c>
      <c r="C180" t="s">
        <v>58</v>
      </c>
      <c r="D180">
        <v>1</v>
      </c>
      <c r="E180" s="2">
        <f>ROUND(F180,0)-"1-1-83"+1</f>
        <v>71</v>
      </c>
      <c r="F180" s="3">
        <v>30387.354166666668</v>
      </c>
      <c r="G180" t="s">
        <v>45</v>
      </c>
      <c r="H180" t="s">
        <v>46</v>
      </c>
      <c r="I180" t="s">
        <v>46</v>
      </c>
      <c r="J180">
        <v>1042</v>
      </c>
      <c r="K180">
        <v>13.3</v>
      </c>
      <c r="L180">
        <v>84.8</v>
      </c>
      <c r="M180" t="s">
        <v>46</v>
      </c>
      <c r="N180">
        <v>330</v>
      </c>
      <c r="P180" t="s">
        <v>46</v>
      </c>
      <c r="Q180">
        <v>2.4510000000000001</v>
      </c>
      <c r="R180">
        <v>328</v>
      </c>
      <c r="S180">
        <v>1.23E-2</v>
      </c>
      <c r="T180">
        <v>5</v>
      </c>
      <c r="U180">
        <v>13.5</v>
      </c>
      <c r="V180">
        <v>132</v>
      </c>
      <c r="W180">
        <v>17</v>
      </c>
      <c r="X180">
        <v>0.61260000000000003</v>
      </c>
      <c r="AM180">
        <v>212</v>
      </c>
      <c r="AN180">
        <f t="shared" si="98"/>
        <v>2383.29124</v>
      </c>
      <c r="AO180">
        <f t="shared" si="93"/>
        <v>28.306180997469603</v>
      </c>
      <c r="AQ180">
        <f t="shared" si="94"/>
        <v>0.11148319274849453</v>
      </c>
      <c r="AS180">
        <f>0.15852+0.0847*COS(RADIANS(E180/365*360))</f>
        <v>0.18745104414851738</v>
      </c>
      <c r="AU180">
        <v>17</v>
      </c>
      <c r="AV180">
        <f t="shared" si="95"/>
        <v>5.2682423148788713</v>
      </c>
      <c r="AW180">
        <f t="shared" si="96"/>
        <v>6.2232612972243428</v>
      </c>
      <c r="AX180">
        <f t="shared" si="97"/>
        <v>1.181278484409924</v>
      </c>
      <c r="AY180" s="5"/>
      <c r="BD180" s="5"/>
    </row>
    <row r="181" spans="1:56">
      <c r="A181">
        <v>78</v>
      </c>
      <c r="B181">
        <v>82</v>
      </c>
      <c r="C181" t="s">
        <v>58</v>
      </c>
      <c r="D181">
        <v>1</v>
      </c>
      <c r="E181" s="2">
        <f t="shared" si="71"/>
        <v>71</v>
      </c>
      <c r="F181" s="3">
        <v>30387.708333333332</v>
      </c>
      <c r="G181" t="s">
        <v>45</v>
      </c>
      <c r="H181" t="s">
        <v>46</v>
      </c>
      <c r="I181" t="s">
        <v>46</v>
      </c>
      <c r="J181">
        <v>1042</v>
      </c>
      <c r="K181">
        <v>16</v>
      </c>
      <c r="L181">
        <v>79</v>
      </c>
      <c r="M181" t="s">
        <v>46</v>
      </c>
      <c r="N181">
        <v>330</v>
      </c>
      <c r="P181" t="s">
        <v>46</v>
      </c>
      <c r="Q181">
        <v>3.9380000000000002</v>
      </c>
      <c r="R181">
        <v>328</v>
      </c>
      <c r="S181">
        <v>4.5900000000000003E-2</v>
      </c>
      <c r="T181">
        <v>11.7</v>
      </c>
      <c r="U181">
        <v>16.2</v>
      </c>
      <c r="V181">
        <v>258</v>
      </c>
      <c r="W181">
        <v>17</v>
      </c>
      <c r="X181">
        <v>0.49390000000000001</v>
      </c>
      <c r="AM181">
        <v>212</v>
      </c>
      <c r="AN181">
        <f t="shared" si="98"/>
        <v>2405.7390399999999</v>
      </c>
      <c r="AO181">
        <f t="shared" si="93"/>
        <v>31.708358548067597</v>
      </c>
      <c r="AQ181">
        <f t="shared" si="94"/>
        <v>0.13938513387852966</v>
      </c>
      <c r="AS181">
        <f>0.15852+0.0847*COS(RADIANS(E181/365*360))</f>
        <v>0.18745104414851738</v>
      </c>
      <c r="AU181">
        <v>17</v>
      </c>
      <c r="AV181">
        <f t="shared" si="95"/>
        <v>3.5979840423802858</v>
      </c>
      <c r="AW181">
        <f t="shared" si="96"/>
        <v>4.1808374860360926</v>
      </c>
      <c r="AX181">
        <f t="shared" si="97"/>
        <v>1.1619944493334144</v>
      </c>
      <c r="AY181" s="5"/>
      <c r="BD181" s="5"/>
    </row>
    <row r="182" spans="1:56">
      <c r="A182">
        <v>78</v>
      </c>
      <c r="B182">
        <v>82</v>
      </c>
      <c r="C182" t="s">
        <v>58</v>
      </c>
      <c r="D182">
        <v>1</v>
      </c>
      <c r="E182" s="2">
        <f t="shared" si="71"/>
        <v>71</v>
      </c>
      <c r="F182" s="3">
        <v>30387.6875</v>
      </c>
      <c r="G182" t="s">
        <v>45</v>
      </c>
      <c r="H182" t="s">
        <v>46</v>
      </c>
      <c r="I182" t="s">
        <v>46</v>
      </c>
      <c r="J182">
        <v>1042</v>
      </c>
      <c r="K182">
        <v>16</v>
      </c>
      <c r="L182">
        <v>77.900000000000006</v>
      </c>
      <c r="M182" t="s">
        <v>46</v>
      </c>
      <c r="N182">
        <v>330</v>
      </c>
      <c r="P182" t="s">
        <v>46</v>
      </c>
      <c r="Q182">
        <v>4.2469999999999999</v>
      </c>
      <c r="R182">
        <v>328</v>
      </c>
      <c r="S182">
        <v>3.6200000000000003E-2</v>
      </c>
      <c r="T182">
        <v>8.5</v>
      </c>
      <c r="U182">
        <v>16.3</v>
      </c>
      <c r="V182">
        <v>221</v>
      </c>
      <c r="W182">
        <v>21</v>
      </c>
      <c r="X182">
        <v>0.55679999999999996</v>
      </c>
      <c r="AM182">
        <v>212</v>
      </c>
      <c r="AN182">
        <f t="shared" si="98"/>
        <v>2406.5704400000004</v>
      </c>
      <c r="AO182">
        <f t="shared" si="93"/>
        <v>31.840637032230198</v>
      </c>
      <c r="AQ182">
        <f t="shared" si="94"/>
        <v>0.14053178294247778</v>
      </c>
      <c r="AS182">
        <f>0.15852+0.0847*COS(RADIANS(E182/365*360))</f>
        <v>0.18745104414851738</v>
      </c>
      <c r="AU182">
        <v>21</v>
      </c>
      <c r="AV182">
        <f t="shared" si="95"/>
        <v>4.1978847316700048</v>
      </c>
      <c r="AW182">
        <f t="shared" si="96"/>
        <v>4.8986900231162664</v>
      </c>
      <c r="AX182">
        <f t="shared" si="97"/>
        <v>1.1669424808545106</v>
      </c>
      <c r="AY182" s="5"/>
      <c r="BD182" s="5"/>
    </row>
    <row r="183" spans="1:56">
      <c r="A183">
        <v>78</v>
      </c>
      <c r="B183">
        <v>82</v>
      </c>
      <c r="C183" t="s">
        <v>58</v>
      </c>
      <c r="D183">
        <v>1</v>
      </c>
      <c r="E183" s="2">
        <f t="shared" si="71"/>
        <v>71</v>
      </c>
      <c r="F183" s="3">
        <v>30387.666666666668</v>
      </c>
      <c r="G183" t="s">
        <v>45</v>
      </c>
      <c r="H183" t="s">
        <v>46</v>
      </c>
      <c r="I183" t="s">
        <v>46</v>
      </c>
      <c r="J183">
        <v>1042</v>
      </c>
      <c r="K183">
        <v>16</v>
      </c>
      <c r="L183">
        <v>77.8</v>
      </c>
      <c r="M183" t="s">
        <v>46</v>
      </c>
      <c r="N183">
        <v>330</v>
      </c>
      <c r="P183" t="s">
        <v>46</v>
      </c>
      <c r="Q183">
        <v>4.2649999999999997</v>
      </c>
      <c r="R183">
        <v>327</v>
      </c>
      <c r="S183">
        <v>5.5800000000000002E-2</v>
      </c>
      <c r="T183">
        <v>13.1</v>
      </c>
      <c r="U183">
        <v>16.3</v>
      </c>
      <c r="V183">
        <v>225</v>
      </c>
      <c r="W183">
        <v>27</v>
      </c>
      <c r="X183">
        <v>0.82120000000000004</v>
      </c>
      <c r="AM183">
        <v>212</v>
      </c>
      <c r="AN183">
        <f t="shared" si="98"/>
        <v>2406.5704400000004</v>
      </c>
      <c r="AO183">
        <f t="shared" si="93"/>
        <v>31.840637032230198</v>
      </c>
      <c r="AQ183">
        <f t="shared" si="94"/>
        <v>0.14053178294247778</v>
      </c>
      <c r="AS183">
        <f>0.15852+0.0847*COS(RADIANS(E183/365*360))</f>
        <v>0.18745104414851738</v>
      </c>
      <c r="AU183">
        <v>27</v>
      </c>
      <c r="AV183">
        <f t="shared" si="95"/>
        <v>5.749324332871093</v>
      </c>
      <c r="AW183">
        <f t="shared" si="96"/>
        <v>6.7057895246176278</v>
      </c>
      <c r="AX183">
        <f t="shared" si="97"/>
        <v>1.166361321151784</v>
      </c>
      <c r="AY183" s="5"/>
      <c r="BD183" s="5"/>
    </row>
    <row r="184" spans="1:56">
      <c r="A184">
        <v>78</v>
      </c>
      <c r="B184">
        <v>82</v>
      </c>
      <c r="C184" t="s">
        <v>58</v>
      </c>
      <c r="D184">
        <v>1</v>
      </c>
      <c r="E184" s="2">
        <f t="shared" si="71"/>
        <v>71</v>
      </c>
      <c r="F184" s="3">
        <v>30387.583333333332</v>
      </c>
      <c r="G184" t="s">
        <v>45</v>
      </c>
      <c r="H184" t="s">
        <v>46</v>
      </c>
      <c r="I184" t="s">
        <v>46</v>
      </c>
      <c r="J184">
        <v>1042</v>
      </c>
      <c r="K184">
        <v>16.5</v>
      </c>
      <c r="L184">
        <v>75.7</v>
      </c>
      <c r="M184" t="s">
        <v>46</v>
      </c>
      <c r="N184">
        <v>330</v>
      </c>
      <c r="P184" t="s">
        <v>46</v>
      </c>
      <c r="Q184">
        <v>4.7850000000000001</v>
      </c>
      <c r="R184">
        <v>326</v>
      </c>
      <c r="S184">
        <v>8.1900000000000001E-2</v>
      </c>
      <c r="T184">
        <v>17.100000000000001</v>
      </c>
      <c r="U184">
        <v>16.8</v>
      </c>
      <c r="V184">
        <v>225</v>
      </c>
      <c r="W184">
        <v>33</v>
      </c>
      <c r="X184">
        <v>1.0583</v>
      </c>
      <c r="AM184">
        <v>212</v>
      </c>
      <c r="AN184">
        <f t="shared" si="98"/>
        <v>2410.7274400000001</v>
      </c>
      <c r="AO184">
        <f t="shared" si="93"/>
        <v>32.508952823138245</v>
      </c>
      <c r="AQ184">
        <f t="shared" si="94"/>
        <v>0.14639567338156553</v>
      </c>
      <c r="AS184">
        <f>0.15852+0.0847*COS(RADIANS(E184/365*360))</f>
        <v>0.18745104414851738</v>
      </c>
      <c r="AU184">
        <v>33</v>
      </c>
      <c r="AV184">
        <f t="shared" si="95"/>
        <v>7.2602507235411791</v>
      </c>
      <c r="AW184">
        <f t="shared" si="96"/>
        <v>8.4729655677356899</v>
      </c>
      <c r="AX184">
        <f t="shared" si="97"/>
        <v>1.1670348436125373</v>
      </c>
      <c r="AY184" s="5"/>
      <c r="BD184" s="5"/>
    </row>
    <row r="185" spans="1:56">
      <c r="A185">
        <v>78</v>
      </c>
      <c r="B185">
        <v>82</v>
      </c>
      <c r="C185" t="s">
        <v>58</v>
      </c>
      <c r="D185">
        <v>1</v>
      </c>
      <c r="E185" s="2">
        <f t="shared" si="71"/>
        <v>71</v>
      </c>
      <c r="F185" s="3">
        <v>30387.645833333332</v>
      </c>
      <c r="G185" t="s">
        <v>45</v>
      </c>
      <c r="H185" t="s">
        <v>46</v>
      </c>
      <c r="I185" t="s">
        <v>46</v>
      </c>
      <c r="J185">
        <v>1042</v>
      </c>
      <c r="K185">
        <v>16.3</v>
      </c>
      <c r="L185">
        <v>77.400000000000006</v>
      </c>
      <c r="M185" t="s">
        <v>46</v>
      </c>
      <c r="N185">
        <v>330</v>
      </c>
      <c r="P185" t="s">
        <v>46</v>
      </c>
      <c r="Q185">
        <v>4.4180000000000001</v>
      </c>
      <c r="R185">
        <v>326</v>
      </c>
      <c r="S185">
        <v>5.8599999999999999E-2</v>
      </c>
      <c r="T185">
        <v>13.3</v>
      </c>
      <c r="U185">
        <v>16.600000000000001</v>
      </c>
      <c r="V185">
        <v>193</v>
      </c>
      <c r="W185">
        <v>33</v>
      </c>
      <c r="X185">
        <v>1.0887</v>
      </c>
      <c r="AM185">
        <v>212</v>
      </c>
      <c r="AN185">
        <f t="shared" si="98"/>
        <v>2409.0646400000005</v>
      </c>
      <c r="AO185">
        <f t="shared" si="93"/>
        <v>32.240236829852087</v>
      </c>
      <c r="AQ185">
        <f t="shared" si="94"/>
        <v>0.14402375175914564</v>
      </c>
      <c r="AS185">
        <f>0.15852+0.0847*COS(RADIANS(E185/365*360))</f>
        <v>0.18745104414851738</v>
      </c>
      <c r="AU185">
        <v>33</v>
      </c>
      <c r="AV185">
        <f t="shared" si="95"/>
        <v>7.8975556877021331</v>
      </c>
      <c r="AW185">
        <f t="shared" si="96"/>
        <v>9.2555827337480956</v>
      </c>
      <c r="AX185">
        <f t="shared" si="97"/>
        <v>1.1719553618546363</v>
      </c>
      <c r="AY185" s="5"/>
      <c r="BD185" s="5"/>
    </row>
    <row r="186" spans="1:56">
      <c r="A186">
        <v>78</v>
      </c>
      <c r="B186">
        <v>82</v>
      </c>
      <c r="C186" t="s">
        <v>58</v>
      </c>
      <c r="D186">
        <v>1</v>
      </c>
      <c r="E186" s="2">
        <f t="shared" si="71"/>
        <v>71</v>
      </c>
      <c r="F186" s="3">
        <v>30387.604166666668</v>
      </c>
      <c r="G186" t="s">
        <v>45</v>
      </c>
      <c r="H186" t="s">
        <v>46</v>
      </c>
      <c r="I186" t="s">
        <v>46</v>
      </c>
      <c r="J186">
        <v>1042</v>
      </c>
      <c r="K186">
        <v>16.3</v>
      </c>
      <c r="L186">
        <v>77.3</v>
      </c>
      <c r="M186" t="s">
        <v>46</v>
      </c>
      <c r="N186">
        <v>330</v>
      </c>
      <c r="P186" t="s">
        <v>46</v>
      </c>
      <c r="Q186">
        <v>4.4359999999999999</v>
      </c>
      <c r="R186">
        <v>326</v>
      </c>
      <c r="S186">
        <v>7.5200000000000003E-2</v>
      </c>
      <c r="T186">
        <v>17</v>
      </c>
      <c r="U186">
        <v>16.600000000000001</v>
      </c>
      <c r="V186">
        <v>205</v>
      </c>
      <c r="W186">
        <v>34</v>
      </c>
      <c r="X186">
        <v>1.258</v>
      </c>
      <c r="AM186">
        <v>212</v>
      </c>
      <c r="AN186">
        <f t="shared" si="98"/>
        <v>2409.0646400000005</v>
      </c>
      <c r="AO186">
        <f t="shared" si="93"/>
        <v>32.240236829852087</v>
      </c>
      <c r="AQ186">
        <f t="shared" si="94"/>
        <v>0.14402375175914564</v>
      </c>
      <c r="AS186">
        <f>0.15852+0.0847*COS(RADIANS(E186/365*360))</f>
        <v>0.18745104414851738</v>
      </c>
      <c r="AU186">
        <v>34</v>
      </c>
      <c r="AV186">
        <f t="shared" si="95"/>
        <v>8.7478245575991913</v>
      </c>
      <c r="AW186">
        <f t="shared" si="96"/>
        <v>10.233768821119417</v>
      </c>
      <c r="AX186">
        <f t="shared" si="97"/>
        <v>1.1698644335784483</v>
      </c>
      <c r="AY186" s="5"/>
      <c r="BD186" s="5"/>
    </row>
    <row r="187" spans="1:56">
      <c r="A187">
        <v>78</v>
      </c>
      <c r="B187">
        <v>82</v>
      </c>
      <c r="C187" t="s">
        <v>58</v>
      </c>
      <c r="D187">
        <v>1</v>
      </c>
      <c r="E187" s="2">
        <f>ROUND(F187,0)-"1-1-83"+1</f>
        <v>71</v>
      </c>
      <c r="F187" s="3">
        <v>30387.395833333332</v>
      </c>
      <c r="G187" t="s">
        <v>45</v>
      </c>
      <c r="H187" t="s">
        <v>46</v>
      </c>
      <c r="I187" t="s">
        <v>46</v>
      </c>
      <c r="J187">
        <v>1042</v>
      </c>
      <c r="K187">
        <v>15.8</v>
      </c>
      <c r="L187">
        <v>79</v>
      </c>
      <c r="M187" t="s">
        <v>46</v>
      </c>
      <c r="N187">
        <v>330</v>
      </c>
      <c r="P187" t="s">
        <v>46</v>
      </c>
      <c r="Q187">
        <v>4.0019999999999998</v>
      </c>
      <c r="R187">
        <v>325</v>
      </c>
      <c r="S187">
        <v>7.6700000000000004E-2</v>
      </c>
      <c r="T187">
        <v>19.2</v>
      </c>
      <c r="U187">
        <v>16.100000000000001</v>
      </c>
      <c r="V187">
        <v>230</v>
      </c>
      <c r="W187">
        <v>40</v>
      </c>
      <c r="X187">
        <v>1.1259999999999999</v>
      </c>
      <c r="AM187">
        <v>212</v>
      </c>
      <c r="AN187">
        <f t="shared" si="98"/>
        <v>2404.9076400000004</v>
      </c>
      <c r="AO187">
        <f t="shared" si="93"/>
        <v>31.576538710189872</v>
      </c>
      <c r="AQ187">
        <f t="shared" si="94"/>
        <v>0.13824705760665956</v>
      </c>
      <c r="AS187">
        <f>0.15852+0.0847*COS(RADIANS(E187/365*360))</f>
        <v>0.18745104414851738</v>
      </c>
      <c r="AU187">
        <v>40</v>
      </c>
      <c r="AV187">
        <f t="shared" si="95"/>
        <v>7.4712519003131641</v>
      </c>
      <c r="AW187">
        <f t="shared" si="96"/>
        <v>8.706941346588124</v>
      </c>
      <c r="AX187">
        <f t="shared" si="97"/>
        <v>1.1653925557272624</v>
      </c>
      <c r="AY187" s="5"/>
      <c r="BD187" s="5"/>
    </row>
    <row r="188" spans="1:56">
      <c r="A188">
        <v>78</v>
      </c>
      <c r="B188">
        <v>82</v>
      </c>
      <c r="C188" t="s">
        <v>58</v>
      </c>
      <c r="D188">
        <v>1</v>
      </c>
      <c r="E188" s="2">
        <f>ROUND(F188,0)-"1-1-83"+1</f>
        <v>71</v>
      </c>
      <c r="F188" s="3">
        <v>30387.479166666668</v>
      </c>
      <c r="G188" t="s">
        <v>45</v>
      </c>
      <c r="H188" t="s">
        <v>46</v>
      </c>
      <c r="I188" t="s">
        <v>46</v>
      </c>
      <c r="J188">
        <v>1042</v>
      </c>
      <c r="K188">
        <v>16.399999999999999</v>
      </c>
      <c r="L188">
        <v>76</v>
      </c>
      <c r="M188" t="s">
        <v>46</v>
      </c>
      <c r="N188">
        <v>330</v>
      </c>
      <c r="P188" t="s">
        <v>46</v>
      </c>
      <c r="Q188">
        <v>4.0069999999999997</v>
      </c>
      <c r="R188">
        <v>325</v>
      </c>
      <c r="S188">
        <v>0.12559999999999999</v>
      </c>
      <c r="T188">
        <v>31.3</v>
      </c>
      <c r="U188">
        <v>16.100000000000001</v>
      </c>
      <c r="V188">
        <v>257</v>
      </c>
      <c r="W188">
        <v>41</v>
      </c>
      <c r="X188">
        <v>1.2997000000000001</v>
      </c>
      <c r="AM188">
        <v>212</v>
      </c>
      <c r="AN188">
        <f t="shared" si="98"/>
        <v>2404.9076400000004</v>
      </c>
      <c r="AO188">
        <f t="shared" si="93"/>
        <v>31.576538710189872</v>
      </c>
      <c r="AQ188">
        <f t="shared" si="94"/>
        <v>0.13824705760665956</v>
      </c>
      <c r="AS188">
        <f>0.15852+0.0847*COS(RADIANS(E188/365*360))</f>
        <v>0.18745104414851738</v>
      </c>
      <c r="AU188">
        <v>41</v>
      </c>
      <c r="AV188">
        <f t="shared" si="95"/>
        <v>8.168860029497953</v>
      </c>
      <c r="AW188">
        <f t="shared" si="96"/>
        <v>9.4921015080691102</v>
      </c>
      <c r="AX188">
        <f t="shared" si="97"/>
        <v>1.1619860633910852</v>
      </c>
      <c r="AY188" s="5"/>
      <c r="BD188" s="5"/>
    </row>
    <row r="189" spans="1:56">
      <c r="A189">
        <v>78</v>
      </c>
      <c r="B189">
        <v>82</v>
      </c>
      <c r="C189" t="s">
        <v>58</v>
      </c>
      <c r="D189">
        <v>1</v>
      </c>
      <c r="E189" s="2">
        <f t="shared" ref="E189:E252" si="99">ROUND(F189,0)-"1-1-83"</f>
        <v>71</v>
      </c>
      <c r="F189" s="3">
        <v>30387.541666666668</v>
      </c>
      <c r="G189" t="s">
        <v>45</v>
      </c>
      <c r="H189" t="s">
        <v>46</v>
      </c>
      <c r="I189" t="s">
        <v>46</v>
      </c>
      <c r="J189">
        <v>1042</v>
      </c>
      <c r="K189">
        <v>16.399999999999999</v>
      </c>
      <c r="L189">
        <v>75.599999999999994</v>
      </c>
      <c r="M189" t="s">
        <v>46</v>
      </c>
      <c r="N189">
        <v>330</v>
      </c>
      <c r="P189" t="s">
        <v>46</v>
      </c>
      <c r="Q189">
        <v>4.7729999999999997</v>
      </c>
      <c r="R189">
        <v>325</v>
      </c>
      <c r="S189">
        <v>8.0199999999999994E-2</v>
      </c>
      <c r="T189">
        <v>16.8</v>
      </c>
      <c r="U189">
        <v>16.7</v>
      </c>
      <c r="V189">
        <v>212</v>
      </c>
      <c r="W189">
        <v>41</v>
      </c>
      <c r="X189">
        <v>1.1678999999999999</v>
      </c>
      <c r="AM189">
        <v>212</v>
      </c>
      <c r="AN189">
        <f t="shared" si="98"/>
        <v>2409.8960400000001</v>
      </c>
      <c r="AO189">
        <f t="shared" si="93"/>
        <v>32.374362377959066</v>
      </c>
      <c r="AQ189">
        <f t="shared" si="94"/>
        <v>0.14520527862904914</v>
      </c>
      <c r="AS189">
        <f>0.15852+0.0847*COS(RADIANS(E189/365*360))</f>
        <v>0.18745104414851738</v>
      </c>
      <c r="AU189">
        <v>41</v>
      </c>
      <c r="AV189">
        <f t="shared" si="95"/>
        <v>8.0923907331202258</v>
      </c>
      <c r="AW189">
        <f t="shared" si="96"/>
        <v>9.4589357770857561</v>
      </c>
      <c r="AX189">
        <f t="shared" si="97"/>
        <v>1.1688679018392658</v>
      </c>
      <c r="AY189" s="5"/>
      <c r="BD189" s="5"/>
    </row>
    <row r="190" spans="1:56">
      <c r="A190">
        <v>78</v>
      </c>
      <c r="B190">
        <v>82</v>
      </c>
      <c r="C190" t="s">
        <v>58</v>
      </c>
      <c r="D190">
        <v>1</v>
      </c>
      <c r="E190" s="2">
        <f t="shared" si="99"/>
        <v>71</v>
      </c>
      <c r="F190" s="3">
        <v>30387.625</v>
      </c>
      <c r="G190" t="s">
        <v>45</v>
      </c>
      <c r="H190" t="s">
        <v>46</v>
      </c>
      <c r="I190" t="s">
        <v>46</v>
      </c>
      <c r="J190">
        <v>1042</v>
      </c>
      <c r="K190">
        <v>16.399999999999999</v>
      </c>
      <c r="L190">
        <v>77.3</v>
      </c>
      <c r="M190" t="s">
        <v>46</v>
      </c>
      <c r="N190">
        <v>330</v>
      </c>
      <c r="P190" t="s">
        <v>46</v>
      </c>
      <c r="Q190">
        <v>4.4640000000000004</v>
      </c>
      <c r="R190">
        <v>325</v>
      </c>
      <c r="S190">
        <v>7.9100000000000004E-2</v>
      </c>
      <c r="T190">
        <v>17.7</v>
      </c>
      <c r="U190">
        <v>16.7</v>
      </c>
      <c r="V190">
        <v>210</v>
      </c>
      <c r="W190">
        <v>44</v>
      </c>
      <c r="X190">
        <v>1.2536</v>
      </c>
      <c r="AM190">
        <v>212</v>
      </c>
      <c r="AN190">
        <f t="shared" si="98"/>
        <v>2409.8960400000001</v>
      </c>
      <c r="AO190">
        <f t="shared" si="93"/>
        <v>32.374362377959066</v>
      </c>
      <c r="AQ190">
        <f t="shared" si="94"/>
        <v>0.14520527862904914</v>
      </c>
      <c r="AS190">
        <f>0.15852+0.0847*COS(RADIANS(E190/365*360))</f>
        <v>0.18745104414851738</v>
      </c>
      <c r="AU190">
        <v>44</v>
      </c>
      <c r="AV190">
        <f t="shared" si="95"/>
        <v>8.6546057569223134</v>
      </c>
      <c r="AW190">
        <f t="shared" si="96"/>
        <v>10.118854556838366</v>
      </c>
      <c r="AX190">
        <f t="shared" si="97"/>
        <v>1.1691872329071589</v>
      </c>
      <c r="AY190" s="5"/>
      <c r="BD190" s="5"/>
    </row>
    <row r="191" spans="1:56">
      <c r="A191">
        <v>78</v>
      </c>
      <c r="B191">
        <v>82</v>
      </c>
      <c r="C191" t="s">
        <v>58</v>
      </c>
      <c r="D191">
        <v>1</v>
      </c>
      <c r="E191" s="2">
        <f>ROUND(F191,0)-"1-1-83"+1</f>
        <v>71</v>
      </c>
      <c r="F191" s="3">
        <v>30387.416666666668</v>
      </c>
      <c r="G191" t="s">
        <v>45</v>
      </c>
      <c r="H191" t="s">
        <v>46</v>
      </c>
      <c r="I191" t="s">
        <v>46</v>
      </c>
      <c r="J191">
        <v>1042</v>
      </c>
      <c r="K191">
        <v>16.3</v>
      </c>
      <c r="L191">
        <v>81.400000000000006</v>
      </c>
      <c r="M191" t="s">
        <v>46</v>
      </c>
      <c r="N191">
        <v>330</v>
      </c>
      <c r="P191" t="s">
        <v>46</v>
      </c>
      <c r="Q191">
        <v>3.698</v>
      </c>
      <c r="R191">
        <v>325</v>
      </c>
      <c r="S191">
        <v>9.3799999999999994E-2</v>
      </c>
      <c r="T191">
        <v>25.4</v>
      </c>
      <c r="U191">
        <v>16.600000000000001</v>
      </c>
      <c r="V191">
        <v>221</v>
      </c>
      <c r="W191">
        <v>50</v>
      </c>
      <c r="X191">
        <v>1.6214999999999999</v>
      </c>
      <c r="AM191">
        <v>212</v>
      </c>
      <c r="AN191">
        <f t="shared" si="98"/>
        <v>2409.0646400000005</v>
      </c>
      <c r="AO191">
        <f t="shared" si="93"/>
        <v>32.240236829852087</v>
      </c>
      <c r="AQ191">
        <f t="shared" si="94"/>
        <v>0.14402375175914564</v>
      </c>
      <c r="AS191">
        <f>0.15852+0.0847*COS(RADIANS(E191/365*360))</f>
        <v>0.18745104414851738</v>
      </c>
      <c r="AU191">
        <v>50</v>
      </c>
      <c r="AV191">
        <f t="shared" si="95"/>
        <v>10.680720264632527</v>
      </c>
      <c r="AW191">
        <f t="shared" si="96"/>
        <v>12.468138454911088</v>
      </c>
      <c r="AX191">
        <f t="shared" si="97"/>
        <v>1.1673499676044607</v>
      </c>
      <c r="AY191" s="5"/>
      <c r="BD191" s="5"/>
    </row>
    <row r="192" spans="1:56">
      <c r="A192">
        <v>78</v>
      </c>
      <c r="B192">
        <v>82</v>
      </c>
      <c r="C192" t="s">
        <v>58</v>
      </c>
      <c r="D192">
        <v>1</v>
      </c>
      <c r="E192" s="2">
        <f t="shared" si="99"/>
        <v>71</v>
      </c>
      <c r="F192" s="3">
        <v>30387.5625</v>
      </c>
      <c r="G192" t="s">
        <v>45</v>
      </c>
      <c r="H192" t="s">
        <v>46</v>
      </c>
      <c r="I192" t="s">
        <v>46</v>
      </c>
      <c r="J192">
        <v>1042</v>
      </c>
      <c r="K192">
        <v>16.399999999999999</v>
      </c>
      <c r="L192">
        <v>75.599999999999994</v>
      </c>
      <c r="M192" t="s">
        <v>46</v>
      </c>
      <c r="N192">
        <v>330</v>
      </c>
      <c r="P192" t="s">
        <v>46</v>
      </c>
      <c r="Q192">
        <v>4.7729999999999997</v>
      </c>
      <c r="R192">
        <v>324</v>
      </c>
      <c r="S192">
        <v>9.2899999999999996E-2</v>
      </c>
      <c r="T192">
        <v>19.5</v>
      </c>
      <c r="U192">
        <v>16.7</v>
      </c>
      <c r="V192">
        <v>195</v>
      </c>
      <c r="W192">
        <v>53</v>
      </c>
      <c r="X192">
        <v>1.5544</v>
      </c>
      <c r="AM192">
        <v>212</v>
      </c>
      <c r="AN192">
        <f t="shared" si="98"/>
        <v>2409.8960400000001</v>
      </c>
      <c r="AO192">
        <f t="shared" si="93"/>
        <v>32.374362377959066</v>
      </c>
      <c r="AQ192">
        <f t="shared" si="94"/>
        <v>0.14520527862904914</v>
      </c>
      <c r="AS192">
        <f>0.15852+0.0847*COS(RADIANS(E192/365*360))</f>
        <v>0.18745104414851738</v>
      </c>
      <c r="AU192">
        <v>53</v>
      </c>
      <c r="AV192">
        <f t="shared" si="95"/>
        <v>10.858565971949535</v>
      </c>
      <c r="AW192">
        <f t="shared" si="96"/>
        <v>12.723404825622392</v>
      </c>
      <c r="AX192">
        <f t="shared" si="97"/>
        <v>1.1717389624458898</v>
      </c>
      <c r="AY192" s="5"/>
      <c r="BD192" s="5"/>
    </row>
    <row r="193" spans="1:56">
      <c r="A193">
        <v>78</v>
      </c>
      <c r="B193">
        <v>82</v>
      </c>
      <c r="C193" t="s">
        <v>58</v>
      </c>
      <c r="D193">
        <v>1</v>
      </c>
      <c r="E193" s="2">
        <f>ROUND(F193,0)-"1-1-83"+1</f>
        <v>71</v>
      </c>
      <c r="F193" s="3">
        <v>30387.458333333332</v>
      </c>
      <c r="G193" t="s">
        <v>45</v>
      </c>
      <c r="H193" t="s">
        <v>46</v>
      </c>
      <c r="I193" t="s">
        <v>46</v>
      </c>
      <c r="J193">
        <v>1042</v>
      </c>
      <c r="K193">
        <v>17.100000000000001</v>
      </c>
      <c r="L193">
        <v>75.599999999999994</v>
      </c>
      <c r="M193" t="s">
        <v>46</v>
      </c>
      <c r="N193">
        <v>330</v>
      </c>
      <c r="P193" t="s">
        <v>46</v>
      </c>
      <c r="Q193">
        <v>4.8659999999999997</v>
      </c>
      <c r="R193">
        <v>324</v>
      </c>
      <c r="S193">
        <v>0.13919999999999999</v>
      </c>
      <c r="T193">
        <v>28.6</v>
      </c>
      <c r="U193">
        <v>17.3</v>
      </c>
      <c r="V193">
        <v>233</v>
      </c>
      <c r="W193">
        <v>54</v>
      </c>
      <c r="X193">
        <v>1.583</v>
      </c>
      <c r="AM193">
        <v>212</v>
      </c>
      <c r="AN193">
        <f t="shared" si="98"/>
        <v>2414.8844400000003</v>
      </c>
      <c r="AO193">
        <f t="shared" si="93"/>
        <v>33.18892257976465</v>
      </c>
      <c r="AQ193">
        <f t="shared" si="94"/>
        <v>0.15248278111632407</v>
      </c>
      <c r="AS193">
        <f>0.15852+0.0847*COS(RADIANS(E193/365*360))</f>
        <v>0.18745104414851738</v>
      </c>
      <c r="AU193">
        <v>54</v>
      </c>
      <c r="AV193">
        <f t="shared" si="95"/>
        <v>10.401126945116099</v>
      </c>
      <c r="AW193">
        <f t="shared" si="96"/>
        <v>12.133667290836961</v>
      </c>
      <c r="AX193">
        <f t="shared" si="97"/>
        <v>1.1665723680580964</v>
      </c>
      <c r="AY193" s="5"/>
      <c r="BD193" s="5"/>
    </row>
    <row r="194" spans="1:56">
      <c r="A194">
        <v>78</v>
      </c>
      <c r="B194">
        <v>82</v>
      </c>
      <c r="C194" t="s">
        <v>58</v>
      </c>
      <c r="D194">
        <v>1</v>
      </c>
      <c r="E194" s="2">
        <f>ROUND(F194,0)-"1-1-83"+1</f>
        <v>71</v>
      </c>
      <c r="F194" s="3">
        <v>30387.4375</v>
      </c>
      <c r="G194" t="s">
        <v>45</v>
      </c>
      <c r="H194" t="s">
        <v>46</v>
      </c>
      <c r="I194" t="s">
        <v>46</v>
      </c>
      <c r="J194">
        <v>1042</v>
      </c>
      <c r="K194">
        <v>17.399999999999999</v>
      </c>
      <c r="L194">
        <v>76.3</v>
      </c>
      <c r="M194" t="s">
        <v>46</v>
      </c>
      <c r="N194">
        <v>330</v>
      </c>
      <c r="P194" t="s">
        <v>46</v>
      </c>
      <c r="Q194">
        <v>4.9470000000000001</v>
      </c>
      <c r="R194">
        <v>324</v>
      </c>
      <c r="S194">
        <v>0.14649999999999999</v>
      </c>
      <c r="T194">
        <v>29.6</v>
      </c>
      <c r="U194">
        <v>17.7</v>
      </c>
      <c r="V194">
        <v>238</v>
      </c>
      <c r="W194">
        <v>78</v>
      </c>
      <c r="X194">
        <v>1.5535000000000001</v>
      </c>
      <c r="AM194">
        <v>212</v>
      </c>
      <c r="AN194">
        <f t="shared" si="98"/>
        <v>2418.2100399999999</v>
      </c>
      <c r="AO194">
        <f t="shared" si="93"/>
        <v>33.741395355468306</v>
      </c>
      <c r="AQ194">
        <f t="shared" si="94"/>
        <v>0.15751831525672993</v>
      </c>
      <c r="AS194">
        <f>0.15852+0.0847*COS(RADIANS(E194/365*360))</f>
        <v>0.18745104414851738</v>
      </c>
      <c r="AU194">
        <v>78</v>
      </c>
      <c r="AV194">
        <f t="shared" si="95"/>
        <v>10.235782248914802</v>
      </c>
      <c r="AW194">
        <f t="shared" si="96"/>
        <v>11.939218653515137</v>
      </c>
      <c r="AX194">
        <f t="shared" si="97"/>
        <v>1.1664197579799955</v>
      </c>
      <c r="AY194" s="5"/>
      <c r="BD194" s="5"/>
    </row>
    <row r="195" spans="1:56">
      <c r="E195" s="2"/>
      <c r="F195" s="3"/>
    </row>
    <row r="196" spans="1:56">
      <c r="A196">
        <v>90</v>
      </c>
      <c r="B196">
        <v>82</v>
      </c>
      <c r="C196" t="s">
        <v>58</v>
      </c>
      <c r="D196">
        <v>1</v>
      </c>
      <c r="E196" s="2">
        <f t="shared" si="99"/>
        <v>77</v>
      </c>
      <c r="F196" s="3">
        <v>30393.793055555554</v>
      </c>
      <c r="G196" t="s">
        <v>45</v>
      </c>
      <c r="H196" t="s">
        <v>46</v>
      </c>
      <c r="I196" t="s">
        <v>46</v>
      </c>
      <c r="J196">
        <v>1042</v>
      </c>
      <c r="K196">
        <v>19.899999999999999</v>
      </c>
      <c r="L196">
        <v>45.8</v>
      </c>
      <c r="M196">
        <v>44.9</v>
      </c>
      <c r="N196">
        <v>330</v>
      </c>
      <c r="P196">
        <v>19.600000000000001</v>
      </c>
      <c r="Q196">
        <v>12.808999999999999</v>
      </c>
      <c r="R196">
        <v>331</v>
      </c>
      <c r="S196">
        <v>9.0999999999999998E-2</v>
      </c>
      <c r="T196">
        <v>7.1</v>
      </c>
      <c r="U196">
        <v>20.3</v>
      </c>
      <c r="V196">
        <v>380</v>
      </c>
      <c r="W196">
        <v>1</v>
      </c>
      <c r="X196">
        <v>-0.249</v>
      </c>
      <c r="AH196">
        <v>-0.23469999999999999</v>
      </c>
      <c r="AI196">
        <v>3.5200000000000002E-2</v>
      </c>
      <c r="AJ196">
        <v>10</v>
      </c>
      <c r="AK196">
        <f>AVERAGE(U196:U205)</f>
        <v>18.22</v>
      </c>
      <c r="AL196">
        <f>AVERAGE(V196:V205)</f>
        <v>337.25</v>
      </c>
      <c r="AM196">
        <v>212</v>
      </c>
      <c r="AN196">
        <f>8.314*(AK196+273.16)</f>
        <v>2422.53332</v>
      </c>
      <c r="AO196">
        <f t="shared" ref="AO196:AO212" si="100">0.5*AM196/1.01325*1000/EXP(-3.9489+28990/AN196)</f>
        <v>34.471045766575408</v>
      </c>
      <c r="AP196">
        <f>LN(-AH196)+57052/AN196</f>
        <v>22.10110609345794</v>
      </c>
      <c r="AQ196">
        <f t="shared" ref="AQ196:AQ212" si="101">EXP(AP$196-57052/AN196)</f>
        <v>0.23470000000000024</v>
      </c>
      <c r="AR196">
        <f>AI196*4*(1+2*AO196/AL196)/(1-AO196/AL196)</f>
        <v>0.18888976822271514</v>
      </c>
      <c r="AS196">
        <f>0.15852+0.0847*COS(RADIANS(E196/365*360))</f>
        <v>0.17908937146152573</v>
      </c>
      <c r="AT196">
        <f>0.000000926*E196*E196 - 0.000385884*E196+ 0.056568805</f>
        <v>3.2345990999999998E-2</v>
      </c>
      <c r="AU196">
        <v>1</v>
      </c>
      <c r="AY196" s="5"/>
      <c r="BD196" s="5"/>
    </row>
    <row r="197" spans="1:56">
      <c r="A197">
        <v>90</v>
      </c>
      <c r="B197">
        <v>82</v>
      </c>
      <c r="C197" t="s">
        <v>58</v>
      </c>
      <c r="D197">
        <v>1</v>
      </c>
      <c r="E197" s="2">
        <f t="shared" si="99"/>
        <v>77</v>
      </c>
      <c r="F197" s="3">
        <v>30393.770833333332</v>
      </c>
      <c r="G197" t="s">
        <v>45</v>
      </c>
      <c r="H197" t="s">
        <v>46</v>
      </c>
      <c r="I197" t="s">
        <v>46</v>
      </c>
      <c r="J197">
        <v>1042</v>
      </c>
      <c r="K197">
        <v>21.4</v>
      </c>
      <c r="L197">
        <v>43.7</v>
      </c>
      <c r="M197" t="s">
        <v>46</v>
      </c>
      <c r="N197">
        <v>330</v>
      </c>
      <c r="P197" t="s">
        <v>46</v>
      </c>
      <c r="Q197">
        <v>14.407999999999999</v>
      </c>
      <c r="R197">
        <v>330</v>
      </c>
      <c r="S197">
        <v>0.1132</v>
      </c>
      <c r="T197">
        <v>7.9</v>
      </c>
      <c r="U197">
        <v>21.7</v>
      </c>
      <c r="V197">
        <v>353</v>
      </c>
      <c r="W197">
        <v>3</v>
      </c>
      <c r="X197">
        <v>-0.1517</v>
      </c>
      <c r="AM197">
        <v>212</v>
      </c>
      <c r="AN197">
        <f t="shared" ref="AN197:AN212" si="102">8.314*(U197+273.16)</f>
        <v>2451.4660400000002</v>
      </c>
      <c r="AO197">
        <f t="shared" si="100"/>
        <v>39.700133779466881</v>
      </c>
      <c r="AQ197">
        <f t="shared" si="101"/>
        <v>0.3099021823459413</v>
      </c>
      <c r="AS197">
        <f>0.15852+0.0847*COS(RADIANS(E197/365*360))</f>
        <v>0.17908937146152573</v>
      </c>
      <c r="AU197">
        <v>3</v>
      </c>
      <c r="AY197" s="5"/>
      <c r="BD197" s="5"/>
    </row>
    <row r="198" spans="1:56">
      <c r="A198">
        <v>90</v>
      </c>
      <c r="B198">
        <v>82</v>
      </c>
      <c r="C198" t="s">
        <v>58</v>
      </c>
      <c r="D198">
        <v>1</v>
      </c>
      <c r="E198" s="2">
        <f t="shared" ref="E198:E205" si="103">ROUND(F198,0)-"1-1-83"+1</f>
        <v>77</v>
      </c>
      <c r="F198" s="3">
        <v>30393.3125</v>
      </c>
      <c r="G198" t="s">
        <v>45</v>
      </c>
      <c r="H198" t="s">
        <v>46</v>
      </c>
      <c r="I198" t="s">
        <v>46</v>
      </c>
      <c r="J198">
        <v>1042</v>
      </c>
      <c r="K198">
        <v>14</v>
      </c>
      <c r="L198">
        <v>66.099999999999994</v>
      </c>
      <c r="M198" t="s">
        <v>46</v>
      </c>
      <c r="N198">
        <v>330</v>
      </c>
      <c r="P198" t="s">
        <v>46</v>
      </c>
      <c r="Q198">
        <v>5.4690000000000003</v>
      </c>
      <c r="R198">
        <v>330</v>
      </c>
      <c r="S198">
        <v>2.8999999999999998E-3</v>
      </c>
      <c r="T198">
        <v>0.5</v>
      </c>
      <c r="U198">
        <v>14.2</v>
      </c>
      <c r="V198">
        <v>330</v>
      </c>
      <c r="W198">
        <v>6</v>
      </c>
      <c r="X198">
        <v>-1E-3</v>
      </c>
      <c r="AM198">
        <v>212</v>
      </c>
      <c r="AN198">
        <f t="shared" si="102"/>
        <v>2389.1110400000002</v>
      </c>
      <c r="AO198">
        <f t="shared" si="100"/>
        <v>29.157464522993905</v>
      </c>
      <c r="AQ198">
        <f t="shared" si="101"/>
        <v>0.16882277565175496</v>
      </c>
      <c r="AS198">
        <f>0.15852+0.0847*COS(RADIANS(E198/365*360))</f>
        <v>0.17908937146152573</v>
      </c>
      <c r="AU198">
        <v>6</v>
      </c>
      <c r="AY198" s="5"/>
      <c r="BD198" s="5"/>
    </row>
    <row r="199" spans="1:56">
      <c r="A199">
        <v>90</v>
      </c>
      <c r="B199">
        <v>82</v>
      </c>
      <c r="C199" t="s">
        <v>58</v>
      </c>
      <c r="D199">
        <v>1</v>
      </c>
      <c r="E199" s="2">
        <f t="shared" si="103"/>
        <v>77</v>
      </c>
      <c r="F199" s="3">
        <v>30393.333333333332</v>
      </c>
      <c r="G199" t="s">
        <v>45</v>
      </c>
      <c r="H199" t="s">
        <v>46</v>
      </c>
      <c r="I199" t="s">
        <v>46</v>
      </c>
      <c r="J199">
        <v>1042</v>
      </c>
      <c r="K199">
        <v>13.7</v>
      </c>
      <c r="L199">
        <v>72.099999999999994</v>
      </c>
      <c r="M199" t="s">
        <v>46</v>
      </c>
      <c r="N199">
        <v>330</v>
      </c>
      <c r="P199" t="s">
        <v>46</v>
      </c>
      <c r="Q199">
        <v>4.45</v>
      </c>
      <c r="R199">
        <v>329</v>
      </c>
      <c r="S199">
        <v>0</v>
      </c>
      <c r="T199">
        <v>0</v>
      </c>
      <c r="U199">
        <v>13.9</v>
      </c>
      <c r="V199" t="s">
        <v>46</v>
      </c>
      <c r="W199">
        <v>9</v>
      </c>
      <c r="X199">
        <v>0.2072</v>
      </c>
      <c r="AM199">
        <v>212</v>
      </c>
      <c r="AN199">
        <f t="shared" si="102"/>
        <v>2386.6168400000001</v>
      </c>
      <c r="AO199">
        <f t="shared" si="100"/>
        <v>28.790047366268713</v>
      </c>
      <c r="AQ199">
        <f t="shared" si="101"/>
        <v>0.16466169444779055</v>
      </c>
      <c r="AS199">
        <f>0.15852+0.0847*COS(RADIANS(E199/365*360))</f>
        <v>0.17908937146152573</v>
      </c>
      <c r="AU199">
        <v>9</v>
      </c>
      <c r="AY199" s="5"/>
      <c r="BD199" s="5"/>
    </row>
    <row r="200" spans="1:56">
      <c r="A200">
        <v>90</v>
      </c>
      <c r="B200">
        <v>82</v>
      </c>
      <c r="C200" t="s">
        <v>58</v>
      </c>
      <c r="D200">
        <v>1</v>
      </c>
      <c r="E200" s="2">
        <f t="shared" si="103"/>
        <v>77</v>
      </c>
      <c r="F200" s="3">
        <v>30393.354166666668</v>
      </c>
      <c r="G200" t="s">
        <v>45</v>
      </c>
      <c r="H200" t="s">
        <v>46</v>
      </c>
      <c r="I200" t="s">
        <v>46</v>
      </c>
      <c r="J200">
        <v>1042</v>
      </c>
      <c r="K200">
        <v>14.6</v>
      </c>
      <c r="L200">
        <v>71.7</v>
      </c>
      <c r="M200" t="s">
        <v>46</v>
      </c>
      <c r="N200">
        <v>330</v>
      </c>
      <c r="P200" t="s">
        <v>46</v>
      </c>
      <c r="Q200">
        <v>4.8869999999999996</v>
      </c>
      <c r="R200">
        <v>329</v>
      </c>
      <c r="S200">
        <v>1.6999999999999999E-3</v>
      </c>
      <c r="T200">
        <v>0.3</v>
      </c>
      <c r="U200">
        <v>14.9</v>
      </c>
      <c r="W200">
        <v>12</v>
      </c>
      <c r="X200">
        <v>0.18870000000000001</v>
      </c>
      <c r="AM200">
        <v>212</v>
      </c>
      <c r="AN200">
        <f t="shared" si="102"/>
        <v>2394.93084</v>
      </c>
      <c r="AO200">
        <f t="shared" si="100"/>
        <v>30.030024764670106</v>
      </c>
      <c r="AQ200">
        <f t="shared" si="101"/>
        <v>0.17890932369061022</v>
      </c>
      <c r="AS200">
        <f>0.15852+0.0847*COS(RADIANS(E200/365*360))</f>
        <v>0.17908937146152573</v>
      </c>
      <c r="AU200">
        <v>12</v>
      </c>
      <c r="AY200" s="5"/>
      <c r="BD200" s="5"/>
    </row>
    <row r="201" spans="1:56">
      <c r="A201">
        <v>90</v>
      </c>
      <c r="B201">
        <v>82</v>
      </c>
      <c r="C201" t="s">
        <v>58</v>
      </c>
      <c r="D201">
        <v>1</v>
      </c>
      <c r="E201" s="2">
        <f t="shared" si="103"/>
        <v>77</v>
      </c>
      <c r="F201" s="3">
        <v>30393.375</v>
      </c>
      <c r="G201" t="s">
        <v>45</v>
      </c>
      <c r="H201" t="s">
        <v>46</v>
      </c>
      <c r="I201" t="s">
        <v>46</v>
      </c>
      <c r="J201">
        <v>1042</v>
      </c>
      <c r="K201">
        <v>15.7</v>
      </c>
      <c r="L201">
        <v>67.599999999999994</v>
      </c>
      <c r="M201" t="s">
        <v>46</v>
      </c>
      <c r="N201">
        <v>330</v>
      </c>
      <c r="P201" t="s">
        <v>46</v>
      </c>
      <c r="Q201">
        <v>5.9530000000000003</v>
      </c>
      <c r="R201">
        <v>329</v>
      </c>
      <c r="S201">
        <v>8.2000000000000007E-3</v>
      </c>
      <c r="T201">
        <v>1.4</v>
      </c>
      <c r="U201">
        <v>16</v>
      </c>
      <c r="W201">
        <v>15</v>
      </c>
      <c r="X201">
        <v>0.29349999999999998</v>
      </c>
      <c r="AM201">
        <v>212</v>
      </c>
      <c r="AN201">
        <f t="shared" si="102"/>
        <v>2404.0762400000003</v>
      </c>
      <c r="AO201">
        <f t="shared" si="100"/>
        <v>31.445176275265265</v>
      </c>
      <c r="AQ201">
        <f t="shared" si="101"/>
        <v>0.19587972825855007</v>
      </c>
      <c r="AS201">
        <f>0.15852+0.0847*COS(RADIANS(E201/365*360))</f>
        <v>0.17908937146152573</v>
      </c>
      <c r="AU201">
        <v>15</v>
      </c>
      <c r="AY201" s="5"/>
      <c r="BD201" s="5"/>
    </row>
    <row r="202" spans="1:56">
      <c r="A202">
        <v>90</v>
      </c>
      <c r="B202">
        <v>82</v>
      </c>
      <c r="C202" t="s">
        <v>58</v>
      </c>
      <c r="D202">
        <v>1</v>
      </c>
      <c r="E202" s="2">
        <f t="shared" si="99"/>
        <v>77</v>
      </c>
      <c r="F202" s="3">
        <v>30393.6875</v>
      </c>
      <c r="G202" t="s">
        <v>45</v>
      </c>
      <c r="H202" t="s">
        <v>46</v>
      </c>
      <c r="I202" t="s">
        <v>46</v>
      </c>
      <c r="J202">
        <v>1042</v>
      </c>
      <c r="K202">
        <v>26.5</v>
      </c>
      <c r="L202">
        <v>36.5</v>
      </c>
      <c r="M202" t="s">
        <v>46</v>
      </c>
      <c r="N202">
        <v>330</v>
      </c>
      <c r="P202" t="s">
        <v>46</v>
      </c>
      <c r="Q202">
        <v>21.974</v>
      </c>
      <c r="R202">
        <v>329</v>
      </c>
      <c r="S202">
        <v>0.33500000000000002</v>
      </c>
      <c r="T202">
        <v>15.2</v>
      </c>
      <c r="U202">
        <v>26.8</v>
      </c>
      <c r="V202">
        <v>286</v>
      </c>
      <c r="W202">
        <v>18</v>
      </c>
      <c r="X202">
        <v>0.30349999999999999</v>
      </c>
      <c r="AM202">
        <v>212</v>
      </c>
      <c r="AN202">
        <f t="shared" si="102"/>
        <v>2493.8674400000004</v>
      </c>
      <c r="AO202">
        <f t="shared" si="100"/>
        <v>48.541357753617454</v>
      </c>
      <c r="AQ202">
        <f t="shared" si="101"/>
        <v>0.46033005563882778</v>
      </c>
      <c r="AS202">
        <f>0.15852+0.0847*COS(RADIANS(E202/365*360))</f>
        <v>0.17908937146152573</v>
      </c>
      <c r="AU202">
        <v>18</v>
      </c>
      <c r="AY202" s="5"/>
      <c r="BD202" s="5"/>
    </row>
    <row r="203" spans="1:56">
      <c r="A203">
        <v>90</v>
      </c>
      <c r="B203">
        <v>82</v>
      </c>
      <c r="C203" t="s">
        <v>58</v>
      </c>
      <c r="D203">
        <v>1</v>
      </c>
      <c r="E203" s="2">
        <f t="shared" si="103"/>
        <v>77</v>
      </c>
      <c r="F203" s="3">
        <v>30393.395833333332</v>
      </c>
      <c r="G203" t="s">
        <v>45</v>
      </c>
      <c r="H203" t="s">
        <v>46</v>
      </c>
      <c r="I203" t="s">
        <v>46</v>
      </c>
      <c r="J203">
        <v>1042</v>
      </c>
      <c r="K203">
        <v>16.8</v>
      </c>
      <c r="L203">
        <v>63.2</v>
      </c>
      <c r="M203" t="s">
        <v>46</v>
      </c>
      <c r="N203">
        <v>330</v>
      </c>
      <c r="P203" t="s">
        <v>46</v>
      </c>
      <c r="Q203">
        <v>7.2</v>
      </c>
      <c r="R203">
        <v>328</v>
      </c>
      <c r="S203">
        <v>8.9999999999999993E-3</v>
      </c>
      <c r="T203">
        <v>1.2</v>
      </c>
      <c r="U203">
        <v>17.100000000000001</v>
      </c>
      <c r="W203">
        <v>22</v>
      </c>
      <c r="X203">
        <v>0.49559999999999998</v>
      </c>
      <c r="AM203">
        <v>212</v>
      </c>
      <c r="AN203">
        <f t="shared" si="102"/>
        <v>2413.2216400000002</v>
      </c>
      <c r="AO203">
        <f t="shared" si="100"/>
        <v>32.915526122449677</v>
      </c>
      <c r="AQ203">
        <f t="shared" si="101"/>
        <v>0.21431260362606619</v>
      </c>
      <c r="AS203">
        <f>0.15852+0.0847*COS(RADIANS(E203/365*360))</f>
        <v>0.17908937146152573</v>
      </c>
      <c r="AU203">
        <v>22</v>
      </c>
      <c r="AY203" s="5"/>
      <c r="BD203" s="5"/>
    </row>
    <row r="204" spans="1:56">
      <c r="A204">
        <v>90</v>
      </c>
      <c r="B204">
        <v>82</v>
      </c>
      <c r="C204" t="s">
        <v>58</v>
      </c>
      <c r="D204">
        <v>1</v>
      </c>
      <c r="E204" s="2">
        <f t="shared" si="103"/>
        <v>77</v>
      </c>
      <c r="F204" s="3">
        <v>30393.416666666668</v>
      </c>
      <c r="G204" t="s">
        <v>45</v>
      </c>
      <c r="H204" t="s">
        <v>46</v>
      </c>
      <c r="I204" t="s">
        <v>46</v>
      </c>
      <c r="J204">
        <v>1042</v>
      </c>
      <c r="K204">
        <v>18.399999999999999</v>
      </c>
      <c r="L204">
        <v>57.9</v>
      </c>
      <c r="M204" t="s">
        <v>46</v>
      </c>
      <c r="N204">
        <v>330</v>
      </c>
      <c r="P204" t="s">
        <v>46</v>
      </c>
      <c r="Q204">
        <v>8.92</v>
      </c>
      <c r="R204">
        <v>328</v>
      </c>
      <c r="S204">
        <v>1.23E-2</v>
      </c>
      <c r="T204">
        <v>1.4</v>
      </c>
      <c r="U204">
        <v>18.600000000000001</v>
      </c>
      <c r="W204">
        <v>22</v>
      </c>
      <c r="X204">
        <v>0.53890000000000005</v>
      </c>
      <c r="AM204">
        <v>212</v>
      </c>
      <c r="AN204">
        <f t="shared" si="102"/>
        <v>2425.6926400000002</v>
      </c>
      <c r="AO204">
        <f t="shared" si="100"/>
        <v>35.012522284009364</v>
      </c>
      <c r="AQ204">
        <f t="shared" si="101"/>
        <v>0.24201054364324454</v>
      </c>
      <c r="AS204">
        <f>0.15852+0.0847*COS(RADIANS(E204/365*360))</f>
        <v>0.17908937146152573</v>
      </c>
      <c r="AU204">
        <v>22</v>
      </c>
      <c r="AY204" s="5"/>
      <c r="BD204" s="5"/>
    </row>
    <row r="205" spans="1:56">
      <c r="A205">
        <v>90</v>
      </c>
      <c r="B205">
        <v>82</v>
      </c>
      <c r="C205" t="s">
        <v>58</v>
      </c>
      <c r="D205">
        <v>1</v>
      </c>
      <c r="E205" s="2">
        <f t="shared" si="103"/>
        <v>77</v>
      </c>
      <c r="F205" s="3">
        <v>30393.4375</v>
      </c>
      <c r="G205" t="s">
        <v>45</v>
      </c>
      <c r="H205" t="s">
        <v>46</v>
      </c>
      <c r="I205" t="s">
        <v>46</v>
      </c>
      <c r="J205">
        <v>1042</v>
      </c>
      <c r="K205">
        <v>18.5</v>
      </c>
      <c r="L205">
        <v>57.8</v>
      </c>
      <c r="M205" t="s">
        <v>46</v>
      </c>
      <c r="N205">
        <v>330</v>
      </c>
      <c r="P205" t="s">
        <v>46</v>
      </c>
      <c r="Q205">
        <v>8.9960000000000004</v>
      </c>
      <c r="R205">
        <v>328</v>
      </c>
      <c r="S205">
        <v>1.18E-2</v>
      </c>
      <c r="T205">
        <v>1.3</v>
      </c>
      <c r="U205">
        <v>18.7</v>
      </c>
      <c r="W205">
        <v>25</v>
      </c>
      <c r="X205">
        <v>0.70250000000000001</v>
      </c>
      <c r="AM205">
        <v>212</v>
      </c>
      <c r="AN205">
        <f t="shared" si="102"/>
        <v>2426.5240400000002</v>
      </c>
      <c r="AO205">
        <f t="shared" si="100"/>
        <v>35.156187210018871</v>
      </c>
      <c r="AQ205">
        <f t="shared" si="101"/>
        <v>0.24396869335847912</v>
      </c>
      <c r="AS205">
        <f>0.15852+0.0847*COS(RADIANS(E205/365*360))</f>
        <v>0.17908937146152573</v>
      </c>
      <c r="AU205">
        <v>25</v>
      </c>
      <c r="AY205" s="5"/>
      <c r="BD205" s="5"/>
    </row>
    <row r="206" spans="1:56">
      <c r="A206">
        <v>90</v>
      </c>
      <c r="B206">
        <v>82</v>
      </c>
      <c r="C206" t="s">
        <v>58</v>
      </c>
      <c r="D206">
        <v>1</v>
      </c>
      <c r="E206" s="2">
        <f t="shared" si="99"/>
        <v>77</v>
      </c>
      <c r="F206" s="3">
        <v>30393.5</v>
      </c>
      <c r="G206" t="s">
        <v>45</v>
      </c>
      <c r="H206" t="s">
        <v>46</v>
      </c>
      <c r="I206" t="s">
        <v>46</v>
      </c>
      <c r="J206">
        <v>1042</v>
      </c>
      <c r="K206">
        <v>22.2</v>
      </c>
      <c r="L206">
        <v>52.5</v>
      </c>
      <c r="M206" t="s">
        <v>46</v>
      </c>
      <c r="N206">
        <v>330</v>
      </c>
      <c r="P206" t="s">
        <v>46</v>
      </c>
      <c r="Q206">
        <v>12.676</v>
      </c>
      <c r="R206">
        <v>327</v>
      </c>
      <c r="S206">
        <v>3.4799999999999998E-2</v>
      </c>
      <c r="T206">
        <v>2.7</v>
      </c>
      <c r="U206">
        <v>22.4</v>
      </c>
      <c r="W206">
        <v>36</v>
      </c>
      <c r="X206">
        <v>0.91600000000000004</v>
      </c>
      <c r="AM206">
        <v>212</v>
      </c>
      <c r="AN206">
        <f t="shared" si="102"/>
        <v>2457.28584</v>
      </c>
      <c r="AO206">
        <f t="shared" si="100"/>
        <v>40.827753434814696</v>
      </c>
      <c r="AQ206">
        <f t="shared" si="101"/>
        <v>0.32746304363851197</v>
      </c>
      <c r="AS206">
        <f>0.15852+0.0847*COS(RADIANS(E206/365*360))</f>
        <v>0.17908937146152573</v>
      </c>
      <c r="AU206">
        <v>36</v>
      </c>
      <c r="AY206" s="5"/>
      <c r="BD206" s="5"/>
    </row>
    <row r="207" spans="1:56">
      <c r="A207">
        <v>90</v>
      </c>
      <c r="B207">
        <v>82</v>
      </c>
      <c r="C207" t="s">
        <v>58</v>
      </c>
      <c r="D207">
        <v>1</v>
      </c>
      <c r="E207" s="2">
        <f t="shared" si="99"/>
        <v>77</v>
      </c>
      <c r="F207" s="3">
        <v>30393.604166666668</v>
      </c>
      <c r="G207" t="s">
        <v>45</v>
      </c>
      <c r="H207" t="s">
        <v>46</v>
      </c>
      <c r="I207" t="s">
        <v>46</v>
      </c>
      <c r="J207">
        <v>1042</v>
      </c>
      <c r="K207">
        <v>29</v>
      </c>
      <c r="L207">
        <v>38.6</v>
      </c>
      <c r="M207" t="s">
        <v>46</v>
      </c>
      <c r="N207">
        <v>330</v>
      </c>
      <c r="P207" t="s">
        <v>46</v>
      </c>
      <c r="Q207">
        <v>28.158000000000001</v>
      </c>
      <c r="R207">
        <v>324</v>
      </c>
      <c r="S207">
        <v>0.78100000000000003</v>
      </c>
      <c r="T207">
        <v>27.7</v>
      </c>
      <c r="U207">
        <v>30.8</v>
      </c>
      <c r="V207">
        <v>223</v>
      </c>
      <c r="W207">
        <v>30</v>
      </c>
      <c r="X207">
        <v>1.5358000000000001</v>
      </c>
      <c r="AM207">
        <v>212</v>
      </c>
      <c r="AN207">
        <f t="shared" si="102"/>
        <v>2527.1234400000003</v>
      </c>
      <c r="AO207">
        <f t="shared" si="100"/>
        <v>56.565001591550825</v>
      </c>
      <c r="AQ207">
        <f t="shared" si="101"/>
        <v>0.62203442108255425</v>
      </c>
      <c r="AS207">
        <f>0.15852+0.0847*COS(RADIANS(E207/365*360))</f>
        <v>0.17908937146152573</v>
      </c>
      <c r="AU207">
        <v>30</v>
      </c>
      <c r="AY207" s="5"/>
      <c r="BD207" s="5"/>
    </row>
    <row r="208" spans="1:56">
      <c r="A208">
        <v>90</v>
      </c>
      <c r="B208">
        <v>82</v>
      </c>
      <c r="C208" t="s">
        <v>58</v>
      </c>
      <c r="D208">
        <v>1</v>
      </c>
      <c r="E208" s="2">
        <f t="shared" si="99"/>
        <v>77</v>
      </c>
      <c r="F208" s="3">
        <v>30393.5625</v>
      </c>
      <c r="G208" t="s">
        <v>45</v>
      </c>
      <c r="H208" t="s">
        <v>46</v>
      </c>
      <c r="I208" t="s">
        <v>46</v>
      </c>
      <c r="J208">
        <v>1042</v>
      </c>
      <c r="K208">
        <v>27.6</v>
      </c>
      <c r="L208">
        <v>43.9</v>
      </c>
      <c r="M208" t="s">
        <v>46</v>
      </c>
      <c r="N208">
        <v>330</v>
      </c>
      <c r="P208" t="s">
        <v>46</v>
      </c>
      <c r="Q208">
        <v>20.564</v>
      </c>
      <c r="R208">
        <v>325</v>
      </c>
      <c r="S208">
        <v>7.5399999999999995E-2</v>
      </c>
      <c r="T208">
        <v>3.7</v>
      </c>
      <c r="U208">
        <v>27.8</v>
      </c>
      <c r="W208">
        <v>43</v>
      </c>
      <c r="X208">
        <v>1.4359999999999999</v>
      </c>
      <c r="AM208">
        <v>212</v>
      </c>
      <c r="AN208">
        <f t="shared" si="102"/>
        <v>2502.1814400000003</v>
      </c>
      <c r="AO208">
        <f t="shared" si="100"/>
        <v>50.452936764647468</v>
      </c>
      <c r="AQ208">
        <f t="shared" si="101"/>
        <v>0.49668543317111669</v>
      </c>
      <c r="AS208">
        <f>0.15852+0.0847*COS(RADIANS(E208/365*360))</f>
        <v>0.17908937146152573</v>
      </c>
      <c r="AU208">
        <v>43</v>
      </c>
      <c r="AY208" s="5"/>
      <c r="BD208" s="5"/>
    </row>
    <row r="209" spans="1:61">
      <c r="A209">
        <v>90</v>
      </c>
      <c r="B209">
        <v>82</v>
      </c>
      <c r="C209" t="s">
        <v>58</v>
      </c>
      <c r="D209">
        <v>1</v>
      </c>
      <c r="E209" s="2">
        <f>ROUND(F209,0)-"1-1-83"+1</f>
        <v>77</v>
      </c>
      <c r="F209" s="3">
        <v>30393.479166666668</v>
      </c>
      <c r="G209" t="s">
        <v>45</v>
      </c>
      <c r="H209" t="s">
        <v>46</v>
      </c>
      <c r="I209" t="s">
        <v>46</v>
      </c>
      <c r="J209">
        <v>1042</v>
      </c>
      <c r="K209">
        <v>20.5</v>
      </c>
      <c r="L209">
        <v>55.3</v>
      </c>
      <c r="M209" t="s">
        <v>46</v>
      </c>
      <c r="N209">
        <v>330</v>
      </c>
      <c r="P209" t="s">
        <v>46</v>
      </c>
      <c r="Q209">
        <v>11.36</v>
      </c>
      <c r="R209">
        <v>326</v>
      </c>
      <c r="S209">
        <v>1.3899999999999999E-2</v>
      </c>
      <c r="T209">
        <v>1.2</v>
      </c>
      <c r="U209">
        <v>21.1</v>
      </c>
      <c r="V209" t="s">
        <v>46</v>
      </c>
      <c r="W209">
        <v>58</v>
      </c>
      <c r="X209">
        <v>1.1540999999999999</v>
      </c>
      <c r="AM209">
        <v>212</v>
      </c>
      <c r="AN209">
        <f t="shared" si="102"/>
        <v>2446.4776400000005</v>
      </c>
      <c r="AO209">
        <f t="shared" si="100"/>
        <v>38.754312935573068</v>
      </c>
      <c r="AQ209">
        <f t="shared" si="101"/>
        <v>0.29553981357214709</v>
      </c>
      <c r="AS209">
        <f>0.15852+0.0847*COS(RADIANS(E209/365*360))</f>
        <v>0.17908937146152573</v>
      </c>
      <c r="AU209">
        <v>58</v>
      </c>
      <c r="AY209" s="5"/>
      <c r="BD209" s="5"/>
    </row>
    <row r="210" spans="1:61">
      <c r="A210">
        <v>90</v>
      </c>
      <c r="B210">
        <v>82</v>
      </c>
      <c r="C210" t="s">
        <v>58</v>
      </c>
      <c r="D210">
        <v>1</v>
      </c>
      <c r="E210" s="2">
        <f>ROUND(F210,0)-"1-1-83"+1</f>
        <v>77</v>
      </c>
      <c r="F210" s="3">
        <v>30393.458333333332</v>
      </c>
      <c r="G210" t="s">
        <v>45</v>
      </c>
      <c r="H210" t="s">
        <v>46</v>
      </c>
      <c r="I210" t="s">
        <v>46</v>
      </c>
      <c r="J210">
        <v>1042</v>
      </c>
      <c r="K210">
        <v>19.5</v>
      </c>
      <c r="L210">
        <v>56.6</v>
      </c>
      <c r="M210" t="s">
        <v>46</v>
      </c>
      <c r="N210">
        <v>330</v>
      </c>
      <c r="P210" t="s">
        <v>46</v>
      </c>
      <c r="Q210">
        <v>10.117000000000001</v>
      </c>
      <c r="R210">
        <v>327</v>
      </c>
      <c r="S210">
        <v>1.0999999999999999E-2</v>
      </c>
      <c r="T210">
        <v>1.1000000000000001</v>
      </c>
      <c r="U210">
        <v>19.899999999999999</v>
      </c>
      <c r="V210" t="s">
        <v>46</v>
      </c>
      <c r="W210">
        <v>104</v>
      </c>
      <c r="X210">
        <v>0.91139999999999999</v>
      </c>
      <c r="AM210">
        <v>212</v>
      </c>
      <c r="AN210">
        <f t="shared" si="102"/>
        <v>2436.5008400000002</v>
      </c>
      <c r="AO210">
        <f t="shared" si="100"/>
        <v>36.918797415475069</v>
      </c>
      <c r="AQ210">
        <f t="shared" si="101"/>
        <v>0.26862446023057129</v>
      </c>
      <c r="AS210">
        <f>0.15852+0.0847*COS(RADIANS(E210/365*360))</f>
        <v>0.17908937146152573</v>
      </c>
      <c r="AU210">
        <v>104</v>
      </c>
      <c r="AY210" s="5"/>
      <c r="BD210" s="5"/>
    </row>
    <row r="211" spans="1:61">
      <c r="A211">
        <v>90</v>
      </c>
      <c r="B211">
        <v>82</v>
      </c>
      <c r="C211" t="s">
        <v>58</v>
      </c>
      <c r="D211">
        <v>1</v>
      </c>
      <c r="E211" s="2">
        <f t="shared" si="99"/>
        <v>77</v>
      </c>
      <c r="F211" s="3">
        <v>30393.541666666668</v>
      </c>
      <c r="G211" t="s">
        <v>45</v>
      </c>
      <c r="H211" t="s">
        <v>46</v>
      </c>
      <c r="I211" t="s">
        <v>46</v>
      </c>
      <c r="J211">
        <v>1042</v>
      </c>
      <c r="K211">
        <v>25.2</v>
      </c>
      <c r="L211">
        <v>47.5</v>
      </c>
      <c r="M211" t="s">
        <v>46</v>
      </c>
      <c r="N211">
        <v>330</v>
      </c>
      <c r="P211" t="s">
        <v>46</v>
      </c>
      <c r="Q211">
        <v>16.922999999999998</v>
      </c>
      <c r="R211">
        <v>325</v>
      </c>
      <c r="S211">
        <v>4.6199999999999998E-2</v>
      </c>
      <c r="T211">
        <v>2.7</v>
      </c>
      <c r="U211">
        <v>25.5</v>
      </c>
      <c r="W211">
        <v>105</v>
      </c>
      <c r="X211">
        <v>1.4076</v>
      </c>
      <c r="AM211">
        <v>212</v>
      </c>
      <c r="AN211">
        <f t="shared" si="102"/>
        <v>2483.05924</v>
      </c>
      <c r="AO211">
        <f t="shared" si="100"/>
        <v>46.146322134167924</v>
      </c>
      <c r="AQ211">
        <f t="shared" si="101"/>
        <v>0.41669963087032286</v>
      </c>
      <c r="AS211">
        <f>0.15852+0.0847*COS(RADIANS(E211/365*360))</f>
        <v>0.17908937146152573</v>
      </c>
      <c r="AU211">
        <v>105</v>
      </c>
      <c r="AY211" s="5"/>
      <c r="BD211" s="5"/>
    </row>
    <row r="212" spans="1:61">
      <c r="A212">
        <v>90</v>
      </c>
      <c r="B212">
        <v>82</v>
      </c>
      <c r="C212" t="s">
        <v>58</v>
      </c>
      <c r="D212">
        <v>1</v>
      </c>
      <c r="E212" s="2">
        <f t="shared" si="99"/>
        <v>77</v>
      </c>
      <c r="F212" s="3">
        <v>30393.520833333332</v>
      </c>
      <c r="G212" t="s">
        <v>45</v>
      </c>
      <c r="H212" t="s">
        <v>46</v>
      </c>
      <c r="I212" t="s">
        <v>46</v>
      </c>
      <c r="J212">
        <v>1042</v>
      </c>
      <c r="K212">
        <v>23.5</v>
      </c>
      <c r="L212">
        <v>50.3</v>
      </c>
      <c r="M212" t="s">
        <v>46</v>
      </c>
      <c r="N212">
        <v>330</v>
      </c>
      <c r="P212" t="s">
        <v>46</v>
      </c>
      <c r="Q212">
        <v>14.503</v>
      </c>
      <c r="R212">
        <v>326</v>
      </c>
      <c r="S212">
        <v>6.0400000000000002E-2</v>
      </c>
      <c r="T212">
        <v>4.2</v>
      </c>
      <c r="U212">
        <v>23.8</v>
      </c>
      <c r="W212">
        <v>400</v>
      </c>
      <c r="X212">
        <v>1.0457000000000001</v>
      </c>
      <c r="AM212">
        <v>212</v>
      </c>
      <c r="AN212">
        <f t="shared" si="102"/>
        <v>2468.9254400000004</v>
      </c>
      <c r="AO212">
        <f t="shared" si="100"/>
        <v>43.162886187577094</v>
      </c>
      <c r="AQ212">
        <f t="shared" si="101"/>
        <v>0.36534154009015435</v>
      </c>
      <c r="AS212">
        <f>0.15852+0.0847*COS(RADIANS(E212/365*360))</f>
        <v>0.17908937146152573</v>
      </c>
      <c r="AU212">
        <v>400</v>
      </c>
      <c r="AY212" s="5"/>
      <c r="BD212" s="5"/>
    </row>
    <row r="213" spans="1:61">
      <c r="E213" s="2"/>
      <c r="F213" s="3"/>
    </row>
    <row r="214" spans="1:61">
      <c r="A214">
        <v>334</v>
      </c>
      <c r="B214">
        <v>101</v>
      </c>
      <c r="C214" t="s">
        <v>59</v>
      </c>
      <c r="D214">
        <v>1</v>
      </c>
      <c r="E214" s="2">
        <f t="shared" si="99"/>
        <v>204</v>
      </c>
      <c r="F214" s="3">
        <v>30520.816666666666</v>
      </c>
      <c r="G214" t="s">
        <v>45</v>
      </c>
      <c r="H214" s="3"/>
      <c r="I214" t="s">
        <v>46</v>
      </c>
      <c r="J214">
        <v>1040</v>
      </c>
      <c r="K214">
        <v>20.9</v>
      </c>
      <c r="L214">
        <v>77.400000000000006</v>
      </c>
      <c r="M214">
        <v>73.8</v>
      </c>
      <c r="N214">
        <v>350</v>
      </c>
      <c r="P214">
        <v>21.38</v>
      </c>
      <c r="Q214">
        <v>5.4550000000000001</v>
      </c>
      <c r="R214">
        <v>349</v>
      </c>
      <c r="S214">
        <v>3.8399999999999997E-2</v>
      </c>
      <c r="T214">
        <v>7</v>
      </c>
      <c r="U214">
        <v>20.91</v>
      </c>
      <c r="V214">
        <v>273</v>
      </c>
      <c r="W214">
        <v>26</v>
      </c>
      <c r="X214">
        <v>0.3246</v>
      </c>
      <c r="AH214" s="8">
        <f>AVERAGE(X214:X216)-AVERAGE(W214:W216)*AT214</f>
        <v>-0.13682949999999983</v>
      </c>
      <c r="AI214">
        <v>1.35E-2</v>
      </c>
      <c r="AJ214">
        <f>COUNT(T214:T223)</f>
        <v>10</v>
      </c>
      <c r="AK214">
        <f>AVERAGE(U214:U223)</f>
        <v>21.364999999999998</v>
      </c>
      <c r="AL214">
        <f>AVERAGE(V214:V223)</f>
        <v>191.6</v>
      </c>
      <c r="AM214">
        <v>212</v>
      </c>
      <c r="AN214">
        <f>8.314*(AK214+273.16)</f>
        <v>2448.6808500000002</v>
      </c>
      <c r="AO214">
        <f t="shared" ref="AO214:AO277" si="104">0.5*AM214/1.01325*1000/EXP(-3.9489+28990/AN214)</f>
        <v>39.169714333627951</v>
      </c>
      <c r="AP214">
        <f>LN(-AH214)+57052/AN214</f>
        <v>21.310055846415562</v>
      </c>
      <c r="AQ214">
        <f t="shared" ref="AQ214:AQ277" si="105">EXP(AP$214-57052/AN214)</f>
        <v>0.13682949999999963</v>
      </c>
      <c r="AR214">
        <f>AI214*4*(1+2*AO214/AL214)/(1-AO214/AL214)</f>
        <v>9.5628825231858908E-2</v>
      </c>
      <c r="AS214">
        <f>0.15852+0.0847*COS(RADIANS(E214/365*360))</f>
        <v>7.9555103644118719E-2</v>
      </c>
      <c r="AT214">
        <f>0.000000926*E214*E214 - 0.000385884*E214+ 0.056568805</f>
        <v>1.6384884999999995E-2</v>
      </c>
      <c r="AU214">
        <v>26</v>
      </c>
      <c r="AV214">
        <f t="shared" ref="AV214:AV277" si="106">(X214+AQ214)/(V214-AO214)*(4*V214+8*AO214)</f>
        <v>2.773265686063048</v>
      </c>
      <c r="AW214">
        <f t="shared" ref="AW214:AW277" si="107">(X214+AQ214)/(V214-AO214)*(4.5*V214+10.5*AO214)</f>
        <v>3.2358673575788099</v>
      </c>
      <c r="AX214">
        <f t="shared" ref="AX214:AX277" si="108">AW214/AV214</f>
        <v>1.1668075561027387</v>
      </c>
      <c r="AY214" s="5"/>
      <c r="BD214" s="5"/>
      <c r="BG214">
        <f>AVERAGE(BA214:BA355)</f>
        <v>47.86774485951937</v>
      </c>
      <c r="BH214">
        <f>AVERAGE(BF214:BF355)</f>
        <v>21.022373959342858</v>
      </c>
      <c r="BI214">
        <f>BG214/BH214</f>
        <v>2.2769904556019838</v>
      </c>
    </row>
    <row r="215" spans="1:61">
      <c r="A215">
        <v>334</v>
      </c>
      <c r="B215">
        <v>101</v>
      </c>
      <c r="C215" t="s">
        <v>59</v>
      </c>
      <c r="D215">
        <v>1</v>
      </c>
      <c r="E215" s="2">
        <f t="shared" si="99"/>
        <v>204</v>
      </c>
      <c r="F215" s="3">
        <v>30520.81388888889</v>
      </c>
      <c r="G215" t="s">
        <v>45</v>
      </c>
      <c r="H215" s="3"/>
      <c r="I215" t="s">
        <v>46</v>
      </c>
      <c r="J215">
        <v>1040</v>
      </c>
      <c r="K215">
        <v>20.95</v>
      </c>
      <c r="L215">
        <v>77.3</v>
      </c>
      <c r="M215">
        <v>73.099999999999994</v>
      </c>
      <c r="N215">
        <v>350</v>
      </c>
      <c r="P215">
        <v>21.55</v>
      </c>
      <c r="Q215">
        <v>5.5259999999999998</v>
      </c>
      <c r="R215">
        <v>349</v>
      </c>
      <c r="S215">
        <v>3.78E-2</v>
      </c>
      <c r="T215">
        <v>6.8</v>
      </c>
      <c r="U215">
        <v>20.98</v>
      </c>
      <c r="V215">
        <v>249</v>
      </c>
      <c r="W215">
        <v>34</v>
      </c>
      <c r="X215">
        <v>0.41699999999999998</v>
      </c>
      <c r="AM215">
        <v>212</v>
      </c>
      <c r="AN215">
        <f t="shared" ref="AN215:AN278" si="109">8.314*(U215+273.16)</f>
        <v>2445.4799600000006</v>
      </c>
      <c r="AO215">
        <f t="shared" si="104"/>
        <v>38.567414859384108</v>
      </c>
      <c r="AQ215">
        <f t="shared" si="105"/>
        <v>0.13271970897360058</v>
      </c>
      <c r="AS215">
        <f>0.15852+0.0847*COS(RADIANS(E215/365*360))</f>
        <v>7.9555103644118719E-2</v>
      </c>
      <c r="AU215">
        <v>34</v>
      </c>
      <c r="AV215">
        <f t="shared" si="106"/>
        <v>3.4078893924028963</v>
      </c>
      <c r="AW215">
        <f t="shared" si="107"/>
        <v>3.9850018860168199</v>
      </c>
      <c r="AX215">
        <f t="shared" si="108"/>
        <v>1.1693460165991487</v>
      </c>
      <c r="AY215" s="5"/>
      <c r="BD215" s="5"/>
    </row>
    <row r="216" spans="1:61">
      <c r="A216">
        <v>334</v>
      </c>
      <c r="B216">
        <v>101</v>
      </c>
      <c r="C216" t="s">
        <v>59</v>
      </c>
      <c r="D216">
        <v>1</v>
      </c>
      <c r="E216" s="2">
        <f t="shared" si="99"/>
        <v>204</v>
      </c>
      <c r="F216" s="3">
        <v>30520.81111111111</v>
      </c>
      <c r="G216" t="s">
        <v>45</v>
      </c>
      <c r="H216" s="3"/>
      <c r="I216" t="s">
        <v>46</v>
      </c>
      <c r="J216">
        <v>1040</v>
      </c>
      <c r="K216">
        <v>21.05</v>
      </c>
      <c r="L216">
        <v>77.099999999999994</v>
      </c>
      <c r="M216">
        <v>72.400000000000006</v>
      </c>
      <c r="N216">
        <v>350</v>
      </c>
      <c r="P216">
        <v>21.73</v>
      </c>
      <c r="Q216">
        <v>5.6680000000000001</v>
      </c>
      <c r="R216">
        <v>349</v>
      </c>
      <c r="S216">
        <v>3.6799999999999999E-2</v>
      </c>
      <c r="T216">
        <v>6.5</v>
      </c>
      <c r="U216">
        <v>21.12</v>
      </c>
      <c r="V216">
        <v>226</v>
      </c>
      <c r="W216">
        <v>40</v>
      </c>
      <c r="X216">
        <v>0.4864</v>
      </c>
      <c r="AM216">
        <v>212</v>
      </c>
      <c r="AN216">
        <f t="shared" si="109"/>
        <v>2446.6439200000004</v>
      </c>
      <c r="AO216">
        <f t="shared" si="104"/>
        <v>38.785535684914024</v>
      </c>
      <c r="AQ216">
        <f t="shared" si="105"/>
        <v>0.13420093647282674</v>
      </c>
      <c r="AS216">
        <f>0.15852+0.0847*COS(RADIANS(E216/365*360))</f>
        <v>7.9555103644118719E-2</v>
      </c>
      <c r="AU216">
        <v>40</v>
      </c>
      <c r="AV216">
        <f t="shared" si="106"/>
        <v>4.0252550328824857</v>
      </c>
      <c r="AW216">
        <f t="shared" si="107"/>
        <v>4.7212683228666936</v>
      </c>
      <c r="AX216">
        <f t="shared" si="108"/>
        <v>1.1729116004572244</v>
      </c>
      <c r="AY216" s="5"/>
      <c r="BD216" s="5"/>
    </row>
    <row r="217" spans="1:61">
      <c r="A217">
        <v>334</v>
      </c>
      <c r="B217">
        <v>101</v>
      </c>
      <c r="C217" t="s">
        <v>59</v>
      </c>
      <c r="D217">
        <v>1</v>
      </c>
      <c r="E217" s="2">
        <f t="shared" si="99"/>
        <v>204</v>
      </c>
      <c r="F217" s="3">
        <v>30520.808333333334</v>
      </c>
      <c r="G217" t="s">
        <v>45</v>
      </c>
      <c r="H217" s="3"/>
      <c r="I217" t="s">
        <v>46</v>
      </c>
      <c r="J217">
        <v>1040</v>
      </c>
      <c r="K217">
        <v>21.1</v>
      </c>
      <c r="L217">
        <v>76.7</v>
      </c>
      <c r="M217">
        <v>71.8</v>
      </c>
      <c r="N217">
        <v>350</v>
      </c>
      <c r="P217">
        <v>21.91</v>
      </c>
      <c r="Q217">
        <v>5.8129999999999997</v>
      </c>
      <c r="R217">
        <v>348</v>
      </c>
      <c r="S217">
        <v>4.7399999999999998E-2</v>
      </c>
      <c r="T217">
        <v>8.1</v>
      </c>
      <c r="U217">
        <v>21.19</v>
      </c>
      <c r="V217">
        <v>221</v>
      </c>
      <c r="W217">
        <v>48</v>
      </c>
      <c r="X217">
        <v>0.6371</v>
      </c>
      <c r="AM217">
        <v>212</v>
      </c>
      <c r="AN217">
        <f t="shared" si="109"/>
        <v>2447.2259000000004</v>
      </c>
      <c r="AO217">
        <f t="shared" si="104"/>
        <v>38.894980014360499</v>
      </c>
      <c r="AQ217">
        <f t="shared" si="105"/>
        <v>0.13494720371847127</v>
      </c>
      <c r="AS217">
        <f>0.15852+0.0847*COS(RADIANS(E217/365*360))</f>
        <v>7.9555103644118719E-2</v>
      </c>
      <c r="AU217">
        <v>48</v>
      </c>
      <c r="AV217">
        <f t="shared" si="106"/>
        <v>5.0669652743789024</v>
      </c>
      <c r="AW217">
        <f t="shared" si="107"/>
        <v>5.9476829911143927</v>
      </c>
      <c r="AX217">
        <f t="shared" si="108"/>
        <v>1.1738156211941766</v>
      </c>
      <c r="AY217" s="5"/>
      <c r="BD217" s="5"/>
    </row>
    <row r="218" spans="1:61">
      <c r="A218">
        <v>334</v>
      </c>
      <c r="B218">
        <v>101</v>
      </c>
      <c r="C218" t="s">
        <v>59</v>
      </c>
      <c r="D218">
        <v>1</v>
      </c>
      <c r="E218" s="2">
        <f t="shared" si="99"/>
        <v>204</v>
      </c>
      <c r="F218" s="3">
        <v>30520.805555555555</v>
      </c>
      <c r="G218" t="s">
        <v>45</v>
      </c>
      <c r="H218" s="3"/>
      <c r="I218" t="s">
        <v>46</v>
      </c>
      <c r="J218">
        <v>1040</v>
      </c>
      <c r="K218">
        <v>21.2</v>
      </c>
      <c r="L218">
        <v>76.5</v>
      </c>
      <c r="M218">
        <v>71.099999999999994</v>
      </c>
      <c r="N218">
        <v>350</v>
      </c>
      <c r="P218">
        <v>22.09</v>
      </c>
      <c r="Q218">
        <v>5.9589999999999996</v>
      </c>
      <c r="R218">
        <v>348</v>
      </c>
      <c r="S218">
        <v>3.7199999999999997E-2</v>
      </c>
      <c r="T218">
        <v>6.2</v>
      </c>
      <c r="U218">
        <v>21.33</v>
      </c>
      <c r="V218">
        <v>173</v>
      </c>
      <c r="W218">
        <v>54</v>
      </c>
      <c r="X218">
        <v>0.67310000000000003</v>
      </c>
      <c r="AM218">
        <v>212</v>
      </c>
      <c r="AN218">
        <f t="shared" si="109"/>
        <v>2448.3898600000002</v>
      </c>
      <c r="AO218">
        <f t="shared" si="104"/>
        <v>39.114638836861104</v>
      </c>
      <c r="AQ218">
        <f t="shared" si="105"/>
        <v>0.13645113168517731</v>
      </c>
      <c r="AS218">
        <f>0.15852+0.0847*COS(RADIANS(E218/365*360))</f>
        <v>7.9555103644118719E-2</v>
      </c>
      <c r="AU218">
        <v>54</v>
      </c>
      <c r="AV218">
        <f t="shared" si="106"/>
        <v>6.0763311025584041</v>
      </c>
      <c r="AW218">
        <f t="shared" si="107"/>
        <v>7.190638312355417</v>
      </c>
      <c r="AX218">
        <f t="shared" si="108"/>
        <v>1.1833848733700243</v>
      </c>
      <c r="AY218" s="5"/>
      <c r="BD218" s="5"/>
    </row>
    <row r="219" spans="1:61">
      <c r="A219">
        <v>334</v>
      </c>
      <c r="B219">
        <v>101</v>
      </c>
      <c r="C219" t="s">
        <v>59</v>
      </c>
      <c r="D219">
        <v>1</v>
      </c>
      <c r="E219" s="2">
        <f t="shared" si="99"/>
        <v>204</v>
      </c>
      <c r="F219" s="3">
        <v>30520.802777777779</v>
      </c>
      <c r="G219" t="s">
        <v>45</v>
      </c>
      <c r="H219" s="3"/>
      <c r="I219" t="s">
        <v>46</v>
      </c>
      <c r="J219">
        <v>1040</v>
      </c>
      <c r="K219">
        <v>21.3</v>
      </c>
      <c r="L219">
        <v>76.3</v>
      </c>
      <c r="M219">
        <v>70.5</v>
      </c>
      <c r="N219">
        <v>350</v>
      </c>
      <c r="P219">
        <v>22.27</v>
      </c>
      <c r="Q219">
        <v>5.9989999999999997</v>
      </c>
      <c r="R219">
        <v>348</v>
      </c>
      <c r="S219">
        <v>4.2700000000000002E-2</v>
      </c>
      <c r="T219">
        <v>7.1</v>
      </c>
      <c r="U219">
        <v>21.4</v>
      </c>
      <c r="V219">
        <v>177</v>
      </c>
      <c r="W219">
        <v>60</v>
      </c>
      <c r="X219">
        <v>0.75360000000000005</v>
      </c>
      <c r="AM219">
        <v>212</v>
      </c>
      <c r="AN219">
        <f t="shared" si="109"/>
        <v>2448.9718400000002</v>
      </c>
      <c r="AO219">
        <f t="shared" si="104"/>
        <v>39.224854263697033</v>
      </c>
      <c r="AQ219">
        <f t="shared" si="105"/>
        <v>0.13720882720994068</v>
      </c>
      <c r="AS219">
        <f>0.15852+0.0847*COS(RADIANS(E219/365*360))</f>
        <v>7.9555103644118719E-2</v>
      </c>
      <c r="AU219">
        <v>60</v>
      </c>
      <c r="AV219">
        <f t="shared" si="106"/>
        <v>6.6066155560436233</v>
      </c>
      <c r="AW219">
        <f t="shared" si="107"/>
        <v>7.8128650314495589</v>
      </c>
      <c r="AX219">
        <f t="shared" si="108"/>
        <v>1.1825820596299839</v>
      </c>
      <c r="AY219" s="5"/>
      <c r="BD219" s="5"/>
    </row>
    <row r="220" spans="1:61">
      <c r="A220">
        <v>334</v>
      </c>
      <c r="B220">
        <v>101</v>
      </c>
      <c r="C220" t="s">
        <v>59</v>
      </c>
      <c r="D220">
        <v>1</v>
      </c>
      <c r="E220" s="2">
        <f t="shared" si="99"/>
        <v>204</v>
      </c>
      <c r="F220" s="3">
        <v>30520.799999999999</v>
      </c>
      <c r="G220" t="s">
        <v>45</v>
      </c>
      <c r="H220" s="3"/>
      <c r="I220" t="s">
        <v>46</v>
      </c>
      <c r="J220">
        <v>1040</v>
      </c>
      <c r="K220">
        <v>21.4</v>
      </c>
      <c r="L220">
        <v>75.900000000000006</v>
      </c>
      <c r="M220">
        <v>69.8</v>
      </c>
      <c r="N220">
        <v>350</v>
      </c>
      <c r="P220">
        <v>22.45</v>
      </c>
      <c r="Q220">
        <v>6.1959999999999997</v>
      </c>
      <c r="R220">
        <v>348</v>
      </c>
      <c r="S220">
        <v>4.8300000000000003E-2</v>
      </c>
      <c r="T220">
        <v>7.8</v>
      </c>
      <c r="U220">
        <v>21.54</v>
      </c>
      <c r="V220">
        <v>166</v>
      </c>
      <c r="W220">
        <v>66</v>
      </c>
      <c r="X220">
        <v>0.872</v>
      </c>
      <c r="AM220">
        <v>212</v>
      </c>
      <c r="AN220">
        <f t="shared" si="109"/>
        <v>2450.1358000000005</v>
      </c>
      <c r="AO220">
        <f t="shared" si="104"/>
        <v>39.44605948720676</v>
      </c>
      <c r="AQ220">
        <f t="shared" si="105"/>
        <v>0.13873576888037659</v>
      </c>
      <c r="AS220">
        <f>0.15852+0.0847*COS(RADIANS(E220/365*360))</f>
        <v>7.9555103644118719E-2</v>
      </c>
      <c r="AU220">
        <v>66</v>
      </c>
      <c r="AV220">
        <f t="shared" si="106"/>
        <v>7.8234221127022678</v>
      </c>
      <c r="AW220">
        <f t="shared" si="107"/>
        <v>9.2739097564376465</v>
      </c>
      <c r="AX220">
        <f t="shared" si="108"/>
        <v>1.1854032190568291</v>
      </c>
      <c r="AY220" s="5"/>
      <c r="BD220" s="5"/>
    </row>
    <row r="221" spans="1:61">
      <c r="A221">
        <v>334</v>
      </c>
      <c r="B221">
        <v>101</v>
      </c>
      <c r="C221" t="s">
        <v>59</v>
      </c>
      <c r="D221">
        <v>1</v>
      </c>
      <c r="E221" s="2">
        <f t="shared" si="99"/>
        <v>204</v>
      </c>
      <c r="F221" s="3">
        <v>30520.797222222223</v>
      </c>
      <c r="G221" t="s">
        <v>45</v>
      </c>
      <c r="H221" s="3"/>
      <c r="I221" t="s">
        <v>46</v>
      </c>
      <c r="J221">
        <v>1040</v>
      </c>
      <c r="K221">
        <v>21.55</v>
      </c>
      <c r="L221">
        <v>75.400000000000006</v>
      </c>
      <c r="M221">
        <v>69.099999999999994</v>
      </c>
      <c r="N221">
        <v>350</v>
      </c>
      <c r="P221">
        <v>22.63</v>
      </c>
      <c r="Q221">
        <v>6.2549999999999999</v>
      </c>
      <c r="R221">
        <v>348</v>
      </c>
      <c r="S221">
        <v>4.9000000000000002E-2</v>
      </c>
      <c r="T221">
        <v>7.8</v>
      </c>
      <c r="U221">
        <v>21.61</v>
      </c>
      <c r="V221">
        <v>153</v>
      </c>
      <c r="W221">
        <v>74</v>
      </c>
      <c r="X221">
        <v>0.94289999999999996</v>
      </c>
      <c r="AM221">
        <v>212</v>
      </c>
      <c r="AN221">
        <f t="shared" si="109"/>
        <v>2450.7177800000004</v>
      </c>
      <c r="AO221">
        <f t="shared" si="104"/>
        <v>39.55705022103281</v>
      </c>
      <c r="AQ221">
        <f t="shared" si="105"/>
        <v>0.13950505025384483</v>
      </c>
      <c r="AS221">
        <f>0.15852+0.0847*COS(RADIANS(E221/365*360))</f>
        <v>7.9555103644118719E-2</v>
      </c>
      <c r="AU221">
        <v>74</v>
      </c>
      <c r="AV221">
        <f t="shared" si="106"/>
        <v>8.8587779158824809</v>
      </c>
      <c r="AW221">
        <f t="shared" si="107"/>
        <v>10.532269869726179</v>
      </c>
      <c r="AX221">
        <f t="shared" si="108"/>
        <v>1.1889077669328829</v>
      </c>
      <c r="AY221" s="5"/>
      <c r="BD221" s="5"/>
    </row>
    <row r="222" spans="1:61">
      <c r="A222">
        <v>334</v>
      </c>
      <c r="B222">
        <v>101</v>
      </c>
      <c r="C222" t="s">
        <v>59</v>
      </c>
      <c r="D222">
        <v>1</v>
      </c>
      <c r="E222" s="2">
        <f t="shared" si="99"/>
        <v>204</v>
      </c>
      <c r="F222" s="3">
        <v>30520.794444444444</v>
      </c>
      <c r="G222" t="s">
        <v>45</v>
      </c>
      <c r="H222" s="3"/>
      <c r="I222" t="s">
        <v>46</v>
      </c>
      <c r="J222">
        <v>1040</v>
      </c>
      <c r="K222">
        <v>21.65</v>
      </c>
      <c r="L222">
        <v>75</v>
      </c>
      <c r="M222">
        <v>68.5</v>
      </c>
      <c r="N222">
        <v>350</v>
      </c>
      <c r="P222">
        <v>22.8</v>
      </c>
      <c r="Q222">
        <v>6.4560000000000004</v>
      </c>
      <c r="R222">
        <v>347</v>
      </c>
      <c r="S222">
        <v>5.7200000000000001E-2</v>
      </c>
      <c r="T222">
        <v>8.9</v>
      </c>
      <c r="U222">
        <v>21.75</v>
      </c>
      <c r="V222">
        <v>158</v>
      </c>
      <c r="W222">
        <v>80</v>
      </c>
      <c r="X222">
        <v>1.0317000000000001</v>
      </c>
      <c r="AM222">
        <v>212</v>
      </c>
      <c r="AN222">
        <f t="shared" si="109"/>
        <v>2451.8817400000003</v>
      </c>
      <c r="AO222">
        <f t="shared" si="104"/>
        <v>39.779810279924519</v>
      </c>
      <c r="AQ222">
        <f t="shared" si="105"/>
        <v>0.14105532268113441</v>
      </c>
      <c r="AS222">
        <f>0.15852+0.0847*COS(RADIANS(E222/365*360))</f>
        <v>7.9555103644118719E-2</v>
      </c>
      <c r="AU222">
        <v>80</v>
      </c>
      <c r="AV222">
        <f t="shared" si="106"/>
        <v>9.4264544871852269</v>
      </c>
      <c r="AW222">
        <f t="shared" si="107"/>
        <v>11.196690447640966</v>
      </c>
      <c r="AX222">
        <f t="shared" si="108"/>
        <v>1.1877944632165023</v>
      </c>
      <c r="AY222" s="5"/>
      <c r="BD222" s="5"/>
    </row>
    <row r="223" spans="1:61">
      <c r="A223">
        <v>334</v>
      </c>
      <c r="B223">
        <v>101</v>
      </c>
      <c r="C223" t="s">
        <v>59</v>
      </c>
      <c r="D223">
        <v>1</v>
      </c>
      <c r="E223" s="2">
        <f t="shared" si="99"/>
        <v>204</v>
      </c>
      <c r="F223" s="3">
        <v>30520.791666666668</v>
      </c>
      <c r="G223" t="s">
        <v>45</v>
      </c>
      <c r="H223" s="3"/>
      <c r="I223" t="s">
        <v>46</v>
      </c>
      <c r="J223">
        <v>1040</v>
      </c>
      <c r="K223">
        <v>21.75</v>
      </c>
      <c r="L223">
        <v>74.7</v>
      </c>
      <c r="M223">
        <v>67.8</v>
      </c>
      <c r="N223">
        <v>350</v>
      </c>
      <c r="P223">
        <v>22.98</v>
      </c>
      <c r="Q223">
        <v>6.5250000000000004</v>
      </c>
      <c r="R223">
        <v>347</v>
      </c>
      <c r="S223">
        <v>5.3100000000000001E-2</v>
      </c>
      <c r="T223">
        <v>8.1</v>
      </c>
      <c r="U223">
        <v>21.82</v>
      </c>
      <c r="V223">
        <v>120</v>
      </c>
      <c r="W223">
        <v>86</v>
      </c>
      <c r="X223">
        <v>1.1412</v>
      </c>
      <c r="AM223">
        <v>212</v>
      </c>
      <c r="AN223">
        <f t="shared" si="109"/>
        <v>2452.4637200000002</v>
      </c>
      <c r="AO223">
        <f t="shared" si="104"/>
        <v>39.891580545516483</v>
      </c>
      <c r="AQ223">
        <f t="shared" si="105"/>
        <v>0.14183634939127931</v>
      </c>
      <c r="AS223">
        <f>0.15852+0.0847*COS(RADIANS(E223/365*360))</f>
        <v>7.9555103644118719E-2</v>
      </c>
      <c r="AU223">
        <v>86</v>
      </c>
      <c r="AV223">
        <f t="shared" si="106"/>
        <v>12.799106981344524</v>
      </c>
      <c r="AW223">
        <f t="shared" si="107"/>
        <v>15.357365551985014</v>
      </c>
      <c r="AX223">
        <f t="shared" si="108"/>
        <v>1.1998778957289213</v>
      </c>
      <c r="AY223" s="5"/>
      <c r="BD223" s="5"/>
    </row>
    <row r="224" spans="1:61">
      <c r="A224">
        <v>334</v>
      </c>
      <c r="B224">
        <v>101</v>
      </c>
      <c r="C224" t="s">
        <v>59</v>
      </c>
      <c r="D224">
        <v>1</v>
      </c>
      <c r="E224" s="2">
        <f t="shared" si="99"/>
        <v>204</v>
      </c>
      <c r="F224" s="3">
        <v>30520.788888888888</v>
      </c>
      <c r="G224" t="s">
        <v>45</v>
      </c>
      <c r="H224" s="3"/>
      <c r="I224" t="s">
        <v>46</v>
      </c>
      <c r="J224">
        <v>1040</v>
      </c>
      <c r="K224">
        <v>21.85</v>
      </c>
      <c r="L224">
        <v>73.900000000000006</v>
      </c>
      <c r="M224">
        <v>67.2</v>
      </c>
      <c r="N224">
        <v>350</v>
      </c>
      <c r="P224">
        <v>23.16</v>
      </c>
      <c r="Q224">
        <v>6.8310000000000004</v>
      </c>
      <c r="R224">
        <v>347</v>
      </c>
      <c r="S224">
        <v>6.4199999999999993E-2</v>
      </c>
      <c r="T224">
        <v>9.4</v>
      </c>
      <c r="U224">
        <v>21.96</v>
      </c>
      <c r="V224">
        <v>123</v>
      </c>
      <c r="W224">
        <v>94</v>
      </c>
      <c r="X224">
        <v>1.2976000000000001</v>
      </c>
      <c r="AM224">
        <v>212</v>
      </c>
      <c r="AN224">
        <f t="shared" si="109"/>
        <v>2453.6276800000001</v>
      </c>
      <c r="AO224">
        <f t="shared" si="104"/>
        <v>40.115903904529375</v>
      </c>
      <c r="AQ224">
        <f t="shared" si="105"/>
        <v>0.14341027348531057</v>
      </c>
      <c r="AS224">
        <f>0.15852+0.0847*COS(RADIANS(E224/365*360))</f>
        <v>7.9555103644118719E-2</v>
      </c>
      <c r="AU224">
        <v>94</v>
      </c>
      <c r="AV224">
        <f t="shared" si="106"/>
        <v>14.133429053241482</v>
      </c>
      <c r="AW224">
        <f t="shared" si="107"/>
        <v>16.946281179809198</v>
      </c>
      <c r="AX224">
        <f t="shared" si="108"/>
        <v>1.1990212082270715</v>
      </c>
      <c r="AY224" s="5"/>
      <c r="BD224" s="5"/>
    </row>
    <row r="225" spans="1:56">
      <c r="A225">
        <v>334</v>
      </c>
      <c r="B225">
        <v>101</v>
      </c>
      <c r="C225" t="s">
        <v>59</v>
      </c>
      <c r="D225">
        <v>1</v>
      </c>
      <c r="E225" s="2">
        <f t="shared" si="99"/>
        <v>204</v>
      </c>
      <c r="F225" s="3">
        <v>30520.786111111112</v>
      </c>
      <c r="G225" t="s">
        <v>45</v>
      </c>
      <c r="H225" s="3"/>
      <c r="I225" t="s">
        <v>46</v>
      </c>
      <c r="J225">
        <v>1040</v>
      </c>
      <c r="K225">
        <v>21.95</v>
      </c>
      <c r="L225">
        <v>73.3</v>
      </c>
      <c r="M225">
        <v>66.5</v>
      </c>
      <c r="N225">
        <v>350</v>
      </c>
      <c r="P225">
        <v>23.34</v>
      </c>
      <c r="Q225">
        <v>6.98</v>
      </c>
      <c r="R225">
        <v>347</v>
      </c>
      <c r="S225">
        <v>7.0499999999999993E-2</v>
      </c>
      <c r="T225">
        <v>10.1</v>
      </c>
      <c r="U225">
        <v>22.03</v>
      </c>
      <c r="V225">
        <v>143</v>
      </c>
      <c r="W225">
        <v>102</v>
      </c>
      <c r="X225">
        <v>1.2665</v>
      </c>
      <c r="AM225">
        <v>212</v>
      </c>
      <c r="AN225">
        <f t="shared" si="109"/>
        <v>2454.2096600000004</v>
      </c>
      <c r="AO225">
        <f t="shared" si="104"/>
        <v>40.228457941854224</v>
      </c>
      <c r="AQ225">
        <f t="shared" si="105"/>
        <v>0.14420320695851624</v>
      </c>
      <c r="AS225">
        <f>0.15852+0.0847*COS(RADIANS(E225/365*360))</f>
        <v>7.9555103644118719E-2</v>
      </c>
      <c r="AU225">
        <v>102</v>
      </c>
      <c r="AV225">
        <f t="shared" si="106"/>
        <v>12.269209220422372</v>
      </c>
      <c r="AW225">
        <f t="shared" si="107"/>
        <v>14.631159922048706</v>
      </c>
      <c r="AX225">
        <f t="shared" si="108"/>
        <v>1.1925104266454936</v>
      </c>
      <c r="AY225" s="5"/>
      <c r="BD225" s="5"/>
    </row>
    <row r="226" spans="1:56">
      <c r="A226">
        <v>334</v>
      </c>
      <c r="B226">
        <v>101</v>
      </c>
      <c r="C226" t="s">
        <v>59</v>
      </c>
      <c r="D226">
        <v>1</v>
      </c>
      <c r="E226" s="2">
        <f t="shared" si="99"/>
        <v>204</v>
      </c>
      <c r="F226" s="3">
        <v>30520.783333333333</v>
      </c>
      <c r="G226" t="s">
        <v>45</v>
      </c>
      <c r="H226" s="3"/>
      <c r="I226" t="s">
        <v>46</v>
      </c>
      <c r="J226">
        <v>1040</v>
      </c>
      <c r="K226">
        <v>22.1</v>
      </c>
      <c r="L226">
        <v>72.7</v>
      </c>
      <c r="M226">
        <v>65.900000000000006</v>
      </c>
      <c r="N226">
        <v>350</v>
      </c>
      <c r="P226">
        <v>23.52</v>
      </c>
      <c r="Q226">
        <v>7.2949999999999999</v>
      </c>
      <c r="R226">
        <v>346</v>
      </c>
      <c r="S226">
        <v>7.6700000000000004E-2</v>
      </c>
      <c r="T226">
        <v>10.5</v>
      </c>
      <c r="U226">
        <v>22.24</v>
      </c>
      <c r="V226">
        <v>125</v>
      </c>
      <c r="W226">
        <v>108</v>
      </c>
      <c r="X226">
        <v>1.4391</v>
      </c>
      <c r="AM226">
        <v>212</v>
      </c>
      <c r="AN226">
        <f t="shared" si="109"/>
        <v>2455.9556000000002</v>
      </c>
      <c r="AO226">
        <f t="shared" si="104"/>
        <v>40.56769516035552</v>
      </c>
      <c r="AQ226">
        <f t="shared" si="105"/>
        <v>0.14660611114741473</v>
      </c>
      <c r="AS226">
        <f>0.15852+0.0847*COS(RADIANS(E226/365*360))</f>
        <v>7.9555103644118719E-2</v>
      </c>
      <c r="AU226">
        <v>108</v>
      </c>
      <c r="AV226">
        <f t="shared" si="106"/>
        <v>15.485548986308382</v>
      </c>
      <c r="AW226">
        <f t="shared" si="107"/>
        <v>18.564083177311765</v>
      </c>
      <c r="AX226">
        <f t="shared" si="108"/>
        <v>1.1988004554262353</v>
      </c>
      <c r="AY226" s="5"/>
      <c r="BD226" s="5"/>
    </row>
    <row r="227" spans="1:56">
      <c r="A227">
        <v>334</v>
      </c>
      <c r="B227">
        <v>101</v>
      </c>
      <c r="C227" t="s">
        <v>59</v>
      </c>
      <c r="D227">
        <v>1</v>
      </c>
      <c r="E227" s="2">
        <f t="shared" si="99"/>
        <v>204</v>
      </c>
      <c r="F227" s="3">
        <v>30520.780555555557</v>
      </c>
      <c r="G227" t="s">
        <v>45</v>
      </c>
      <c r="H227" s="3"/>
      <c r="I227" t="s">
        <v>46</v>
      </c>
      <c r="J227">
        <v>1040</v>
      </c>
      <c r="K227">
        <v>22.25</v>
      </c>
      <c r="L227">
        <v>72</v>
      </c>
      <c r="M227">
        <v>65.2</v>
      </c>
      <c r="N227">
        <v>350</v>
      </c>
      <c r="P227">
        <v>23.7</v>
      </c>
      <c r="Q227">
        <v>7.5279999999999996</v>
      </c>
      <c r="R227">
        <v>347</v>
      </c>
      <c r="S227">
        <v>8.2799999999999999E-2</v>
      </c>
      <c r="T227">
        <v>11</v>
      </c>
      <c r="U227">
        <v>22.38</v>
      </c>
      <c r="V227">
        <v>132</v>
      </c>
      <c r="W227">
        <v>118</v>
      </c>
      <c r="X227">
        <v>1.4564999999999999</v>
      </c>
      <c r="AM227">
        <v>212</v>
      </c>
      <c r="AN227">
        <f t="shared" si="109"/>
        <v>2457.1195600000001</v>
      </c>
      <c r="AO227">
        <f t="shared" si="104"/>
        <v>40.795170635448841</v>
      </c>
      <c r="AQ227">
        <f t="shared" si="105"/>
        <v>0.14822831693308186</v>
      </c>
      <c r="AS227">
        <f>0.15852+0.0847*COS(RADIANS(E227/365*360))</f>
        <v>7.9555103644118719E-2</v>
      </c>
      <c r="AU227">
        <v>118</v>
      </c>
      <c r="AV227">
        <f t="shared" si="106"/>
        <v>15.032294726008425</v>
      </c>
      <c r="AW227">
        <f t="shared" si="107"/>
        <v>17.988004249043989</v>
      </c>
      <c r="AX227">
        <f t="shared" si="108"/>
        <v>1.1966239737118567</v>
      </c>
      <c r="AY227" s="5"/>
      <c r="BD227" s="5"/>
    </row>
    <row r="228" spans="1:56">
      <c r="A228">
        <v>334</v>
      </c>
      <c r="B228">
        <v>101</v>
      </c>
      <c r="C228" t="s">
        <v>59</v>
      </c>
      <c r="D228">
        <v>1</v>
      </c>
      <c r="E228" s="2">
        <f>ROUND(F228,0)-"1-1-83"+1</f>
        <v>204</v>
      </c>
      <c r="F228" s="3">
        <v>30520.275000000001</v>
      </c>
      <c r="G228" t="s">
        <v>45</v>
      </c>
      <c r="H228" s="3"/>
      <c r="I228" t="s">
        <v>46</v>
      </c>
      <c r="J228">
        <v>1040</v>
      </c>
      <c r="K228">
        <v>17.399999999999999</v>
      </c>
      <c r="L228">
        <v>78.2</v>
      </c>
      <c r="M228">
        <v>75.7</v>
      </c>
      <c r="N228">
        <v>350</v>
      </c>
      <c r="P228">
        <v>17.36</v>
      </c>
      <c r="Q228">
        <v>4.6639999999999997</v>
      </c>
      <c r="R228">
        <v>346</v>
      </c>
      <c r="S228">
        <v>0.1328</v>
      </c>
      <c r="T228">
        <v>28.5</v>
      </c>
      <c r="U228">
        <v>17.760000000000002</v>
      </c>
      <c r="V228">
        <v>235</v>
      </c>
      <c r="W228">
        <v>120</v>
      </c>
      <c r="X228">
        <v>1.9459</v>
      </c>
      <c r="AM228">
        <v>212</v>
      </c>
      <c r="AN228">
        <f t="shared" si="109"/>
        <v>2418.7088800000001</v>
      </c>
      <c r="AO228">
        <f t="shared" si="104"/>
        <v>33.824923321702947</v>
      </c>
      <c r="AQ228">
        <f t="shared" si="105"/>
        <v>0.10251610824889935</v>
      </c>
      <c r="AS228">
        <f>0.15852+0.0847*COS(RADIANS(E228/365*360))</f>
        <v>7.9555103644118719E-2</v>
      </c>
      <c r="AU228">
        <v>120</v>
      </c>
      <c r="AV228">
        <f t="shared" si="106"/>
        <v>12.326632727269498</v>
      </c>
      <c r="AW228">
        <f t="shared" si="107"/>
        <v>14.384082854962422</v>
      </c>
      <c r="AX228">
        <f t="shared" si="108"/>
        <v>1.1669109620781795</v>
      </c>
      <c r="AY228" s="5"/>
      <c r="BD228" s="5"/>
    </row>
    <row r="229" spans="1:56">
      <c r="A229">
        <v>334</v>
      </c>
      <c r="B229">
        <v>101</v>
      </c>
      <c r="C229" t="s">
        <v>59</v>
      </c>
      <c r="D229">
        <v>1</v>
      </c>
      <c r="E229" s="2">
        <f>ROUND(F229,0)-"1-1-83"+1</f>
        <v>204</v>
      </c>
      <c r="F229" s="3">
        <v>30520.277777777777</v>
      </c>
      <c r="G229" t="s">
        <v>45</v>
      </c>
      <c r="H229" s="3"/>
      <c r="I229" t="s">
        <v>46</v>
      </c>
      <c r="J229">
        <v>1040</v>
      </c>
      <c r="K229">
        <v>17.600000000000001</v>
      </c>
      <c r="L229">
        <v>78.3</v>
      </c>
      <c r="M229">
        <v>76.099999999999994</v>
      </c>
      <c r="N229">
        <v>350</v>
      </c>
      <c r="P229">
        <v>17.559999999999999</v>
      </c>
      <c r="Q229">
        <v>4.7149999999999999</v>
      </c>
      <c r="R229">
        <v>348</v>
      </c>
      <c r="S229">
        <v>5.67E-2</v>
      </c>
      <c r="T229">
        <v>12</v>
      </c>
      <c r="U229">
        <v>17.97</v>
      </c>
      <c r="V229">
        <v>227</v>
      </c>
      <c r="W229">
        <v>124</v>
      </c>
      <c r="X229">
        <v>0.89770000000000005</v>
      </c>
      <c r="AM229">
        <v>212</v>
      </c>
      <c r="AN229">
        <f t="shared" si="109"/>
        <v>2420.4548199999999</v>
      </c>
      <c r="AO229">
        <f t="shared" si="104"/>
        <v>34.118629106222272</v>
      </c>
      <c r="AQ229">
        <f t="shared" si="105"/>
        <v>0.10427529365545495</v>
      </c>
      <c r="AS229">
        <f>0.15852+0.0847*COS(RADIANS(E229/365*360))</f>
        <v>7.9555103644118719E-2</v>
      </c>
      <c r="AU229">
        <v>124</v>
      </c>
      <c r="AV229">
        <f t="shared" si="106"/>
        <v>6.1347643294874263</v>
      </c>
      <c r="AW229">
        <f t="shared" si="107"/>
        <v>7.1674677650315548</v>
      </c>
      <c r="AX229">
        <f t="shared" si="108"/>
        <v>1.1683362848317294</v>
      </c>
      <c r="AY229" s="5"/>
      <c r="BD229" s="5"/>
    </row>
    <row r="230" spans="1:56">
      <c r="A230">
        <v>334</v>
      </c>
      <c r="B230">
        <v>101</v>
      </c>
      <c r="C230" t="s">
        <v>59</v>
      </c>
      <c r="D230">
        <v>1</v>
      </c>
      <c r="E230" s="2">
        <f t="shared" si="99"/>
        <v>204</v>
      </c>
      <c r="F230" s="3">
        <v>30520.777777777777</v>
      </c>
      <c r="G230" t="s">
        <v>45</v>
      </c>
      <c r="H230" s="3"/>
      <c r="I230" t="s">
        <v>46</v>
      </c>
      <c r="J230">
        <v>1040</v>
      </c>
      <c r="K230">
        <v>22.35</v>
      </c>
      <c r="L230">
        <v>71.3</v>
      </c>
      <c r="M230">
        <v>64.5</v>
      </c>
      <c r="N230">
        <v>350</v>
      </c>
      <c r="P230">
        <v>23.87</v>
      </c>
      <c r="Q230">
        <v>7.71</v>
      </c>
      <c r="R230">
        <v>346</v>
      </c>
      <c r="S230">
        <v>9.11E-2</v>
      </c>
      <c r="T230">
        <v>11.8</v>
      </c>
      <c r="U230">
        <v>22.45</v>
      </c>
      <c r="V230">
        <v>129</v>
      </c>
      <c r="W230">
        <v>124</v>
      </c>
      <c r="X230">
        <v>1.5827</v>
      </c>
      <c r="AM230">
        <v>212</v>
      </c>
      <c r="AN230">
        <f t="shared" si="109"/>
        <v>2457.70154</v>
      </c>
      <c r="AO230">
        <f t="shared" si="104"/>
        <v>40.909304996980566</v>
      </c>
      <c r="AQ230">
        <f t="shared" si="105"/>
        <v>0.14904555606636063</v>
      </c>
      <c r="AS230">
        <f>0.15852+0.0847*COS(RADIANS(E230/365*360))</f>
        <v>7.9555103644118719E-2</v>
      </c>
      <c r="AU230">
        <v>124</v>
      </c>
      <c r="AV230">
        <f t="shared" si="106"/>
        <v>16.577650612501838</v>
      </c>
      <c r="AW230">
        <f t="shared" si="107"/>
        <v>19.856190487594116</v>
      </c>
      <c r="AX230">
        <f t="shared" si="108"/>
        <v>1.1977686676916575</v>
      </c>
      <c r="AY230" s="5"/>
      <c r="BD230" s="5"/>
    </row>
    <row r="231" spans="1:56">
      <c r="A231">
        <v>334</v>
      </c>
      <c r="B231">
        <v>101</v>
      </c>
      <c r="C231" t="s">
        <v>59</v>
      </c>
      <c r="D231">
        <v>1</v>
      </c>
      <c r="E231" s="2">
        <f t="shared" si="99"/>
        <v>204</v>
      </c>
      <c r="F231" s="3">
        <v>30520.775000000001</v>
      </c>
      <c r="G231" t="s">
        <v>45</v>
      </c>
      <c r="H231" s="3"/>
      <c r="I231" t="s">
        <v>46</v>
      </c>
      <c r="J231">
        <v>1040</v>
      </c>
      <c r="K231">
        <v>22.5</v>
      </c>
      <c r="L231">
        <v>70.7</v>
      </c>
      <c r="M231">
        <v>63.9</v>
      </c>
      <c r="N231">
        <v>350</v>
      </c>
      <c r="P231">
        <v>24.05</v>
      </c>
      <c r="Q231">
        <v>7.9240000000000004</v>
      </c>
      <c r="R231">
        <v>346</v>
      </c>
      <c r="S231">
        <v>9.7600000000000006E-2</v>
      </c>
      <c r="T231">
        <v>12.3</v>
      </c>
      <c r="U231">
        <v>22.59</v>
      </c>
      <c r="V231">
        <v>142</v>
      </c>
      <c r="W231">
        <v>140</v>
      </c>
      <c r="X231">
        <v>1.5515000000000001</v>
      </c>
      <c r="AM231">
        <v>212</v>
      </c>
      <c r="AN231">
        <f t="shared" si="109"/>
        <v>2458.8654999999999</v>
      </c>
      <c r="AO231">
        <f t="shared" si="104"/>
        <v>41.138369348920627</v>
      </c>
      <c r="AQ231">
        <f t="shared" si="105"/>
        <v>0.15069239979292529</v>
      </c>
      <c r="AS231">
        <f>0.15852+0.0847*COS(RADIANS(E231/365*360))</f>
        <v>7.9555103644118719E-2</v>
      </c>
      <c r="AU231">
        <v>140</v>
      </c>
      <c r="AV231">
        <f t="shared" si="106"/>
        <v>15.140035218446029</v>
      </c>
      <c r="AW231">
        <f t="shared" si="107"/>
        <v>18.07394782316107</v>
      </c>
      <c r="AX231">
        <f t="shared" si="108"/>
        <v>1.1937850581179941</v>
      </c>
      <c r="AY231" s="5"/>
      <c r="BD231" s="5"/>
    </row>
    <row r="232" spans="1:56">
      <c r="A232">
        <v>334</v>
      </c>
      <c r="B232">
        <v>101</v>
      </c>
      <c r="C232" t="s">
        <v>59</v>
      </c>
      <c r="D232">
        <v>1</v>
      </c>
      <c r="E232" s="2">
        <f t="shared" si="99"/>
        <v>204</v>
      </c>
      <c r="F232" s="3">
        <v>30520.772222222222</v>
      </c>
      <c r="G232" t="s">
        <v>45</v>
      </c>
      <c r="H232" s="3"/>
      <c r="I232" t="s">
        <v>46</v>
      </c>
      <c r="J232">
        <v>1040</v>
      </c>
      <c r="K232">
        <v>22.7</v>
      </c>
      <c r="L232">
        <v>69.599999999999994</v>
      </c>
      <c r="M232">
        <v>63.2</v>
      </c>
      <c r="N232">
        <v>350</v>
      </c>
      <c r="P232">
        <v>24.23</v>
      </c>
      <c r="Q232">
        <v>8.3320000000000007</v>
      </c>
      <c r="R232">
        <v>345</v>
      </c>
      <c r="S232">
        <v>0.107</v>
      </c>
      <c r="T232">
        <v>12.8</v>
      </c>
      <c r="U232">
        <v>22.8</v>
      </c>
      <c r="V232">
        <v>134</v>
      </c>
      <c r="W232">
        <v>144</v>
      </c>
      <c r="X232">
        <v>1.6721999999999999</v>
      </c>
      <c r="AM232">
        <v>212</v>
      </c>
      <c r="AN232">
        <f t="shared" si="109"/>
        <v>2460.6114400000001</v>
      </c>
      <c r="AO232">
        <f t="shared" si="104"/>
        <v>41.483962108686384</v>
      </c>
      <c r="AQ232">
        <f t="shared" si="105"/>
        <v>0.15319386021175668</v>
      </c>
      <c r="AS232">
        <f>0.15852+0.0847*COS(RADIANS(E232/365*360))</f>
        <v>7.9555103644118719E-2</v>
      </c>
      <c r="AU232">
        <v>144</v>
      </c>
      <c r="AV232">
        <f t="shared" si="106"/>
        <v>17.123600437561212</v>
      </c>
      <c r="AW232">
        <f t="shared" si="107"/>
        <v>20.491803616845637</v>
      </c>
      <c r="AX232">
        <f t="shared" si="108"/>
        <v>1.196699472845451</v>
      </c>
      <c r="AY232" s="5"/>
      <c r="BD232" s="5"/>
    </row>
    <row r="233" spans="1:56">
      <c r="A233">
        <v>334</v>
      </c>
      <c r="B233">
        <v>101</v>
      </c>
      <c r="C233" t="s">
        <v>59</v>
      </c>
      <c r="D233">
        <v>1</v>
      </c>
      <c r="E233" s="2">
        <f t="shared" si="99"/>
        <v>204</v>
      </c>
      <c r="F233" s="3">
        <v>30520.766666666666</v>
      </c>
      <c r="G233" t="s">
        <v>45</v>
      </c>
      <c r="H233" s="3"/>
      <c r="I233" t="s">
        <v>46</v>
      </c>
      <c r="J233">
        <v>1040</v>
      </c>
      <c r="K233">
        <v>23.2</v>
      </c>
      <c r="L233">
        <v>67.900000000000006</v>
      </c>
      <c r="M233">
        <v>61.9</v>
      </c>
      <c r="N233">
        <v>350</v>
      </c>
      <c r="P233">
        <v>24.59</v>
      </c>
      <c r="Q233">
        <v>8.9239999999999995</v>
      </c>
      <c r="R233">
        <v>345</v>
      </c>
      <c r="S233">
        <v>0.13569999999999999</v>
      </c>
      <c r="T233">
        <v>15.2</v>
      </c>
      <c r="U233">
        <v>23.22</v>
      </c>
      <c r="V233">
        <v>157</v>
      </c>
      <c r="W233">
        <v>146</v>
      </c>
      <c r="X233">
        <v>1.7526999999999999</v>
      </c>
      <c r="AM233">
        <v>212</v>
      </c>
      <c r="AN233">
        <f t="shared" si="109"/>
        <v>2464.1033200000002</v>
      </c>
      <c r="AO233">
        <f t="shared" si="104"/>
        <v>42.182381484589385</v>
      </c>
      <c r="AQ233">
        <f t="shared" si="105"/>
        <v>0.15831096062122771</v>
      </c>
      <c r="AS233">
        <f>0.15852+0.0847*COS(RADIANS(E233/365*360))</f>
        <v>7.9555103644118719E-2</v>
      </c>
      <c r="AU233">
        <v>146</v>
      </c>
      <c r="AV233">
        <f t="shared" si="106"/>
        <v>16.06898709469181</v>
      </c>
      <c r="AW233">
        <f t="shared" si="107"/>
        <v>19.130728388054148</v>
      </c>
      <c r="AX233">
        <f t="shared" si="108"/>
        <v>1.1905372924453805</v>
      </c>
      <c r="AY233" s="5"/>
      <c r="BD233" s="5"/>
    </row>
    <row r="234" spans="1:56">
      <c r="A234">
        <v>334</v>
      </c>
      <c r="B234">
        <v>101</v>
      </c>
      <c r="C234" t="s">
        <v>59</v>
      </c>
      <c r="D234">
        <v>1</v>
      </c>
      <c r="E234" s="2">
        <f t="shared" ref="E234:E242" si="110">ROUND(F234,0)-"1-1-83"+1</f>
        <v>204</v>
      </c>
      <c r="F234" s="3">
        <v>30520.280555555557</v>
      </c>
      <c r="G234" t="s">
        <v>45</v>
      </c>
      <c r="H234" s="3"/>
      <c r="I234" t="s">
        <v>46</v>
      </c>
      <c r="J234">
        <v>1040</v>
      </c>
      <c r="K234">
        <v>17.8</v>
      </c>
      <c r="L234">
        <v>78.8</v>
      </c>
      <c r="M234">
        <v>76.5</v>
      </c>
      <c r="N234">
        <v>350</v>
      </c>
      <c r="P234">
        <v>17.760000000000002</v>
      </c>
      <c r="Q234">
        <v>4.6879999999999997</v>
      </c>
      <c r="R234">
        <v>349</v>
      </c>
      <c r="S234">
        <v>3.9800000000000002E-2</v>
      </c>
      <c r="T234">
        <v>8.5</v>
      </c>
      <c r="U234">
        <v>18.18</v>
      </c>
      <c r="V234">
        <v>220</v>
      </c>
      <c r="W234">
        <v>150</v>
      </c>
      <c r="X234">
        <v>0.67149999999999999</v>
      </c>
      <c r="AM234">
        <v>212</v>
      </c>
      <c r="AN234">
        <f t="shared" si="109"/>
        <v>2422.2007600000002</v>
      </c>
      <c r="AO234">
        <f t="shared" si="104"/>
        <v>34.414456239306737</v>
      </c>
      <c r="AQ234">
        <f t="shared" si="105"/>
        <v>0.10606206527578702</v>
      </c>
      <c r="AS234">
        <f>0.15852+0.0847*COS(RADIANS(E234/365*360))</f>
        <v>7.9555103644118719E-2</v>
      </c>
      <c r="AU234">
        <v>150</v>
      </c>
      <c r="AV234">
        <f t="shared" si="106"/>
        <v>4.8405150777869244</v>
      </c>
      <c r="AW234">
        <f t="shared" si="107"/>
        <v>5.6618628145957626</v>
      </c>
      <c r="AX234">
        <f t="shared" si="108"/>
        <v>1.1696818879003177</v>
      </c>
      <c r="AY234" s="5"/>
      <c r="BD234" s="5"/>
    </row>
    <row r="235" spans="1:56">
      <c r="A235">
        <v>334</v>
      </c>
      <c r="B235">
        <v>101</v>
      </c>
      <c r="C235" t="s">
        <v>59</v>
      </c>
      <c r="D235">
        <v>1</v>
      </c>
      <c r="E235" s="2">
        <f t="shared" si="99"/>
        <v>204</v>
      </c>
      <c r="F235" s="3">
        <v>30520.769444444446</v>
      </c>
      <c r="G235" t="s">
        <v>45</v>
      </c>
      <c r="H235" s="3"/>
      <c r="I235" t="s">
        <v>46</v>
      </c>
      <c r="J235">
        <v>1040</v>
      </c>
      <c r="K235">
        <v>23</v>
      </c>
      <c r="L235">
        <v>68.8</v>
      </c>
      <c r="M235">
        <v>62.6</v>
      </c>
      <c r="N235">
        <v>350</v>
      </c>
      <c r="P235">
        <v>24.41</v>
      </c>
      <c r="Q235">
        <v>8.5540000000000003</v>
      </c>
      <c r="R235">
        <v>345</v>
      </c>
      <c r="S235">
        <v>0.11070000000000001</v>
      </c>
      <c r="T235">
        <v>12.9</v>
      </c>
      <c r="U235">
        <v>23.01</v>
      </c>
      <c r="V235">
        <v>125</v>
      </c>
      <c r="W235">
        <v>152</v>
      </c>
      <c r="X235">
        <v>1.7556</v>
      </c>
      <c r="AM235">
        <v>212</v>
      </c>
      <c r="AN235">
        <f t="shared" si="109"/>
        <v>2462.3573800000004</v>
      </c>
      <c r="AO235">
        <f t="shared" si="104"/>
        <v>41.831961832664241</v>
      </c>
      <c r="AQ235">
        <f t="shared" si="105"/>
        <v>0.15573320837718954</v>
      </c>
      <c r="AS235">
        <f>0.15852+0.0847*COS(RADIANS(E235/365*360))</f>
        <v>7.9555103644118719E-2</v>
      </c>
      <c r="AU235">
        <v>152</v>
      </c>
      <c r="AV235">
        <f t="shared" si="106"/>
        <v>19.181709487453762</v>
      </c>
      <c r="AW235">
        <f t="shared" si="107"/>
        <v>23.021470255128609</v>
      </c>
      <c r="AX235">
        <f t="shared" si="108"/>
        <v>1.2001782359484867</v>
      </c>
      <c r="AY235" s="5"/>
      <c r="BD235" s="5"/>
    </row>
    <row r="236" spans="1:56">
      <c r="A236">
        <v>334</v>
      </c>
      <c r="B236">
        <v>101</v>
      </c>
      <c r="C236" t="s">
        <v>59</v>
      </c>
      <c r="D236">
        <v>1</v>
      </c>
      <c r="E236" s="2">
        <f t="shared" si="110"/>
        <v>204</v>
      </c>
      <c r="F236" s="3">
        <v>30520.286111111112</v>
      </c>
      <c r="G236" t="s">
        <v>45</v>
      </c>
      <c r="H236" s="3"/>
      <c r="I236" t="s">
        <v>46</v>
      </c>
      <c r="J236">
        <v>1040</v>
      </c>
      <c r="K236">
        <v>18.2</v>
      </c>
      <c r="L236">
        <v>80.5</v>
      </c>
      <c r="M236">
        <v>77.3</v>
      </c>
      <c r="N236">
        <v>350</v>
      </c>
      <c r="P236">
        <v>18.170000000000002</v>
      </c>
      <c r="Q236">
        <v>4.4859999999999998</v>
      </c>
      <c r="R236">
        <v>347</v>
      </c>
      <c r="S236">
        <v>5.7200000000000001E-2</v>
      </c>
      <c r="T236">
        <v>12.8</v>
      </c>
      <c r="U236">
        <v>18.600000000000001</v>
      </c>
      <c r="V236">
        <v>131</v>
      </c>
      <c r="W236">
        <v>156</v>
      </c>
      <c r="X236">
        <v>1.706</v>
      </c>
      <c r="AM236">
        <v>212</v>
      </c>
      <c r="AN236">
        <f t="shared" si="109"/>
        <v>2425.6926400000002</v>
      </c>
      <c r="AO236">
        <f t="shared" si="104"/>
        <v>35.012522284009364</v>
      </c>
      <c r="AQ236">
        <f t="shared" si="105"/>
        <v>0.10971993206902832</v>
      </c>
      <c r="AS236">
        <f>0.15852+0.0847*COS(RADIANS(E236/365*360))</f>
        <v>7.9555103644118719E-2</v>
      </c>
      <c r="AU236">
        <v>156</v>
      </c>
      <c r="AV236">
        <f t="shared" si="106"/>
        <v>15.210533246730362</v>
      </c>
      <c r="AW236">
        <f t="shared" si="107"/>
        <v>18.105306592378437</v>
      </c>
      <c r="AX236">
        <f t="shared" si="108"/>
        <v>1.1903137318522565</v>
      </c>
      <c r="AY236" s="5"/>
      <c r="BD236" s="5"/>
    </row>
    <row r="237" spans="1:56">
      <c r="A237">
        <v>334</v>
      </c>
      <c r="B237">
        <v>101</v>
      </c>
      <c r="C237" t="s">
        <v>59</v>
      </c>
      <c r="D237">
        <v>1</v>
      </c>
      <c r="E237" s="2">
        <f t="shared" si="110"/>
        <v>204</v>
      </c>
      <c r="F237" s="3">
        <v>30520.291666666668</v>
      </c>
      <c r="G237" t="s">
        <v>45</v>
      </c>
      <c r="H237" s="3"/>
      <c r="I237" t="s">
        <v>46</v>
      </c>
      <c r="J237">
        <v>1040</v>
      </c>
      <c r="K237">
        <v>18.55</v>
      </c>
      <c r="L237">
        <v>82</v>
      </c>
      <c r="M237">
        <v>78.099999999999994</v>
      </c>
      <c r="N237">
        <v>350</v>
      </c>
      <c r="P237">
        <v>18.579999999999998</v>
      </c>
      <c r="Q237">
        <v>4.1790000000000003</v>
      </c>
      <c r="R237">
        <v>345</v>
      </c>
      <c r="S237">
        <v>0.1023</v>
      </c>
      <c r="T237">
        <v>24.5</v>
      </c>
      <c r="U237">
        <v>18.88</v>
      </c>
      <c r="V237">
        <v>189</v>
      </c>
      <c r="W237">
        <v>160</v>
      </c>
      <c r="X237">
        <v>2.3570000000000002</v>
      </c>
      <c r="AM237">
        <v>212</v>
      </c>
      <c r="AN237">
        <f t="shared" si="109"/>
        <v>2428.0205600000004</v>
      </c>
      <c r="AO237">
        <f t="shared" si="104"/>
        <v>35.416020941756038</v>
      </c>
      <c r="AQ237">
        <f t="shared" si="105"/>
        <v>0.11222224859813226</v>
      </c>
      <c r="AS237">
        <f>0.15852+0.0847*COS(RADIANS(E237/365*360))</f>
        <v>7.9555103644118719E-2</v>
      </c>
      <c r="AU237">
        <v>160</v>
      </c>
      <c r="AV237">
        <f t="shared" si="106"/>
        <v>16.709635019265676</v>
      </c>
      <c r="AW237">
        <f t="shared" si="107"/>
        <v>19.65243264978303</v>
      </c>
      <c r="AX237">
        <f t="shared" si="108"/>
        <v>1.1761138185917528</v>
      </c>
      <c r="AY237" s="5"/>
      <c r="BD237" s="5"/>
    </row>
    <row r="238" spans="1:56">
      <c r="A238">
        <v>334</v>
      </c>
      <c r="B238">
        <v>101</v>
      </c>
      <c r="C238" t="s">
        <v>59</v>
      </c>
      <c r="D238">
        <v>1</v>
      </c>
      <c r="E238" s="2">
        <f t="shared" si="99"/>
        <v>204</v>
      </c>
      <c r="F238" s="3">
        <v>30520.763888888891</v>
      </c>
      <c r="G238" t="s">
        <v>45</v>
      </c>
      <c r="H238" s="3"/>
      <c r="I238" t="s">
        <v>46</v>
      </c>
      <c r="J238">
        <v>1040</v>
      </c>
      <c r="K238">
        <v>23.5</v>
      </c>
      <c r="L238">
        <v>66.900000000000006</v>
      </c>
      <c r="M238">
        <v>61.2</v>
      </c>
      <c r="N238">
        <v>350</v>
      </c>
      <c r="P238">
        <v>24.77</v>
      </c>
      <c r="Q238">
        <v>9.4540000000000006</v>
      </c>
      <c r="R238">
        <v>345</v>
      </c>
      <c r="S238">
        <v>0.1517</v>
      </c>
      <c r="T238">
        <v>16</v>
      </c>
      <c r="U238">
        <v>23.57</v>
      </c>
      <c r="V238">
        <v>163</v>
      </c>
      <c r="W238">
        <v>160</v>
      </c>
      <c r="X238">
        <v>1.79</v>
      </c>
      <c r="AM238">
        <v>212</v>
      </c>
      <c r="AN238">
        <f t="shared" si="109"/>
        <v>2467.0132200000003</v>
      </c>
      <c r="AO238">
        <f t="shared" si="104"/>
        <v>42.771827210945908</v>
      </c>
      <c r="AQ238">
        <f t="shared" si="105"/>
        <v>0.16269397883908265</v>
      </c>
      <c r="AS238">
        <f>0.15852+0.0847*COS(RADIANS(E238/365*360))</f>
        <v>7.9555103644118719E-2</v>
      </c>
      <c r="AU238">
        <v>160</v>
      </c>
      <c r="AV238">
        <f t="shared" si="106"/>
        <v>16.146954119308571</v>
      </c>
      <c r="AW238">
        <f t="shared" si="107"/>
        <v>19.207345659716175</v>
      </c>
      <c r="AX238">
        <f t="shared" si="108"/>
        <v>1.1895336741403122</v>
      </c>
      <c r="AY238" s="5"/>
      <c r="BD238" s="5"/>
    </row>
    <row r="239" spans="1:56">
      <c r="A239">
        <v>334</v>
      </c>
      <c r="B239">
        <v>101</v>
      </c>
      <c r="C239" t="s">
        <v>59</v>
      </c>
      <c r="D239">
        <v>1</v>
      </c>
      <c r="E239" s="2">
        <f t="shared" si="110"/>
        <v>204</v>
      </c>
      <c r="F239" s="3">
        <v>30520.288888888888</v>
      </c>
      <c r="G239" t="s">
        <v>45</v>
      </c>
      <c r="H239" s="3"/>
      <c r="I239" t="s">
        <v>46</v>
      </c>
      <c r="J239">
        <v>1040</v>
      </c>
      <c r="K239">
        <v>18.399999999999999</v>
      </c>
      <c r="L239">
        <v>81.400000000000006</v>
      </c>
      <c r="M239">
        <v>77.7</v>
      </c>
      <c r="N239">
        <v>350</v>
      </c>
      <c r="P239">
        <v>18.38</v>
      </c>
      <c r="Q239">
        <v>4.2770000000000001</v>
      </c>
      <c r="R239">
        <v>346</v>
      </c>
      <c r="S239">
        <v>8.0100000000000005E-2</v>
      </c>
      <c r="T239">
        <v>18.7</v>
      </c>
      <c r="U239">
        <v>18.739999999999998</v>
      </c>
      <c r="V239">
        <v>165</v>
      </c>
      <c r="W239">
        <v>162</v>
      </c>
      <c r="X239">
        <v>2.0903</v>
      </c>
      <c r="AM239">
        <v>212</v>
      </c>
      <c r="AN239">
        <f t="shared" si="109"/>
        <v>2426.8566000000005</v>
      </c>
      <c r="AO239">
        <f t="shared" si="104"/>
        <v>35.213790439675122</v>
      </c>
      <c r="AQ239">
        <f t="shared" si="105"/>
        <v>0.110964636999403</v>
      </c>
      <c r="AS239">
        <f>0.15852+0.0847*COS(RADIANS(E239/365*360))</f>
        <v>7.9555103644118719E-2</v>
      </c>
      <c r="AU239">
        <v>162</v>
      </c>
      <c r="AV239">
        <f t="shared" si="106"/>
        <v>15.972063907857708</v>
      </c>
      <c r="AW239">
        <f t="shared" si="107"/>
        <v>18.864447566322433</v>
      </c>
      <c r="AX239">
        <f t="shared" si="108"/>
        <v>1.1810901631217348</v>
      </c>
      <c r="AY239" s="5"/>
      <c r="BD239" s="5"/>
    </row>
    <row r="240" spans="1:56">
      <c r="A240">
        <v>334</v>
      </c>
      <c r="B240">
        <v>101</v>
      </c>
      <c r="C240" t="s">
        <v>59</v>
      </c>
      <c r="D240">
        <v>1</v>
      </c>
      <c r="E240" s="2">
        <f t="shared" si="110"/>
        <v>204</v>
      </c>
      <c r="F240" s="3">
        <v>30520.319444444445</v>
      </c>
      <c r="G240" t="s">
        <v>45</v>
      </c>
      <c r="H240" s="3"/>
      <c r="I240" t="s">
        <v>46</v>
      </c>
      <c r="J240">
        <v>1040</v>
      </c>
      <c r="K240">
        <v>20.5</v>
      </c>
      <c r="L240">
        <v>83</v>
      </c>
      <c r="M240">
        <v>79.599999999999994</v>
      </c>
      <c r="N240">
        <v>350</v>
      </c>
      <c r="P240">
        <v>21.01</v>
      </c>
      <c r="Q240">
        <v>4.593</v>
      </c>
      <c r="R240">
        <v>344</v>
      </c>
      <c r="S240">
        <v>0.14119999999999999</v>
      </c>
      <c r="T240">
        <v>30.7</v>
      </c>
      <c r="U240">
        <v>20.91</v>
      </c>
      <c r="V240">
        <v>204</v>
      </c>
      <c r="W240">
        <v>164</v>
      </c>
      <c r="X240">
        <v>2.6494</v>
      </c>
      <c r="AM240">
        <v>212</v>
      </c>
      <c r="AN240">
        <f t="shared" si="109"/>
        <v>2444.8979800000006</v>
      </c>
      <c r="AO240">
        <f t="shared" si="104"/>
        <v>38.458737432885798</v>
      </c>
      <c r="AQ240">
        <f t="shared" si="105"/>
        <v>0.13198471433601799</v>
      </c>
      <c r="AS240">
        <f>0.15852+0.0847*COS(RADIANS(E240/365*360))</f>
        <v>7.9555103644118719E-2</v>
      </c>
      <c r="AU240">
        <v>164</v>
      </c>
      <c r="AV240">
        <f t="shared" si="106"/>
        <v>18.879632992161259</v>
      </c>
      <c r="AW240">
        <f t="shared" si="107"/>
        <v>22.208848883033564</v>
      </c>
      <c r="AX240">
        <f t="shared" si="108"/>
        <v>1.1763390152898936</v>
      </c>
      <c r="AY240" s="5"/>
      <c r="BD240" s="5"/>
    </row>
    <row r="241" spans="1:56">
      <c r="A241">
        <v>334</v>
      </c>
      <c r="B241">
        <v>101</v>
      </c>
      <c r="C241" t="s">
        <v>59</v>
      </c>
      <c r="D241">
        <v>1</v>
      </c>
      <c r="E241" s="2">
        <f t="shared" si="110"/>
        <v>204</v>
      </c>
      <c r="F241" s="3">
        <v>30520.283333333333</v>
      </c>
      <c r="G241" t="s">
        <v>45</v>
      </c>
      <c r="H241" s="3"/>
      <c r="I241" t="s">
        <v>46</v>
      </c>
      <c r="J241">
        <v>1040</v>
      </c>
      <c r="K241">
        <v>18</v>
      </c>
      <c r="L241">
        <v>79.400000000000006</v>
      </c>
      <c r="M241">
        <v>76.900000000000006</v>
      </c>
      <c r="N241">
        <v>350</v>
      </c>
      <c r="P241">
        <v>17.97</v>
      </c>
      <c r="Q241">
        <v>4.6390000000000002</v>
      </c>
      <c r="R241">
        <v>348</v>
      </c>
      <c r="S241">
        <v>3.9100000000000003E-2</v>
      </c>
      <c r="T241">
        <v>8.4</v>
      </c>
      <c r="U241">
        <v>18.39</v>
      </c>
      <c r="V241">
        <v>144</v>
      </c>
      <c r="W241">
        <v>172</v>
      </c>
      <c r="X241">
        <v>1.0642</v>
      </c>
      <c r="AM241">
        <v>212</v>
      </c>
      <c r="AN241">
        <f t="shared" si="109"/>
        <v>2423.9467</v>
      </c>
      <c r="AO241">
        <f t="shared" si="104"/>
        <v>34.712416642981907</v>
      </c>
      <c r="AQ241">
        <f t="shared" si="105"/>
        <v>0.10787681311813249</v>
      </c>
      <c r="AS241">
        <f>0.15852+0.0847*COS(RADIANS(E241/365*360))</f>
        <v>7.9555103644118719E-2</v>
      </c>
      <c r="AU241">
        <v>172</v>
      </c>
      <c r="AV241">
        <f t="shared" si="106"/>
        <v>9.1556713307822388</v>
      </c>
      <c r="AW241">
        <f t="shared" si="107"/>
        <v>10.858550756918733</v>
      </c>
      <c r="AX241">
        <f t="shared" si="108"/>
        <v>1.1859917601466592</v>
      </c>
      <c r="AY241" s="5"/>
      <c r="BD241" s="5"/>
    </row>
    <row r="242" spans="1:56">
      <c r="A242">
        <v>334</v>
      </c>
      <c r="B242">
        <v>101</v>
      </c>
      <c r="C242" t="s">
        <v>59</v>
      </c>
      <c r="D242">
        <v>1</v>
      </c>
      <c r="E242" s="2">
        <f t="shared" si="110"/>
        <v>204</v>
      </c>
      <c r="F242" s="3">
        <v>30520.297222222223</v>
      </c>
      <c r="G242" t="s">
        <v>45</v>
      </c>
      <c r="H242" s="3"/>
      <c r="I242" t="s">
        <v>46</v>
      </c>
      <c r="J242">
        <v>1040</v>
      </c>
      <c r="K242">
        <v>18.850000000000001</v>
      </c>
      <c r="L242">
        <v>82.8</v>
      </c>
      <c r="M242">
        <v>78.900000000000006</v>
      </c>
      <c r="N242">
        <v>350</v>
      </c>
      <c r="P242">
        <v>18.989999999999998</v>
      </c>
      <c r="Q242">
        <v>4.1550000000000002</v>
      </c>
      <c r="R242">
        <v>345</v>
      </c>
      <c r="S242">
        <v>0.11219999999999999</v>
      </c>
      <c r="T242">
        <v>27</v>
      </c>
      <c r="U242">
        <v>19.23</v>
      </c>
      <c r="V242">
        <v>192</v>
      </c>
      <c r="W242">
        <v>172</v>
      </c>
      <c r="X242">
        <v>2.5478999999999998</v>
      </c>
      <c r="AM242">
        <v>212</v>
      </c>
      <c r="AN242">
        <f t="shared" si="109"/>
        <v>2430.9304600000005</v>
      </c>
      <c r="AO242">
        <f t="shared" si="104"/>
        <v>35.925830970971525</v>
      </c>
      <c r="AQ242">
        <f t="shared" si="105"/>
        <v>0.11542353871803851</v>
      </c>
      <c r="AS242">
        <f>0.15852+0.0847*COS(RADIANS(E242/365*360))</f>
        <v>7.9555103644118719E-2</v>
      </c>
      <c r="AU242">
        <v>172</v>
      </c>
      <c r="AV242">
        <f t="shared" si="106"/>
        <v>18.009958889459817</v>
      </c>
      <c r="AW242">
        <f t="shared" si="107"/>
        <v>21.18078684246575</v>
      </c>
      <c r="AX242">
        <f t="shared" si="108"/>
        <v>1.1760596996621482</v>
      </c>
      <c r="AY242" s="5"/>
      <c r="BD242" s="5"/>
    </row>
    <row r="243" spans="1:56">
      <c r="A243">
        <v>334</v>
      </c>
      <c r="B243">
        <v>101</v>
      </c>
      <c r="C243" t="s">
        <v>59</v>
      </c>
      <c r="D243">
        <v>1</v>
      </c>
      <c r="E243" s="2">
        <f t="shared" si="99"/>
        <v>204</v>
      </c>
      <c r="F243" s="3">
        <v>30520.755555555555</v>
      </c>
      <c r="G243" t="s">
        <v>45</v>
      </c>
      <c r="H243" s="3"/>
      <c r="I243" t="s">
        <v>46</v>
      </c>
      <c r="J243">
        <v>1040</v>
      </c>
      <c r="K243">
        <v>24.65</v>
      </c>
      <c r="L243">
        <v>63.9</v>
      </c>
      <c r="M243">
        <v>59.3</v>
      </c>
      <c r="N243">
        <v>350</v>
      </c>
      <c r="P243">
        <v>25.3</v>
      </c>
      <c r="Q243">
        <v>11.108000000000001</v>
      </c>
      <c r="R243">
        <v>345</v>
      </c>
      <c r="S243">
        <v>0.25240000000000001</v>
      </c>
      <c r="T243">
        <v>22.7</v>
      </c>
      <c r="U243">
        <v>24.76</v>
      </c>
      <c r="V243">
        <v>188</v>
      </c>
      <c r="W243">
        <v>172</v>
      </c>
      <c r="X243">
        <v>2.1631</v>
      </c>
      <c r="AM243">
        <v>212</v>
      </c>
      <c r="AN243">
        <f t="shared" si="109"/>
        <v>2476.90688</v>
      </c>
      <c r="AO243">
        <f t="shared" si="104"/>
        <v>44.827311472787571</v>
      </c>
      <c r="AQ243">
        <f t="shared" si="105"/>
        <v>0.17843856295206451</v>
      </c>
      <c r="AS243">
        <f>0.15852+0.0847*COS(RADIANS(E243/365*360))</f>
        <v>7.9555103644118719E-2</v>
      </c>
      <c r="AU243">
        <v>172</v>
      </c>
      <c r="AV243">
        <f t="shared" si="106"/>
        <v>18.16377169408003</v>
      </c>
      <c r="AW243">
        <f t="shared" si="107"/>
        <v>21.533945336124003</v>
      </c>
      <c r="AX243">
        <f t="shared" si="108"/>
        <v>1.1855437129911948</v>
      </c>
      <c r="AY243" s="5"/>
      <c r="BD243" s="5"/>
    </row>
    <row r="244" spans="1:56">
      <c r="A244">
        <v>334</v>
      </c>
      <c r="B244">
        <v>101</v>
      </c>
      <c r="C244" t="s">
        <v>59</v>
      </c>
      <c r="D244">
        <v>1</v>
      </c>
      <c r="E244" s="2">
        <f t="shared" si="99"/>
        <v>204</v>
      </c>
      <c r="F244" s="3">
        <v>30520.758333333335</v>
      </c>
      <c r="G244" t="s">
        <v>45</v>
      </c>
      <c r="H244" s="3"/>
      <c r="I244" t="s">
        <v>46</v>
      </c>
      <c r="J244">
        <v>1040</v>
      </c>
      <c r="K244">
        <v>24.2</v>
      </c>
      <c r="L244">
        <v>64.8</v>
      </c>
      <c r="M244">
        <v>59.9</v>
      </c>
      <c r="N244">
        <v>350</v>
      </c>
      <c r="P244">
        <v>25.12</v>
      </c>
      <c r="Q244">
        <v>10.602</v>
      </c>
      <c r="R244">
        <v>345</v>
      </c>
      <c r="S244">
        <v>0.1905</v>
      </c>
      <c r="T244">
        <v>18</v>
      </c>
      <c r="U244">
        <v>24.34</v>
      </c>
      <c r="V244">
        <v>161</v>
      </c>
      <c r="W244">
        <v>174</v>
      </c>
      <c r="X244">
        <v>2.0104000000000002</v>
      </c>
      <c r="AM244">
        <v>212</v>
      </c>
      <c r="AN244">
        <f t="shared" si="109"/>
        <v>2473.415</v>
      </c>
      <c r="AO244">
        <f t="shared" si="104"/>
        <v>44.092695331045356</v>
      </c>
      <c r="AQ244">
        <f t="shared" si="105"/>
        <v>0.17272942973496361</v>
      </c>
      <c r="AS244">
        <f>0.15852+0.0847*COS(RADIANS(E244/365*360))</f>
        <v>7.9555103644118719E-2</v>
      </c>
      <c r="AU244">
        <v>174</v>
      </c>
      <c r="AV244">
        <f t="shared" si="106"/>
        <v>18.613172593615609</v>
      </c>
      <c r="AW244">
        <f t="shared" si="107"/>
        <v>22.174901027152028</v>
      </c>
      <c r="AX244">
        <f t="shared" si="108"/>
        <v>1.1913552574459072</v>
      </c>
      <c r="AY244" s="5"/>
      <c r="BD244" s="5"/>
    </row>
    <row r="245" spans="1:56">
      <c r="A245">
        <v>334</v>
      </c>
      <c r="B245">
        <v>101</v>
      </c>
      <c r="C245" t="s">
        <v>59</v>
      </c>
      <c r="D245">
        <v>1</v>
      </c>
      <c r="E245" s="2">
        <f t="shared" ref="E245:E251" si="111">ROUND(F245,0)-"1-1-83"+1</f>
        <v>204</v>
      </c>
      <c r="F245" s="3">
        <v>30520.294444444444</v>
      </c>
      <c r="G245" t="s">
        <v>45</v>
      </c>
      <c r="H245" s="3"/>
      <c r="I245" t="s">
        <v>46</v>
      </c>
      <c r="J245">
        <v>1040</v>
      </c>
      <c r="K245">
        <v>18.7</v>
      </c>
      <c r="L245">
        <v>82.5</v>
      </c>
      <c r="M245">
        <v>78.5</v>
      </c>
      <c r="N245">
        <v>350</v>
      </c>
      <c r="P245">
        <v>18.79</v>
      </c>
      <c r="Q245">
        <v>4.1929999999999996</v>
      </c>
      <c r="R245">
        <v>344</v>
      </c>
      <c r="S245">
        <v>0.1104</v>
      </c>
      <c r="T245">
        <v>26.3</v>
      </c>
      <c r="U245">
        <v>19.09</v>
      </c>
      <c r="V245">
        <v>192</v>
      </c>
      <c r="W245">
        <v>182</v>
      </c>
      <c r="X245">
        <v>2.4714999999999998</v>
      </c>
      <c r="AM245">
        <v>212</v>
      </c>
      <c r="AN245">
        <f t="shared" si="109"/>
        <v>2429.7665000000002</v>
      </c>
      <c r="AO245">
        <f t="shared" si="104"/>
        <v>35.721178925702397</v>
      </c>
      <c r="AQ245">
        <f t="shared" si="105"/>
        <v>0.11413313026889627</v>
      </c>
      <c r="AS245">
        <f>0.15852+0.0847*COS(RADIANS(E245/365*360))</f>
        <v>7.9555103644118719E-2</v>
      </c>
      <c r="AU245">
        <v>182</v>
      </c>
      <c r="AV245">
        <f t="shared" si="106"/>
        <v>17.43461548261639</v>
      </c>
      <c r="AW245">
        <f t="shared" si="107"/>
        <v>20.500452788136041</v>
      </c>
      <c r="AX245">
        <f t="shared" si="108"/>
        <v>1.1758477156308105</v>
      </c>
      <c r="AY245" s="5"/>
      <c r="BD245" s="5"/>
    </row>
    <row r="246" spans="1:56">
      <c r="A246">
        <v>334</v>
      </c>
      <c r="B246">
        <v>101</v>
      </c>
      <c r="C246" t="s">
        <v>59</v>
      </c>
      <c r="D246">
        <v>1</v>
      </c>
      <c r="E246" s="2">
        <f t="shared" si="99"/>
        <v>204</v>
      </c>
      <c r="F246" s="3">
        <v>30520.761111111111</v>
      </c>
      <c r="G246" t="s">
        <v>45</v>
      </c>
      <c r="H246" s="3"/>
      <c r="I246" t="s">
        <v>46</v>
      </c>
      <c r="J246">
        <v>1040</v>
      </c>
      <c r="K246">
        <v>23.85</v>
      </c>
      <c r="L246">
        <v>65.8</v>
      </c>
      <c r="M246">
        <v>60.6</v>
      </c>
      <c r="N246">
        <v>350</v>
      </c>
      <c r="P246">
        <v>24.94</v>
      </c>
      <c r="Q246">
        <v>9.8510000000000009</v>
      </c>
      <c r="R246">
        <v>344</v>
      </c>
      <c r="S246">
        <v>0.17030000000000001</v>
      </c>
      <c r="T246">
        <v>17.3</v>
      </c>
      <c r="U246">
        <v>23.85</v>
      </c>
      <c r="V246">
        <v>152</v>
      </c>
      <c r="W246">
        <v>182</v>
      </c>
      <c r="X246">
        <v>2.0316999999999998</v>
      </c>
      <c r="AM246">
        <v>212</v>
      </c>
      <c r="AN246">
        <f t="shared" si="109"/>
        <v>2469.3411400000005</v>
      </c>
      <c r="AO246">
        <f t="shared" si="104"/>
        <v>43.248290333592422</v>
      </c>
      <c r="AQ246">
        <f t="shared" si="105"/>
        <v>0.16627989864538492</v>
      </c>
      <c r="AS246">
        <f>0.15852+0.0847*COS(RADIANS(E246/365*360))</f>
        <v>7.9555103644118719E-2</v>
      </c>
      <c r="AU246">
        <v>182</v>
      </c>
      <c r="AV246">
        <f t="shared" si="106"/>
        <v>19.281009624956866</v>
      </c>
      <c r="AW246">
        <f t="shared" si="107"/>
        <v>23.002272081873386</v>
      </c>
      <c r="AX246">
        <f t="shared" si="108"/>
        <v>1.1930014314239961</v>
      </c>
      <c r="AY246" s="5"/>
      <c r="BD246" s="5"/>
    </row>
    <row r="247" spans="1:56">
      <c r="A247">
        <v>334</v>
      </c>
      <c r="B247">
        <v>101</v>
      </c>
      <c r="C247" t="s">
        <v>59</v>
      </c>
      <c r="D247">
        <v>1</v>
      </c>
      <c r="E247" s="2">
        <f t="shared" si="111"/>
        <v>204</v>
      </c>
      <c r="F247" s="3">
        <v>30520.3</v>
      </c>
      <c r="G247" t="s">
        <v>45</v>
      </c>
      <c r="H247" s="3"/>
      <c r="I247" t="s">
        <v>46</v>
      </c>
      <c r="J247">
        <v>1040</v>
      </c>
      <c r="K247">
        <v>19.05</v>
      </c>
      <c r="L247">
        <v>83</v>
      </c>
      <c r="M247">
        <v>79.3</v>
      </c>
      <c r="N247">
        <v>350</v>
      </c>
      <c r="P247">
        <v>19.2</v>
      </c>
      <c r="Q247">
        <v>4.1769999999999996</v>
      </c>
      <c r="R247">
        <v>345</v>
      </c>
      <c r="S247">
        <v>0.1192</v>
      </c>
      <c r="T247">
        <v>28.5</v>
      </c>
      <c r="U247">
        <v>19.440000000000001</v>
      </c>
      <c r="V247">
        <v>194</v>
      </c>
      <c r="W247">
        <v>184</v>
      </c>
      <c r="X247">
        <v>2.653</v>
      </c>
      <c r="AM247">
        <v>212</v>
      </c>
      <c r="AN247">
        <f t="shared" si="109"/>
        <v>2432.6764000000003</v>
      </c>
      <c r="AO247">
        <f t="shared" si="104"/>
        <v>36.234638125593683</v>
      </c>
      <c r="AQ247">
        <f t="shared" si="105"/>
        <v>0.11738419038079191</v>
      </c>
      <c r="AS247">
        <f>0.15852+0.0847*COS(RADIANS(E247/365*360))</f>
        <v>7.9555103644118719E-2</v>
      </c>
      <c r="AU247">
        <v>184</v>
      </c>
      <c r="AV247">
        <f t="shared" si="106"/>
        <v>18.716967054813576</v>
      </c>
      <c r="AW247">
        <f t="shared" si="107"/>
        <v>22.011016723326573</v>
      </c>
      <c r="AX247">
        <f t="shared" si="108"/>
        <v>1.1759927053814974</v>
      </c>
      <c r="AY247" s="5"/>
      <c r="BD247" s="5"/>
    </row>
    <row r="248" spans="1:56">
      <c r="A248">
        <v>334</v>
      </c>
      <c r="B248">
        <v>101</v>
      </c>
      <c r="C248" t="s">
        <v>59</v>
      </c>
      <c r="D248">
        <v>1</v>
      </c>
      <c r="E248" s="2">
        <f t="shared" si="111"/>
        <v>204</v>
      </c>
      <c r="F248" s="3">
        <v>30520.302777777779</v>
      </c>
      <c r="G248" t="s">
        <v>45</v>
      </c>
      <c r="H248" s="3"/>
      <c r="I248" t="s">
        <v>46</v>
      </c>
      <c r="J248">
        <v>1040</v>
      </c>
      <c r="K248">
        <v>19.2</v>
      </c>
      <c r="L248">
        <v>83.2</v>
      </c>
      <c r="M248">
        <v>79.7</v>
      </c>
      <c r="N248">
        <v>350</v>
      </c>
      <c r="P248">
        <v>19.399999999999999</v>
      </c>
      <c r="Q248">
        <v>4.2549999999999999</v>
      </c>
      <c r="R248">
        <v>344</v>
      </c>
      <c r="S248">
        <v>0.1303</v>
      </c>
      <c r="T248">
        <v>30.6</v>
      </c>
      <c r="U248">
        <v>19.649999999999999</v>
      </c>
      <c r="V248">
        <v>185</v>
      </c>
      <c r="W248">
        <v>196</v>
      </c>
      <c r="X248">
        <v>3.0085999999999999</v>
      </c>
      <c r="AM248">
        <v>212</v>
      </c>
      <c r="AN248">
        <f t="shared" si="109"/>
        <v>2434.4223400000001</v>
      </c>
      <c r="AO248">
        <f t="shared" si="104"/>
        <v>36.545651024262853</v>
      </c>
      <c r="AQ248">
        <f t="shared" si="105"/>
        <v>0.11937526261211531</v>
      </c>
      <c r="AS248">
        <f>0.15852+0.0847*COS(RADIANS(E248/365*360))</f>
        <v>7.9555103644118719E-2</v>
      </c>
      <c r="AU248">
        <v>196</v>
      </c>
      <c r="AV248">
        <f t="shared" si="106"/>
        <v>21.752227910415279</v>
      </c>
      <c r="AW248">
        <f t="shared" si="107"/>
        <v>25.626297256713045</v>
      </c>
      <c r="AX248">
        <f t="shared" si="108"/>
        <v>1.1780998876185371</v>
      </c>
      <c r="AY248" s="5"/>
      <c r="BD248" s="5"/>
    </row>
    <row r="249" spans="1:56">
      <c r="A249">
        <v>334</v>
      </c>
      <c r="B249">
        <v>101</v>
      </c>
      <c r="C249" t="s">
        <v>59</v>
      </c>
      <c r="D249">
        <v>1</v>
      </c>
      <c r="E249" s="2">
        <f t="shared" si="111"/>
        <v>204</v>
      </c>
      <c r="F249" s="3">
        <v>30520.322222222221</v>
      </c>
      <c r="G249" t="s">
        <v>45</v>
      </c>
      <c r="H249" s="3"/>
      <c r="I249" t="s">
        <v>46</v>
      </c>
      <c r="J249">
        <v>1040</v>
      </c>
      <c r="K249">
        <v>20.45</v>
      </c>
      <c r="L249">
        <v>82.7</v>
      </c>
      <c r="M249">
        <v>77.5</v>
      </c>
      <c r="N249">
        <v>350</v>
      </c>
      <c r="P249">
        <v>21.6</v>
      </c>
      <c r="Q249">
        <v>4.62</v>
      </c>
      <c r="R249">
        <v>343</v>
      </c>
      <c r="S249">
        <v>0.20519999999999999</v>
      </c>
      <c r="T249">
        <v>44.4</v>
      </c>
      <c r="U249">
        <v>20.84</v>
      </c>
      <c r="V249">
        <v>221</v>
      </c>
      <c r="W249">
        <v>216</v>
      </c>
      <c r="X249">
        <v>3.3306</v>
      </c>
      <c r="AM249">
        <v>212</v>
      </c>
      <c r="AN249">
        <f t="shared" si="109"/>
        <v>2444.3159999999998</v>
      </c>
      <c r="AO249">
        <f t="shared" si="104"/>
        <v>38.350314711223163</v>
      </c>
      <c r="AQ249">
        <f t="shared" si="105"/>
        <v>0.1312534429661886</v>
      </c>
      <c r="AS249">
        <f>0.15852+0.0847*COS(RADIANS(E249/365*360))</f>
        <v>7.9555103644118719E-2</v>
      </c>
      <c r="AU249">
        <v>216</v>
      </c>
      <c r="AV249">
        <f t="shared" si="106"/>
        <v>22.569892684126597</v>
      </c>
      <c r="AW249">
        <f t="shared" si="107"/>
        <v>26.481439133675149</v>
      </c>
      <c r="AX249">
        <f t="shared" si="108"/>
        <v>1.173308154553147</v>
      </c>
      <c r="AY249" s="5"/>
      <c r="BD249" s="5"/>
    </row>
    <row r="250" spans="1:56">
      <c r="A250">
        <v>334</v>
      </c>
      <c r="B250">
        <v>101</v>
      </c>
      <c r="C250" t="s">
        <v>59</v>
      </c>
      <c r="D250">
        <v>1</v>
      </c>
      <c r="E250" s="2">
        <f t="shared" si="111"/>
        <v>204</v>
      </c>
      <c r="F250" s="3">
        <v>30520.305555555555</v>
      </c>
      <c r="G250" t="s">
        <v>45</v>
      </c>
      <c r="H250" s="3"/>
      <c r="I250" t="s">
        <v>46</v>
      </c>
      <c r="J250">
        <v>1040</v>
      </c>
      <c r="K250">
        <v>19.399999999999999</v>
      </c>
      <c r="L250">
        <v>83.6</v>
      </c>
      <c r="M250">
        <v>80.099999999999994</v>
      </c>
      <c r="N250">
        <v>350</v>
      </c>
      <c r="P250">
        <v>19.61</v>
      </c>
      <c r="Q250">
        <v>4.234</v>
      </c>
      <c r="R250">
        <v>344</v>
      </c>
      <c r="S250">
        <v>0.12379999999999999</v>
      </c>
      <c r="T250">
        <v>29.2</v>
      </c>
      <c r="U250">
        <v>19.86</v>
      </c>
      <c r="V250">
        <v>184</v>
      </c>
      <c r="W250">
        <v>226</v>
      </c>
      <c r="X250">
        <v>2.8822000000000001</v>
      </c>
      <c r="AM250">
        <v>212</v>
      </c>
      <c r="AN250">
        <f t="shared" si="109"/>
        <v>2436.1682800000003</v>
      </c>
      <c r="AO250">
        <f t="shared" si="104"/>
        <v>36.858881903260396</v>
      </c>
      <c r="AQ250">
        <f t="shared" si="105"/>
        <v>0.12139718068660742</v>
      </c>
      <c r="AS250">
        <f>0.15852+0.0847*COS(RADIANS(E250/365*360))</f>
        <v>7.9555103644118719E-2</v>
      </c>
      <c r="AU250">
        <v>226</v>
      </c>
      <c r="AV250">
        <f t="shared" si="106"/>
        <v>21.043209642411306</v>
      </c>
      <c r="AW250">
        <f t="shared" si="107"/>
        <v>24.802213462670828</v>
      </c>
      <c r="AX250">
        <f t="shared" si="108"/>
        <v>1.1786326270629115</v>
      </c>
      <c r="AY250" s="5"/>
      <c r="BD250" s="5"/>
    </row>
    <row r="251" spans="1:56">
      <c r="A251">
        <v>334</v>
      </c>
      <c r="B251">
        <v>101</v>
      </c>
      <c r="C251" t="s">
        <v>59</v>
      </c>
      <c r="D251">
        <v>1</v>
      </c>
      <c r="E251" s="2">
        <f t="shared" si="111"/>
        <v>204</v>
      </c>
      <c r="F251" s="3">
        <v>30520.308333333334</v>
      </c>
      <c r="G251" t="s">
        <v>45</v>
      </c>
      <c r="H251" s="3"/>
      <c r="I251" t="s">
        <v>46</v>
      </c>
      <c r="J251">
        <v>1040</v>
      </c>
      <c r="K251">
        <v>19.649999999999999</v>
      </c>
      <c r="L251">
        <v>83.8</v>
      </c>
      <c r="M251">
        <v>80.5</v>
      </c>
      <c r="N251">
        <v>350</v>
      </c>
      <c r="P251">
        <v>19.809999999999999</v>
      </c>
      <c r="Q251">
        <v>4.1980000000000004</v>
      </c>
      <c r="R251">
        <v>343</v>
      </c>
      <c r="S251">
        <v>0.14710000000000001</v>
      </c>
      <c r="T251">
        <v>35</v>
      </c>
      <c r="U251">
        <v>20.07</v>
      </c>
      <c r="V251">
        <v>178</v>
      </c>
      <c r="W251">
        <v>240</v>
      </c>
      <c r="X251">
        <v>3.5606</v>
      </c>
      <c r="AM251">
        <v>212</v>
      </c>
      <c r="AN251">
        <f t="shared" si="109"/>
        <v>2437.9142200000001</v>
      </c>
      <c r="AO251">
        <f t="shared" si="104"/>
        <v>37.174343043968314</v>
      </c>
      <c r="AQ251">
        <f t="shared" si="105"/>
        <v>0.12345037513431277</v>
      </c>
      <c r="AS251">
        <f>0.15852+0.0847*COS(RADIANS(E251/365*360))</f>
        <v>7.9555103644118719E-2</v>
      </c>
      <c r="AU251">
        <v>240</v>
      </c>
      <c r="AV251">
        <f t="shared" si="106"/>
        <v>26.406133420337525</v>
      </c>
      <c r="AW251">
        <f t="shared" si="107"/>
        <v>31.165641587854747</v>
      </c>
      <c r="AX251">
        <f t="shared" si="108"/>
        <v>1.1802425251646853</v>
      </c>
      <c r="AY251" s="5"/>
      <c r="BD251" s="5"/>
    </row>
    <row r="252" spans="1:56">
      <c r="A252">
        <v>334</v>
      </c>
      <c r="B252">
        <v>101</v>
      </c>
      <c r="C252" t="s">
        <v>59</v>
      </c>
      <c r="D252">
        <v>1</v>
      </c>
      <c r="E252" s="2">
        <f t="shared" si="99"/>
        <v>204</v>
      </c>
      <c r="F252" s="3">
        <v>30520.75277777778</v>
      </c>
      <c r="G252" t="s">
        <v>45</v>
      </c>
      <c r="H252" s="3"/>
      <c r="I252" t="s">
        <v>46</v>
      </c>
      <c r="J252">
        <v>1040</v>
      </c>
      <c r="K252">
        <v>25.05</v>
      </c>
      <c r="L252">
        <v>63</v>
      </c>
      <c r="M252">
        <v>58.6</v>
      </c>
      <c r="N252">
        <v>350</v>
      </c>
      <c r="P252">
        <v>25.48</v>
      </c>
      <c r="Q252">
        <v>11.821999999999999</v>
      </c>
      <c r="R252">
        <v>343</v>
      </c>
      <c r="S252">
        <v>0.30590000000000001</v>
      </c>
      <c r="T252">
        <v>25.9</v>
      </c>
      <c r="U252">
        <v>25.25</v>
      </c>
      <c r="V252">
        <v>151</v>
      </c>
      <c r="W252">
        <v>264</v>
      </c>
      <c r="X252">
        <v>3.0282</v>
      </c>
      <c r="AM252">
        <v>212</v>
      </c>
      <c r="AN252">
        <f t="shared" si="109"/>
        <v>2480.9807400000004</v>
      </c>
      <c r="AO252">
        <f t="shared" si="104"/>
        <v>45.697160497308523</v>
      </c>
      <c r="AQ252">
        <f t="shared" si="105"/>
        <v>0.18531670967266747</v>
      </c>
      <c r="AS252">
        <f>0.15852+0.0847*COS(RADIANS(E252/365*360))</f>
        <v>7.9555103644118719E-2</v>
      </c>
      <c r="AU252">
        <v>264</v>
      </c>
      <c r="AV252">
        <f t="shared" si="106"/>
        <v>29.588497500147767</v>
      </c>
      <c r="AW252">
        <f t="shared" si="107"/>
        <v>35.378863520348375</v>
      </c>
      <c r="AX252">
        <f t="shared" si="108"/>
        <v>1.1956965209257986</v>
      </c>
      <c r="AY252" s="5"/>
      <c r="BD252" s="5"/>
    </row>
    <row r="253" spans="1:56">
      <c r="A253">
        <v>334</v>
      </c>
      <c r="B253">
        <v>101</v>
      </c>
      <c r="C253" t="s">
        <v>59</v>
      </c>
      <c r="D253">
        <v>1</v>
      </c>
      <c r="E253" s="2">
        <f t="shared" ref="E253:E316" si="112">ROUND(F253,0)-"1-1-83"</f>
        <v>204</v>
      </c>
      <c r="F253" s="3">
        <v>30520.75</v>
      </c>
      <c r="G253" t="s">
        <v>45</v>
      </c>
      <c r="H253" s="3"/>
      <c r="I253" t="s">
        <v>46</v>
      </c>
      <c r="J253">
        <v>1040</v>
      </c>
      <c r="K253">
        <v>25.3</v>
      </c>
      <c r="L253">
        <v>62.5</v>
      </c>
      <c r="M253">
        <v>57.9</v>
      </c>
      <c r="N253">
        <v>350</v>
      </c>
      <c r="P253">
        <v>25.66</v>
      </c>
      <c r="Q253">
        <v>12.212</v>
      </c>
      <c r="R253">
        <v>342</v>
      </c>
      <c r="S253">
        <v>0.32140000000000002</v>
      </c>
      <c r="T253">
        <v>26.3</v>
      </c>
      <c r="U253">
        <v>25.53</v>
      </c>
      <c r="V253">
        <v>150</v>
      </c>
      <c r="W253">
        <v>290</v>
      </c>
      <c r="X253">
        <v>3.0808</v>
      </c>
      <c r="AM253">
        <v>212</v>
      </c>
      <c r="AN253">
        <f t="shared" si="109"/>
        <v>2483.3086600000006</v>
      </c>
      <c r="AO253">
        <f t="shared" si="104"/>
        <v>46.200466523311341</v>
      </c>
      <c r="AQ253">
        <f t="shared" si="105"/>
        <v>0.18935491896836598</v>
      </c>
      <c r="AS253">
        <f>0.15852+0.0847*COS(RADIANS(E253/365*360))</f>
        <v>7.9555103644118719E-2</v>
      </c>
      <c r="AU253">
        <v>290</v>
      </c>
      <c r="AV253">
        <f t="shared" si="106"/>
        <v>30.546904288079759</v>
      </c>
      <c r="AW253">
        <f t="shared" si="107"/>
        <v>36.548552900615512</v>
      </c>
      <c r="AX253">
        <f t="shared" si="108"/>
        <v>1.1964732188877731</v>
      </c>
      <c r="AY253" s="5"/>
      <c r="BD253" s="5"/>
    </row>
    <row r="254" spans="1:56">
      <c r="A254">
        <v>334</v>
      </c>
      <c r="B254">
        <v>101</v>
      </c>
      <c r="C254" t="s">
        <v>59</v>
      </c>
      <c r="D254">
        <v>1</v>
      </c>
      <c r="E254" s="2">
        <f t="shared" si="112"/>
        <v>204</v>
      </c>
      <c r="F254" s="3">
        <v>30520.744444444445</v>
      </c>
      <c r="G254" t="s">
        <v>45</v>
      </c>
      <c r="H254" s="3"/>
      <c r="I254" t="s">
        <v>46</v>
      </c>
      <c r="J254">
        <v>1040</v>
      </c>
      <c r="K254">
        <v>25.75</v>
      </c>
      <c r="L254">
        <v>61</v>
      </c>
      <c r="M254">
        <v>56.6</v>
      </c>
      <c r="N254">
        <v>350</v>
      </c>
      <c r="P254">
        <v>26.02</v>
      </c>
      <c r="Q254">
        <v>12.832000000000001</v>
      </c>
      <c r="R254">
        <v>343</v>
      </c>
      <c r="S254">
        <v>0.38750000000000001</v>
      </c>
      <c r="T254">
        <v>30.2</v>
      </c>
      <c r="U254">
        <v>25.88</v>
      </c>
      <c r="V254">
        <v>162</v>
      </c>
      <c r="W254">
        <v>306</v>
      </c>
      <c r="X254">
        <v>3.3166000000000002</v>
      </c>
      <c r="AM254">
        <v>212</v>
      </c>
      <c r="AN254">
        <f t="shared" si="109"/>
        <v>2486.2185600000003</v>
      </c>
      <c r="AO254">
        <f t="shared" si="104"/>
        <v>46.836050535623308</v>
      </c>
      <c r="AQ254">
        <f t="shared" si="105"/>
        <v>0.19451560615950791</v>
      </c>
      <c r="AS254">
        <f>0.15852+0.0847*COS(RADIANS(E254/365*360))</f>
        <v>7.9555103644118719E-2</v>
      </c>
      <c r="AU254">
        <v>306</v>
      </c>
      <c r="AV254">
        <f t="shared" si="106"/>
        <v>31.179698449245219</v>
      </c>
      <c r="AW254">
        <f t="shared" si="107"/>
        <v>37.219065258476768</v>
      </c>
      <c r="AX254">
        <f t="shared" si="108"/>
        <v>1.1936954848701478</v>
      </c>
      <c r="AY254" s="5"/>
      <c r="BD254" s="5"/>
    </row>
    <row r="255" spans="1:56">
      <c r="A255">
        <v>334</v>
      </c>
      <c r="B255">
        <v>101</v>
      </c>
      <c r="C255" t="s">
        <v>59</v>
      </c>
      <c r="D255">
        <v>1</v>
      </c>
      <c r="E255" s="2">
        <f t="shared" si="112"/>
        <v>204</v>
      </c>
      <c r="F255" s="3">
        <v>30520.74722222222</v>
      </c>
      <c r="G255" t="s">
        <v>45</v>
      </c>
      <c r="H255" s="3"/>
      <c r="I255" t="s">
        <v>46</v>
      </c>
      <c r="J255">
        <v>1040</v>
      </c>
      <c r="K255">
        <v>25.6</v>
      </c>
      <c r="L255">
        <v>62</v>
      </c>
      <c r="M255">
        <v>57.3</v>
      </c>
      <c r="N255">
        <v>350</v>
      </c>
      <c r="P255">
        <v>25.84</v>
      </c>
      <c r="Q255">
        <v>12.686</v>
      </c>
      <c r="R255">
        <v>342</v>
      </c>
      <c r="S255">
        <v>0.33350000000000002</v>
      </c>
      <c r="T255">
        <v>26.3</v>
      </c>
      <c r="U255">
        <v>25.88</v>
      </c>
      <c r="V255">
        <v>151</v>
      </c>
      <c r="W255">
        <v>354</v>
      </c>
      <c r="X255">
        <v>3.0440999999999998</v>
      </c>
      <c r="AM255">
        <v>212</v>
      </c>
      <c r="AN255">
        <f t="shared" si="109"/>
        <v>2486.2185600000003</v>
      </c>
      <c r="AO255">
        <f t="shared" si="104"/>
        <v>46.836050535623308</v>
      </c>
      <c r="AQ255">
        <f t="shared" si="105"/>
        <v>0.19451560615950791</v>
      </c>
      <c r="AS255">
        <f>0.15852+0.0847*COS(RADIANS(E255/365*360))</f>
        <v>7.9555103644118719E-2</v>
      </c>
      <c r="AU255">
        <v>354</v>
      </c>
      <c r="AV255">
        <f t="shared" si="106"/>
        <v>30.428910923434998</v>
      </c>
      <c r="AW255">
        <f t="shared" si="107"/>
        <v>36.416830851213994</v>
      </c>
      <c r="AX255">
        <f t="shared" si="108"/>
        <v>1.196783905373602</v>
      </c>
      <c r="AY255" s="5"/>
      <c r="BD255" s="5"/>
    </row>
    <row r="256" spans="1:56">
      <c r="A256">
        <v>334</v>
      </c>
      <c r="B256">
        <v>101</v>
      </c>
      <c r="C256" t="s">
        <v>59</v>
      </c>
      <c r="D256">
        <v>1</v>
      </c>
      <c r="E256" s="2">
        <f t="shared" si="112"/>
        <v>204</v>
      </c>
      <c r="F256" s="3">
        <v>30520.741666666665</v>
      </c>
      <c r="G256" t="s">
        <v>45</v>
      </c>
      <c r="H256" s="3"/>
      <c r="I256" t="s">
        <v>46</v>
      </c>
      <c r="J256">
        <v>1040</v>
      </c>
      <c r="K256">
        <v>25.95</v>
      </c>
      <c r="L256">
        <v>60.8</v>
      </c>
      <c r="M256">
        <v>56</v>
      </c>
      <c r="N256">
        <v>350</v>
      </c>
      <c r="P256">
        <v>26.19</v>
      </c>
      <c r="Q256">
        <v>13.343</v>
      </c>
      <c r="R256">
        <v>341</v>
      </c>
      <c r="S256">
        <v>0.45800000000000002</v>
      </c>
      <c r="T256">
        <v>34.299999999999997</v>
      </c>
      <c r="U256">
        <v>26.23</v>
      </c>
      <c r="V256">
        <v>162</v>
      </c>
      <c r="W256">
        <v>360</v>
      </c>
      <c r="X256">
        <v>3.7235999999999998</v>
      </c>
      <c r="AM256">
        <v>212</v>
      </c>
      <c r="AN256">
        <f t="shared" si="109"/>
        <v>2489.1284600000004</v>
      </c>
      <c r="AO256">
        <f t="shared" si="104"/>
        <v>47.478861549087604</v>
      </c>
      <c r="AQ256">
        <f t="shared" si="105"/>
        <v>0.19980438095666575</v>
      </c>
      <c r="AS256">
        <f>0.15852+0.0847*COS(RADIANS(E256/365*360))</f>
        <v>7.9555103644118719E-2</v>
      </c>
      <c r="AU256">
        <v>360</v>
      </c>
      <c r="AV256">
        <f t="shared" si="106"/>
        <v>35.21268021470663</v>
      </c>
      <c r="AW256">
        <f t="shared" si="107"/>
        <v>42.054148077904948</v>
      </c>
      <c r="AX256">
        <f t="shared" si="108"/>
        <v>1.194289892773938</v>
      </c>
      <c r="AY256" s="5"/>
      <c r="BD256" s="5"/>
    </row>
    <row r="257" spans="1:58">
      <c r="A257">
        <v>334</v>
      </c>
      <c r="B257">
        <v>101</v>
      </c>
      <c r="C257" t="s">
        <v>59</v>
      </c>
      <c r="D257">
        <v>1</v>
      </c>
      <c r="E257" s="2">
        <f t="shared" si="112"/>
        <v>204</v>
      </c>
      <c r="F257" s="3">
        <v>30520.738888888889</v>
      </c>
      <c r="G257" t="s">
        <v>45</v>
      </c>
      <c r="H257" s="3"/>
      <c r="I257" t="s">
        <v>46</v>
      </c>
      <c r="J257">
        <v>1040</v>
      </c>
      <c r="K257">
        <v>26</v>
      </c>
      <c r="L257">
        <v>61.2</v>
      </c>
      <c r="M257">
        <v>55.3</v>
      </c>
      <c r="N257">
        <v>350</v>
      </c>
      <c r="P257">
        <v>26.37</v>
      </c>
      <c r="Q257">
        <v>13.428000000000001</v>
      </c>
      <c r="R257">
        <v>339</v>
      </c>
      <c r="S257">
        <v>0.44790000000000002</v>
      </c>
      <c r="T257">
        <v>33.4</v>
      </c>
      <c r="U257">
        <v>26.37</v>
      </c>
      <c r="V257">
        <v>138</v>
      </c>
      <c r="W257">
        <v>404</v>
      </c>
      <c r="X257">
        <v>4.0944000000000003</v>
      </c>
      <c r="AM257">
        <v>212</v>
      </c>
      <c r="AN257">
        <f t="shared" si="109"/>
        <v>2490.2924200000002</v>
      </c>
      <c r="AO257">
        <f t="shared" si="104"/>
        <v>47.738023664648665</v>
      </c>
      <c r="AQ257">
        <f t="shared" si="105"/>
        <v>0.20195639278866367</v>
      </c>
      <c r="AS257">
        <f>0.15852+0.0847*COS(RADIANS(E257/365*360))</f>
        <v>7.9555103644118719E-2</v>
      </c>
      <c r="AU257">
        <v>404</v>
      </c>
      <c r="AV257">
        <f t="shared" si="106"/>
        <v>44.452663202473666</v>
      </c>
      <c r="AW257">
        <f t="shared" si="107"/>
        <v>53.41765080669775</v>
      </c>
      <c r="AX257">
        <f t="shared" si="108"/>
        <v>1.2016749269529752</v>
      </c>
      <c r="AY257" s="5"/>
      <c r="BD257" s="5"/>
    </row>
    <row r="258" spans="1:58">
      <c r="A258">
        <v>334</v>
      </c>
      <c r="B258">
        <v>101</v>
      </c>
      <c r="C258" t="s">
        <v>59</v>
      </c>
      <c r="D258">
        <v>1</v>
      </c>
      <c r="E258" s="2">
        <f t="shared" si="112"/>
        <v>204</v>
      </c>
      <c r="F258" s="3">
        <v>30520.722222222223</v>
      </c>
      <c r="G258" t="s">
        <v>45</v>
      </c>
      <c r="H258" s="3"/>
      <c r="I258" t="s">
        <v>46</v>
      </c>
      <c r="J258">
        <v>1040</v>
      </c>
      <c r="K258">
        <v>28</v>
      </c>
      <c r="L258">
        <v>55.1</v>
      </c>
      <c r="M258">
        <v>51.8</v>
      </c>
      <c r="N258">
        <v>350</v>
      </c>
      <c r="P258">
        <v>27.72</v>
      </c>
      <c r="Q258">
        <v>17.401</v>
      </c>
      <c r="R258">
        <v>341</v>
      </c>
      <c r="S258">
        <v>0.52259999999999995</v>
      </c>
      <c r="T258">
        <v>30</v>
      </c>
      <c r="U258">
        <v>28.4</v>
      </c>
      <c r="V258">
        <v>135</v>
      </c>
      <c r="W258">
        <v>412</v>
      </c>
      <c r="X258">
        <v>3.7464</v>
      </c>
      <c r="AM258">
        <v>212</v>
      </c>
      <c r="AN258">
        <f t="shared" si="109"/>
        <v>2507.16984</v>
      </c>
      <c r="AO258">
        <f t="shared" si="104"/>
        <v>51.629482077678752</v>
      </c>
      <c r="AQ258">
        <f t="shared" si="105"/>
        <v>0.23563230341955055</v>
      </c>
      <c r="AS258">
        <f>0.15852+0.0847*COS(RADIANS(E258/365*360))</f>
        <v>7.9555103644118719E-2</v>
      </c>
      <c r="AU258">
        <v>412</v>
      </c>
      <c r="AV258">
        <f t="shared" si="106"/>
        <v>45.519923133014331</v>
      </c>
      <c r="AW258">
        <f t="shared" si="107"/>
        <v>54.908887764558145</v>
      </c>
      <c r="AX258">
        <f t="shared" si="108"/>
        <v>1.2062605554958474</v>
      </c>
      <c r="AY258" s="5"/>
      <c r="BD258" s="5"/>
    </row>
    <row r="259" spans="1:58">
      <c r="A259">
        <v>334</v>
      </c>
      <c r="B259">
        <v>101</v>
      </c>
      <c r="C259" t="s">
        <v>59</v>
      </c>
      <c r="D259">
        <v>1</v>
      </c>
      <c r="E259" s="2">
        <f t="shared" si="112"/>
        <v>204</v>
      </c>
      <c r="F259" s="3">
        <v>30520.724999999999</v>
      </c>
      <c r="G259" t="s">
        <v>45</v>
      </c>
      <c r="H259" s="3"/>
      <c r="I259" t="s">
        <v>46</v>
      </c>
      <c r="J259">
        <v>1040</v>
      </c>
      <c r="K259">
        <v>27.6</v>
      </c>
      <c r="L259">
        <v>56.5</v>
      </c>
      <c r="M259">
        <v>52.4</v>
      </c>
      <c r="N259">
        <v>350</v>
      </c>
      <c r="P259">
        <v>27.48</v>
      </c>
      <c r="Q259">
        <v>16.606000000000002</v>
      </c>
      <c r="R259">
        <v>340</v>
      </c>
      <c r="S259">
        <v>0.49580000000000002</v>
      </c>
      <c r="T259">
        <v>29.9</v>
      </c>
      <c r="U259">
        <v>28.05</v>
      </c>
      <c r="V259">
        <v>135</v>
      </c>
      <c r="W259">
        <v>418</v>
      </c>
      <c r="X259">
        <v>3.7035999999999998</v>
      </c>
      <c r="AM259">
        <v>212</v>
      </c>
      <c r="AN259">
        <f t="shared" si="109"/>
        <v>2504.2599400000004</v>
      </c>
      <c r="AO259">
        <f t="shared" si="104"/>
        <v>50.940438626064235</v>
      </c>
      <c r="AQ259">
        <f t="shared" si="105"/>
        <v>0.22948348649464809</v>
      </c>
      <c r="AS259">
        <f>0.15852+0.0847*COS(RADIANS(E259/365*360))</f>
        <v>7.9555103644118719E-2</v>
      </c>
      <c r="AU259">
        <v>418</v>
      </c>
      <c r="AV259">
        <f t="shared" si="106"/>
        <v>44.333910449149435</v>
      </c>
      <c r="AW259">
        <f t="shared" si="107"/>
        <v>53.450846318189463</v>
      </c>
      <c r="AX259">
        <f t="shared" si="108"/>
        <v>1.2056424929963501</v>
      </c>
      <c r="AY259" s="5"/>
      <c r="BD259" s="5"/>
    </row>
    <row r="260" spans="1:58">
      <c r="A260">
        <v>334</v>
      </c>
      <c r="B260">
        <v>101</v>
      </c>
      <c r="C260" t="s">
        <v>59</v>
      </c>
      <c r="D260">
        <v>1</v>
      </c>
      <c r="E260" s="2">
        <f t="shared" si="112"/>
        <v>204</v>
      </c>
      <c r="F260" s="3">
        <v>30520.719444444443</v>
      </c>
      <c r="G260" t="s">
        <v>45</v>
      </c>
      <c r="H260" s="3"/>
      <c r="I260" t="s">
        <v>46</v>
      </c>
      <c r="J260">
        <v>1040</v>
      </c>
      <c r="K260">
        <v>28.5</v>
      </c>
      <c r="L260">
        <v>53.3</v>
      </c>
      <c r="M260">
        <v>51.2</v>
      </c>
      <c r="N260">
        <v>350</v>
      </c>
      <c r="P260">
        <v>27.95</v>
      </c>
      <c r="Q260">
        <v>18.728000000000002</v>
      </c>
      <c r="R260">
        <v>342</v>
      </c>
      <c r="S260">
        <v>0.52059999999999995</v>
      </c>
      <c r="T260">
        <v>27.8</v>
      </c>
      <c r="U260">
        <v>28.96</v>
      </c>
      <c r="V260">
        <v>139</v>
      </c>
      <c r="W260">
        <v>426</v>
      </c>
      <c r="X260">
        <v>3.4083999999999999</v>
      </c>
      <c r="AM260">
        <v>212</v>
      </c>
      <c r="AN260">
        <f t="shared" si="109"/>
        <v>2511.8256799999999</v>
      </c>
      <c r="AO260">
        <f t="shared" si="104"/>
        <v>52.747974644763353</v>
      </c>
      <c r="AQ260">
        <f t="shared" si="105"/>
        <v>0.24578360503636329</v>
      </c>
      <c r="AS260">
        <f>0.15852+0.0847*COS(RADIANS(E260/365*360))</f>
        <v>7.9555103644118719E-2</v>
      </c>
      <c r="AU260">
        <v>426</v>
      </c>
      <c r="AV260">
        <f t="shared" si="106"/>
        <v>41.433605099099154</v>
      </c>
      <c r="AW260">
        <f t="shared" si="107"/>
        <v>49.964914571355756</v>
      </c>
      <c r="AX260">
        <f t="shared" si="108"/>
        <v>1.2059031419508821</v>
      </c>
      <c r="AY260" s="5"/>
      <c r="BD260" s="5"/>
    </row>
    <row r="261" spans="1:58">
      <c r="A261">
        <v>334</v>
      </c>
      <c r="B261">
        <v>101</v>
      </c>
      <c r="C261" t="s">
        <v>59</v>
      </c>
      <c r="D261">
        <v>1</v>
      </c>
      <c r="E261" s="2">
        <f t="shared" ref="E261:E270" si="113">ROUND(F261,0)-"1-1-83"+1</f>
        <v>204</v>
      </c>
      <c r="F261" s="3">
        <v>30520.380555555555</v>
      </c>
      <c r="G261" t="s">
        <v>45</v>
      </c>
      <c r="H261" s="3"/>
      <c r="I261" t="s">
        <v>46</v>
      </c>
      <c r="J261">
        <v>1040</v>
      </c>
      <c r="K261">
        <v>30.9</v>
      </c>
      <c r="L261">
        <v>48.8</v>
      </c>
      <c r="M261">
        <v>44.9</v>
      </c>
      <c r="N261">
        <v>350</v>
      </c>
      <c r="P261">
        <v>31.29</v>
      </c>
      <c r="Q261">
        <v>23.21</v>
      </c>
      <c r="R261">
        <v>341</v>
      </c>
      <c r="S261">
        <v>0.77280000000000004</v>
      </c>
      <c r="T261">
        <v>33.299999999999997</v>
      </c>
      <c r="U261">
        <v>31.27</v>
      </c>
      <c r="V261">
        <v>152</v>
      </c>
      <c r="W261">
        <v>464</v>
      </c>
      <c r="X261">
        <v>3.7391000000000001</v>
      </c>
      <c r="AM261">
        <v>212</v>
      </c>
      <c r="AN261">
        <f t="shared" si="109"/>
        <v>2531.0310199999999</v>
      </c>
      <c r="AO261">
        <f t="shared" si="104"/>
        <v>57.575722959508909</v>
      </c>
      <c r="AQ261">
        <f t="shared" si="105"/>
        <v>0.29201330320759422</v>
      </c>
      <c r="AS261">
        <f>0.15852+0.0847*COS(RADIANS(E261/365*360))</f>
        <v>7.9555103644118719E-2</v>
      </c>
      <c r="AU261">
        <v>464</v>
      </c>
      <c r="AV261">
        <f t="shared" si="106"/>
        <v>45.620375664766478</v>
      </c>
      <c r="AW261">
        <f t="shared" si="107"/>
        <v>55.009912929354307</v>
      </c>
      <c r="AX261">
        <f t="shared" si="108"/>
        <v>1.2058189378707715</v>
      </c>
      <c r="AY261" s="5"/>
      <c r="BD261" s="5"/>
    </row>
    <row r="262" spans="1:58">
      <c r="A262">
        <v>334</v>
      </c>
      <c r="B262">
        <v>101</v>
      </c>
      <c r="C262" t="s">
        <v>59</v>
      </c>
      <c r="D262">
        <v>1</v>
      </c>
      <c r="E262" s="2">
        <f t="shared" si="113"/>
        <v>204</v>
      </c>
      <c r="F262" s="3">
        <v>30520.37777777778</v>
      </c>
      <c r="G262" t="s">
        <v>45</v>
      </c>
      <c r="H262" s="3"/>
      <c r="I262" t="s">
        <v>46</v>
      </c>
      <c r="J262">
        <v>1040</v>
      </c>
      <c r="K262">
        <v>31.85</v>
      </c>
      <c r="L262">
        <v>49.9</v>
      </c>
      <c r="M262">
        <v>45.2</v>
      </c>
      <c r="N262">
        <v>350</v>
      </c>
      <c r="P262">
        <v>31.14</v>
      </c>
      <c r="Q262">
        <v>23.879000000000001</v>
      </c>
      <c r="R262">
        <v>338</v>
      </c>
      <c r="S262">
        <v>1.3556999999999999</v>
      </c>
      <c r="T262">
        <v>56.8</v>
      </c>
      <c r="U262">
        <v>32.18</v>
      </c>
      <c r="V262">
        <v>186</v>
      </c>
      <c r="W262">
        <v>522</v>
      </c>
      <c r="X262">
        <v>5.0246000000000004</v>
      </c>
      <c r="AM262">
        <v>212</v>
      </c>
      <c r="AN262">
        <f t="shared" si="109"/>
        <v>2538.5967600000004</v>
      </c>
      <c r="AO262">
        <f t="shared" si="104"/>
        <v>59.57503872590366</v>
      </c>
      <c r="AQ262">
        <f t="shared" si="105"/>
        <v>0.31230428439160968</v>
      </c>
      <c r="AS262">
        <f>0.15852+0.0847*COS(RADIANS(E262/365*360))</f>
        <v>7.9555103644118719E-2</v>
      </c>
      <c r="AU262">
        <v>522</v>
      </c>
      <c r="AV262">
        <f t="shared" si="106"/>
        <v>51.526430835258253</v>
      </c>
      <c r="AW262">
        <f t="shared" si="107"/>
        <v>61.73958640187702</v>
      </c>
      <c r="AX262">
        <f t="shared" si="108"/>
        <v>1.1982119739531845</v>
      </c>
      <c r="AY262" s="5"/>
      <c r="BD262" s="5"/>
    </row>
    <row r="263" spans="1:58">
      <c r="A263">
        <v>334</v>
      </c>
      <c r="B263">
        <v>101</v>
      </c>
      <c r="C263" t="s">
        <v>59</v>
      </c>
      <c r="D263">
        <v>1</v>
      </c>
      <c r="E263" s="2">
        <f t="shared" si="113"/>
        <v>204</v>
      </c>
      <c r="F263" s="3">
        <v>30520.325000000001</v>
      </c>
      <c r="G263" t="s">
        <v>45</v>
      </c>
      <c r="H263" s="3"/>
      <c r="I263" t="s">
        <v>46</v>
      </c>
      <c r="J263">
        <v>1040</v>
      </c>
      <c r="K263">
        <v>20.95</v>
      </c>
      <c r="L263">
        <v>82.8</v>
      </c>
      <c r="M263">
        <v>75.5</v>
      </c>
      <c r="N263">
        <v>350</v>
      </c>
      <c r="P263">
        <v>22.18</v>
      </c>
      <c r="Q263">
        <v>5.0430000000000001</v>
      </c>
      <c r="R263">
        <v>339</v>
      </c>
      <c r="S263">
        <v>0.2641</v>
      </c>
      <c r="T263">
        <v>52.4</v>
      </c>
      <c r="U263">
        <v>21.54</v>
      </c>
      <c r="V263">
        <v>184</v>
      </c>
      <c r="W263">
        <v>540</v>
      </c>
      <c r="X263">
        <v>5.0183</v>
      </c>
      <c r="AM263">
        <v>212</v>
      </c>
      <c r="AN263">
        <f t="shared" si="109"/>
        <v>2450.1358000000005</v>
      </c>
      <c r="AO263">
        <f t="shared" si="104"/>
        <v>39.44605948720676</v>
      </c>
      <c r="AQ263">
        <f t="shared" si="105"/>
        <v>0.13873576888037659</v>
      </c>
      <c r="AS263">
        <f>0.15852+0.0847*COS(RADIANS(E263/365*360))</f>
        <v>7.9555103644118719E-2</v>
      </c>
      <c r="AU263">
        <v>540</v>
      </c>
      <c r="AV263">
        <f t="shared" si="106"/>
        <v>37.515243267624946</v>
      </c>
      <c r="AW263">
        <f t="shared" si="107"/>
        <v>44.315536200090996</v>
      </c>
      <c r="AX263">
        <f t="shared" si="108"/>
        <v>1.181267461974173</v>
      </c>
      <c r="AY263" s="5">
        <f t="shared" ref="AY263:AY326" si="114">W263*AS263*AV263/SQRT(W263^2*AS263^2-AV263^2)</f>
        <v>76.994477205482156</v>
      </c>
      <c r="AZ263">
        <f t="shared" ref="AZ263:AZ326" si="115">LN(AY263)-LN(1+EXP(614.6/8.314-200000/AN263))+32879/AN263</f>
        <v>17.76253924878857</v>
      </c>
      <c r="BD263" s="5"/>
    </row>
    <row r="264" spans="1:58">
      <c r="A264">
        <v>334</v>
      </c>
      <c r="B264">
        <v>101</v>
      </c>
      <c r="C264" t="s">
        <v>59</v>
      </c>
      <c r="D264">
        <v>1</v>
      </c>
      <c r="E264" s="2">
        <f t="shared" si="113"/>
        <v>204</v>
      </c>
      <c r="F264" s="3">
        <v>30520.386111111111</v>
      </c>
      <c r="G264" t="s">
        <v>45</v>
      </c>
      <c r="H264" s="3"/>
      <c r="I264" t="s">
        <v>46</v>
      </c>
      <c r="J264">
        <v>1040</v>
      </c>
      <c r="K264">
        <v>30.7</v>
      </c>
      <c r="L264">
        <v>51.3</v>
      </c>
      <c r="M264">
        <v>44.4</v>
      </c>
      <c r="N264">
        <v>350</v>
      </c>
      <c r="P264">
        <v>31.59</v>
      </c>
      <c r="Q264">
        <v>22.376000000000001</v>
      </c>
      <c r="R264">
        <v>338</v>
      </c>
      <c r="S264">
        <v>1.1196999999999999</v>
      </c>
      <c r="T264">
        <v>50</v>
      </c>
      <c r="U264">
        <v>31.27</v>
      </c>
      <c r="V264">
        <v>175</v>
      </c>
      <c r="W264">
        <v>686</v>
      </c>
      <c r="X264">
        <v>4.7831999999999999</v>
      </c>
      <c r="AM264">
        <v>212</v>
      </c>
      <c r="AN264">
        <f t="shared" si="109"/>
        <v>2531.0310199999999</v>
      </c>
      <c r="AO264">
        <f t="shared" si="104"/>
        <v>57.575722959508909</v>
      </c>
      <c r="AQ264">
        <f t="shared" si="105"/>
        <v>0.29201330320759422</v>
      </c>
      <c r="AS264">
        <f>0.15852+0.0847*COS(RADIANS(E264/365*360))</f>
        <v>7.9555103644118719E-2</v>
      </c>
      <c r="AU264">
        <v>686</v>
      </c>
      <c r="AV264">
        <f t="shared" si="106"/>
        <v>50.162726665639411</v>
      </c>
      <c r="AW264">
        <f t="shared" si="107"/>
        <v>60.165801680445469</v>
      </c>
      <c r="AX264">
        <f t="shared" si="108"/>
        <v>1.1994125056534852</v>
      </c>
      <c r="AY264" s="5">
        <f t="shared" si="114"/>
        <v>127.35051985832364</v>
      </c>
      <c r="AZ264">
        <f t="shared" si="115"/>
        <v>17.83119717897085</v>
      </c>
      <c r="BD264" s="5"/>
    </row>
    <row r="265" spans="1:58">
      <c r="A265">
        <v>334</v>
      </c>
      <c r="B265">
        <v>101</v>
      </c>
      <c r="C265" t="s">
        <v>59</v>
      </c>
      <c r="D265">
        <v>1</v>
      </c>
      <c r="E265" s="2">
        <f t="shared" si="113"/>
        <v>204</v>
      </c>
      <c r="F265" s="3">
        <v>30520.327777777777</v>
      </c>
      <c r="G265" t="s">
        <v>45</v>
      </c>
      <c r="H265" s="3"/>
      <c r="I265" t="s">
        <v>46</v>
      </c>
      <c r="J265">
        <v>1040</v>
      </c>
      <c r="K265">
        <v>21.25</v>
      </c>
      <c r="L265">
        <v>82.9</v>
      </c>
      <c r="M265">
        <v>73.400000000000006</v>
      </c>
      <c r="N265">
        <v>350</v>
      </c>
      <c r="P265">
        <v>22.77</v>
      </c>
      <c r="Q265">
        <v>5.1879999999999997</v>
      </c>
      <c r="R265">
        <v>343</v>
      </c>
      <c r="S265">
        <v>0.21079999999999999</v>
      </c>
      <c r="T265">
        <v>40.6</v>
      </c>
      <c r="U265">
        <v>21.89</v>
      </c>
      <c r="V265">
        <v>201</v>
      </c>
      <c r="W265">
        <v>768</v>
      </c>
      <c r="X265">
        <v>3.5339999999999998</v>
      </c>
      <c r="AM265">
        <v>212</v>
      </c>
      <c r="AN265">
        <f t="shared" si="109"/>
        <v>2453.0457000000001</v>
      </c>
      <c r="AO265">
        <f t="shared" si="104"/>
        <v>40.0036115964947</v>
      </c>
      <c r="AQ265">
        <f t="shared" si="105"/>
        <v>0.1426213269898752</v>
      </c>
      <c r="AS265">
        <f>0.15852+0.0847*COS(RADIANS(E265/365*360))</f>
        <v>7.9555103644118719E-2</v>
      </c>
      <c r="AU265">
        <v>768</v>
      </c>
      <c r="AV265">
        <f t="shared" si="106"/>
        <v>25.669076432699757</v>
      </c>
      <c r="AW265">
        <f t="shared" si="107"/>
        <v>30.248034877379762</v>
      </c>
      <c r="AX265">
        <f t="shared" si="108"/>
        <v>1.1783842304060026</v>
      </c>
      <c r="AY265" s="5">
        <f t="shared" si="114"/>
        <v>28.286570058847044</v>
      </c>
      <c r="AZ265">
        <f t="shared" si="115"/>
        <v>16.745228430127447</v>
      </c>
      <c r="BD265" s="5"/>
    </row>
    <row r="266" spans="1:58">
      <c r="A266">
        <v>334</v>
      </c>
      <c r="B266">
        <v>101</v>
      </c>
      <c r="C266" t="s">
        <v>59</v>
      </c>
      <c r="D266">
        <v>1</v>
      </c>
      <c r="E266" s="2">
        <f t="shared" si="112"/>
        <v>204</v>
      </c>
      <c r="F266" s="3">
        <v>30520.716666666667</v>
      </c>
      <c r="G266" t="s">
        <v>45</v>
      </c>
      <c r="H266" s="3"/>
      <c r="I266" t="s">
        <v>46</v>
      </c>
      <c r="J266">
        <v>1040</v>
      </c>
      <c r="K266">
        <v>29.25</v>
      </c>
      <c r="L266">
        <v>52.3</v>
      </c>
      <c r="M266">
        <v>50.7</v>
      </c>
      <c r="N266">
        <v>350</v>
      </c>
      <c r="P266">
        <v>28.19</v>
      </c>
      <c r="Q266">
        <v>19.344999999999999</v>
      </c>
      <c r="R266">
        <v>342</v>
      </c>
      <c r="S266">
        <v>0.60399999999999998</v>
      </c>
      <c r="T266">
        <v>31.2</v>
      </c>
      <c r="U266">
        <v>29.45</v>
      </c>
      <c r="V266">
        <v>175</v>
      </c>
      <c r="W266">
        <v>806</v>
      </c>
      <c r="X266">
        <v>3.0988000000000002</v>
      </c>
      <c r="AM266">
        <v>212</v>
      </c>
      <c r="AN266">
        <f t="shared" si="109"/>
        <v>2515.8995400000003</v>
      </c>
      <c r="AO266">
        <f t="shared" si="104"/>
        <v>53.743017444136783</v>
      </c>
      <c r="AQ266">
        <f t="shared" si="105"/>
        <v>0.25499144837410986</v>
      </c>
      <c r="AS266">
        <f>0.15852+0.0847*COS(RADIANS(E266/365*360))</f>
        <v>7.9555103644118719E-2</v>
      </c>
      <c r="AU266">
        <v>806</v>
      </c>
      <c r="AV266">
        <f t="shared" si="106"/>
        <v>31.252608406511669</v>
      </c>
      <c r="AW266">
        <f t="shared" si="107"/>
        <v>37.388864783952535</v>
      </c>
      <c r="AX266">
        <f t="shared" si="108"/>
        <v>1.1963438154545314</v>
      </c>
      <c r="AY266" s="5">
        <f t="shared" si="114"/>
        <v>35.791702013692543</v>
      </c>
      <c r="AZ266">
        <f t="shared" si="115"/>
        <v>16.642403187921129</v>
      </c>
      <c r="BD266" s="5"/>
    </row>
    <row r="267" spans="1:58">
      <c r="A267">
        <v>334</v>
      </c>
      <c r="B267">
        <v>101</v>
      </c>
      <c r="C267" t="s">
        <v>59</v>
      </c>
      <c r="D267">
        <v>1</v>
      </c>
      <c r="E267" s="2">
        <f t="shared" si="113"/>
        <v>204</v>
      </c>
      <c r="F267" s="3">
        <v>30520.330555555556</v>
      </c>
      <c r="G267" t="s">
        <v>45</v>
      </c>
      <c r="H267" s="3"/>
      <c r="I267" t="s">
        <v>46</v>
      </c>
      <c r="J267">
        <v>1040</v>
      </c>
      <c r="K267">
        <v>21.65</v>
      </c>
      <c r="L267">
        <v>82.2</v>
      </c>
      <c r="M267">
        <v>71.3</v>
      </c>
      <c r="N267">
        <v>350</v>
      </c>
      <c r="P267">
        <v>23.36</v>
      </c>
      <c r="Q267">
        <v>6.0860000000000003</v>
      </c>
      <c r="R267">
        <v>340</v>
      </c>
      <c r="S267">
        <v>0.2412</v>
      </c>
      <c r="T267">
        <v>39.6</v>
      </c>
      <c r="U267">
        <v>22.66</v>
      </c>
      <c r="V267">
        <v>167</v>
      </c>
      <c r="W267">
        <v>812</v>
      </c>
      <c r="X267">
        <v>4.2016</v>
      </c>
      <c r="AM267">
        <v>212</v>
      </c>
      <c r="AN267">
        <f t="shared" si="109"/>
        <v>2459.4474800000003</v>
      </c>
      <c r="AO267">
        <f t="shared" si="104"/>
        <v>41.253300293385834</v>
      </c>
      <c r="AQ267">
        <f t="shared" si="105"/>
        <v>0.15152204180171192</v>
      </c>
      <c r="AS267">
        <f>0.15852+0.0847*COS(RADIANS(E267/365*360))</f>
        <v>7.9555103644118719E-2</v>
      </c>
      <c r="AU267">
        <v>812</v>
      </c>
      <c r="AV267">
        <f t="shared" si="106"/>
        <v>34.549858886902051</v>
      </c>
      <c r="AW267">
        <f t="shared" si="107"/>
        <v>41.01076258772671</v>
      </c>
      <c r="AX267">
        <f t="shared" si="108"/>
        <v>1.187002318069496</v>
      </c>
      <c r="AY267" s="5">
        <f t="shared" si="114"/>
        <v>40.889600784906655</v>
      </c>
      <c r="AZ267">
        <f t="shared" si="115"/>
        <v>17.078711725976454</v>
      </c>
      <c r="BA267">
        <f>EXP(AZ267-32879/8.314/298.16)/(1+EXP(614.6/8.314-200000/298.16/8.314))</f>
        <v>45.332208862708427</v>
      </c>
      <c r="BB267">
        <f>+EXP(11.88-14510/AN267)*1000</f>
        <v>395559.38761631749</v>
      </c>
      <c r="BC267">
        <f>+EXP(38.08-80470/AN267)</f>
        <v>212.99510964684052</v>
      </c>
      <c r="BD267" s="5">
        <f>(X267+AQ267)*(V267+BC267*(1+212.78/BB267*1000))/(V267-AO267)</f>
        <v>17.121107420698575</v>
      </c>
      <c r="BE267">
        <f>+LN(BD267)-LN(1+EXP(645/8.31-203000/AN267))+(74000/AN267)</f>
        <v>32.921109188043069</v>
      </c>
      <c r="BF267">
        <f>EXP(BE267-74000/8.314/298.16)/(1+EXP(645/8.314-203000/298.16/8.314))</f>
        <v>21.239362442481962</v>
      </c>
    </row>
    <row r="268" spans="1:58">
      <c r="A268">
        <v>334</v>
      </c>
      <c r="B268">
        <v>101</v>
      </c>
      <c r="C268" t="s">
        <v>59</v>
      </c>
      <c r="D268">
        <v>1</v>
      </c>
      <c r="E268" s="2">
        <f t="shared" si="113"/>
        <v>204</v>
      </c>
      <c r="F268" s="3">
        <v>30520.411111111112</v>
      </c>
      <c r="G268" t="s">
        <v>45</v>
      </c>
      <c r="H268" s="3"/>
      <c r="I268" t="s">
        <v>46</v>
      </c>
      <c r="J268">
        <v>1040</v>
      </c>
      <c r="K268">
        <v>32.75</v>
      </c>
      <c r="L268">
        <v>48.5</v>
      </c>
      <c r="M268">
        <v>41.9</v>
      </c>
      <c r="N268">
        <v>350</v>
      </c>
      <c r="P268">
        <v>32.93</v>
      </c>
      <c r="Q268">
        <v>26.6</v>
      </c>
      <c r="R268">
        <v>336</v>
      </c>
      <c r="S268">
        <v>1.7225999999999999</v>
      </c>
      <c r="T268">
        <v>64.8</v>
      </c>
      <c r="U268">
        <v>33.369999999999997</v>
      </c>
      <c r="V268">
        <v>188</v>
      </c>
      <c r="W268">
        <v>820</v>
      </c>
      <c r="X268">
        <v>5.5270999999999999</v>
      </c>
      <c r="AM268">
        <v>212</v>
      </c>
      <c r="AN268">
        <f t="shared" si="109"/>
        <v>2548.4904200000001</v>
      </c>
      <c r="AO268">
        <f t="shared" si="104"/>
        <v>62.275607159606622</v>
      </c>
      <c r="AQ268">
        <f t="shared" si="105"/>
        <v>0.34077591098366206</v>
      </c>
      <c r="AS268">
        <f>0.15852+0.0847*COS(RADIANS(E268/365*360))</f>
        <v>7.9555103644118719E-2</v>
      </c>
      <c r="AU268">
        <v>820</v>
      </c>
      <c r="AV268">
        <f t="shared" si="106"/>
        <v>58.350227828283849</v>
      </c>
      <c r="AW268">
        <f t="shared" si="107"/>
        <v>70.003846829862979</v>
      </c>
      <c r="AX268">
        <f t="shared" si="108"/>
        <v>1.1997184832915138</v>
      </c>
      <c r="AY268" s="5">
        <f t="shared" si="114"/>
        <v>130.49390482126361</v>
      </c>
      <c r="AZ268">
        <f t="shared" si="115"/>
        <v>17.762222916305497</v>
      </c>
      <c r="BA268">
        <f>EXP(AZ268-32879/8.314/298.16)/(1+EXP(614.6/8.314-200000/298.16/8.314))</f>
        <v>89.794971994701115</v>
      </c>
      <c r="BB268">
        <f>+EXP(11.88-14510/AN268)*1000</f>
        <v>486109.24120394362</v>
      </c>
      <c r="BC268">
        <f>+EXP(38.08-80470/AN268)</f>
        <v>668.10461720699493</v>
      </c>
      <c r="BD268" s="5">
        <f>(X268+AQ268)*(V268+BC268*(1+212.78/BB268*1000))/(V268-AO268)</f>
        <v>53.605632246913139</v>
      </c>
      <c r="BE268">
        <f>+LN(BD268)-LN(1+EXP(645/8.31-203000/AN268))+(74000/AN268)</f>
        <v>32.895940090297835</v>
      </c>
      <c r="BF268">
        <f>EXP(BE268-74000/8.314/298.16)/(1+EXP(645/8.314-203000/298.16/8.314))</f>
        <v>20.711458158310975</v>
      </c>
    </row>
    <row r="269" spans="1:58">
      <c r="A269">
        <v>334</v>
      </c>
      <c r="B269">
        <v>101</v>
      </c>
      <c r="C269" t="s">
        <v>59</v>
      </c>
      <c r="D269">
        <v>1</v>
      </c>
      <c r="E269" s="2">
        <f t="shared" si="113"/>
        <v>204</v>
      </c>
      <c r="F269" s="3">
        <v>30520.333333333332</v>
      </c>
      <c r="G269" t="s">
        <v>45</v>
      </c>
      <c r="H269" s="3"/>
      <c r="I269" t="s">
        <v>46</v>
      </c>
      <c r="J269">
        <v>1040</v>
      </c>
      <c r="K269">
        <v>22.55</v>
      </c>
      <c r="L269">
        <v>80.7</v>
      </c>
      <c r="M269">
        <v>69.3</v>
      </c>
      <c r="N269">
        <v>350</v>
      </c>
      <c r="P269">
        <v>23.95</v>
      </c>
      <c r="Q269">
        <v>7.0739999999999998</v>
      </c>
      <c r="R269">
        <v>339</v>
      </c>
      <c r="S269">
        <v>0.34079999999999999</v>
      </c>
      <c r="T269">
        <v>48.2</v>
      </c>
      <c r="U269">
        <v>23.71</v>
      </c>
      <c r="V269">
        <v>164</v>
      </c>
      <c r="W269">
        <v>846</v>
      </c>
      <c r="X269">
        <v>5.1879999999999997</v>
      </c>
      <c r="AM269">
        <v>212</v>
      </c>
      <c r="AN269">
        <f t="shared" si="109"/>
        <v>2468.1771800000001</v>
      </c>
      <c r="AO269">
        <f t="shared" si="104"/>
        <v>43.009511334549344</v>
      </c>
      <c r="AQ269">
        <f t="shared" si="105"/>
        <v>0.16447801205740492</v>
      </c>
      <c r="AS269">
        <f>0.15852+0.0847*COS(RADIANS(E269/365*360))</f>
        <v>7.9555103644118719E-2</v>
      </c>
      <c r="AU269">
        <v>846</v>
      </c>
      <c r="AV269">
        <f t="shared" si="106"/>
        <v>44.242199075093652</v>
      </c>
      <c r="AW269">
        <f t="shared" si="107"/>
        <v>52.626509837838356</v>
      </c>
      <c r="AX269">
        <f t="shared" si="108"/>
        <v>1.1895093584411063</v>
      </c>
      <c r="AY269" s="5">
        <f t="shared" si="114"/>
        <v>58.709105174379225</v>
      </c>
      <c r="AZ269">
        <f t="shared" si="115"/>
        <v>17.392943435767478</v>
      </c>
      <c r="BA269">
        <f>EXP(AZ269-32879/8.314/298.16)/(1+EXP(614.6/8.314-200000/298.16/8.314))</f>
        <v>62.069175816840513</v>
      </c>
      <c r="BB269">
        <f>+EXP(11.88-14510/AN269)*1000</f>
        <v>403900.10791810957</v>
      </c>
      <c r="BC269">
        <f>+EXP(38.08-80470/AN269)</f>
        <v>239.12636588628553</v>
      </c>
      <c r="BD269" s="5">
        <f>(X269+AQ269)*(V269+BC269*(1+212.78/BB269*1000))/(V269-AO269)</f>
        <v>23.40682604711429</v>
      </c>
      <c r="BE269">
        <f>+LN(BD269)-LN(1+EXP(645/8.31-203000/AN269))+(74000/AN269)</f>
        <v>33.124956503534285</v>
      </c>
      <c r="BF269">
        <f>EXP(BE269-74000/8.314/298.16)/(1+EXP(645/8.314-203000/298.16/8.314))</f>
        <v>26.041814458588266</v>
      </c>
    </row>
    <row r="270" spans="1:58">
      <c r="A270">
        <v>334</v>
      </c>
      <c r="B270">
        <v>101</v>
      </c>
      <c r="C270" t="s">
        <v>59</v>
      </c>
      <c r="D270">
        <v>1</v>
      </c>
      <c r="E270" s="2">
        <f t="shared" si="113"/>
        <v>204</v>
      </c>
      <c r="F270" s="3">
        <v>30520.336111111112</v>
      </c>
      <c r="G270" t="s">
        <v>45</v>
      </c>
      <c r="H270" s="3"/>
      <c r="I270" t="s">
        <v>46</v>
      </c>
      <c r="J270">
        <v>1040</v>
      </c>
      <c r="K270">
        <v>23.6</v>
      </c>
      <c r="L270">
        <v>78</v>
      </c>
      <c r="M270">
        <v>67.2</v>
      </c>
      <c r="N270">
        <v>350</v>
      </c>
      <c r="P270">
        <v>24.53</v>
      </c>
      <c r="Q270">
        <v>8.4139999999999997</v>
      </c>
      <c r="R270">
        <v>338</v>
      </c>
      <c r="S270">
        <v>0.44550000000000001</v>
      </c>
      <c r="T270">
        <v>52.9</v>
      </c>
      <c r="U270">
        <v>24.83</v>
      </c>
      <c r="V270">
        <v>166</v>
      </c>
      <c r="W270">
        <v>890</v>
      </c>
      <c r="X270">
        <v>5.5915999999999997</v>
      </c>
      <c r="AM270">
        <v>212</v>
      </c>
      <c r="AN270">
        <f t="shared" si="109"/>
        <v>2477.4888599999999</v>
      </c>
      <c r="AO270">
        <f t="shared" si="104"/>
        <v>44.950728401808995</v>
      </c>
      <c r="AQ270">
        <f t="shared" si="105"/>
        <v>0.17940666629617677</v>
      </c>
      <c r="AS270">
        <f>0.15852+0.0847*COS(RADIANS(E270/365*360))</f>
        <v>7.9555103644118719E-2</v>
      </c>
      <c r="AU270">
        <v>890</v>
      </c>
      <c r="AV270">
        <f t="shared" si="106"/>
        <v>48.800261038519196</v>
      </c>
      <c r="AW270">
        <f t="shared" si="107"/>
        <v>58.114822965000911</v>
      </c>
      <c r="AX270">
        <f t="shared" si="108"/>
        <v>1.1908711496262185</v>
      </c>
      <c r="AY270" s="5">
        <f t="shared" si="114"/>
        <v>67.353184755754782</v>
      </c>
      <c r="AZ270">
        <f t="shared" si="115"/>
        <v>17.479939835729859</v>
      </c>
      <c r="BA270">
        <f>EXP(AZ270-32879/8.314/298.16)/(1+EXP(614.6/8.314-200000/298.16/8.314))</f>
        <v>67.710814049524757</v>
      </c>
      <c r="BB270">
        <f>+EXP(11.88-14510/AN270)*1000</f>
        <v>412923.88238714519</v>
      </c>
      <c r="BC270">
        <f>+EXP(38.08-80470/AN270)</f>
        <v>270.2996197330304</v>
      </c>
      <c r="BD270" s="5">
        <f>(X270+AQ270)*(V270+BC270*(1+212.78/BB270*1000))/(V270-AO270)</f>
        <v>27.440943092232743</v>
      </c>
      <c r="BE270">
        <f>+LN(BD270)-LN(1+EXP(645/8.31-203000/AN270))+(74000/AN270)</f>
        <v>33.167783891391899</v>
      </c>
      <c r="BF270">
        <f>EXP(BE270-74000/8.314/298.16)/(1+EXP(645/8.314-203000/298.16/8.314))</f>
        <v>27.181344728885556</v>
      </c>
    </row>
    <row r="271" spans="1:58">
      <c r="A271">
        <v>334</v>
      </c>
      <c r="B271">
        <v>101</v>
      </c>
      <c r="C271" t="s">
        <v>59</v>
      </c>
      <c r="D271">
        <v>1</v>
      </c>
      <c r="E271" s="2">
        <f t="shared" si="112"/>
        <v>204</v>
      </c>
      <c r="F271" s="3">
        <v>30520.713888888888</v>
      </c>
      <c r="G271" t="s">
        <v>45</v>
      </c>
      <c r="H271" s="3"/>
      <c r="I271" t="s">
        <v>46</v>
      </c>
      <c r="J271">
        <v>1040</v>
      </c>
      <c r="K271">
        <v>29.5</v>
      </c>
      <c r="L271">
        <v>52</v>
      </c>
      <c r="M271">
        <v>50.1</v>
      </c>
      <c r="N271">
        <v>350</v>
      </c>
      <c r="P271">
        <v>28.42</v>
      </c>
      <c r="Q271">
        <v>19.652000000000001</v>
      </c>
      <c r="R271">
        <v>341</v>
      </c>
      <c r="S271">
        <v>0.63959999999999995</v>
      </c>
      <c r="T271">
        <v>32.5</v>
      </c>
      <c r="U271">
        <v>29.66</v>
      </c>
      <c r="V271">
        <v>165</v>
      </c>
      <c r="W271">
        <v>904</v>
      </c>
      <c r="X271">
        <v>3.4228999999999998</v>
      </c>
      <c r="AM271">
        <v>212</v>
      </c>
      <c r="AN271">
        <f t="shared" si="109"/>
        <v>2517.6454800000006</v>
      </c>
      <c r="AO271">
        <f t="shared" si="104"/>
        <v>54.174186950940197</v>
      </c>
      <c r="AQ271">
        <f t="shared" si="105"/>
        <v>0.25903308457581037</v>
      </c>
      <c r="AS271">
        <f>0.15852+0.0847*COS(RADIANS(E271/365*360))</f>
        <v>7.9555103644118719E-2</v>
      </c>
      <c r="AU271">
        <v>904</v>
      </c>
      <c r="AV271">
        <f t="shared" si="106"/>
        <v>36.325487494102198</v>
      </c>
      <c r="AW271">
        <f t="shared" si="107"/>
        <v>43.565892825339844</v>
      </c>
      <c r="AX271">
        <f t="shared" si="108"/>
        <v>1.1993202522722701</v>
      </c>
      <c r="AY271" s="5">
        <f t="shared" si="114"/>
        <v>42.089060022247196</v>
      </c>
      <c r="AZ271">
        <f t="shared" si="115"/>
        <v>16.795197287495522</v>
      </c>
      <c r="BD271" s="5"/>
    </row>
    <row r="272" spans="1:58">
      <c r="A272">
        <v>334</v>
      </c>
      <c r="B272">
        <v>101</v>
      </c>
      <c r="C272" t="s">
        <v>59</v>
      </c>
      <c r="D272">
        <v>1</v>
      </c>
      <c r="E272" s="2">
        <f t="shared" si="112"/>
        <v>204</v>
      </c>
      <c r="F272" s="3">
        <v>30520.711111111112</v>
      </c>
      <c r="G272" t="s">
        <v>45</v>
      </c>
      <c r="H272" s="3"/>
      <c r="I272" t="s">
        <v>46</v>
      </c>
      <c r="J272">
        <v>1040</v>
      </c>
      <c r="K272">
        <v>29.5</v>
      </c>
      <c r="L272">
        <v>52</v>
      </c>
      <c r="M272">
        <v>49.5</v>
      </c>
      <c r="N272">
        <v>350</v>
      </c>
      <c r="P272">
        <v>28.65</v>
      </c>
      <c r="Q272">
        <v>19.815999999999999</v>
      </c>
      <c r="R272">
        <v>340</v>
      </c>
      <c r="S272">
        <v>0.67210000000000003</v>
      </c>
      <c r="T272">
        <v>33.9</v>
      </c>
      <c r="U272">
        <v>29.73</v>
      </c>
      <c r="V272">
        <v>161</v>
      </c>
      <c r="W272">
        <v>932</v>
      </c>
      <c r="X272">
        <v>3.6251000000000002</v>
      </c>
      <c r="AM272">
        <v>212</v>
      </c>
      <c r="AN272">
        <f t="shared" si="109"/>
        <v>2518.2274600000005</v>
      </c>
      <c r="AO272">
        <f t="shared" si="104"/>
        <v>54.318543713276398</v>
      </c>
      <c r="AQ272">
        <f t="shared" si="105"/>
        <v>0.2603932206348995</v>
      </c>
      <c r="AS272">
        <f>0.15852+0.0847*COS(RADIANS(E272/365*360))</f>
        <v>7.9555103644118719E-2</v>
      </c>
      <c r="AU272">
        <v>932</v>
      </c>
      <c r="AV272">
        <f t="shared" si="106"/>
        <v>39.282293725418235</v>
      </c>
      <c r="AW272">
        <f t="shared" si="107"/>
        <v>47.160120546455339</v>
      </c>
      <c r="AX272">
        <f t="shared" si="108"/>
        <v>1.200543962022758</v>
      </c>
      <c r="AY272" s="5">
        <f t="shared" si="114"/>
        <v>46.316801375633233</v>
      </c>
      <c r="AZ272">
        <f t="shared" si="115"/>
        <v>16.887821855576444</v>
      </c>
      <c r="BD272" s="5"/>
    </row>
    <row r="273" spans="1:58">
      <c r="A273">
        <v>334</v>
      </c>
      <c r="B273">
        <v>101</v>
      </c>
      <c r="C273" t="s">
        <v>59</v>
      </c>
      <c r="D273">
        <v>1</v>
      </c>
      <c r="E273" s="2">
        <f t="shared" si="112"/>
        <v>203</v>
      </c>
      <c r="F273" s="3">
        <v>30520.338888888888</v>
      </c>
      <c r="G273" t="s">
        <v>45</v>
      </c>
      <c r="H273" s="3"/>
      <c r="I273" t="s">
        <v>46</v>
      </c>
      <c r="J273">
        <v>1040</v>
      </c>
      <c r="K273">
        <v>24.65</v>
      </c>
      <c r="L273">
        <v>74.2</v>
      </c>
      <c r="M273">
        <v>65.2</v>
      </c>
      <c r="N273">
        <v>350</v>
      </c>
      <c r="P273">
        <v>25.12</v>
      </c>
      <c r="Q273">
        <v>10.361000000000001</v>
      </c>
      <c r="R273">
        <v>337</v>
      </c>
      <c r="S273">
        <v>0.57879999999999998</v>
      </c>
      <c r="T273">
        <v>55.9</v>
      </c>
      <c r="U273">
        <v>26.02</v>
      </c>
      <c r="V273">
        <v>169</v>
      </c>
      <c r="W273">
        <v>952</v>
      </c>
      <c r="X273">
        <v>5.7374999999999998</v>
      </c>
      <c r="AM273">
        <v>212</v>
      </c>
      <c r="AN273">
        <f t="shared" si="109"/>
        <v>2487.3825200000001</v>
      </c>
      <c r="AO273">
        <f t="shared" si="104"/>
        <v>47.092304168425571</v>
      </c>
      <c r="AQ273">
        <f t="shared" si="105"/>
        <v>0.1966155869944704</v>
      </c>
      <c r="AS273">
        <f>0.15852+0.0847*COS(RADIANS(E273/365*360))</f>
        <v>7.9039434919548818E-2</v>
      </c>
      <c r="AU273">
        <v>952</v>
      </c>
      <c r="AV273">
        <f t="shared" si="106"/>
        <v>51.244275463837987</v>
      </c>
      <c r="AW273">
        <f t="shared" si="107"/>
        <v>61.088286536300231</v>
      </c>
      <c r="AX273">
        <f t="shared" si="108"/>
        <v>1.1920997220344927</v>
      </c>
      <c r="AY273" s="5">
        <f t="shared" si="114"/>
        <v>69.981181236725675</v>
      </c>
      <c r="AZ273">
        <f t="shared" si="115"/>
        <v>17.465009975251402</v>
      </c>
      <c r="BA273">
        <f>EXP(AZ273-32879/8.314/298.16)/(1+EXP(614.6/8.314-200000/298.16/8.314))</f>
        <v>66.707410022170492</v>
      </c>
      <c r="BB273">
        <f>+EXP(11.88-14510/AN273)*1000</f>
        <v>422656.02487276465</v>
      </c>
      <c r="BC273">
        <f>+EXP(38.08-80470/AN273)</f>
        <v>307.57635508319447</v>
      </c>
      <c r="BD273" s="5">
        <f>(X273+AQ273)*(V273+BC273*(1+212.78/BB273*1000))/(V273-AO273)</f>
        <v>30.735764644453774</v>
      </c>
      <c r="BE273">
        <f>+LN(BD273)-LN(1+EXP(645/8.31-203000/AN273))+(74000/AN273)</f>
        <v>33.157327786332679</v>
      </c>
      <c r="BF273">
        <f>EXP(BE273-74000/8.314/298.16)/(1+EXP(645/8.314-203000/298.16/8.314))</f>
        <v>26.898614437471693</v>
      </c>
    </row>
    <row r="274" spans="1:58">
      <c r="A274">
        <v>334</v>
      </c>
      <c r="B274">
        <v>101</v>
      </c>
      <c r="C274" t="s">
        <v>59</v>
      </c>
      <c r="D274">
        <v>1</v>
      </c>
      <c r="E274" s="2">
        <f t="shared" si="112"/>
        <v>204</v>
      </c>
      <c r="F274" s="3">
        <v>30520.708333333332</v>
      </c>
      <c r="G274" t="s">
        <v>45</v>
      </c>
      <c r="H274" s="3"/>
      <c r="I274" t="s">
        <v>46</v>
      </c>
      <c r="J274">
        <v>1040</v>
      </c>
      <c r="K274">
        <v>29.6</v>
      </c>
      <c r="L274">
        <v>51.2</v>
      </c>
      <c r="M274">
        <v>49</v>
      </c>
      <c r="N274">
        <v>350</v>
      </c>
      <c r="P274">
        <v>28.89</v>
      </c>
      <c r="Q274">
        <v>20.181999999999999</v>
      </c>
      <c r="R274">
        <v>341</v>
      </c>
      <c r="S274">
        <v>0.7036</v>
      </c>
      <c r="T274">
        <v>34.9</v>
      </c>
      <c r="U274">
        <v>29.8</v>
      </c>
      <c r="V274">
        <v>160</v>
      </c>
      <c r="W274">
        <v>958</v>
      </c>
      <c r="X274">
        <v>3.7605</v>
      </c>
      <c r="AM274">
        <v>212</v>
      </c>
      <c r="AN274">
        <f t="shared" si="109"/>
        <v>2518.8094400000004</v>
      </c>
      <c r="AO274">
        <f t="shared" si="104"/>
        <v>54.463218164845166</v>
      </c>
      <c r="AQ274">
        <f t="shared" si="105"/>
        <v>0.26175986503927379</v>
      </c>
      <c r="AS274">
        <f>0.15852+0.0847*COS(RADIANS(E274/365*360))</f>
        <v>7.9555103644118719E-2</v>
      </c>
      <c r="AU274">
        <v>958</v>
      </c>
      <c r="AV274">
        <f t="shared" si="106"/>
        <v>40.997725823647805</v>
      </c>
      <c r="AW274">
        <f t="shared" si="107"/>
        <v>49.236027347040128</v>
      </c>
      <c r="AX274">
        <f t="shared" si="108"/>
        <v>1.2009453294758219</v>
      </c>
      <c r="AY274" s="5">
        <f t="shared" si="114"/>
        <v>48.633752221509155</v>
      </c>
      <c r="AZ274">
        <f t="shared" si="115"/>
        <v>16.933542561916251</v>
      </c>
      <c r="BA274">
        <f>EXP(AZ274-32879/8.314/298.16)/(1+EXP(614.6/8.314-200000/298.16/8.314))</f>
        <v>39.20673833014083</v>
      </c>
      <c r="BB274">
        <f>+EXP(11.88-14510/AN274)*1000</f>
        <v>454565.44704442099</v>
      </c>
      <c r="BC274">
        <f>+EXP(38.08-80470/AN274)</f>
        <v>460.52485844403077</v>
      </c>
      <c r="BD274" s="5">
        <f>(X274+AQ274)*(V274+BC274*(1+212.78/BB274*1000))/(V274-AO274)</f>
        <v>31.865563996088049</v>
      </c>
      <c r="BE274">
        <f>+LN(BD274)-LN(1+EXP(645/8.31-203000/AN274))+(74000/AN274)</f>
        <v>32.790761243681494</v>
      </c>
      <c r="BF274">
        <f>EXP(BE274-74000/8.314/298.16)/(1+EXP(645/8.314-203000/298.16/8.314))</f>
        <v>18.643699017773848</v>
      </c>
    </row>
    <row r="275" spans="1:58">
      <c r="A275">
        <v>334</v>
      </c>
      <c r="B275">
        <v>101</v>
      </c>
      <c r="C275" t="s">
        <v>59</v>
      </c>
      <c r="D275">
        <v>1</v>
      </c>
      <c r="E275" s="2">
        <f t="shared" si="112"/>
        <v>204</v>
      </c>
      <c r="F275" s="3">
        <v>30520.705555555556</v>
      </c>
      <c r="G275" t="s">
        <v>45</v>
      </c>
      <c r="H275" s="3"/>
      <c r="I275" t="s">
        <v>46</v>
      </c>
      <c r="J275">
        <v>1040</v>
      </c>
      <c r="K275">
        <v>30.05</v>
      </c>
      <c r="L275">
        <v>50.9</v>
      </c>
      <c r="M275">
        <v>48.4</v>
      </c>
      <c r="N275">
        <v>350</v>
      </c>
      <c r="P275">
        <v>29.12</v>
      </c>
      <c r="Q275">
        <v>20.762</v>
      </c>
      <c r="R275">
        <v>341</v>
      </c>
      <c r="S275">
        <v>0.76939999999999997</v>
      </c>
      <c r="T275">
        <v>37.1</v>
      </c>
      <c r="U275">
        <v>30.22</v>
      </c>
      <c r="V275">
        <v>167</v>
      </c>
      <c r="W275">
        <v>1000</v>
      </c>
      <c r="X275">
        <v>3.8302999999999998</v>
      </c>
      <c r="AM275">
        <v>212</v>
      </c>
      <c r="AN275">
        <f t="shared" si="109"/>
        <v>2522.30132</v>
      </c>
      <c r="AO275">
        <f t="shared" si="104"/>
        <v>55.33796642671328</v>
      </c>
      <c r="AQ275">
        <f t="shared" si="105"/>
        <v>0.27009798031246385</v>
      </c>
      <c r="AS275">
        <f>0.15852+0.0847*COS(RADIANS(E275/365*360))</f>
        <v>7.9555103644118719E-2</v>
      </c>
      <c r="AU275">
        <v>1000</v>
      </c>
      <c r="AV275">
        <f t="shared" si="106"/>
        <v>40.786713185060819</v>
      </c>
      <c r="AW275">
        <f t="shared" si="107"/>
        <v>48.933192491169791</v>
      </c>
      <c r="AX275">
        <f t="shared" si="108"/>
        <v>1.1997336551525026</v>
      </c>
      <c r="AY275" s="5">
        <f t="shared" si="114"/>
        <v>47.505028988292892</v>
      </c>
      <c r="AZ275">
        <f t="shared" si="115"/>
        <v>16.891506454879874</v>
      </c>
      <c r="BA275">
        <f>EXP(AZ275-32879/8.314/298.16)/(1+EXP(614.6/8.314-200000/298.16/8.314))</f>
        <v>37.592799190511563</v>
      </c>
      <c r="BB275">
        <f>+EXP(11.88-14510/AN275)*1000</f>
        <v>458205.13187994342</v>
      </c>
      <c r="BC275">
        <f>+EXP(38.08-80470/AN275)</f>
        <v>481.35026929130282</v>
      </c>
      <c r="BD275" s="5">
        <f>(X275+AQ275)*(V275+BC275*(1+212.78/BB275*1000))/(V275-AO275)</f>
        <v>32.016685354776428</v>
      </c>
      <c r="BE275">
        <f>+LN(BD275)-LN(1+EXP(645/8.31-203000/AN275))+(74000/AN275)</f>
        <v>32.74911081607361</v>
      </c>
      <c r="BF275">
        <f>EXP(BE275-74000/8.314/298.16)/(1+EXP(645/8.314-203000/298.16/8.314))</f>
        <v>17.88312994220508</v>
      </c>
    </row>
    <row r="276" spans="1:58">
      <c r="A276">
        <v>334</v>
      </c>
      <c r="B276">
        <v>101</v>
      </c>
      <c r="C276" t="s">
        <v>59</v>
      </c>
      <c r="D276">
        <v>1</v>
      </c>
      <c r="E276" s="2">
        <f t="shared" si="112"/>
        <v>204</v>
      </c>
      <c r="F276" s="3">
        <v>30520.702777777777</v>
      </c>
      <c r="G276" t="s">
        <v>45</v>
      </c>
      <c r="H276" s="3"/>
      <c r="I276" t="s">
        <v>46</v>
      </c>
      <c r="J276">
        <v>1040</v>
      </c>
      <c r="K276">
        <v>30.4</v>
      </c>
      <c r="L276">
        <v>50.6</v>
      </c>
      <c r="M276">
        <v>47.8</v>
      </c>
      <c r="N276">
        <v>350</v>
      </c>
      <c r="P276">
        <v>29.35</v>
      </c>
      <c r="Q276">
        <v>21.308</v>
      </c>
      <c r="R276">
        <v>339</v>
      </c>
      <c r="S276">
        <v>0.82969999999999999</v>
      </c>
      <c r="T276">
        <v>38.9</v>
      </c>
      <c r="U276">
        <v>30.57</v>
      </c>
      <c r="V276">
        <v>164</v>
      </c>
      <c r="W276">
        <v>1020</v>
      </c>
      <c r="X276">
        <v>4.0542999999999996</v>
      </c>
      <c r="AM276">
        <v>212</v>
      </c>
      <c r="AN276">
        <f t="shared" si="109"/>
        <v>2525.2112200000001</v>
      </c>
      <c r="AO276">
        <f t="shared" si="104"/>
        <v>56.075758444932447</v>
      </c>
      <c r="AQ276">
        <f t="shared" si="105"/>
        <v>0.27723057898678732</v>
      </c>
      <c r="AS276">
        <f>0.15852+0.0847*COS(RADIANS(E276/365*360))</f>
        <v>7.9555103644118719E-2</v>
      </c>
      <c r="AU276">
        <v>1020</v>
      </c>
      <c r="AV276">
        <f t="shared" si="106"/>
        <v>44.333273882001933</v>
      </c>
      <c r="AW276">
        <f t="shared" si="107"/>
        <v>53.250827063009027</v>
      </c>
      <c r="AX276">
        <f t="shared" si="108"/>
        <v>1.2011480858540287</v>
      </c>
      <c r="AY276" s="5">
        <f t="shared" si="114"/>
        <v>52.931166331250523</v>
      </c>
      <c r="AZ276">
        <f t="shared" si="115"/>
        <v>16.984198589656852</v>
      </c>
      <c r="BA276">
        <f>EXP(AZ276-32879/8.314/298.16)/(1+EXP(614.6/8.314-200000/298.16/8.314))</f>
        <v>41.243959097765092</v>
      </c>
      <c r="BB276">
        <f>+EXP(11.88-14510/AN276)*1000</f>
        <v>461252.6831588858</v>
      </c>
      <c r="BC276">
        <f>+EXP(38.08-80470/AN276)</f>
        <v>499.37572142397045</v>
      </c>
      <c r="BD276" s="5">
        <f>(X276+AQ276)*(V276+BC276*(1+212.78/BB276*1000))/(V276-AO276)</f>
        <v>35.870270699945081</v>
      </c>
      <c r="BE276">
        <f>+LN(BD276)-LN(1+EXP(645/8.31-203000/AN276))+(74000/AN276)</f>
        <v>32.823728105394558</v>
      </c>
      <c r="BF276">
        <f>EXP(BE276-74000/8.314/298.16)/(1+EXP(645/8.314-203000/298.16/8.314))</f>
        <v>19.268566635402774</v>
      </c>
    </row>
    <row r="277" spans="1:58">
      <c r="A277">
        <v>334</v>
      </c>
      <c r="B277">
        <v>101</v>
      </c>
      <c r="C277" t="s">
        <v>59</v>
      </c>
      <c r="D277">
        <v>1</v>
      </c>
      <c r="E277" s="2">
        <f>ROUND(F277,0)-"1-1-83"+1</f>
        <v>204</v>
      </c>
      <c r="F277" s="3">
        <v>30520.347222222223</v>
      </c>
      <c r="G277" t="s">
        <v>45</v>
      </c>
      <c r="H277" s="3"/>
      <c r="I277" t="s">
        <v>46</v>
      </c>
      <c r="J277">
        <v>1040</v>
      </c>
      <c r="K277">
        <v>27.7</v>
      </c>
      <c r="L277">
        <v>64</v>
      </c>
      <c r="M277">
        <v>59</v>
      </c>
      <c r="N277">
        <v>350</v>
      </c>
      <c r="P277">
        <v>26.88</v>
      </c>
      <c r="Q277">
        <v>16.091999999999999</v>
      </c>
      <c r="R277">
        <v>336</v>
      </c>
      <c r="S277">
        <v>0.90080000000000005</v>
      </c>
      <c r="T277">
        <v>56</v>
      </c>
      <c r="U277">
        <v>29.1</v>
      </c>
      <c r="V277">
        <v>167</v>
      </c>
      <c r="W277">
        <v>1030</v>
      </c>
      <c r="X277">
        <v>5.7043999999999997</v>
      </c>
      <c r="AM277">
        <v>212</v>
      </c>
      <c r="AN277">
        <f t="shared" si="109"/>
        <v>2512.9896400000002</v>
      </c>
      <c r="AO277">
        <f t="shared" si="104"/>
        <v>53.03070548945675</v>
      </c>
      <c r="AQ277">
        <f t="shared" si="105"/>
        <v>0.24838297505273468</v>
      </c>
      <c r="AS277">
        <f>0.15852+0.0847*COS(RADIANS(E277/365*360))</f>
        <v>7.9555103644118719E-2</v>
      </c>
      <c r="AU277">
        <v>1030</v>
      </c>
      <c r="AV277">
        <f t="shared" si="106"/>
        <v>57.049587799941406</v>
      </c>
      <c r="AW277">
        <f t="shared" si="107"/>
        <v>68.33559326240038</v>
      </c>
      <c r="AX277">
        <f t="shared" si="108"/>
        <v>1.1978279931142739</v>
      </c>
      <c r="AY277" s="5">
        <f t="shared" si="114"/>
        <v>79.475365400910135</v>
      </c>
      <c r="AZ277">
        <f t="shared" si="115"/>
        <v>17.455600353326702</v>
      </c>
      <c r="BA277">
        <f>EXP(AZ277-32879/8.314/298.16)/(1+EXP(614.6/8.314-200000/298.16/8.314))</f>
        <v>66.082662443184589</v>
      </c>
      <c r="BB277">
        <f>+EXP(11.88-14510/AN277)*1000</f>
        <v>448541.34756674996</v>
      </c>
      <c r="BC277">
        <f>+EXP(38.08-80470/AN277)</f>
        <v>427.68191405632177</v>
      </c>
      <c r="BD277" s="5">
        <f>(X277+AQ277)*(V277+BC277*(1+212.78/BB277*1000))/(V277-AO277)</f>
        <v>41.658068771810747</v>
      </c>
      <c r="BE277">
        <f>+LN(BD277)-LN(1+EXP(645/8.31-203000/AN277))+(74000/AN277)</f>
        <v>33.135062121350437</v>
      </c>
      <c r="BF277">
        <f>EXP(BE277-74000/8.314/298.16)/(1+EXP(645/8.314-203000/298.16/8.314))</f>
        <v>26.306317314137747</v>
      </c>
    </row>
    <row r="278" spans="1:58">
      <c r="A278">
        <v>334</v>
      </c>
      <c r="B278">
        <v>101</v>
      </c>
      <c r="C278" t="s">
        <v>59</v>
      </c>
      <c r="D278">
        <v>1</v>
      </c>
      <c r="E278" s="2">
        <f>ROUND(F278,0)-"1-1-83"+1</f>
        <v>204</v>
      </c>
      <c r="F278" s="3">
        <v>30520.341666666667</v>
      </c>
      <c r="G278" t="s">
        <v>45</v>
      </c>
      <c r="H278" s="3"/>
      <c r="I278" t="s">
        <v>46</v>
      </c>
      <c r="J278">
        <v>1040</v>
      </c>
      <c r="K278">
        <v>25.8</v>
      </c>
      <c r="L278">
        <v>71.3</v>
      </c>
      <c r="M278">
        <v>63.1</v>
      </c>
      <c r="N278">
        <v>350</v>
      </c>
      <c r="P278">
        <v>25.71</v>
      </c>
      <c r="Q278">
        <v>12.234999999999999</v>
      </c>
      <c r="R278">
        <v>335</v>
      </c>
      <c r="S278">
        <v>0.6925</v>
      </c>
      <c r="T278">
        <v>56.6</v>
      </c>
      <c r="U278">
        <v>27.28</v>
      </c>
      <c r="V278">
        <v>161</v>
      </c>
      <c r="W278">
        <v>1032</v>
      </c>
      <c r="X278">
        <v>5.9858000000000002</v>
      </c>
      <c r="AM278">
        <v>212</v>
      </c>
      <c r="AN278">
        <f t="shared" si="109"/>
        <v>2497.8581600000007</v>
      </c>
      <c r="AO278">
        <f t="shared" ref="AO278:AO340" si="116">0.5*AM278/1.01325*1000/EXP(-3.9489+28990/AN278)</f>
        <v>49.451290618357582</v>
      </c>
      <c r="AQ278">
        <f t="shared" ref="AQ278:AQ340" si="117">EXP(AP$214-57052/AN278)</f>
        <v>0.21646804961953384</v>
      </c>
      <c r="AS278">
        <f>0.15852+0.0847*COS(RADIANS(E278/365*360))</f>
        <v>7.9555103644118719E-2</v>
      </c>
      <c r="AU278">
        <v>1032</v>
      </c>
      <c r="AV278">
        <f t="shared" ref="AV278:AV340" si="118">(X278+AQ278)/(V278-AO278)*(4*V278+8*AO278)</f>
        <v>57.803823443730792</v>
      </c>
      <c r="AW278">
        <f t="shared" ref="AW278:AW340" si="119">(X278+AQ278)/(V278-AO278)*(4.5*V278+10.5*AO278)</f>
        <v>69.153645279853734</v>
      </c>
      <c r="AX278">
        <f t="shared" ref="AX278:AX340" si="120">AW278/AV278</f>
        <v>1.1963507110766027</v>
      </c>
      <c r="AY278" s="5">
        <f t="shared" si="114"/>
        <v>81.397572996066984</v>
      </c>
      <c r="AZ278">
        <f t="shared" si="115"/>
        <v>17.560080890564699</v>
      </c>
      <c r="BA278">
        <f t="shared" ref="BA278:BA330" si="121">EXP(AZ278-32879/8.314/298.16)/(1+EXP(614.6/8.314-200000/298.16/8.314))</f>
        <v>73.360596338620354</v>
      </c>
      <c r="BB278">
        <f t="shared" ref="BB278:BB330" si="122">+EXP(11.88-14510/AN278)*1000</f>
        <v>433123.64455596951</v>
      </c>
      <c r="BC278">
        <f t="shared" ref="BC278:BC330" si="123">+EXP(38.08-80470/AN278)</f>
        <v>352.27063706965839</v>
      </c>
      <c r="BD278" s="5">
        <f t="shared" ref="BD278:BD330" si="124">(X278+AQ278)*(V278+BC278*(1+212.78/BB278*1000))/(V278-AO278)</f>
        <v>38.160936925577346</v>
      </c>
      <c r="BE278">
        <f t="shared" ref="BE278:BE330" si="125">+LN(BD278)-LN(1+EXP(645/8.31-203000/AN278))+(74000/AN278)</f>
        <v>33.241592580873103</v>
      </c>
      <c r="BF278">
        <f t="shared" ref="BF278:BF330" si="126">EXP(BE278-74000/8.314/298.16)/(1+EXP(645/8.314-203000/298.16/8.314))</f>
        <v>29.263458043711413</v>
      </c>
    </row>
    <row r="279" spans="1:58">
      <c r="A279">
        <v>334</v>
      </c>
      <c r="B279">
        <v>101</v>
      </c>
      <c r="C279" t="s">
        <v>59</v>
      </c>
      <c r="D279">
        <v>1</v>
      </c>
      <c r="E279" s="2">
        <f t="shared" si="112"/>
        <v>204</v>
      </c>
      <c r="F279" s="3">
        <v>30520.7</v>
      </c>
      <c r="G279" t="s">
        <v>45</v>
      </c>
      <c r="H279" s="3"/>
      <c r="I279" t="s">
        <v>46</v>
      </c>
      <c r="J279">
        <v>1040</v>
      </c>
      <c r="K279">
        <v>30.85</v>
      </c>
      <c r="L279">
        <v>50.6</v>
      </c>
      <c r="M279">
        <v>47.3</v>
      </c>
      <c r="N279">
        <v>350</v>
      </c>
      <c r="P279">
        <v>29.59</v>
      </c>
      <c r="Q279">
        <v>21.962</v>
      </c>
      <c r="R279">
        <v>339</v>
      </c>
      <c r="S279">
        <v>0.84619999999999995</v>
      </c>
      <c r="T279">
        <v>38.5</v>
      </c>
      <c r="U279">
        <v>31.06</v>
      </c>
      <c r="V279">
        <v>169</v>
      </c>
      <c r="W279">
        <v>1056</v>
      </c>
      <c r="X279">
        <v>3.8788999999999998</v>
      </c>
      <c r="AM279">
        <v>212</v>
      </c>
      <c r="AN279">
        <f t="shared" ref="AN279:AN341" si="127">8.314*(U279+273.16)</f>
        <v>2529.2850800000001</v>
      </c>
      <c r="AO279">
        <f t="shared" si="116"/>
        <v>57.122297455281227</v>
      </c>
      <c r="AQ279">
        <f t="shared" si="117"/>
        <v>0.2875047917090624</v>
      </c>
      <c r="AS279">
        <f>0.15852+0.0847*COS(RADIANS(E279/365*360))</f>
        <v>7.9555103644118719E-2</v>
      </c>
      <c r="AU279">
        <v>1056</v>
      </c>
      <c r="AV279">
        <f t="shared" si="118"/>
        <v>42.192916394197695</v>
      </c>
      <c r="AW279">
        <f t="shared" si="119"/>
        <v>50.657943096892588</v>
      </c>
      <c r="AX279">
        <f t="shared" si="120"/>
        <v>1.2006267266194235</v>
      </c>
      <c r="AY279" s="5">
        <f t="shared" si="114"/>
        <v>48.7931249483957</v>
      </c>
      <c r="AZ279">
        <f t="shared" si="115"/>
        <v>16.881133552005053</v>
      </c>
      <c r="BA279">
        <f t="shared" si="121"/>
        <v>37.204868199311029</v>
      </c>
      <c r="BB279">
        <f t="shared" si="122"/>
        <v>465541.40797419869</v>
      </c>
      <c r="BC279">
        <f t="shared" si="123"/>
        <v>525.67629305176604</v>
      </c>
      <c r="BD279" s="5">
        <f t="shared" si="124"/>
        <v>34.817882805707114</v>
      </c>
      <c r="BE279">
        <f t="shared" si="125"/>
        <v>32.738647040989122</v>
      </c>
      <c r="BF279">
        <f t="shared" si="126"/>
        <v>17.696980504074052</v>
      </c>
    </row>
    <row r="280" spans="1:58">
      <c r="A280">
        <v>334</v>
      </c>
      <c r="B280">
        <v>101</v>
      </c>
      <c r="C280" t="s">
        <v>59</v>
      </c>
      <c r="D280">
        <v>1</v>
      </c>
      <c r="E280" s="2">
        <f t="shared" si="112"/>
        <v>204</v>
      </c>
      <c r="F280" s="3">
        <v>30520.697222222221</v>
      </c>
      <c r="G280" t="s">
        <v>45</v>
      </c>
      <c r="H280" s="3"/>
      <c r="I280" t="s">
        <v>46</v>
      </c>
      <c r="J280">
        <v>1040</v>
      </c>
      <c r="K280">
        <v>31.25</v>
      </c>
      <c r="L280">
        <v>49.7</v>
      </c>
      <c r="M280">
        <v>46.7</v>
      </c>
      <c r="N280">
        <v>350</v>
      </c>
      <c r="P280">
        <v>29.82</v>
      </c>
      <c r="Q280">
        <v>22.738</v>
      </c>
      <c r="R280">
        <v>339</v>
      </c>
      <c r="S280">
        <v>0.93210000000000004</v>
      </c>
      <c r="T280">
        <v>41</v>
      </c>
      <c r="U280">
        <v>31.41</v>
      </c>
      <c r="V280">
        <v>172</v>
      </c>
      <c r="W280">
        <v>1078</v>
      </c>
      <c r="X280">
        <v>4.0530999999999997</v>
      </c>
      <c r="AM280">
        <v>212</v>
      </c>
      <c r="AN280">
        <f t="shared" si="127"/>
        <v>2532.1949800000002</v>
      </c>
      <c r="AO280">
        <f t="shared" si="116"/>
        <v>57.879653837026886</v>
      </c>
      <c r="AQ280">
        <f t="shared" si="117"/>
        <v>0.29505467018255233</v>
      </c>
      <c r="AS280">
        <f>0.15852+0.0847*COS(RADIANS(E280/365*360))</f>
        <v>7.9555103644118719E-2</v>
      </c>
      <c r="AU280">
        <v>1078</v>
      </c>
      <c r="AV280">
        <f t="shared" si="118"/>
        <v>43.856227907496475</v>
      </c>
      <c r="AW280">
        <f t="shared" si="119"/>
        <v>52.646207549279318</v>
      </c>
      <c r="AX280">
        <f t="shared" si="120"/>
        <v>1.2004271698953011</v>
      </c>
      <c r="AY280" s="5">
        <f t="shared" si="114"/>
        <v>51.033937602949941</v>
      </c>
      <c r="AZ280">
        <f t="shared" si="115"/>
        <v>16.910548452592266</v>
      </c>
      <c r="BA280">
        <f t="shared" si="121"/>
        <v>38.315500184695537</v>
      </c>
      <c r="BB280">
        <f t="shared" si="122"/>
        <v>468620.6313713502</v>
      </c>
      <c r="BC280">
        <f t="shared" si="123"/>
        <v>545.25116020452367</v>
      </c>
      <c r="BD280" s="5">
        <f t="shared" si="124"/>
        <v>36.761292426782376</v>
      </c>
      <c r="BE280">
        <f t="shared" si="125"/>
        <v>32.75294001877856</v>
      </c>
      <c r="BF280">
        <f t="shared" si="126"/>
        <v>17.951739347579281</v>
      </c>
    </row>
    <row r="281" spans="1:58">
      <c r="A281">
        <v>334</v>
      </c>
      <c r="B281">
        <v>101</v>
      </c>
      <c r="C281" t="s">
        <v>59</v>
      </c>
      <c r="D281">
        <v>1</v>
      </c>
      <c r="E281" s="2">
        <f t="shared" si="112"/>
        <v>204</v>
      </c>
      <c r="F281" s="3">
        <v>30520.694444444445</v>
      </c>
      <c r="G281" t="s">
        <v>45</v>
      </c>
      <c r="H281" s="3"/>
      <c r="I281" t="s">
        <v>46</v>
      </c>
      <c r="J281">
        <v>1040</v>
      </c>
      <c r="K281">
        <v>31.65</v>
      </c>
      <c r="L281">
        <v>48.7</v>
      </c>
      <c r="M281">
        <v>46.1</v>
      </c>
      <c r="N281">
        <v>350</v>
      </c>
      <c r="P281">
        <v>30.05</v>
      </c>
      <c r="Q281">
        <v>23.584</v>
      </c>
      <c r="R281">
        <v>340</v>
      </c>
      <c r="S281">
        <v>1</v>
      </c>
      <c r="T281">
        <v>42.4</v>
      </c>
      <c r="U281">
        <v>31.76</v>
      </c>
      <c r="V281">
        <v>176</v>
      </c>
      <c r="W281">
        <v>1118</v>
      </c>
      <c r="X281">
        <v>4.0913000000000004</v>
      </c>
      <c r="AM281">
        <v>212</v>
      </c>
      <c r="AN281">
        <f t="shared" si="127"/>
        <v>2535.1048800000003</v>
      </c>
      <c r="AO281">
        <f t="shared" si="116"/>
        <v>58.645278330054651</v>
      </c>
      <c r="AQ281">
        <f t="shared" si="117"/>
        <v>0.30278479026299798</v>
      </c>
      <c r="AS281">
        <f>0.15852+0.0847*COS(RADIANS(E281/365*360))</f>
        <v>7.9555103644118719E-2</v>
      </c>
      <c r="AU281">
        <v>1118</v>
      </c>
      <c r="AV281">
        <f t="shared" si="118"/>
        <v>43.92643281188073</v>
      </c>
      <c r="AW281">
        <f t="shared" si="119"/>
        <v>52.710998619719405</v>
      </c>
      <c r="AX281">
        <f t="shared" si="120"/>
        <v>1.1999835917808177</v>
      </c>
      <c r="AY281" s="5">
        <f t="shared" si="114"/>
        <v>50.517238671185297</v>
      </c>
      <c r="AZ281">
        <f t="shared" si="115"/>
        <v>16.884869632372368</v>
      </c>
      <c r="BA281">
        <f t="shared" si="121"/>
        <v>37.344128558920332</v>
      </c>
      <c r="BB281">
        <f t="shared" si="122"/>
        <v>471713.08252166293</v>
      </c>
      <c r="BC281">
        <f t="shared" si="123"/>
        <v>565.50747997977157</v>
      </c>
      <c r="BD281" s="5">
        <f t="shared" si="124"/>
        <v>37.315312899109259</v>
      </c>
      <c r="BE281">
        <f t="shared" si="125"/>
        <v>32.727399276288217</v>
      </c>
      <c r="BF281">
        <f t="shared" si="126"/>
        <v>17.499044288213252</v>
      </c>
    </row>
    <row r="282" spans="1:58">
      <c r="A282">
        <v>334</v>
      </c>
      <c r="B282">
        <v>101</v>
      </c>
      <c r="C282" t="s">
        <v>59</v>
      </c>
      <c r="D282">
        <v>1</v>
      </c>
      <c r="E282" s="2">
        <f>ROUND(F282,0)-"1-1-83"+1</f>
        <v>204</v>
      </c>
      <c r="F282" s="3">
        <v>30520.344444444443</v>
      </c>
      <c r="G282" t="s">
        <v>45</v>
      </c>
      <c r="H282" s="3"/>
      <c r="I282" t="s">
        <v>46</v>
      </c>
      <c r="J282">
        <v>1040</v>
      </c>
      <c r="K282">
        <v>26.9</v>
      </c>
      <c r="L282">
        <v>67.3</v>
      </c>
      <c r="M282">
        <v>61</v>
      </c>
      <c r="N282">
        <v>350</v>
      </c>
      <c r="P282">
        <v>26.29</v>
      </c>
      <c r="Q282">
        <v>14.606999999999999</v>
      </c>
      <c r="R282">
        <v>335</v>
      </c>
      <c r="S282">
        <v>0.84850000000000003</v>
      </c>
      <c r="T282">
        <v>58.1</v>
      </c>
      <c r="U282">
        <v>28.47</v>
      </c>
      <c r="V282">
        <v>158</v>
      </c>
      <c r="W282">
        <v>1132</v>
      </c>
      <c r="X282">
        <v>6.2195999999999998</v>
      </c>
      <c r="AM282">
        <v>212</v>
      </c>
      <c r="AN282">
        <f t="shared" si="127"/>
        <v>2507.75182</v>
      </c>
      <c r="AO282">
        <f t="shared" si="116"/>
        <v>51.76821149478446</v>
      </c>
      <c r="AQ282">
        <f t="shared" si="117"/>
        <v>0.23687995320986371</v>
      </c>
      <c r="AS282">
        <f>0.15852+0.0847*COS(RADIANS(E282/365*360))</f>
        <v>7.9555103644118719E-2</v>
      </c>
      <c r="AU282">
        <v>1132</v>
      </c>
      <c r="AV282">
        <f t="shared" si="118"/>
        <v>63.581897502684456</v>
      </c>
      <c r="AW282">
        <f t="shared" si="119"/>
        <v>76.249131901750644</v>
      </c>
      <c r="AX282">
        <f t="shared" si="120"/>
        <v>1.1992270582760034</v>
      </c>
      <c r="AY282" s="5">
        <f t="shared" si="114"/>
        <v>89.781018638109657</v>
      </c>
      <c r="AZ282">
        <f t="shared" si="115"/>
        <v>17.605384004105076</v>
      </c>
      <c r="BA282">
        <f t="shared" si="121"/>
        <v>76.760491208028526</v>
      </c>
      <c r="BB282">
        <f t="shared" si="122"/>
        <v>443164.48325678654</v>
      </c>
      <c r="BC282">
        <f t="shared" si="123"/>
        <v>400.01326837902036</v>
      </c>
      <c r="BD282" s="5">
        <f t="shared" si="124"/>
        <v>45.587508188458834</v>
      </c>
      <c r="BE282">
        <f t="shared" si="125"/>
        <v>33.293026163401898</v>
      </c>
      <c r="BF282">
        <f t="shared" si="126"/>
        <v>30.807961734551348</v>
      </c>
    </row>
    <row r="283" spans="1:58">
      <c r="A283">
        <v>334</v>
      </c>
      <c r="B283">
        <v>101</v>
      </c>
      <c r="C283" t="s">
        <v>59</v>
      </c>
      <c r="D283">
        <v>1</v>
      </c>
      <c r="E283" s="2">
        <f t="shared" si="112"/>
        <v>204</v>
      </c>
      <c r="F283" s="3">
        <v>30520.691666666666</v>
      </c>
      <c r="G283" t="s">
        <v>45</v>
      </c>
      <c r="H283" s="3"/>
      <c r="I283" t="s">
        <v>46</v>
      </c>
      <c r="J283">
        <v>1040</v>
      </c>
      <c r="K283">
        <v>31.9</v>
      </c>
      <c r="L283">
        <v>48.9</v>
      </c>
      <c r="M283">
        <v>45.5</v>
      </c>
      <c r="N283">
        <v>350</v>
      </c>
      <c r="P283">
        <v>30.29</v>
      </c>
      <c r="Q283">
        <v>24.09</v>
      </c>
      <c r="R283">
        <v>339</v>
      </c>
      <c r="S283">
        <v>1.0628</v>
      </c>
      <c r="T283">
        <v>44.1</v>
      </c>
      <c r="U283">
        <v>32.11</v>
      </c>
      <c r="V283">
        <v>176</v>
      </c>
      <c r="W283">
        <v>1150</v>
      </c>
      <c r="X283">
        <v>4.2202000000000002</v>
      </c>
      <c r="AM283">
        <v>212</v>
      </c>
      <c r="AN283">
        <f t="shared" si="127"/>
        <v>2538.0147800000004</v>
      </c>
      <c r="AO283">
        <f t="shared" si="116"/>
        <v>59.419239877266122</v>
      </c>
      <c r="AQ283">
        <f t="shared" si="117"/>
        <v>0.31069900567091679</v>
      </c>
      <c r="AS283">
        <f>0.15852+0.0847*COS(RADIANS(E283/365*360))</f>
        <v>7.9555103644118719E-2</v>
      </c>
      <c r="AU283">
        <v>1150</v>
      </c>
      <c r="AV283">
        <f t="shared" si="118"/>
        <v>45.835466275805501</v>
      </c>
      <c r="AW283">
        <f t="shared" si="119"/>
        <v>55.028883341921414</v>
      </c>
      <c r="AX283">
        <f t="shared" si="120"/>
        <v>1.2005743109668923</v>
      </c>
      <c r="AY283" s="5">
        <f t="shared" si="114"/>
        <v>52.961512389690675</v>
      </c>
      <c r="AZ283">
        <f t="shared" si="115"/>
        <v>16.916597213201815</v>
      </c>
      <c r="BA283">
        <f t="shared" si="121"/>
        <v>38.547963822624396</v>
      </c>
      <c r="BB283">
        <f t="shared" si="122"/>
        <v>474818.77952036483</v>
      </c>
      <c r="BC283">
        <f t="shared" si="123"/>
        <v>586.46727461312048</v>
      </c>
      <c r="BD283" s="5">
        <f t="shared" si="124"/>
        <v>39.847406884700156</v>
      </c>
      <c r="BE283">
        <f t="shared" si="125"/>
        <v>32.752033607019925</v>
      </c>
      <c r="BF283">
        <f t="shared" si="126"/>
        <v>17.935475052134542</v>
      </c>
    </row>
    <row r="284" spans="1:58">
      <c r="A284">
        <v>334</v>
      </c>
      <c r="B284">
        <v>101</v>
      </c>
      <c r="C284" t="s">
        <v>59</v>
      </c>
      <c r="D284">
        <v>1</v>
      </c>
      <c r="E284" s="2">
        <f t="shared" si="112"/>
        <v>204</v>
      </c>
      <c r="F284" s="3">
        <v>30520.68888888889</v>
      </c>
      <c r="G284" t="s">
        <v>45</v>
      </c>
      <c r="H284" s="3"/>
      <c r="I284" t="s">
        <v>46</v>
      </c>
      <c r="J284">
        <v>1040</v>
      </c>
      <c r="K284">
        <v>32.1</v>
      </c>
      <c r="L284">
        <v>49.1</v>
      </c>
      <c r="M284">
        <v>45</v>
      </c>
      <c r="N284">
        <v>350</v>
      </c>
      <c r="P284">
        <v>30.52</v>
      </c>
      <c r="Q284">
        <v>24.297000000000001</v>
      </c>
      <c r="R284">
        <v>338</v>
      </c>
      <c r="S284">
        <v>1.2089000000000001</v>
      </c>
      <c r="T284">
        <v>49.8</v>
      </c>
      <c r="U284">
        <v>32.32</v>
      </c>
      <c r="V284">
        <v>173</v>
      </c>
      <c r="W284">
        <v>1176</v>
      </c>
      <c r="X284">
        <v>4.8019999999999996</v>
      </c>
      <c r="AM284">
        <v>212</v>
      </c>
      <c r="AN284">
        <f t="shared" si="127"/>
        <v>2539.7607200000002</v>
      </c>
      <c r="AO284">
        <f t="shared" si="116"/>
        <v>59.887647408631047</v>
      </c>
      <c r="AQ284">
        <f t="shared" si="117"/>
        <v>0.31553753083081248</v>
      </c>
      <c r="AS284">
        <f>0.15852+0.0847*COS(RADIANS(E284/365*360))</f>
        <v>7.9555103644118719E-2</v>
      </c>
      <c r="AU284">
        <v>1176</v>
      </c>
      <c r="AV284">
        <f t="shared" si="118"/>
        <v>52.984082640032412</v>
      </c>
      <c r="AW284">
        <f t="shared" si="119"/>
        <v>63.671334534625117</v>
      </c>
      <c r="AX284">
        <f t="shared" si="120"/>
        <v>1.2017068402825926</v>
      </c>
      <c r="AY284" s="5">
        <f t="shared" si="114"/>
        <v>64.287172491111136</v>
      </c>
      <c r="AZ284">
        <f t="shared" si="115"/>
        <v>17.101065958036283</v>
      </c>
      <c r="BA284">
        <f t="shared" si="121"/>
        <v>46.356986969098806</v>
      </c>
      <c r="BB284">
        <f t="shared" si="122"/>
        <v>476688.56321308127</v>
      </c>
      <c r="BC284">
        <f t="shared" si="123"/>
        <v>599.39022519296077</v>
      </c>
      <c r="BD284" s="5">
        <f t="shared" si="124"/>
        <v>47.04999451972369</v>
      </c>
      <c r="BE284">
        <f t="shared" si="125"/>
        <v>32.893307295493372</v>
      </c>
      <c r="BF284">
        <f t="shared" si="126"/>
        <v>20.657000857784265</v>
      </c>
    </row>
    <row r="285" spans="1:58">
      <c r="A285">
        <v>334</v>
      </c>
      <c r="B285">
        <v>101</v>
      </c>
      <c r="C285" t="s">
        <v>59</v>
      </c>
      <c r="D285">
        <v>1</v>
      </c>
      <c r="E285" s="2">
        <f>ROUND(F285,0)-"1-1-83"+1</f>
        <v>204</v>
      </c>
      <c r="F285" s="3">
        <v>30520.35</v>
      </c>
      <c r="G285" t="s">
        <v>45</v>
      </c>
      <c r="H285" s="3"/>
      <c r="I285" t="s">
        <v>46</v>
      </c>
      <c r="J285">
        <v>1040</v>
      </c>
      <c r="K285">
        <v>28.45</v>
      </c>
      <c r="L285">
        <v>61.9</v>
      </c>
      <c r="M285">
        <v>56.9</v>
      </c>
      <c r="N285">
        <v>350</v>
      </c>
      <c r="P285">
        <v>27.47</v>
      </c>
      <c r="Q285">
        <v>18.131</v>
      </c>
      <c r="R285">
        <v>335</v>
      </c>
      <c r="S285">
        <v>0.94750000000000001</v>
      </c>
      <c r="T285">
        <v>52.3</v>
      </c>
      <c r="U285">
        <v>30.08</v>
      </c>
      <c r="V285">
        <v>149</v>
      </c>
      <c r="W285">
        <v>1194</v>
      </c>
      <c r="X285">
        <v>5.8334000000000001</v>
      </c>
      <c r="AM285">
        <v>212</v>
      </c>
      <c r="AN285">
        <f t="shared" si="127"/>
        <v>2521.1373600000002</v>
      </c>
      <c r="AO285">
        <f t="shared" si="116"/>
        <v>55.045103599978852</v>
      </c>
      <c r="AQ285">
        <f t="shared" si="117"/>
        <v>0.26729208704636492</v>
      </c>
      <c r="AS285">
        <f>0.15852+0.0847*COS(RADIANS(E285/365*360))</f>
        <v>7.9555103644118719E-2</v>
      </c>
      <c r="AU285">
        <v>1194</v>
      </c>
      <c r="AV285">
        <f t="shared" si="118"/>
        <v>67.293122017454721</v>
      </c>
      <c r="AW285">
        <f t="shared" si="119"/>
        <v>81.066056478295224</v>
      </c>
      <c r="AX285">
        <f t="shared" si="120"/>
        <v>1.2046707605164764</v>
      </c>
      <c r="AY285" s="5">
        <f t="shared" si="114"/>
        <v>95.345902891090901</v>
      </c>
      <c r="AZ285">
        <f t="shared" si="115"/>
        <v>17.594367064698801</v>
      </c>
      <c r="BA285">
        <f t="shared" si="121"/>
        <v>75.919466791562385</v>
      </c>
      <c r="BB285">
        <f t="shared" si="122"/>
        <v>456989.79871937021</v>
      </c>
      <c r="BC285">
        <f t="shared" si="123"/>
        <v>474.31233308579613</v>
      </c>
      <c r="BD285" s="5">
        <f t="shared" si="124"/>
        <v>54.812976357236238</v>
      </c>
      <c r="BE285">
        <f t="shared" si="125"/>
        <v>33.302294364815033</v>
      </c>
      <c r="BF285">
        <f t="shared" si="126"/>
        <v>31.094823421543666</v>
      </c>
    </row>
    <row r="286" spans="1:58">
      <c r="A286">
        <v>334</v>
      </c>
      <c r="B286">
        <v>101</v>
      </c>
      <c r="C286" t="s">
        <v>59</v>
      </c>
      <c r="D286">
        <v>1</v>
      </c>
      <c r="E286" s="2">
        <f t="shared" si="112"/>
        <v>204</v>
      </c>
      <c r="F286" s="3">
        <v>30520.68611111111</v>
      </c>
      <c r="G286" t="s">
        <v>45</v>
      </c>
      <c r="H286" s="3"/>
      <c r="I286" t="s">
        <v>46</v>
      </c>
      <c r="J286">
        <v>1040</v>
      </c>
      <c r="K286">
        <v>32.25</v>
      </c>
      <c r="L286">
        <v>49.1</v>
      </c>
      <c r="M286">
        <v>44.4</v>
      </c>
      <c r="N286">
        <v>350</v>
      </c>
      <c r="P286">
        <v>30.76</v>
      </c>
      <c r="Q286">
        <v>24.664000000000001</v>
      </c>
      <c r="R286">
        <v>337</v>
      </c>
      <c r="S286">
        <v>1.1516</v>
      </c>
      <c r="T286">
        <v>46.7</v>
      </c>
      <c r="U286">
        <v>32.53</v>
      </c>
      <c r="V286">
        <v>178</v>
      </c>
      <c r="W286">
        <v>1198</v>
      </c>
      <c r="X286">
        <v>4.3558000000000003</v>
      </c>
      <c r="AM286">
        <v>212</v>
      </c>
      <c r="AN286">
        <f t="shared" si="127"/>
        <v>2541.5066600000005</v>
      </c>
      <c r="AO286">
        <f t="shared" si="116"/>
        <v>60.359096257226355</v>
      </c>
      <c r="AQ286">
        <f t="shared" si="117"/>
        <v>0.3204446028901401</v>
      </c>
      <c r="AS286">
        <f>0.15852+0.0847*COS(RADIANS(E286/365*360))</f>
        <v>7.9555103644118719E-2</v>
      </c>
      <c r="AU286">
        <v>1198</v>
      </c>
      <c r="AV286">
        <f t="shared" si="118"/>
        <v>47.496382332632791</v>
      </c>
      <c r="AW286">
        <f t="shared" si="119"/>
        <v>57.032355614345917</v>
      </c>
      <c r="AX286">
        <f t="shared" si="120"/>
        <v>1.2007726233743354</v>
      </c>
      <c r="AY286" s="5">
        <f t="shared" si="114"/>
        <v>54.784018556212331</v>
      </c>
      <c r="AZ286">
        <f t="shared" si="115"/>
        <v>16.931768111427587</v>
      </c>
      <c r="BA286">
        <f t="shared" si="121"/>
        <v>39.1372296022884</v>
      </c>
      <c r="BB286">
        <f t="shared" si="122"/>
        <v>478563.12575349765</v>
      </c>
      <c r="BC286">
        <f t="shared" si="123"/>
        <v>612.57959134606108</v>
      </c>
      <c r="BD286" s="5">
        <f t="shared" si="124"/>
        <v>42.252286027964544</v>
      </c>
      <c r="BE286">
        <f t="shared" si="125"/>
        <v>32.760661895900839</v>
      </c>
      <c r="BF286">
        <f t="shared" si="126"/>
        <v>18.090897060866908</v>
      </c>
    </row>
    <row r="287" spans="1:58">
      <c r="A287">
        <v>334</v>
      </c>
      <c r="B287">
        <v>101</v>
      </c>
      <c r="C287" t="s">
        <v>59</v>
      </c>
      <c r="D287">
        <v>1</v>
      </c>
      <c r="E287" s="2">
        <f t="shared" si="112"/>
        <v>204</v>
      </c>
      <c r="F287" s="3">
        <v>30520.683333333334</v>
      </c>
      <c r="G287" t="s">
        <v>45</v>
      </c>
      <c r="H287" s="3"/>
      <c r="I287" t="s">
        <v>46</v>
      </c>
      <c r="J287">
        <v>1040</v>
      </c>
      <c r="K287">
        <v>32.450000000000003</v>
      </c>
      <c r="L287">
        <v>48.6</v>
      </c>
      <c r="M287">
        <v>43.8</v>
      </c>
      <c r="N287">
        <v>350</v>
      </c>
      <c r="P287">
        <v>30.99</v>
      </c>
      <c r="Q287">
        <v>25.018000000000001</v>
      </c>
      <c r="R287">
        <v>338</v>
      </c>
      <c r="S287">
        <v>1.2625</v>
      </c>
      <c r="T287">
        <v>50.5</v>
      </c>
      <c r="U287">
        <v>32.67</v>
      </c>
      <c r="V287">
        <v>181</v>
      </c>
      <c r="W287">
        <v>1222</v>
      </c>
      <c r="X287">
        <v>4.6303999999999998</v>
      </c>
      <c r="AM287">
        <v>212</v>
      </c>
      <c r="AN287">
        <f t="shared" si="127"/>
        <v>2542.6706200000003</v>
      </c>
      <c r="AO287">
        <f t="shared" si="116"/>
        <v>60.675092555856047</v>
      </c>
      <c r="AQ287">
        <f t="shared" si="117"/>
        <v>0.32375449522766697</v>
      </c>
      <c r="AS287">
        <f>0.15852+0.0847*COS(RADIANS(E287/365*360))</f>
        <v>7.9555103644118719E-2</v>
      </c>
      <c r="AU287">
        <v>1222</v>
      </c>
      <c r="AV287">
        <f t="shared" si="118"/>
        <v>49.79482836999285</v>
      </c>
      <c r="AW287">
        <f t="shared" si="119"/>
        <v>59.766458214877225</v>
      </c>
      <c r="AX287">
        <f t="shared" si="120"/>
        <v>1.2002543270315484</v>
      </c>
      <c r="AY287" s="5">
        <f t="shared" si="114"/>
        <v>57.977655645107255</v>
      </c>
      <c r="AZ287">
        <f t="shared" si="115"/>
        <v>16.982196780291609</v>
      </c>
      <c r="BA287">
        <f t="shared" si="121"/>
        <v>41.161479136306212</v>
      </c>
      <c r="BB287">
        <f t="shared" si="122"/>
        <v>479815.49093163974</v>
      </c>
      <c r="BC287">
        <f t="shared" si="123"/>
        <v>621.5230267649797</v>
      </c>
      <c r="BD287" s="5">
        <f t="shared" si="124"/>
        <v>44.390615182421378</v>
      </c>
      <c r="BE287">
        <f t="shared" si="125"/>
        <v>32.793179130657279</v>
      </c>
      <c r="BF287">
        <f t="shared" si="126"/>
        <v>18.6888319159448</v>
      </c>
    </row>
    <row r="288" spans="1:58">
      <c r="A288">
        <v>334</v>
      </c>
      <c r="B288">
        <v>101</v>
      </c>
      <c r="C288" t="s">
        <v>59</v>
      </c>
      <c r="D288">
        <v>1</v>
      </c>
      <c r="E288" s="2">
        <f t="shared" si="112"/>
        <v>204</v>
      </c>
      <c r="F288" s="3">
        <v>30520.680555555555</v>
      </c>
      <c r="G288" t="s">
        <v>45</v>
      </c>
      <c r="H288" s="3"/>
      <c r="I288" t="s">
        <v>46</v>
      </c>
      <c r="J288">
        <v>1040</v>
      </c>
      <c r="K288">
        <v>32.299999999999997</v>
      </c>
      <c r="L288">
        <v>49.7</v>
      </c>
      <c r="M288">
        <v>43.3</v>
      </c>
      <c r="N288">
        <v>350</v>
      </c>
      <c r="P288">
        <v>31.22</v>
      </c>
      <c r="Q288">
        <v>24.504999999999999</v>
      </c>
      <c r="R288">
        <v>335</v>
      </c>
      <c r="S288">
        <v>1.2121999999999999</v>
      </c>
      <c r="T288">
        <v>49.5</v>
      </c>
      <c r="U288">
        <v>32.6</v>
      </c>
      <c r="V288">
        <v>176</v>
      </c>
      <c r="W288">
        <v>1248</v>
      </c>
      <c r="X288">
        <v>4.6079999999999997</v>
      </c>
      <c r="AM288">
        <v>212</v>
      </c>
      <c r="AN288">
        <f t="shared" si="127"/>
        <v>2542.0886400000004</v>
      </c>
      <c r="AO288">
        <f t="shared" si="116"/>
        <v>60.516924326957195</v>
      </c>
      <c r="AQ288">
        <f t="shared" si="117"/>
        <v>0.32209567635568653</v>
      </c>
      <c r="AS288">
        <f>0.15852+0.0847*COS(RADIANS(E288/365*360))</f>
        <v>7.9555103644118719E-2</v>
      </c>
      <c r="AU288">
        <v>1248</v>
      </c>
      <c r="AV288">
        <f t="shared" si="118"/>
        <v>50.722767278072709</v>
      </c>
      <c r="AW288">
        <f t="shared" si="119"/>
        <v>60.938411259413037</v>
      </c>
      <c r="AX288">
        <f t="shared" si="120"/>
        <v>1.2014015506160389</v>
      </c>
      <c r="AY288" s="5">
        <f t="shared" si="114"/>
        <v>59.003902854697749</v>
      </c>
      <c r="AZ288">
        <f t="shared" si="115"/>
        <v>17.002858597244945</v>
      </c>
      <c r="BA288">
        <f t="shared" si="121"/>
        <v>42.020797047661731</v>
      </c>
      <c r="BB288">
        <f t="shared" si="122"/>
        <v>479189.04256586463</v>
      </c>
      <c r="BC288">
        <f t="shared" si="123"/>
        <v>617.03612950294587</v>
      </c>
      <c r="BD288" s="5">
        <f t="shared" si="124"/>
        <v>45.552478394126865</v>
      </c>
      <c r="BE288">
        <f t="shared" si="125"/>
        <v>32.827454900944929</v>
      </c>
      <c r="BF288">
        <f t="shared" si="126"/>
        <v>19.340510620794756</v>
      </c>
    </row>
    <row r="289" spans="1:58">
      <c r="A289">
        <v>334</v>
      </c>
      <c r="B289">
        <v>101</v>
      </c>
      <c r="C289" t="s">
        <v>59</v>
      </c>
      <c r="D289">
        <v>1</v>
      </c>
      <c r="E289" s="2">
        <f>ROUND(F289,0)-"1-1-83"+1</f>
        <v>204</v>
      </c>
      <c r="F289" s="3">
        <v>30520.433333333334</v>
      </c>
      <c r="G289" t="s">
        <v>45</v>
      </c>
      <c r="H289" s="3"/>
      <c r="I289" t="s">
        <v>46</v>
      </c>
      <c r="J289">
        <v>1040</v>
      </c>
      <c r="K289">
        <v>32.65</v>
      </c>
      <c r="L289">
        <v>49.6</v>
      </c>
      <c r="M289">
        <v>39.6</v>
      </c>
      <c r="N289">
        <v>350</v>
      </c>
      <c r="P289">
        <v>34.119999999999997</v>
      </c>
      <c r="Q289">
        <v>27.995000000000001</v>
      </c>
      <c r="R289">
        <v>337</v>
      </c>
      <c r="S289">
        <v>1.4567000000000001</v>
      </c>
      <c r="T289">
        <v>52</v>
      </c>
      <c r="U289">
        <v>34</v>
      </c>
      <c r="V289">
        <v>164</v>
      </c>
      <c r="W289">
        <v>1270</v>
      </c>
      <c r="X289">
        <v>5.2611999999999997</v>
      </c>
      <c r="AM289">
        <v>212</v>
      </c>
      <c r="AN289">
        <f t="shared" si="127"/>
        <v>2553.7282400000004</v>
      </c>
      <c r="AO289">
        <f t="shared" si="116"/>
        <v>63.745667881508666</v>
      </c>
      <c r="AQ289">
        <f t="shared" si="117"/>
        <v>0.35678775394718165</v>
      </c>
      <c r="AS289">
        <f>0.15852+0.0847*COS(RADIANS(E289/365*360))</f>
        <v>7.9555103644118719E-2</v>
      </c>
      <c r="AU289">
        <v>1270</v>
      </c>
      <c r="AV289">
        <f t="shared" si="118"/>
        <v>65.337615645889585</v>
      </c>
      <c r="AW289">
        <f t="shared" si="119"/>
        <v>78.86302568038839</v>
      </c>
      <c r="AX289">
        <f t="shared" si="120"/>
        <v>1.207008013696161</v>
      </c>
      <c r="AY289" s="5">
        <f t="shared" si="114"/>
        <v>85.659604417816297</v>
      </c>
      <c r="AZ289">
        <f t="shared" si="115"/>
        <v>17.312999727976333</v>
      </c>
      <c r="BA289">
        <f t="shared" si="121"/>
        <v>57.300296272731536</v>
      </c>
      <c r="BB289">
        <f t="shared" si="122"/>
        <v>491819.1929800373</v>
      </c>
      <c r="BC289">
        <f t="shared" si="123"/>
        <v>712.80490907043986</v>
      </c>
      <c r="BD289" s="5">
        <f t="shared" si="124"/>
        <v>66.415019653857527</v>
      </c>
      <c r="BE289">
        <f t="shared" si="125"/>
        <v>33.030395730245395</v>
      </c>
      <c r="BF289">
        <f t="shared" si="126"/>
        <v>23.6921251622888</v>
      </c>
    </row>
    <row r="290" spans="1:58">
      <c r="A290">
        <v>334</v>
      </c>
      <c r="B290">
        <v>101</v>
      </c>
      <c r="C290" t="s">
        <v>59</v>
      </c>
      <c r="D290">
        <v>1</v>
      </c>
      <c r="E290" s="2">
        <f t="shared" si="112"/>
        <v>204</v>
      </c>
      <c r="F290" s="3">
        <v>30520.677777777779</v>
      </c>
      <c r="G290" t="s">
        <v>45</v>
      </c>
      <c r="H290" s="3"/>
      <c r="I290" t="s">
        <v>46</v>
      </c>
      <c r="J290">
        <v>1040</v>
      </c>
      <c r="K290">
        <v>32.25</v>
      </c>
      <c r="L290">
        <v>49.5</v>
      </c>
      <c r="M290">
        <v>42.7</v>
      </c>
      <c r="N290">
        <v>350</v>
      </c>
      <c r="P290">
        <v>31.46</v>
      </c>
      <c r="Q290">
        <v>24.664999999999999</v>
      </c>
      <c r="R290">
        <v>337</v>
      </c>
      <c r="S290">
        <v>1.3214999999999999</v>
      </c>
      <c r="T290">
        <v>53.6</v>
      </c>
      <c r="U290">
        <v>32.6</v>
      </c>
      <c r="V290">
        <v>181</v>
      </c>
      <c r="W290">
        <v>1282</v>
      </c>
      <c r="X290">
        <v>4.8662999999999998</v>
      </c>
      <c r="AM290">
        <v>212</v>
      </c>
      <c r="AN290">
        <f t="shared" si="127"/>
        <v>2542.0886400000004</v>
      </c>
      <c r="AO290">
        <f t="shared" si="116"/>
        <v>60.516924326957195</v>
      </c>
      <c r="AQ290">
        <f t="shared" si="117"/>
        <v>0.32209567635568653</v>
      </c>
      <c r="AS290">
        <f>0.15852+0.0847*COS(RADIANS(E290/365*360))</f>
        <v>7.9555103644118719E-2</v>
      </c>
      <c r="AU290">
        <v>1282</v>
      </c>
      <c r="AV290">
        <f t="shared" si="118"/>
        <v>52.02626528962881</v>
      </c>
      <c r="AW290">
        <f t="shared" si="119"/>
        <v>62.438633773858172</v>
      </c>
      <c r="AX290">
        <f t="shared" si="120"/>
        <v>1.2001367660404603</v>
      </c>
      <c r="AY290" s="5">
        <f t="shared" si="114"/>
        <v>60.488113077598527</v>
      </c>
      <c r="AZ290">
        <f t="shared" si="115"/>
        <v>17.027701873123654</v>
      </c>
      <c r="BA290">
        <f t="shared" si="121"/>
        <v>43.077806728973222</v>
      </c>
      <c r="BB290">
        <f t="shared" si="122"/>
        <v>479189.04256586463</v>
      </c>
      <c r="BC290">
        <f t="shared" si="123"/>
        <v>617.03612950294587</v>
      </c>
      <c r="BD290" s="5">
        <f t="shared" si="124"/>
        <v>46.164949514337117</v>
      </c>
      <c r="BE290">
        <f t="shared" si="125"/>
        <v>32.840810709942467</v>
      </c>
      <c r="BF290">
        <f t="shared" si="126"/>
        <v>19.60055144893289</v>
      </c>
    </row>
    <row r="291" spans="1:58">
      <c r="A291">
        <v>334</v>
      </c>
      <c r="B291">
        <v>101</v>
      </c>
      <c r="C291" t="s">
        <v>59</v>
      </c>
      <c r="D291">
        <v>1</v>
      </c>
      <c r="E291" s="2">
        <f>ROUND(F291,0)-"1-1-83"+1</f>
        <v>204</v>
      </c>
      <c r="F291" s="3">
        <v>30520.383333333335</v>
      </c>
      <c r="G291" t="s">
        <v>45</v>
      </c>
      <c r="H291" s="3"/>
      <c r="I291" t="s">
        <v>46</v>
      </c>
      <c r="J291">
        <v>1040</v>
      </c>
      <c r="K291">
        <v>31.05</v>
      </c>
      <c r="L291">
        <v>50.8</v>
      </c>
      <c r="M291">
        <v>44.7</v>
      </c>
      <c r="N291">
        <v>350</v>
      </c>
      <c r="P291">
        <v>31.44</v>
      </c>
      <c r="Q291">
        <v>26.003</v>
      </c>
      <c r="R291">
        <v>339</v>
      </c>
      <c r="S291">
        <v>0.97060000000000002</v>
      </c>
      <c r="T291">
        <v>37.299999999999997</v>
      </c>
      <c r="U291">
        <v>32.74</v>
      </c>
      <c r="V291">
        <v>152</v>
      </c>
      <c r="W291">
        <v>1298</v>
      </c>
      <c r="X291">
        <v>4.1340000000000003</v>
      </c>
      <c r="AM291">
        <v>212</v>
      </c>
      <c r="AN291">
        <f t="shared" si="127"/>
        <v>2543.2526000000003</v>
      </c>
      <c r="AO291">
        <f t="shared" si="116"/>
        <v>60.833601504242971</v>
      </c>
      <c r="AQ291">
        <f t="shared" si="117"/>
        <v>0.32542109209601849</v>
      </c>
      <c r="AS291">
        <f>0.15852+0.0847*COS(RADIANS(E291/365*360))</f>
        <v>7.9555103644118719E-2</v>
      </c>
      <c r="AU291">
        <v>1298</v>
      </c>
      <c r="AV291">
        <f t="shared" si="118"/>
        <v>53.545925579927953</v>
      </c>
      <c r="AW291">
        <f t="shared" si="119"/>
        <v>64.702696428861927</v>
      </c>
      <c r="AX291">
        <f t="shared" si="120"/>
        <v>1.2083589129910599</v>
      </c>
      <c r="AY291" s="5">
        <f t="shared" si="114"/>
        <v>62.622980182183575</v>
      </c>
      <c r="AZ291">
        <f t="shared" si="115"/>
        <v>17.056154110259349</v>
      </c>
      <c r="BA291">
        <f t="shared" si="121"/>
        <v>44.32106963644506</v>
      </c>
      <c r="BB291">
        <f t="shared" si="122"/>
        <v>480442.47099293483</v>
      </c>
      <c r="BC291">
        <f t="shared" si="123"/>
        <v>626.04047543491231</v>
      </c>
      <c r="BD291" s="5">
        <f t="shared" si="124"/>
        <v>51.620360026205233</v>
      </c>
      <c r="BE291">
        <f t="shared" si="125"/>
        <v>32.935602766290174</v>
      </c>
      <c r="BF291">
        <f t="shared" si="126"/>
        <v>21.549438431304331</v>
      </c>
    </row>
    <row r="292" spans="1:58">
      <c r="A292">
        <v>334</v>
      </c>
      <c r="B292">
        <v>101</v>
      </c>
      <c r="C292" t="s">
        <v>59</v>
      </c>
      <c r="D292">
        <v>1</v>
      </c>
      <c r="E292" s="2">
        <f t="shared" si="112"/>
        <v>204</v>
      </c>
      <c r="F292" s="3">
        <v>30520.674999999999</v>
      </c>
      <c r="G292" t="s">
        <v>45</v>
      </c>
      <c r="H292" s="3"/>
      <c r="I292" t="s">
        <v>46</v>
      </c>
      <c r="J292">
        <v>1040</v>
      </c>
      <c r="K292">
        <v>32.25</v>
      </c>
      <c r="L292">
        <v>49.2</v>
      </c>
      <c r="M292">
        <v>42.1</v>
      </c>
      <c r="N292">
        <v>350</v>
      </c>
      <c r="P292">
        <v>31.69</v>
      </c>
      <c r="Q292">
        <v>24.995000000000001</v>
      </c>
      <c r="R292">
        <v>336</v>
      </c>
      <c r="S292">
        <v>1.3492999999999999</v>
      </c>
      <c r="T292">
        <v>54</v>
      </c>
      <c r="U292">
        <v>32.67</v>
      </c>
      <c r="V292">
        <v>178</v>
      </c>
      <c r="W292">
        <v>1310</v>
      </c>
      <c r="X292">
        <v>4.9946000000000002</v>
      </c>
      <c r="AM292">
        <v>212</v>
      </c>
      <c r="AN292">
        <f t="shared" si="127"/>
        <v>2542.6706200000003</v>
      </c>
      <c r="AO292">
        <f t="shared" si="116"/>
        <v>60.675092555856047</v>
      </c>
      <c r="AQ292">
        <f t="shared" si="117"/>
        <v>0.32375449522766697</v>
      </c>
      <c r="AS292">
        <f>0.15852+0.0847*COS(RADIANS(E292/365*360))</f>
        <v>7.9555103644118719E-2</v>
      </c>
      <c r="AU292">
        <v>1310</v>
      </c>
      <c r="AV292">
        <f t="shared" si="118"/>
        <v>54.278343356684147</v>
      </c>
      <c r="AW292">
        <f t="shared" si="119"/>
        <v>65.188751948241347</v>
      </c>
      <c r="AX292">
        <f t="shared" si="120"/>
        <v>1.2010085038863594</v>
      </c>
      <c r="AY292" s="5">
        <f t="shared" si="114"/>
        <v>63.582585198627122</v>
      </c>
      <c r="AZ292">
        <f t="shared" si="115"/>
        <v>17.07447870668976</v>
      </c>
      <c r="BA292">
        <f t="shared" si="121"/>
        <v>45.140722317332454</v>
      </c>
      <c r="BB292">
        <f t="shared" si="122"/>
        <v>479815.49093163974</v>
      </c>
      <c r="BC292">
        <f t="shared" si="123"/>
        <v>621.5230267649797</v>
      </c>
      <c r="BD292" s="5">
        <f t="shared" si="124"/>
        <v>48.736471359851585</v>
      </c>
      <c r="BE292">
        <f t="shared" si="125"/>
        <v>32.88657870168965</v>
      </c>
      <c r="BF292">
        <f t="shared" si="126"/>
        <v>20.518474855045778</v>
      </c>
    </row>
    <row r="293" spans="1:58">
      <c r="A293">
        <v>334</v>
      </c>
      <c r="B293">
        <v>101</v>
      </c>
      <c r="C293" t="s">
        <v>59</v>
      </c>
      <c r="D293">
        <v>1</v>
      </c>
      <c r="E293" s="2">
        <f t="shared" si="112"/>
        <v>204</v>
      </c>
      <c r="F293" s="3">
        <v>30520.672222222223</v>
      </c>
      <c r="G293" t="s">
        <v>45</v>
      </c>
      <c r="H293" s="3"/>
      <c r="I293" t="s">
        <v>46</v>
      </c>
      <c r="J293">
        <v>1040</v>
      </c>
      <c r="K293">
        <v>32.75</v>
      </c>
      <c r="L293">
        <v>49</v>
      </c>
      <c r="M293">
        <v>41.6</v>
      </c>
      <c r="N293">
        <v>350</v>
      </c>
      <c r="P293">
        <v>31.92</v>
      </c>
      <c r="Q293">
        <v>25.58</v>
      </c>
      <c r="R293">
        <v>336</v>
      </c>
      <c r="S293">
        <v>1.55</v>
      </c>
      <c r="T293">
        <v>60.6</v>
      </c>
      <c r="U293">
        <v>33.090000000000003</v>
      </c>
      <c r="V293">
        <v>187</v>
      </c>
      <c r="W293">
        <v>1336</v>
      </c>
      <c r="X293">
        <v>5.2430000000000003</v>
      </c>
      <c r="AM293">
        <v>212</v>
      </c>
      <c r="AN293">
        <f t="shared" si="127"/>
        <v>2546.1624999999999</v>
      </c>
      <c r="AO293">
        <f t="shared" si="116"/>
        <v>61.63127669071698</v>
      </c>
      <c r="AQ293">
        <f t="shared" si="117"/>
        <v>0.33387189548000407</v>
      </c>
      <c r="AS293">
        <f>0.15852+0.0847*COS(RADIANS(E293/365*360))</f>
        <v>7.9555103644118719E-2</v>
      </c>
      <c r="AU293">
        <v>1336</v>
      </c>
      <c r="AV293">
        <f t="shared" si="118"/>
        <v>55.206576839876398</v>
      </c>
      <c r="AW293">
        <f t="shared" si="119"/>
        <v>66.21978510210549</v>
      </c>
      <c r="AX293">
        <f t="shared" si="120"/>
        <v>1.1994908739618522</v>
      </c>
      <c r="AY293" s="5">
        <f t="shared" si="114"/>
        <v>64.605305382445124</v>
      </c>
      <c r="AZ293">
        <f t="shared" si="115"/>
        <v>17.071709625012353</v>
      </c>
      <c r="BA293">
        <f t="shared" si="121"/>
        <v>45.015896875941436</v>
      </c>
      <c r="BB293">
        <f t="shared" si="122"/>
        <v>483585.35169374646</v>
      </c>
      <c r="BC293">
        <f t="shared" si="123"/>
        <v>649.09279941537227</v>
      </c>
      <c r="BD293" s="5">
        <f t="shared" si="124"/>
        <v>49.897293566710701</v>
      </c>
      <c r="BE293">
        <f t="shared" si="125"/>
        <v>32.858932437944382</v>
      </c>
      <c r="BF293">
        <f t="shared" si="126"/>
        <v>19.958985221650892</v>
      </c>
    </row>
    <row r="294" spans="1:58">
      <c r="A294">
        <v>334</v>
      </c>
      <c r="B294">
        <v>101</v>
      </c>
      <c r="C294" t="s">
        <v>59</v>
      </c>
      <c r="D294">
        <v>1</v>
      </c>
      <c r="E294" s="2">
        <f t="shared" si="112"/>
        <v>204</v>
      </c>
      <c r="F294" s="3">
        <v>30520.669444444444</v>
      </c>
      <c r="G294" t="s">
        <v>45</v>
      </c>
      <c r="H294" s="3"/>
      <c r="I294" t="s">
        <v>46</v>
      </c>
      <c r="J294">
        <v>1040</v>
      </c>
      <c r="K294">
        <v>33</v>
      </c>
      <c r="L294">
        <v>49.4</v>
      </c>
      <c r="M294">
        <v>41</v>
      </c>
      <c r="N294">
        <v>350</v>
      </c>
      <c r="P294">
        <v>32.159999999999997</v>
      </c>
      <c r="Q294">
        <v>25.827000000000002</v>
      </c>
      <c r="R294">
        <v>335</v>
      </c>
      <c r="S294">
        <v>1.5176000000000001</v>
      </c>
      <c r="T294">
        <v>58.8</v>
      </c>
      <c r="U294">
        <v>33.369999999999997</v>
      </c>
      <c r="V294">
        <v>188</v>
      </c>
      <c r="W294">
        <v>1356</v>
      </c>
      <c r="X294">
        <v>4.9960000000000004</v>
      </c>
      <c r="AM294">
        <v>212</v>
      </c>
      <c r="AN294">
        <f t="shared" si="127"/>
        <v>2548.4904200000001</v>
      </c>
      <c r="AO294">
        <f t="shared" si="116"/>
        <v>62.275607159606622</v>
      </c>
      <c r="AQ294">
        <f t="shared" si="117"/>
        <v>0.34077591098366206</v>
      </c>
      <c r="AS294">
        <f>0.15852+0.0847*COS(RADIANS(E294/365*360))</f>
        <v>7.9555103644118719E-2</v>
      </c>
      <c r="AU294">
        <v>1356</v>
      </c>
      <c r="AV294">
        <f t="shared" si="118"/>
        <v>53.068963113467049</v>
      </c>
      <c r="AW294">
        <f t="shared" si="119"/>
        <v>63.667815936341981</v>
      </c>
      <c r="AX294">
        <f t="shared" si="120"/>
        <v>1.1997184832915138</v>
      </c>
      <c r="AY294" s="5">
        <f t="shared" si="114"/>
        <v>60.954764047657612</v>
      </c>
      <c r="AZ294">
        <f t="shared" si="115"/>
        <v>17.001028413066823</v>
      </c>
      <c r="BA294">
        <f t="shared" si="121"/>
        <v>41.943961582726331</v>
      </c>
      <c r="BB294">
        <f t="shared" si="122"/>
        <v>486109.24120394362</v>
      </c>
      <c r="BC294">
        <f t="shared" si="123"/>
        <v>668.10461720699493</v>
      </c>
      <c r="BD294" s="5">
        <f t="shared" si="124"/>
        <v>48.753799706786538</v>
      </c>
      <c r="BE294">
        <f t="shared" si="125"/>
        <v>32.801069085617854</v>
      </c>
      <c r="BF294">
        <f t="shared" si="126"/>
        <v>18.836869193795003</v>
      </c>
    </row>
    <row r="295" spans="1:58">
      <c r="A295">
        <v>334</v>
      </c>
      <c r="B295">
        <v>101</v>
      </c>
      <c r="C295" t="s">
        <v>59</v>
      </c>
      <c r="D295">
        <v>1</v>
      </c>
      <c r="E295" s="2">
        <f t="shared" si="112"/>
        <v>204</v>
      </c>
      <c r="F295" s="3">
        <v>30520.666666666668</v>
      </c>
      <c r="G295" t="s">
        <v>45</v>
      </c>
      <c r="H295" s="3"/>
      <c r="I295" t="s">
        <v>46</v>
      </c>
      <c r="J295">
        <v>1040</v>
      </c>
      <c r="K295">
        <v>33.1</v>
      </c>
      <c r="L295">
        <v>49.4</v>
      </c>
      <c r="M295">
        <v>40.4</v>
      </c>
      <c r="N295">
        <v>350</v>
      </c>
      <c r="P295">
        <v>32.39</v>
      </c>
      <c r="Q295">
        <v>26.282</v>
      </c>
      <c r="R295">
        <v>335</v>
      </c>
      <c r="S295">
        <v>1.5834999999999999</v>
      </c>
      <c r="T295">
        <v>60.2</v>
      </c>
      <c r="U295">
        <v>33.58</v>
      </c>
      <c r="V295">
        <v>189</v>
      </c>
      <c r="W295">
        <v>1382</v>
      </c>
      <c r="X295">
        <v>5.0823</v>
      </c>
      <c r="AM295">
        <v>212</v>
      </c>
      <c r="AN295">
        <f t="shared" si="127"/>
        <v>2550.2363599999999</v>
      </c>
      <c r="AO295">
        <f t="shared" si="116"/>
        <v>62.762489761559493</v>
      </c>
      <c r="AQ295">
        <f t="shared" si="117"/>
        <v>0.34603896645056054</v>
      </c>
      <c r="AS295">
        <f>0.15852+0.0847*COS(RADIANS(E295/365*360))</f>
        <v>7.9555103644118719E-2</v>
      </c>
      <c r="AU295">
        <v>1382</v>
      </c>
      <c r="AV295">
        <f t="shared" si="118"/>
        <v>54.099552471924717</v>
      </c>
      <c r="AW295">
        <f t="shared" si="119"/>
        <v>64.910271106680611</v>
      </c>
      <c r="AX295">
        <f t="shared" si="120"/>
        <v>1.1998300936105928</v>
      </c>
      <c r="AY295" s="5">
        <f t="shared" si="114"/>
        <v>62.143279467077996</v>
      </c>
      <c r="AZ295">
        <f t="shared" si="115"/>
        <v>17.010932012048531</v>
      </c>
      <c r="BA295">
        <f t="shared" si="121"/>
        <v>42.361421523791492</v>
      </c>
      <c r="BB295">
        <f t="shared" si="122"/>
        <v>488007.75546649046</v>
      </c>
      <c r="BC295">
        <f t="shared" si="123"/>
        <v>682.70441788778624</v>
      </c>
      <c r="BD295" s="5">
        <f t="shared" si="124"/>
        <v>50.284318270006459</v>
      </c>
      <c r="BE295">
        <f t="shared" si="125"/>
        <v>32.805658333400508</v>
      </c>
      <c r="BF295">
        <f t="shared" si="126"/>
        <v>18.923514921259265</v>
      </c>
    </row>
    <row r="296" spans="1:58">
      <c r="A296">
        <v>334</v>
      </c>
      <c r="B296">
        <v>101</v>
      </c>
      <c r="C296" t="s">
        <v>59</v>
      </c>
      <c r="D296">
        <v>1</v>
      </c>
      <c r="E296" s="2">
        <f>ROUND(F296,0)-"1-1-83"+1</f>
        <v>204</v>
      </c>
      <c r="F296" s="3">
        <v>30520.388888888891</v>
      </c>
      <c r="G296" t="s">
        <v>45</v>
      </c>
      <c r="H296" s="3"/>
      <c r="I296" t="s">
        <v>46</v>
      </c>
      <c r="J296">
        <v>1040</v>
      </c>
      <c r="K296">
        <v>31.1</v>
      </c>
      <c r="L296">
        <v>50.3</v>
      </c>
      <c r="M296">
        <v>44.1</v>
      </c>
      <c r="N296">
        <v>350</v>
      </c>
      <c r="P296">
        <v>31.74</v>
      </c>
      <c r="Q296">
        <v>26.158999999999999</v>
      </c>
      <c r="R296">
        <v>339</v>
      </c>
      <c r="S296">
        <v>1.2391000000000001</v>
      </c>
      <c r="T296">
        <v>47.4</v>
      </c>
      <c r="U296">
        <v>32.74</v>
      </c>
      <c r="V296">
        <v>165</v>
      </c>
      <c r="W296">
        <v>1404</v>
      </c>
      <c r="X296">
        <v>4.8400999999999996</v>
      </c>
      <c r="AM296">
        <v>212</v>
      </c>
      <c r="AN296">
        <f t="shared" si="127"/>
        <v>2543.2526000000003</v>
      </c>
      <c r="AO296">
        <f t="shared" si="116"/>
        <v>60.833601504242971</v>
      </c>
      <c r="AQ296">
        <f t="shared" si="117"/>
        <v>0.32542109209601849</v>
      </c>
      <c r="AS296">
        <f>0.15852+0.0847*COS(RADIANS(E296/365*360))</f>
        <v>7.9555103644118719E-2</v>
      </c>
      <c r="AU296">
        <v>1404</v>
      </c>
      <c r="AV296">
        <f t="shared" si="118"/>
        <v>56.862308957060527</v>
      </c>
      <c r="AW296">
        <f t="shared" si="119"/>
        <v>68.495125650277643</v>
      </c>
      <c r="AX296">
        <f t="shared" si="120"/>
        <v>1.2045786902885287</v>
      </c>
      <c r="AY296" s="5">
        <f t="shared" si="114"/>
        <v>66.063891344722464</v>
      </c>
      <c r="AZ296">
        <f t="shared" si="115"/>
        <v>17.109644128399506</v>
      </c>
      <c r="BA296">
        <f t="shared" si="121"/>
        <v>46.756355577868462</v>
      </c>
      <c r="BB296">
        <f t="shared" si="122"/>
        <v>480442.47099293483</v>
      </c>
      <c r="BC296">
        <f t="shared" si="123"/>
        <v>626.04047543491231</v>
      </c>
      <c r="BD296" s="5">
        <f t="shared" si="124"/>
        <v>52.976237142588253</v>
      </c>
      <c r="BE296">
        <f t="shared" si="125"/>
        <v>32.961530054685689</v>
      </c>
      <c r="BF296">
        <f t="shared" si="126"/>
        <v>22.115462969395104</v>
      </c>
    </row>
    <row r="297" spans="1:58">
      <c r="A297">
        <v>334</v>
      </c>
      <c r="B297">
        <v>101</v>
      </c>
      <c r="C297" t="s">
        <v>59</v>
      </c>
      <c r="D297">
        <v>1</v>
      </c>
      <c r="E297" s="2">
        <f>ROUND(F297,0)-"1-1-83"+1</f>
        <v>204</v>
      </c>
      <c r="F297" s="3">
        <v>30520.391666666666</v>
      </c>
      <c r="G297" t="s">
        <v>45</v>
      </c>
      <c r="H297" s="3"/>
      <c r="I297" t="s">
        <v>46</v>
      </c>
      <c r="J297">
        <v>1040</v>
      </c>
      <c r="K297">
        <v>31.55</v>
      </c>
      <c r="L297">
        <v>50</v>
      </c>
      <c r="M297">
        <v>43.8</v>
      </c>
      <c r="N297">
        <v>350</v>
      </c>
      <c r="P297">
        <v>31.89</v>
      </c>
      <c r="Q297">
        <v>26.873999999999999</v>
      </c>
      <c r="R297">
        <v>339</v>
      </c>
      <c r="S297">
        <v>1.3979999999999999</v>
      </c>
      <c r="T297">
        <v>52</v>
      </c>
      <c r="U297">
        <v>33.159999999999997</v>
      </c>
      <c r="V297">
        <v>174</v>
      </c>
      <c r="W297">
        <v>1416</v>
      </c>
      <c r="X297">
        <v>5.0045000000000002</v>
      </c>
      <c r="AM297">
        <v>212</v>
      </c>
      <c r="AN297">
        <f t="shared" si="127"/>
        <v>2546.7444800000003</v>
      </c>
      <c r="AO297">
        <f t="shared" si="116"/>
        <v>61.791841755571454</v>
      </c>
      <c r="AQ297">
        <f t="shared" si="117"/>
        <v>0.33558585148393505</v>
      </c>
      <c r="AS297">
        <f>0.15852+0.0847*COS(RADIANS(E297/365*360))</f>
        <v>7.9555103644118719E-2</v>
      </c>
      <c r="AU297">
        <v>1416</v>
      </c>
      <c r="AV297">
        <f t="shared" si="118"/>
        <v>56.649086583835164</v>
      </c>
      <c r="AW297">
        <f t="shared" si="119"/>
        <v>68.141315304051986</v>
      </c>
      <c r="AX297">
        <f t="shared" si="120"/>
        <v>1.2028669730307024</v>
      </c>
      <c r="AY297" s="5">
        <f t="shared" si="114"/>
        <v>65.53890935498913</v>
      </c>
      <c r="AZ297">
        <f t="shared" si="115"/>
        <v>17.082930550389147</v>
      </c>
      <c r="BA297">
        <f t="shared" si="121"/>
        <v>45.523861482254397</v>
      </c>
      <c r="BB297">
        <f t="shared" si="122"/>
        <v>484215.5249026104</v>
      </c>
      <c r="BC297">
        <f t="shared" si="123"/>
        <v>653.79765817465238</v>
      </c>
      <c r="BD297" s="5">
        <f t="shared" si="124"/>
        <v>53.068481993476198</v>
      </c>
      <c r="BE297">
        <f t="shared" si="125"/>
        <v>32.911922098720659</v>
      </c>
      <c r="BF297">
        <f t="shared" si="126"/>
        <v>21.045128112795112</v>
      </c>
    </row>
    <row r="298" spans="1:58">
      <c r="A298">
        <v>334</v>
      </c>
      <c r="B298">
        <v>101</v>
      </c>
      <c r="C298" t="s">
        <v>59</v>
      </c>
      <c r="D298">
        <v>1</v>
      </c>
      <c r="E298" s="2">
        <f t="shared" si="112"/>
        <v>204</v>
      </c>
      <c r="F298" s="3">
        <v>30520.663888888888</v>
      </c>
      <c r="G298" t="s">
        <v>45</v>
      </c>
      <c r="H298" s="3"/>
      <c r="I298" t="s">
        <v>46</v>
      </c>
      <c r="J298">
        <v>1040</v>
      </c>
      <c r="K298">
        <v>32.950000000000003</v>
      </c>
      <c r="L298">
        <v>49.5</v>
      </c>
      <c r="M298">
        <v>39.9</v>
      </c>
      <c r="N298">
        <v>350</v>
      </c>
      <c r="P298">
        <v>32.630000000000003</v>
      </c>
      <c r="Q298">
        <v>25.846</v>
      </c>
      <c r="R298">
        <v>335</v>
      </c>
      <c r="S298">
        <v>1.6438999999999999</v>
      </c>
      <c r="T298">
        <v>63.6</v>
      </c>
      <c r="U298">
        <v>33.369999999999997</v>
      </c>
      <c r="V298">
        <v>191</v>
      </c>
      <c r="W298">
        <v>1416</v>
      </c>
      <c r="X298">
        <v>5.3063000000000002</v>
      </c>
      <c r="AM298">
        <v>212</v>
      </c>
      <c r="AN298">
        <f t="shared" si="127"/>
        <v>2548.4904200000001</v>
      </c>
      <c r="AO298">
        <f t="shared" si="116"/>
        <v>62.275607159606622</v>
      </c>
      <c r="AQ298">
        <f t="shared" si="117"/>
        <v>0.34077591098366206</v>
      </c>
      <c r="AS298">
        <f>0.15852+0.0847*COS(RADIANS(E298/365*360))</f>
        <v>7.9555103644118719E-2</v>
      </c>
      <c r="AU298">
        <v>1416</v>
      </c>
      <c r="AV298">
        <f t="shared" si="118"/>
        <v>55.372307353529145</v>
      </c>
      <c r="AW298">
        <f t="shared" si="119"/>
        <v>66.391846236419596</v>
      </c>
      <c r="AX298">
        <f t="shared" si="120"/>
        <v>1.1990081217409865</v>
      </c>
      <c r="AY298" s="5">
        <f t="shared" si="114"/>
        <v>63.583957411306045</v>
      </c>
      <c r="AZ298">
        <f t="shared" si="115"/>
        <v>17.043257593551118</v>
      </c>
      <c r="BA298">
        <f t="shared" si="121"/>
        <v>43.753152171212619</v>
      </c>
      <c r="BB298">
        <f t="shared" si="122"/>
        <v>486109.24120394362</v>
      </c>
      <c r="BC298">
        <f t="shared" si="123"/>
        <v>668.10461720699493</v>
      </c>
      <c r="BD298" s="5">
        <f t="shared" si="124"/>
        <v>50.517833583567715</v>
      </c>
      <c r="BE298">
        <f t="shared" si="125"/>
        <v>32.836612362718689</v>
      </c>
      <c r="BF298">
        <f t="shared" si="126"/>
        <v>19.518434027514459</v>
      </c>
    </row>
    <row r="299" spans="1:58">
      <c r="A299">
        <v>334</v>
      </c>
      <c r="B299">
        <v>101</v>
      </c>
      <c r="C299" t="s">
        <v>59</v>
      </c>
      <c r="D299">
        <v>1</v>
      </c>
      <c r="E299" s="2">
        <f t="shared" si="112"/>
        <v>204</v>
      </c>
      <c r="F299" s="3">
        <v>30520.661111111112</v>
      </c>
      <c r="G299" t="s">
        <v>45</v>
      </c>
      <c r="H299" s="3"/>
      <c r="I299" t="s">
        <v>46</v>
      </c>
      <c r="J299">
        <v>1040</v>
      </c>
      <c r="K299">
        <v>32.85</v>
      </c>
      <c r="L299">
        <v>49.9</v>
      </c>
      <c r="M299">
        <v>39.299999999999997</v>
      </c>
      <c r="N299">
        <v>350</v>
      </c>
      <c r="P299">
        <v>32.86</v>
      </c>
      <c r="Q299">
        <v>25.788</v>
      </c>
      <c r="R299">
        <v>335</v>
      </c>
      <c r="S299">
        <v>1.6803999999999999</v>
      </c>
      <c r="T299">
        <v>65.2</v>
      </c>
      <c r="U299">
        <v>33.369999999999997</v>
      </c>
      <c r="V299">
        <v>188</v>
      </c>
      <c r="W299">
        <v>1430</v>
      </c>
      <c r="X299">
        <v>5.5354000000000001</v>
      </c>
      <c r="AM299">
        <v>212</v>
      </c>
      <c r="AN299">
        <f t="shared" si="127"/>
        <v>2548.4904200000001</v>
      </c>
      <c r="AO299">
        <f t="shared" si="116"/>
        <v>62.275607159606622</v>
      </c>
      <c r="AQ299">
        <f t="shared" si="117"/>
        <v>0.34077591098366206</v>
      </c>
      <c r="AS299">
        <f>0.15852+0.0847*COS(RADIANS(E299/365*360))</f>
        <v>7.9555103644118719E-2</v>
      </c>
      <c r="AU299">
        <v>1430</v>
      </c>
      <c r="AV299">
        <f t="shared" si="118"/>
        <v>58.432763126971444</v>
      </c>
      <c r="AW299">
        <f t="shared" si="119"/>
        <v>70.102865953222476</v>
      </c>
      <c r="AX299">
        <f t="shared" si="120"/>
        <v>1.1997184832915138</v>
      </c>
      <c r="AY299" s="5">
        <f t="shared" si="114"/>
        <v>68.102628148875567</v>
      </c>
      <c r="AZ299">
        <f t="shared" si="115"/>
        <v>17.11191220188929</v>
      </c>
      <c r="BA299">
        <f t="shared" si="121"/>
        <v>46.862522780430623</v>
      </c>
      <c r="BB299">
        <f t="shared" si="122"/>
        <v>486109.24120394362</v>
      </c>
      <c r="BC299">
        <f t="shared" si="123"/>
        <v>668.10461720699493</v>
      </c>
      <c r="BD299" s="5">
        <f t="shared" si="124"/>
        <v>53.681456404478666</v>
      </c>
      <c r="BE299">
        <f t="shared" si="125"/>
        <v>32.897353572034412</v>
      </c>
      <c r="BF299">
        <f t="shared" si="126"/>
        <v>20.740754125935617</v>
      </c>
    </row>
    <row r="300" spans="1:58">
      <c r="A300">
        <v>334</v>
      </c>
      <c r="B300">
        <v>101</v>
      </c>
      <c r="C300" t="s">
        <v>59</v>
      </c>
      <c r="D300">
        <v>1</v>
      </c>
      <c r="E300" s="2">
        <f t="shared" ref="E300:E311" si="128">ROUND(F300,0)-"1-1-83"+1</f>
        <v>204</v>
      </c>
      <c r="F300" s="3">
        <v>30520.394444444446</v>
      </c>
      <c r="G300" t="s">
        <v>45</v>
      </c>
      <c r="H300" s="3"/>
      <c r="I300" t="s">
        <v>46</v>
      </c>
      <c r="J300">
        <v>1040</v>
      </c>
      <c r="K300">
        <v>31.8</v>
      </c>
      <c r="L300">
        <v>50.1</v>
      </c>
      <c r="M300">
        <v>43.5</v>
      </c>
      <c r="N300">
        <v>350</v>
      </c>
      <c r="P300">
        <v>32.04</v>
      </c>
      <c r="Q300">
        <v>27.484000000000002</v>
      </c>
      <c r="R300">
        <v>338</v>
      </c>
      <c r="S300">
        <v>1.3916999999999999</v>
      </c>
      <c r="T300">
        <v>50.6</v>
      </c>
      <c r="U300">
        <v>33.51</v>
      </c>
      <c r="V300">
        <v>177</v>
      </c>
      <c r="W300">
        <v>1454</v>
      </c>
      <c r="X300">
        <v>4.7233000000000001</v>
      </c>
      <c r="AM300">
        <v>212</v>
      </c>
      <c r="AN300">
        <f t="shared" si="127"/>
        <v>2549.6543799999999</v>
      </c>
      <c r="AO300">
        <f t="shared" si="116"/>
        <v>62.599848260965388</v>
      </c>
      <c r="AQ300">
        <f t="shared" si="117"/>
        <v>0.34427644740625141</v>
      </c>
      <c r="AS300">
        <f>0.15852+0.0847*COS(RADIANS(E300/365*360))</f>
        <v>7.9555103644118719E-2</v>
      </c>
      <c r="AU300">
        <v>1454</v>
      </c>
      <c r="AV300">
        <f t="shared" si="118"/>
        <v>53.546085078672697</v>
      </c>
      <c r="AW300">
        <f t="shared" si="119"/>
        <v>64.398818124637742</v>
      </c>
      <c r="AX300">
        <f t="shared" si="120"/>
        <v>1.2026802338587339</v>
      </c>
      <c r="AY300" s="5">
        <f t="shared" si="114"/>
        <v>60.408080221248554</v>
      </c>
      <c r="AZ300">
        <f t="shared" si="115"/>
        <v>16.985749866829579</v>
      </c>
      <c r="BA300">
        <f t="shared" si="121"/>
        <v>41.307989561684273</v>
      </c>
      <c r="BB300">
        <f t="shared" si="122"/>
        <v>487374.38403855934</v>
      </c>
      <c r="BC300">
        <f t="shared" si="123"/>
        <v>677.80493805539913</v>
      </c>
      <c r="BD300" s="5">
        <f t="shared" si="124"/>
        <v>50.973546614782578</v>
      </c>
      <c r="BE300">
        <f t="shared" si="125"/>
        <v>32.828075986197277</v>
      </c>
      <c r="BF300">
        <f t="shared" si="126"/>
        <v>19.352526457757524</v>
      </c>
    </row>
    <row r="301" spans="1:58">
      <c r="A301">
        <v>334</v>
      </c>
      <c r="B301">
        <v>101</v>
      </c>
      <c r="C301" t="s">
        <v>59</v>
      </c>
      <c r="D301">
        <v>1</v>
      </c>
      <c r="E301" s="2">
        <f t="shared" si="128"/>
        <v>204</v>
      </c>
      <c r="F301" s="3">
        <v>30520.430555555555</v>
      </c>
      <c r="G301" t="s">
        <v>45</v>
      </c>
      <c r="H301" s="3"/>
      <c r="I301" t="s">
        <v>46</v>
      </c>
      <c r="J301">
        <v>1040</v>
      </c>
      <c r="K301">
        <v>33.4</v>
      </c>
      <c r="L301">
        <v>50</v>
      </c>
      <c r="M301">
        <v>39.9</v>
      </c>
      <c r="N301">
        <v>350</v>
      </c>
      <c r="P301">
        <v>33.97</v>
      </c>
      <c r="Q301">
        <v>29.667000000000002</v>
      </c>
      <c r="R301">
        <v>336</v>
      </c>
      <c r="S301">
        <v>1.8171999999999999</v>
      </c>
      <c r="T301">
        <v>61.3</v>
      </c>
      <c r="U301">
        <v>34.979999999999997</v>
      </c>
      <c r="V301">
        <v>187</v>
      </c>
      <c r="W301">
        <v>1458</v>
      </c>
      <c r="X301">
        <v>5.2279</v>
      </c>
      <c r="AM301">
        <v>212</v>
      </c>
      <c r="AN301">
        <f t="shared" si="127"/>
        <v>2561.8759600000003</v>
      </c>
      <c r="AO301">
        <f t="shared" si="116"/>
        <v>66.089171411320592</v>
      </c>
      <c r="AQ301">
        <f t="shared" si="117"/>
        <v>0.38306042032782756</v>
      </c>
      <c r="AS301">
        <f>0.15852+0.0847*COS(RADIANS(E301/365*360))</f>
        <v>7.9555103644118719E-2</v>
      </c>
      <c r="AU301">
        <v>1458</v>
      </c>
      <c r="AV301">
        <f t="shared" si="118"/>
        <v>59.246870425345627</v>
      </c>
      <c r="AW301">
        <f t="shared" si="119"/>
        <v>71.253107821518114</v>
      </c>
      <c r="AX301">
        <f t="shared" si="120"/>
        <v>1.2026476218908646</v>
      </c>
      <c r="AY301" s="5">
        <f t="shared" si="114"/>
        <v>68.915165564152161</v>
      </c>
      <c r="AZ301">
        <f t="shared" si="115"/>
        <v>17.051100634993677</v>
      </c>
      <c r="BA301">
        <f t="shared" si="121"/>
        <v>44.097659182338369</v>
      </c>
      <c r="BB301">
        <f t="shared" si="122"/>
        <v>500787.40933552553</v>
      </c>
      <c r="BC301">
        <f t="shared" si="123"/>
        <v>787.94147915245662</v>
      </c>
      <c r="BD301" s="5">
        <f t="shared" si="124"/>
        <v>60.779061493070238</v>
      </c>
      <c r="BE301">
        <f t="shared" si="125"/>
        <v>32.81200394935145</v>
      </c>
      <c r="BF301">
        <f t="shared" si="126"/>
        <v>19.043978081645196</v>
      </c>
    </row>
    <row r="302" spans="1:58">
      <c r="A302">
        <v>334</v>
      </c>
      <c r="B302">
        <v>101</v>
      </c>
      <c r="C302" t="s">
        <v>59</v>
      </c>
      <c r="D302">
        <v>1</v>
      </c>
      <c r="E302" s="2">
        <f t="shared" si="112"/>
        <v>204</v>
      </c>
      <c r="F302" s="3">
        <v>30520.658333333333</v>
      </c>
      <c r="G302" t="s">
        <v>45</v>
      </c>
      <c r="H302" s="3"/>
      <c r="I302" t="s">
        <v>46</v>
      </c>
      <c r="J302">
        <v>1040</v>
      </c>
      <c r="K302">
        <v>33.25</v>
      </c>
      <c r="L302">
        <v>47.8</v>
      </c>
      <c r="M302">
        <v>38.700000000000003</v>
      </c>
      <c r="N302">
        <v>350</v>
      </c>
      <c r="P302">
        <v>33.090000000000003</v>
      </c>
      <c r="Q302">
        <v>27.469000000000001</v>
      </c>
      <c r="R302">
        <v>336</v>
      </c>
      <c r="S302">
        <v>1.6933</v>
      </c>
      <c r="T302">
        <v>61.6</v>
      </c>
      <c r="U302">
        <v>33.79</v>
      </c>
      <c r="V302">
        <v>187</v>
      </c>
      <c r="W302">
        <v>1460</v>
      </c>
      <c r="X302">
        <v>5.2918000000000003</v>
      </c>
      <c r="AM302">
        <v>212</v>
      </c>
      <c r="AN302">
        <f t="shared" si="127"/>
        <v>2551.9823000000006</v>
      </c>
      <c r="AO302">
        <f t="shared" si="116"/>
        <v>63.252504880110187</v>
      </c>
      <c r="AQ302">
        <f t="shared" si="117"/>
        <v>0.35137593751092316</v>
      </c>
      <c r="AS302">
        <f>0.15852+0.0847*COS(RADIANS(E302/365*360))</f>
        <v>7.9555103644118719E-2</v>
      </c>
      <c r="AU302">
        <v>1460</v>
      </c>
      <c r="AV302">
        <f t="shared" si="118"/>
        <v>57.186254175213506</v>
      </c>
      <c r="AW302">
        <f t="shared" si="119"/>
        <v>68.661229750261413</v>
      </c>
      <c r="AX302">
        <f t="shared" si="120"/>
        <v>1.2006596819559054</v>
      </c>
      <c r="AY302" s="5">
        <f t="shared" si="114"/>
        <v>65.701167676043994</v>
      </c>
      <c r="AZ302">
        <f t="shared" si="115"/>
        <v>17.057180550556293</v>
      </c>
      <c r="BA302">
        <f t="shared" si="121"/>
        <v>44.366585924203243</v>
      </c>
      <c r="BB302">
        <f t="shared" si="122"/>
        <v>489911.07147003082</v>
      </c>
      <c r="BC302">
        <f t="shared" si="123"/>
        <v>697.60262708584332</v>
      </c>
      <c r="BD302" s="5">
        <f t="shared" si="124"/>
        <v>54.156797269188687</v>
      </c>
      <c r="BE302">
        <f t="shared" si="125"/>
        <v>32.853248057844588</v>
      </c>
      <c r="BF302">
        <f t="shared" si="126"/>
        <v>19.84585261225153</v>
      </c>
    </row>
    <row r="303" spans="1:58">
      <c r="A303">
        <v>334</v>
      </c>
      <c r="B303">
        <v>101</v>
      </c>
      <c r="C303" t="s">
        <v>59</v>
      </c>
      <c r="D303">
        <v>1</v>
      </c>
      <c r="E303" s="2">
        <f t="shared" si="128"/>
        <v>204</v>
      </c>
      <c r="F303" s="3">
        <v>30520.369444444445</v>
      </c>
      <c r="G303" t="s">
        <v>45</v>
      </c>
      <c r="H303" s="3"/>
      <c r="I303" t="s">
        <v>46</v>
      </c>
      <c r="J303">
        <v>1040</v>
      </c>
      <c r="K303">
        <v>30.65</v>
      </c>
      <c r="L303">
        <v>54.7</v>
      </c>
      <c r="M303">
        <v>46</v>
      </c>
      <c r="N303">
        <v>350</v>
      </c>
      <c r="P303">
        <v>30.7</v>
      </c>
      <c r="Q303">
        <v>23.702999999999999</v>
      </c>
      <c r="R303">
        <v>336</v>
      </c>
      <c r="S303">
        <v>1.4147000000000001</v>
      </c>
      <c r="T303">
        <v>59.7</v>
      </c>
      <c r="U303">
        <v>32.32</v>
      </c>
      <c r="V303">
        <v>169</v>
      </c>
      <c r="W303">
        <v>1470</v>
      </c>
      <c r="X303">
        <v>5.8932000000000002</v>
      </c>
      <c r="AM303">
        <v>212</v>
      </c>
      <c r="AN303">
        <f t="shared" si="127"/>
        <v>2539.7607200000002</v>
      </c>
      <c r="AO303">
        <f t="shared" si="116"/>
        <v>59.887647408631047</v>
      </c>
      <c r="AQ303">
        <f t="shared" si="117"/>
        <v>0.31553753083081248</v>
      </c>
      <c r="AS303">
        <f>0.15852+0.0847*COS(RADIANS(E303/365*360))</f>
        <v>7.9555103644118719E-2</v>
      </c>
      <c r="AU303">
        <v>1470</v>
      </c>
      <c r="AV303">
        <f t="shared" si="118"/>
        <v>65.72784724469382</v>
      </c>
      <c r="AW303">
        <f t="shared" si="119"/>
        <v>79.05544029045187</v>
      </c>
      <c r="AX303">
        <f t="shared" si="120"/>
        <v>1.2027693527850021</v>
      </c>
      <c r="AY303" s="5">
        <f t="shared" si="114"/>
        <v>79.466600152378987</v>
      </c>
      <c r="AZ303">
        <f t="shared" si="115"/>
        <v>17.313042650903508</v>
      </c>
      <c r="BA303">
        <f t="shared" si="121"/>
        <v>57.302755821960723</v>
      </c>
      <c r="BB303">
        <f t="shared" si="122"/>
        <v>476688.56321308127</v>
      </c>
      <c r="BC303">
        <f t="shared" si="123"/>
        <v>599.39022519296077</v>
      </c>
      <c r="BD303" s="5">
        <f t="shared" si="124"/>
        <v>58.947348857279088</v>
      </c>
      <c r="BE303">
        <f t="shared" si="125"/>
        <v>33.118741199176903</v>
      </c>
      <c r="BF303">
        <f t="shared" si="126"/>
        <v>25.880458612985912</v>
      </c>
    </row>
    <row r="304" spans="1:58">
      <c r="A304">
        <v>334</v>
      </c>
      <c r="B304">
        <v>101</v>
      </c>
      <c r="C304" t="s">
        <v>59</v>
      </c>
      <c r="D304">
        <v>1</v>
      </c>
      <c r="E304" s="2">
        <f t="shared" si="128"/>
        <v>204</v>
      </c>
      <c r="F304" s="3">
        <v>30520.397222222222</v>
      </c>
      <c r="G304" t="s">
        <v>45</v>
      </c>
      <c r="H304" s="3"/>
      <c r="I304" t="s">
        <v>46</v>
      </c>
      <c r="J304">
        <v>1040</v>
      </c>
      <c r="K304">
        <v>32.299999999999997</v>
      </c>
      <c r="L304">
        <v>49.9</v>
      </c>
      <c r="M304">
        <v>43.3</v>
      </c>
      <c r="N304">
        <v>350</v>
      </c>
      <c r="P304">
        <v>32.18</v>
      </c>
      <c r="Q304">
        <v>28.521000000000001</v>
      </c>
      <c r="R304">
        <v>337</v>
      </c>
      <c r="S304">
        <v>1.5404</v>
      </c>
      <c r="T304">
        <v>54</v>
      </c>
      <c r="U304">
        <v>34.07</v>
      </c>
      <c r="V304">
        <v>181</v>
      </c>
      <c r="W304">
        <v>1514</v>
      </c>
      <c r="X304">
        <v>4.8620999999999999</v>
      </c>
      <c r="AM304">
        <v>212</v>
      </c>
      <c r="AN304">
        <f t="shared" si="127"/>
        <v>2554.3102200000003</v>
      </c>
      <c r="AO304">
        <f t="shared" si="116"/>
        <v>63.910757740912899</v>
      </c>
      <c r="AQ304">
        <f t="shared" si="117"/>
        <v>0.35860848724283728</v>
      </c>
      <c r="AS304">
        <f>0.15852+0.0847*COS(RADIANS(E304/365*360))</f>
        <v>7.9555103644118719E-2</v>
      </c>
      <c r="AU304">
        <v>1514</v>
      </c>
      <c r="AV304">
        <f t="shared" si="118"/>
        <v>55.078231810626924</v>
      </c>
      <c r="AW304">
        <f t="shared" si="119"/>
        <v>66.237435519662228</v>
      </c>
      <c r="AX304">
        <f t="shared" si="120"/>
        <v>1.2026064262085157</v>
      </c>
      <c r="AY304" s="5">
        <f t="shared" si="114"/>
        <v>61.932925496806405</v>
      </c>
      <c r="AZ304">
        <f t="shared" si="115"/>
        <v>16.985517106417046</v>
      </c>
      <c r="BA304">
        <f t="shared" si="121"/>
        <v>41.298375815886097</v>
      </c>
      <c r="BB304">
        <f t="shared" si="122"/>
        <v>492456.30202246131</v>
      </c>
      <c r="BC304">
        <f t="shared" si="123"/>
        <v>717.94090136054228</v>
      </c>
      <c r="BD304" s="5">
        <f t="shared" si="124"/>
        <v>53.91280498632262</v>
      </c>
      <c r="BE304">
        <f t="shared" si="125"/>
        <v>32.812809609403949</v>
      </c>
      <c r="BF304">
        <f t="shared" si="126"/>
        <v>19.059327236296379</v>
      </c>
    </row>
    <row r="305" spans="1:58">
      <c r="A305">
        <v>334</v>
      </c>
      <c r="B305">
        <v>101</v>
      </c>
      <c r="C305" t="s">
        <v>59</v>
      </c>
      <c r="D305">
        <v>1</v>
      </c>
      <c r="E305" s="2">
        <f t="shared" si="128"/>
        <v>204</v>
      </c>
      <c r="F305" s="3">
        <v>30520.400000000001</v>
      </c>
      <c r="G305" t="s">
        <v>45</v>
      </c>
      <c r="H305" s="3"/>
      <c r="I305" t="s">
        <v>46</v>
      </c>
      <c r="J305">
        <v>1040</v>
      </c>
      <c r="K305">
        <v>32.799999999999997</v>
      </c>
      <c r="L305">
        <v>48.8</v>
      </c>
      <c r="M305">
        <v>43</v>
      </c>
      <c r="N305">
        <v>350</v>
      </c>
      <c r="P305">
        <v>32.33</v>
      </c>
      <c r="Q305">
        <v>29.611999999999998</v>
      </c>
      <c r="R305">
        <v>338</v>
      </c>
      <c r="S305">
        <v>1.6978</v>
      </c>
      <c r="T305">
        <v>57.3</v>
      </c>
      <c r="U305">
        <v>34.49</v>
      </c>
      <c r="V305">
        <v>187</v>
      </c>
      <c r="W305">
        <v>1520</v>
      </c>
      <c r="X305">
        <v>4.9751000000000003</v>
      </c>
      <c r="AM305">
        <v>212</v>
      </c>
      <c r="AN305">
        <f t="shared" si="127"/>
        <v>2557.8021000000003</v>
      </c>
      <c r="AO305">
        <f t="shared" si="116"/>
        <v>64.908709991165679</v>
      </c>
      <c r="AQ305">
        <f t="shared" si="117"/>
        <v>0.36971169080452571</v>
      </c>
      <c r="AS305">
        <f>0.15852+0.0847*COS(RADIANS(E305/365*360))</f>
        <v>7.9555103644118719E-2</v>
      </c>
      <c r="AU305">
        <v>1520</v>
      </c>
      <c r="AV305">
        <f t="shared" si="118"/>
        <v>55.477485742007168</v>
      </c>
      <c r="AW305">
        <f t="shared" si="119"/>
        <v>66.674451332106713</v>
      </c>
      <c r="AX305">
        <f t="shared" si="120"/>
        <v>1.2018290021680142</v>
      </c>
      <c r="AY305" s="5">
        <f t="shared" si="114"/>
        <v>62.436008003562037</v>
      </c>
      <c r="AZ305">
        <f t="shared" si="115"/>
        <v>16.974633889303803</v>
      </c>
      <c r="BA305">
        <f t="shared" si="121"/>
        <v>40.851353557867185</v>
      </c>
      <c r="BB305">
        <f t="shared" si="122"/>
        <v>496290.1856287024</v>
      </c>
      <c r="BC305">
        <f t="shared" si="123"/>
        <v>749.49196771051061</v>
      </c>
      <c r="BD305" s="5">
        <f t="shared" si="124"/>
        <v>55.064242274716584</v>
      </c>
      <c r="BE305">
        <f t="shared" si="125"/>
        <v>32.779022350736568</v>
      </c>
      <c r="BF305">
        <f t="shared" si="126"/>
        <v>18.426122185011032</v>
      </c>
    </row>
    <row r="306" spans="1:58">
      <c r="A306">
        <v>334</v>
      </c>
      <c r="B306">
        <v>101</v>
      </c>
      <c r="C306" t="s">
        <v>59</v>
      </c>
      <c r="D306">
        <v>1</v>
      </c>
      <c r="E306" s="2">
        <f t="shared" si="128"/>
        <v>204</v>
      </c>
      <c r="F306" s="3">
        <v>30520.405555555557</v>
      </c>
      <c r="G306" t="s">
        <v>45</v>
      </c>
      <c r="H306" s="3"/>
      <c r="I306" t="s">
        <v>46</v>
      </c>
      <c r="J306">
        <v>1040</v>
      </c>
      <c r="K306">
        <v>33.15</v>
      </c>
      <c r="L306">
        <v>48.9</v>
      </c>
      <c r="M306">
        <v>42.4</v>
      </c>
      <c r="N306">
        <v>350</v>
      </c>
      <c r="P306">
        <v>32.630000000000003</v>
      </c>
      <c r="Q306">
        <v>30.56</v>
      </c>
      <c r="R306">
        <v>337</v>
      </c>
      <c r="S306">
        <v>1.5745</v>
      </c>
      <c r="T306">
        <v>51.5</v>
      </c>
      <c r="U306">
        <v>34.979999999999997</v>
      </c>
      <c r="V306">
        <v>175</v>
      </c>
      <c r="W306">
        <v>1526</v>
      </c>
      <c r="X306">
        <v>4.8034999999999997</v>
      </c>
      <c r="AM306">
        <v>212</v>
      </c>
      <c r="AN306">
        <f t="shared" si="127"/>
        <v>2561.8759600000003</v>
      </c>
      <c r="AO306">
        <f t="shared" si="116"/>
        <v>66.089171411320592</v>
      </c>
      <c r="AQ306">
        <f t="shared" si="117"/>
        <v>0.38306042032782756</v>
      </c>
      <c r="AS306">
        <f>0.15852+0.0847*COS(RADIANS(E306/365*360))</f>
        <v>7.9555103644118719E-2</v>
      </c>
      <c r="AU306">
        <v>1526</v>
      </c>
      <c r="AV306">
        <f t="shared" si="118"/>
        <v>58.513889041567943</v>
      </c>
      <c r="AW306">
        <f t="shared" si="119"/>
        <v>70.549081091796012</v>
      </c>
      <c r="AX306">
        <f t="shared" si="120"/>
        <v>1.2056809459661506</v>
      </c>
      <c r="AY306" s="5">
        <f t="shared" si="114"/>
        <v>66.783128193714333</v>
      </c>
      <c r="AZ306">
        <f t="shared" si="115"/>
        <v>17.019674848100713</v>
      </c>
      <c r="BA306">
        <f t="shared" si="121"/>
        <v>42.733404209489684</v>
      </c>
      <c r="BB306">
        <f t="shared" si="122"/>
        <v>500787.40933552553</v>
      </c>
      <c r="BC306">
        <f t="shared" si="123"/>
        <v>787.94147915245662</v>
      </c>
      <c r="BD306" s="5">
        <f t="shared" si="124"/>
        <v>61.800634260325921</v>
      </c>
      <c r="BE306">
        <f t="shared" si="125"/>
        <v>32.828672230553593</v>
      </c>
      <c r="BF306">
        <f t="shared" si="126"/>
        <v>19.364068733104745</v>
      </c>
    </row>
    <row r="307" spans="1:58">
      <c r="A307">
        <v>334</v>
      </c>
      <c r="B307">
        <v>101</v>
      </c>
      <c r="C307" t="s">
        <v>59</v>
      </c>
      <c r="D307">
        <v>1</v>
      </c>
      <c r="E307" s="2">
        <f t="shared" si="128"/>
        <v>204</v>
      </c>
      <c r="F307" s="3">
        <v>30520.402777777777</v>
      </c>
      <c r="G307" t="s">
        <v>45</v>
      </c>
      <c r="H307" s="3"/>
      <c r="I307" t="s">
        <v>46</v>
      </c>
      <c r="J307">
        <v>1040</v>
      </c>
      <c r="K307">
        <v>33.25</v>
      </c>
      <c r="L307">
        <v>48.9</v>
      </c>
      <c r="M307">
        <v>42.7</v>
      </c>
      <c r="N307">
        <v>350</v>
      </c>
      <c r="P307">
        <v>32.479999999999997</v>
      </c>
      <c r="Q307">
        <v>30.423999999999999</v>
      </c>
      <c r="R307">
        <v>337</v>
      </c>
      <c r="S307">
        <v>1.7616000000000001</v>
      </c>
      <c r="T307">
        <v>57.9</v>
      </c>
      <c r="U307">
        <v>34.979999999999997</v>
      </c>
      <c r="V307">
        <v>188</v>
      </c>
      <c r="W307">
        <v>1534</v>
      </c>
      <c r="X307">
        <v>4.9539</v>
      </c>
      <c r="AM307">
        <v>212</v>
      </c>
      <c r="AN307">
        <f t="shared" si="127"/>
        <v>2561.8759600000003</v>
      </c>
      <c r="AO307">
        <f t="shared" si="116"/>
        <v>66.089171411320592</v>
      </c>
      <c r="AQ307">
        <f t="shared" si="117"/>
        <v>0.38306042032782756</v>
      </c>
      <c r="AS307">
        <f>0.15852+0.0847*COS(RADIANS(E307/365*360))</f>
        <v>7.9555103644118719E-2</v>
      </c>
      <c r="AU307">
        <v>1534</v>
      </c>
      <c r="AV307">
        <f t="shared" si="118"/>
        <v>56.066525439045925</v>
      </c>
      <c r="AW307">
        <f t="shared" si="119"/>
        <v>67.414676588643502</v>
      </c>
      <c r="AX307">
        <f t="shared" si="120"/>
        <v>1.2024051082304894</v>
      </c>
      <c r="AY307" s="5">
        <f t="shared" si="114"/>
        <v>63.12241409350996</v>
      </c>
      <c r="AZ307">
        <f t="shared" si="115"/>
        <v>16.96330029331132</v>
      </c>
      <c r="BA307">
        <f t="shared" si="121"/>
        <v>40.390974623297758</v>
      </c>
      <c r="BB307">
        <f t="shared" si="122"/>
        <v>500787.40933552553</v>
      </c>
      <c r="BC307">
        <f t="shared" si="123"/>
        <v>787.94147915245662</v>
      </c>
      <c r="BD307" s="5">
        <f t="shared" si="124"/>
        <v>57.380607914143383</v>
      </c>
      <c r="BE307">
        <f t="shared" si="125"/>
        <v>32.754465008057849</v>
      </c>
      <c r="BF307">
        <f t="shared" si="126"/>
        <v>17.979136442457389</v>
      </c>
    </row>
    <row r="308" spans="1:58">
      <c r="A308">
        <v>334</v>
      </c>
      <c r="B308">
        <v>101</v>
      </c>
      <c r="C308" t="s">
        <v>59</v>
      </c>
      <c r="D308">
        <v>1</v>
      </c>
      <c r="E308" s="2">
        <f t="shared" si="128"/>
        <v>204</v>
      </c>
      <c r="F308" s="3">
        <v>30520.408333333333</v>
      </c>
      <c r="G308" t="s">
        <v>45</v>
      </c>
      <c r="H308" s="3"/>
      <c r="I308" t="s">
        <v>46</v>
      </c>
      <c r="J308">
        <v>1040</v>
      </c>
      <c r="K308">
        <v>33.200000000000003</v>
      </c>
      <c r="L308">
        <v>49.3</v>
      </c>
      <c r="M308">
        <v>42.1</v>
      </c>
      <c r="N308">
        <v>350</v>
      </c>
      <c r="P308">
        <v>32.78</v>
      </c>
      <c r="Q308">
        <v>30.292999999999999</v>
      </c>
      <c r="R308">
        <v>336</v>
      </c>
      <c r="S308">
        <v>1.6554</v>
      </c>
      <c r="T308">
        <v>54.6</v>
      </c>
      <c r="U308">
        <v>34.979999999999997</v>
      </c>
      <c r="V308">
        <v>181</v>
      </c>
      <c r="W308">
        <v>1566</v>
      </c>
      <c r="X308">
        <v>4.8658999999999999</v>
      </c>
      <c r="AM308">
        <v>212</v>
      </c>
      <c r="AN308">
        <f t="shared" si="127"/>
        <v>2561.8759600000003</v>
      </c>
      <c r="AO308">
        <f t="shared" si="116"/>
        <v>66.089171411320592</v>
      </c>
      <c r="AQ308">
        <f t="shared" si="117"/>
        <v>0.38306042032782756</v>
      </c>
      <c r="AS308">
        <f>0.15852+0.0847*COS(RADIANS(E308/365*360))</f>
        <v>7.9555103644118719E-2</v>
      </c>
      <c r="AU308">
        <v>1566</v>
      </c>
      <c r="AV308">
        <f t="shared" si="118"/>
        <v>57.22213462976805</v>
      </c>
      <c r="AW308">
        <f t="shared" si="119"/>
        <v>68.903188077046153</v>
      </c>
      <c r="AX308">
        <f t="shared" si="120"/>
        <v>1.204135227090976</v>
      </c>
      <c r="AY308" s="5">
        <f t="shared" si="114"/>
        <v>64.419250225766334</v>
      </c>
      <c r="AZ308">
        <f t="shared" si="115"/>
        <v>16.98363687640299</v>
      </c>
      <c r="BA308">
        <f t="shared" si="121"/>
        <v>41.220798324763678</v>
      </c>
      <c r="BB308">
        <f t="shared" si="122"/>
        <v>500787.40933552553</v>
      </c>
      <c r="BC308">
        <f t="shared" si="123"/>
        <v>787.94147915245662</v>
      </c>
      <c r="BD308" s="5">
        <f t="shared" si="124"/>
        <v>59.552528878540521</v>
      </c>
      <c r="BE308">
        <f t="shared" si="125"/>
        <v>32.791617364404409</v>
      </c>
      <c r="BF308">
        <f t="shared" si="126"/>
        <v>18.659667109186429</v>
      </c>
    </row>
    <row r="309" spans="1:58">
      <c r="A309">
        <v>334</v>
      </c>
      <c r="B309">
        <v>101</v>
      </c>
      <c r="C309" t="s">
        <v>59</v>
      </c>
      <c r="D309">
        <v>1</v>
      </c>
      <c r="E309" s="2">
        <f t="shared" si="128"/>
        <v>204</v>
      </c>
      <c r="F309" s="3">
        <v>30520.416666666668</v>
      </c>
      <c r="G309" t="s">
        <v>45</v>
      </c>
      <c r="H309" s="3"/>
      <c r="I309" t="s">
        <v>46</v>
      </c>
      <c r="J309">
        <v>1040</v>
      </c>
      <c r="K309">
        <v>32.5</v>
      </c>
      <c r="L309">
        <v>51.7</v>
      </c>
      <c r="M309">
        <v>41.3</v>
      </c>
      <c r="N309">
        <v>350</v>
      </c>
      <c r="P309">
        <v>33.229999999999997</v>
      </c>
      <c r="Q309">
        <v>28.213999999999999</v>
      </c>
      <c r="R309">
        <v>335</v>
      </c>
      <c r="S309">
        <v>1.5438000000000001</v>
      </c>
      <c r="T309">
        <v>54.7</v>
      </c>
      <c r="U309">
        <v>34.35</v>
      </c>
      <c r="V309">
        <v>178</v>
      </c>
      <c r="W309">
        <v>1618</v>
      </c>
      <c r="X309">
        <v>5.0007000000000001</v>
      </c>
      <c r="AM309">
        <v>212</v>
      </c>
      <c r="AN309">
        <f t="shared" si="127"/>
        <v>2556.6381400000005</v>
      </c>
      <c r="AO309">
        <f t="shared" si="116"/>
        <v>64.57464339870458</v>
      </c>
      <c r="AQ309">
        <f t="shared" si="117"/>
        <v>0.36597632892391579</v>
      </c>
      <c r="AS309">
        <f>0.15852+0.0847*COS(RADIANS(E309/365*360))</f>
        <v>7.9555103644118719E-2</v>
      </c>
      <c r="AU309">
        <v>1618</v>
      </c>
      <c r="AV309">
        <f t="shared" si="118"/>
        <v>58.130592886588914</v>
      </c>
      <c r="AW309">
        <f t="shared" si="119"/>
        <v>69.979902943774178</v>
      </c>
      <c r="AX309">
        <f t="shared" si="120"/>
        <v>1.2038394839753814</v>
      </c>
      <c r="AY309" s="5">
        <f t="shared" si="114"/>
        <v>65.152883313195943</v>
      </c>
      <c r="AZ309">
        <f t="shared" si="115"/>
        <v>17.02356350748672</v>
      </c>
      <c r="BA309">
        <f t="shared" si="121"/>
        <v>42.899903382338479</v>
      </c>
      <c r="BB309">
        <f t="shared" si="122"/>
        <v>495010.08458186575</v>
      </c>
      <c r="BC309">
        <f t="shared" si="123"/>
        <v>738.83346166036802</v>
      </c>
      <c r="BD309" s="5">
        <f t="shared" si="124"/>
        <v>58.406141399188201</v>
      </c>
      <c r="BE309">
        <f t="shared" si="125"/>
        <v>32.85639239800534</v>
      </c>
      <c r="BF309">
        <f t="shared" si="126"/>
        <v>19.908352933284934</v>
      </c>
    </row>
    <row r="310" spans="1:58">
      <c r="A310">
        <v>334</v>
      </c>
      <c r="B310">
        <v>101</v>
      </c>
      <c r="C310" t="s">
        <v>59</v>
      </c>
      <c r="D310">
        <v>1</v>
      </c>
      <c r="E310" s="2">
        <f t="shared" si="112"/>
        <v>204</v>
      </c>
      <c r="F310" s="3">
        <v>30520.636111111111</v>
      </c>
      <c r="G310" t="s">
        <v>45</v>
      </c>
      <c r="H310" s="3"/>
      <c r="I310" t="s">
        <v>46</v>
      </c>
      <c r="J310">
        <v>1040</v>
      </c>
      <c r="K310">
        <v>33.799999999999997</v>
      </c>
      <c r="L310">
        <v>38.299999999999997</v>
      </c>
      <c r="M310">
        <v>37.200000000000003</v>
      </c>
      <c r="N310">
        <v>350</v>
      </c>
      <c r="P310">
        <v>33.85</v>
      </c>
      <c r="Q310">
        <v>29.244</v>
      </c>
      <c r="R310">
        <v>333</v>
      </c>
      <c r="S310">
        <v>1.8816999999999999</v>
      </c>
      <c r="T310">
        <v>64.3</v>
      </c>
      <c r="U310">
        <v>32.950000000000003</v>
      </c>
      <c r="V310">
        <v>185</v>
      </c>
      <c r="W310">
        <v>1628</v>
      </c>
      <c r="X310">
        <v>5.4587000000000003</v>
      </c>
      <c r="AM310">
        <v>212</v>
      </c>
      <c r="AN310">
        <f t="shared" si="127"/>
        <v>2544.99854</v>
      </c>
      <c r="AO310">
        <f t="shared" si="116"/>
        <v>61.311178278320398</v>
      </c>
      <c r="AQ310">
        <f t="shared" si="117"/>
        <v>0.33046787838685798</v>
      </c>
      <c r="AS310">
        <f>0.15852+0.0847*COS(RADIANS(E310/365*360))</f>
        <v>7.9555103644118719E-2</v>
      </c>
      <c r="AU310">
        <v>1628</v>
      </c>
      <c r="AV310">
        <f t="shared" si="118"/>
        <v>57.592187894186402</v>
      </c>
      <c r="AW310">
        <f t="shared" si="119"/>
        <v>69.09565092853957</v>
      </c>
      <c r="AX310">
        <f t="shared" si="120"/>
        <v>1.1997399900050398</v>
      </c>
      <c r="AY310" s="5">
        <f t="shared" si="114"/>
        <v>64.299041058088775</v>
      </c>
      <c r="AZ310">
        <f t="shared" si="115"/>
        <v>17.073205943683032</v>
      </c>
      <c r="BA310">
        <f t="shared" si="121"/>
        <v>45.083305422670627</v>
      </c>
      <c r="BB310">
        <f t="shared" si="122"/>
        <v>482326.60276840517</v>
      </c>
      <c r="BC310">
        <f t="shared" si="123"/>
        <v>639.77806979424315</v>
      </c>
      <c r="BD310" s="5">
        <f t="shared" si="124"/>
        <v>51.813209710062807</v>
      </c>
      <c r="BE310">
        <f t="shared" si="125"/>
        <v>32.913780523362249</v>
      </c>
      <c r="BF310">
        <f t="shared" si="126"/>
        <v>21.084275262211897</v>
      </c>
    </row>
    <row r="311" spans="1:58">
      <c r="A311">
        <v>334</v>
      </c>
      <c r="B311">
        <v>101</v>
      </c>
      <c r="C311" t="s">
        <v>59</v>
      </c>
      <c r="D311">
        <v>1</v>
      </c>
      <c r="E311" s="2">
        <f t="shared" si="128"/>
        <v>204</v>
      </c>
      <c r="F311" s="3">
        <v>30520.43611111111</v>
      </c>
      <c r="G311" t="s">
        <v>45</v>
      </c>
      <c r="H311" s="3"/>
      <c r="I311" t="s">
        <v>46</v>
      </c>
      <c r="J311">
        <v>1040</v>
      </c>
      <c r="K311">
        <v>32.549999999999997</v>
      </c>
      <c r="L311">
        <v>51.2</v>
      </c>
      <c r="M311">
        <v>39.4</v>
      </c>
      <c r="N311">
        <v>350</v>
      </c>
      <c r="P311">
        <v>34.270000000000003</v>
      </c>
      <c r="Q311">
        <v>28.795999999999999</v>
      </c>
      <c r="R311">
        <v>336</v>
      </c>
      <c r="S311">
        <v>1.5658000000000001</v>
      </c>
      <c r="T311">
        <v>54.4</v>
      </c>
      <c r="U311">
        <v>34.49</v>
      </c>
      <c r="V311">
        <v>171</v>
      </c>
      <c r="W311">
        <v>1652</v>
      </c>
      <c r="X311">
        <v>5.2173999999999996</v>
      </c>
      <c r="AM311">
        <v>212</v>
      </c>
      <c r="AN311">
        <f t="shared" si="127"/>
        <v>2557.8021000000003</v>
      </c>
      <c r="AO311">
        <f t="shared" si="116"/>
        <v>64.908709991165679</v>
      </c>
      <c r="AQ311">
        <f t="shared" si="117"/>
        <v>0.36971169080452571</v>
      </c>
      <c r="AS311">
        <f>0.15852+0.0847*COS(RADIANS(E311/365*360))</f>
        <v>7.9555103644118719E-2</v>
      </c>
      <c r="AU311">
        <v>1652</v>
      </c>
      <c r="AV311">
        <f t="shared" si="118"/>
        <v>63.368087006614196</v>
      </c>
      <c r="AW311">
        <f t="shared" si="119"/>
        <v>76.416552912865498</v>
      </c>
      <c r="AX311">
        <f t="shared" si="120"/>
        <v>1.2059154145664732</v>
      </c>
      <c r="AY311" s="5">
        <f t="shared" si="114"/>
        <v>72.331197951534577</v>
      </c>
      <c r="AZ311">
        <f t="shared" si="115"/>
        <v>17.121747272048616</v>
      </c>
      <c r="BA311">
        <f t="shared" si="121"/>
        <v>47.325692901660886</v>
      </c>
      <c r="BB311">
        <f t="shared" si="122"/>
        <v>496290.1856287024</v>
      </c>
      <c r="BC311">
        <f t="shared" si="123"/>
        <v>749.49196771051061</v>
      </c>
      <c r="BD311" s="5">
        <f t="shared" si="124"/>
        <v>65.398797476901564</v>
      </c>
      <c r="BE311">
        <f t="shared" si="125"/>
        <v>32.95102567686596</v>
      </c>
      <c r="BF311">
        <f t="shared" si="126"/>
        <v>21.884369661352682</v>
      </c>
    </row>
    <row r="312" spans="1:58">
      <c r="A312">
        <v>334</v>
      </c>
      <c r="B312">
        <v>101</v>
      </c>
      <c r="C312" t="s">
        <v>59</v>
      </c>
      <c r="D312">
        <v>1</v>
      </c>
      <c r="E312" s="2">
        <f t="shared" si="112"/>
        <v>204</v>
      </c>
      <c r="F312" s="3">
        <v>30520.633333333335</v>
      </c>
      <c r="G312" t="s">
        <v>45</v>
      </c>
      <c r="H312" s="3"/>
      <c r="I312" t="s">
        <v>46</v>
      </c>
      <c r="J312">
        <v>1040</v>
      </c>
      <c r="K312">
        <v>34</v>
      </c>
      <c r="L312">
        <v>48.5</v>
      </c>
      <c r="M312">
        <v>37.200000000000003</v>
      </c>
      <c r="N312">
        <v>350</v>
      </c>
      <c r="P312">
        <v>33.89</v>
      </c>
      <c r="Q312">
        <v>28.748999999999999</v>
      </c>
      <c r="R312">
        <v>335</v>
      </c>
      <c r="S312">
        <v>2.0381999999999998</v>
      </c>
      <c r="T312">
        <v>70.900000000000006</v>
      </c>
      <c r="U312">
        <v>34.700000000000003</v>
      </c>
      <c r="V312">
        <v>203</v>
      </c>
      <c r="W312">
        <v>1652</v>
      </c>
      <c r="X312">
        <v>5.2981999999999996</v>
      </c>
      <c r="AM312">
        <v>212</v>
      </c>
      <c r="AN312">
        <f t="shared" si="127"/>
        <v>2559.5480400000001</v>
      </c>
      <c r="AO312">
        <f t="shared" si="116"/>
        <v>65.412477525109026</v>
      </c>
      <c r="AQ312">
        <f t="shared" si="117"/>
        <v>0.37537983926192847</v>
      </c>
      <c r="AS312">
        <f>0.15852+0.0847*COS(RADIANS(E312/365*360))</f>
        <v>7.9555103644118719E-2</v>
      </c>
      <c r="AU312">
        <v>1652</v>
      </c>
      <c r="AV312">
        <f t="shared" si="118"/>
        <v>55.062624887691491</v>
      </c>
      <c r="AW312">
        <f t="shared" si="119"/>
        <v>65.991491189983407</v>
      </c>
      <c r="AX312">
        <f t="shared" si="120"/>
        <v>1.1984806631464262</v>
      </c>
      <c r="AY312" s="5">
        <f t="shared" si="114"/>
        <v>60.641530217748922</v>
      </c>
      <c r="AZ312">
        <f t="shared" si="115"/>
        <v>16.935947191364018</v>
      </c>
      <c r="BA312">
        <f t="shared" si="121"/>
        <v>39.301129450030949</v>
      </c>
      <c r="BB312">
        <f t="shared" si="122"/>
        <v>498214.35250505141</v>
      </c>
      <c r="BC312">
        <f t="shared" si="123"/>
        <v>765.7500165556396</v>
      </c>
      <c r="BD312" s="5">
        <f t="shared" si="124"/>
        <v>53.433414734891123</v>
      </c>
      <c r="BE312">
        <f t="shared" si="125"/>
        <v>32.721005230001111</v>
      </c>
      <c r="BF312">
        <f t="shared" si="126"/>
        <v>17.387511541816004</v>
      </c>
    </row>
    <row r="313" spans="1:58">
      <c r="A313">
        <v>334</v>
      </c>
      <c r="B313">
        <v>101</v>
      </c>
      <c r="C313" t="s">
        <v>59</v>
      </c>
      <c r="D313">
        <v>1</v>
      </c>
      <c r="E313" s="2">
        <f t="shared" si="112"/>
        <v>204</v>
      </c>
      <c r="F313" s="3">
        <v>30520.630555555555</v>
      </c>
      <c r="G313" t="s">
        <v>45</v>
      </c>
      <c r="H313" s="3"/>
      <c r="I313" t="s">
        <v>46</v>
      </c>
      <c r="J313">
        <v>1040</v>
      </c>
      <c r="K313">
        <v>33.700000000000003</v>
      </c>
      <c r="L313">
        <v>47.2</v>
      </c>
      <c r="M313">
        <v>37.1</v>
      </c>
      <c r="N313">
        <v>350</v>
      </c>
      <c r="P313">
        <v>33.94</v>
      </c>
      <c r="Q313">
        <v>28.792000000000002</v>
      </c>
      <c r="R313">
        <v>336</v>
      </c>
      <c r="S313">
        <v>2.1227</v>
      </c>
      <c r="T313">
        <v>73.7</v>
      </c>
      <c r="U313">
        <v>34.35</v>
      </c>
      <c r="V313">
        <v>205</v>
      </c>
      <c r="W313">
        <v>1668</v>
      </c>
      <c r="X313">
        <v>5.4836</v>
      </c>
      <c r="AM313">
        <v>212</v>
      </c>
      <c r="AN313">
        <f t="shared" si="127"/>
        <v>2556.6381400000005</v>
      </c>
      <c r="AO313">
        <f t="shared" si="116"/>
        <v>64.57464339870458</v>
      </c>
      <c r="AQ313">
        <f t="shared" si="117"/>
        <v>0.36597632892391579</v>
      </c>
      <c r="AS313">
        <f>0.15852+0.0847*COS(RADIANS(E313/365*360))</f>
        <v>7.9555103644118719E-2</v>
      </c>
      <c r="AU313">
        <v>1668</v>
      </c>
      <c r="AV313">
        <f t="shared" si="118"/>
        <v>55.677458991303048</v>
      </c>
      <c r="AW313">
        <f t="shared" si="119"/>
        <v>66.67203557466685</v>
      </c>
      <c r="AX313">
        <f t="shared" si="120"/>
        <v>1.1974690796338456</v>
      </c>
      <c r="AY313" s="5">
        <f t="shared" si="114"/>
        <v>61.337829044294175</v>
      </c>
      <c r="AZ313">
        <f t="shared" si="115"/>
        <v>16.963223714250887</v>
      </c>
      <c r="BA313">
        <f t="shared" si="121"/>
        <v>40.387881638841549</v>
      </c>
      <c r="BB313">
        <f t="shared" si="122"/>
        <v>495010.08458186575</v>
      </c>
      <c r="BC313">
        <f t="shared" si="123"/>
        <v>738.83346166036802</v>
      </c>
      <c r="BD313" s="5">
        <f t="shared" si="124"/>
        <v>52.545907713985471</v>
      </c>
      <c r="BE313">
        <f t="shared" si="125"/>
        <v>32.750658572906602</v>
      </c>
      <c r="BF313">
        <f t="shared" si="126"/>
        <v>17.910830109800472</v>
      </c>
    </row>
    <row r="314" spans="1:58">
      <c r="A314">
        <v>334</v>
      </c>
      <c r="B314">
        <v>101</v>
      </c>
      <c r="C314" t="s">
        <v>59</v>
      </c>
      <c r="D314">
        <v>1</v>
      </c>
      <c r="E314" s="2">
        <f>ROUND(F314,0)-"1-1-83"+1</f>
        <v>204</v>
      </c>
      <c r="F314" s="3">
        <v>30520.422222222223</v>
      </c>
      <c r="G314" t="s">
        <v>45</v>
      </c>
      <c r="H314" s="3"/>
      <c r="I314" t="s">
        <v>46</v>
      </c>
      <c r="J314">
        <v>1040</v>
      </c>
      <c r="K314">
        <v>32.75</v>
      </c>
      <c r="L314">
        <v>50.7</v>
      </c>
      <c r="M314">
        <v>40.799999999999997</v>
      </c>
      <c r="N314">
        <v>350</v>
      </c>
      <c r="P314">
        <v>33.520000000000003</v>
      </c>
      <c r="Q314">
        <v>29.384</v>
      </c>
      <c r="R314">
        <v>337</v>
      </c>
      <c r="S314">
        <v>1.6923999999999999</v>
      </c>
      <c r="T314">
        <v>57.6</v>
      </c>
      <c r="U314">
        <v>34.700000000000003</v>
      </c>
      <c r="V314">
        <v>178</v>
      </c>
      <c r="W314">
        <v>1682</v>
      </c>
      <c r="X314">
        <v>5.2716000000000003</v>
      </c>
      <c r="AM314">
        <v>212</v>
      </c>
      <c r="AN314">
        <f t="shared" si="127"/>
        <v>2559.5480400000001</v>
      </c>
      <c r="AO314">
        <f t="shared" si="116"/>
        <v>65.412477525109026</v>
      </c>
      <c r="AQ314">
        <f t="shared" si="117"/>
        <v>0.37537983926192847</v>
      </c>
      <c r="AS314">
        <f>0.15852+0.0847*COS(RADIANS(E314/365*360))</f>
        <v>7.9555103644118719E-2</v>
      </c>
      <c r="AU314">
        <v>1682</v>
      </c>
      <c r="AV314">
        <f t="shared" si="118"/>
        <v>61.958137338655071</v>
      </c>
      <c r="AW314">
        <f t="shared" si="119"/>
        <v>74.624181753687878</v>
      </c>
      <c r="AX314">
        <f t="shared" si="120"/>
        <v>1.2044290703221414</v>
      </c>
      <c r="AY314" s="5">
        <f t="shared" si="114"/>
        <v>69.902935187571927</v>
      </c>
      <c r="AZ314">
        <f t="shared" si="115"/>
        <v>17.078074855483393</v>
      </c>
      <c r="BA314">
        <f t="shared" si="121"/>
        <v>45.303347308010316</v>
      </c>
      <c r="BB314">
        <f t="shared" si="122"/>
        <v>498214.35250505141</v>
      </c>
      <c r="BC314">
        <f t="shared" si="123"/>
        <v>765.7500165556396</v>
      </c>
      <c r="BD314" s="5">
        <f t="shared" si="124"/>
        <v>63.738223102718017</v>
      </c>
      <c r="BE314">
        <f t="shared" si="125"/>
        <v>32.897353366961255</v>
      </c>
      <c r="BF314">
        <f t="shared" si="126"/>
        <v>20.74074987256413</v>
      </c>
    </row>
    <row r="315" spans="1:58">
      <c r="A315">
        <v>334</v>
      </c>
      <c r="B315">
        <v>101</v>
      </c>
      <c r="C315" t="s">
        <v>59</v>
      </c>
      <c r="D315">
        <v>1</v>
      </c>
      <c r="E315" s="2">
        <f t="shared" si="112"/>
        <v>204</v>
      </c>
      <c r="F315" s="3">
        <v>30520.62777777778</v>
      </c>
      <c r="G315" t="s">
        <v>45</v>
      </c>
      <c r="H315" s="3"/>
      <c r="I315" t="s">
        <v>46</v>
      </c>
      <c r="J315">
        <v>1040</v>
      </c>
      <c r="K315">
        <v>33.35</v>
      </c>
      <c r="L315">
        <v>48.4</v>
      </c>
      <c r="M315">
        <v>37.1</v>
      </c>
      <c r="N315">
        <v>350</v>
      </c>
      <c r="P315">
        <v>33.99</v>
      </c>
      <c r="Q315">
        <v>27.841999999999999</v>
      </c>
      <c r="R315">
        <v>335</v>
      </c>
      <c r="S315">
        <v>2.0318000000000001</v>
      </c>
      <c r="T315">
        <v>73</v>
      </c>
      <c r="U315">
        <v>34.07</v>
      </c>
      <c r="V315">
        <v>202</v>
      </c>
      <c r="W315">
        <v>1682</v>
      </c>
      <c r="X315">
        <v>5.5190000000000001</v>
      </c>
      <c r="AM315">
        <v>212</v>
      </c>
      <c r="AN315">
        <f t="shared" si="127"/>
        <v>2554.3102200000003</v>
      </c>
      <c r="AO315">
        <f t="shared" si="116"/>
        <v>63.910757740912899</v>
      </c>
      <c r="AQ315">
        <f t="shared" si="117"/>
        <v>0.35860848724283728</v>
      </c>
      <c r="AS315">
        <f>0.15852+0.0847*COS(RADIANS(E315/365*360))</f>
        <v>7.9555103644118719E-2</v>
      </c>
      <c r="AU315">
        <v>1682</v>
      </c>
      <c r="AV315">
        <f t="shared" si="118"/>
        <v>56.153881561145447</v>
      </c>
      <c r="AW315">
        <f t="shared" si="119"/>
        <v>67.253547707810384</v>
      </c>
      <c r="AX315">
        <f t="shared" si="120"/>
        <v>1.1976651629073694</v>
      </c>
      <c r="AY315" s="5">
        <f t="shared" si="114"/>
        <v>61.864830428552253</v>
      </c>
      <c r="AZ315">
        <f t="shared" si="115"/>
        <v>16.984417004486883</v>
      </c>
      <c r="BA315">
        <f t="shared" si="121"/>
        <v>41.252968373925142</v>
      </c>
      <c r="BB315">
        <f t="shared" si="122"/>
        <v>492456.30202246131</v>
      </c>
      <c r="BC315">
        <f t="shared" si="123"/>
        <v>717.94090136054228</v>
      </c>
      <c r="BD315" s="5">
        <f t="shared" si="124"/>
        <v>52.359825410853205</v>
      </c>
      <c r="BE315">
        <f t="shared" si="125"/>
        <v>32.783581197021441</v>
      </c>
      <c r="BF315">
        <f t="shared" si="126"/>
        <v>18.510315810760908</v>
      </c>
    </row>
    <row r="316" spans="1:58">
      <c r="A316">
        <v>334</v>
      </c>
      <c r="B316">
        <v>101</v>
      </c>
      <c r="C316" t="s">
        <v>59</v>
      </c>
      <c r="D316">
        <v>1</v>
      </c>
      <c r="E316" s="2">
        <f t="shared" si="112"/>
        <v>204</v>
      </c>
      <c r="F316" s="3">
        <v>30520.625</v>
      </c>
      <c r="G316" t="s">
        <v>45</v>
      </c>
      <c r="H316" s="3"/>
      <c r="I316" t="s">
        <v>46</v>
      </c>
      <c r="J316">
        <v>1040</v>
      </c>
      <c r="K316">
        <v>33.25</v>
      </c>
      <c r="L316">
        <v>51.2</v>
      </c>
      <c r="M316">
        <v>37</v>
      </c>
      <c r="N316">
        <v>350</v>
      </c>
      <c r="P316">
        <v>34.04</v>
      </c>
      <c r="Q316">
        <v>26.382999999999999</v>
      </c>
      <c r="R316">
        <v>333</v>
      </c>
      <c r="S316">
        <v>1.7724</v>
      </c>
      <c r="T316">
        <v>67.2</v>
      </c>
      <c r="U316">
        <v>34</v>
      </c>
      <c r="V316">
        <v>208</v>
      </c>
      <c r="W316">
        <v>1692</v>
      </c>
      <c r="X316">
        <v>4.7613000000000003</v>
      </c>
      <c r="AM316">
        <v>212</v>
      </c>
      <c r="AN316">
        <f t="shared" si="127"/>
        <v>2553.7282400000004</v>
      </c>
      <c r="AO316">
        <f t="shared" si="116"/>
        <v>63.745667881508666</v>
      </c>
      <c r="AQ316">
        <f t="shared" si="117"/>
        <v>0.35678775394718165</v>
      </c>
      <c r="AS316">
        <f>0.15852+0.0847*COS(RADIANS(E316/365*360))</f>
        <v>7.9555103644118719E-2</v>
      </c>
      <c r="AU316">
        <v>1692</v>
      </c>
      <c r="AV316">
        <f t="shared" si="118"/>
        <v>47.612409884887668</v>
      </c>
      <c r="AW316">
        <f t="shared" si="119"/>
        <v>56.956468479135999</v>
      </c>
      <c r="AX316">
        <f t="shared" si="120"/>
        <v>1.1962525866016742</v>
      </c>
      <c r="AY316" s="5"/>
      <c r="BD316" s="5"/>
    </row>
    <row r="317" spans="1:58">
      <c r="A317">
        <v>334</v>
      </c>
      <c r="B317">
        <v>101</v>
      </c>
      <c r="C317" t="s">
        <v>59</v>
      </c>
      <c r="D317">
        <v>1</v>
      </c>
      <c r="E317" s="2">
        <f t="shared" ref="E317:E361" si="129">ROUND(F317,0)-"1-1-83"</f>
        <v>204</v>
      </c>
      <c r="F317" s="3">
        <v>30520.62222222222</v>
      </c>
      <c r="G317" t="s">
        <v>45</v>
      </c>
      <c r="H317" s="3"/>
      <c r="I317" t="s">
        <v>46</v>
      </c>
      <c r="J317">
        <v>1040</v>
      </c>
      <c r="K317">
        <v>33.25</v>
      </c>
      <c r="L317">
        <v>49.6</v>
      </c>
      <c r="M317">
        <v>37</v>
      </c>
      <c r="N317">
        <v>350</v>
      </c>
      <c r="P317">
        <v>34.090000000000003</v>
      </c>
      <c r="Q317">
        <v>27.38</v>
      </c>
      <c r="R317">
        <v>334</v>
      </c>
      <c r="S317">
        <v>1.9279999999999999</v>
      </c>
      <c r="T317">
        <v>70.400000000000006</v>
      </c>
      <c r="U317">
        <v>34.07</v>
      </c>
      <c r="V317">
        <v>203</v>
      </c>
      <c r="W317">
        <v>1712</v>
      </c>
      <c r="X317">
        <v>5.2427000000000001</v>
      </c>
      <c r="AM317">
        <v>212</v>
      </c>
      <c r="AN317">
        <f t="shared" si="127"/>
        <v>2554.3102200000003</v>
      </c>
      <c r="AO317">
        <f t="shared" si="116"/>
        <v>63.910757740912899</v>
      </c>
      <c r="AQ317">
        <f t="shared" si="117"/>
        <v>0.35860848724283728</v>
      </c>
      <c r="AS317">
        <f>0.15852+0.0847*COS(RADIANS(E317/365*360))</f>
        <v>7.9555103644118719E-2</v>
      </c>
      <c r="AU317">
        <v>1712</v>
      </c>
      <c r="AV317">
        <f t="shared" si="118"/>
        <v>53.290486951655673</v>
      </c>
      <c r="AW317">
        <f t="shared" si="119"/>
        <v>63.81245444594817</v>
      </c>
      <c r="AX317">
        <f t="shared" si="120"/>
        <v>1.1974455122513306</v>
      </c>
      <c r="AY317" s="5">
        <f t="shared" si="114"/>
        <v>57.907106738814768</v>
      </c>
      <c r="AZ317">
        <f t="shared" si="115"/>
        <v>16.918305272466171</v>
      </c>
      <c r="BD317" s="5"/>
    </row>
    <row r="318" spans="1:58">
      <c r="A318">
        <v>334</v>
      </c>
      <c r="B318">
        <v>101</v>
      </c>
      <c r="C318" t="s">
        <v>59</v>
      </c>
      <c r="D318">
        <v>1</v>
      </c>
      <c r="E318" s="2">
        <f>ROUND(F318,0)-"1-1-83"+1</f>
        <v>204</v>
      </c>
      <c r="F318" s="3">
        <v>30520.419444444444</v>
      </c>
      <c r="G318" t="s">
        <v>45</v>
      </c>
      <c r="H318" s="3"/>
      <c r="I318" t="s">
        <v>46</v>
      </c>
      <c r="J318">
        <v>1040</v>
      </c>
      <c r="K318">
        <v>32.65</v>
      </c>
      <c r="L318">
        <v>51.7</v>
      </c>
      <c r="M318">
        <v>41</v>
      </c>
      <c r="N318">
        <v>350</v>
      </c>
      <c r="P318">
        <v>33.369999999999997</v>
      </c>
      <c r="Q318">
        <v>29.041</v>
      </c>
      <c r="R318">
        <v>336</v>
      </c>
      <c r="S318">
        <v>1.7027000000000001</v>
      </c>
      <c r="T318">
        <v>58.6</v>
      </c>
      <c r="U318">
        <v>34.700000000000003</v>
      </c>
      <c r="V318">
        <v>179</v>
      </c>
      <c r="W318">
        <v>1722</v>
      </c>
      <c r="X318">
        <v>5.3120000000000003</v>
      </c>
      <c r="AM318">
        <v>212</v>
      </c>
      <c r="AN318">
        <f t="shared" si="127"/>
        <v>2559.5480400000001</v>
      </c>
      <c r="AO318">
        <f t="shared" si="116"/>
        <v>65.412477525109026</v>
      </c>
      <c r="AQ318">
        <f t="shared" si="117"/>
        <v>0.37537983926192847</v>
      </c>
      <c r="AS318">
        <f>0.15852+0.0847*COS(RADIANS(E318/365*360))</f>
        <v>7.9555103644118719E-2</v>
      </c>
      <c r="AU318">
        <v>1722</v>
      </c>
      <c r="AV318">
        <f t="shared" si="118"/>
        <v>62.052315770593957</v>
      </c>
      <c r="AW318">
        <f t="shared" si="119"/>
        <v>74.72170479361148</v>
      </c>
      <c r="AX318">
        <f t="shared" si="120"/>
        <v>1.20417270275385</v>
      </c>
      <c r="AY318" s="5">
        <f t="shared" si="114"/>
        <v>69.601858358474928</v>
      </c>
      <c r="AZ318">
        <f t="shared" si="115"/>
        <v>17.073758483423447</v>
      </c>
      <c r="BA318">
        <f t="shared" si="121"/>
        <v>45.108222623783895</v>
      </c>
      <c r="BB318">
        <f t="shared" si="122"/>
        <v>498214.35250505141</v>
      </c>
      <c r="BC318">
        <f t="shared" si="123"/>
        <v>765.7500165556396</v>
      </c>
      <c r="BD318" s="5">
        <f t="shared" si="124"/>
        <v>63.67914174568638</v>
      </c>
      <c r="BE318">
        <f t="shared" si="125"/>
        <v>32.896425999465677</v>
      </c>
      <c r="BF318">
        <f t="shared" si="126"/>
        <v>20.721524491173135</v>
      </c>
    </row>
    <row r="319" spans="1:58">
      <c r="A319">
        <v>334</v>
      </c>
      <c r="B319">
        <v>101</v>
      </c>
      <c r="C319" t="s">
        <v>59</v>
      </c>
      <c r="D319">
        <v>1</v>
      </c>
      <c r="E319" s="2">
        <f t="shared" si="129"/>
        <v>204</v>
      </c>
      <c r="F319" s="3">
        <v>30520.619444444445</v>
      </c>
      <c r="G319" t="s">
        <v>45</v>
      </c>
      <c r="H319" s="3"/>
      <c r="I319" t="s">
        <v>46</v>
      </c>
      <c r="J319">
        <v>1040</v>
      </c>
      <c r="K319">
        <v>33.450000000000003</v>
      </c>
      <c r="L319">
        <v>49</v>
      </c>
      <c r="M319">
        <v>36.9</v>
      </c>
      <c r="N319">
        <v>350</v>
      </c>
      <c r="P319">
        <v>34.14</v>
      </c>
      <c r="Q319">
        <v>27.812000000000001</v>
      </c>
      <c r="R319">
        <v>334</v>
      </c>
      <c r="S319">
        <v>2.0127000000000002</v>
      </c>
      <c r="T319">
        <v>72.400000000000006</v>
      </c>
      <c r="U319">
        <v>34.21</v>
      </c>
      <c r="V319">
        <v>205</v>
      </c>
      <c r="W319">
        <v>1730</v>
      </c>
      <c r="X319">
        <v>5.2884000000000002</v>
      </c>
      <c r="AM319">
        <v>212</v>
      </c>
      <c r="AN319">
        <f t="shared" si="127"/>
        <v>2555.4741800000002</v>
      </c>
      <c r="AO319">
        <f t="shared" si="116"/>
        <v>64.241994179598478</v>
      </c>
      <c r="AQ319">
        <f t="shared" si="117"/>
        <v>0.36227535579299336</v>
      </c>
      <c r="AS319">
        <f>0.15852+0.0847*COS(RADIANS(E319/365*360))</f>
        <v>7.9555103644118719E-2</v>
      </c>
      <c r="AU319">
        <v>1730</v>
      </c>
      <c r="AV319">
        <f t="shared" si="118"/>
        <v>53.550339636873275</v>
      </c>
      <c r="AW319">
        <f t="shared" si="119"/>
        <v>64.112586868195109</v>
      </c>
      <c r="AX319">
        <f t="shared" si="120"/>
        <v>1.1972395936784865</v>
      </c>
      <c r="AY319" s="5">
        <f t="shared" si="114"/>
        <v>58.131036327163152</v>
      </c>
      <c r="AZ319">
        <f t="shared" si="115"/>
        <v>16.915850955084963</v>
      </c>
      <c r="BD319" s="5"/>
    </row>
    <row r="320" spans="1:58">
      <c r="A320">
        <v>334</v>
      </c>
      <c r="B320">
        <v>101</v>
      </c>
      <c r="C320" t="s">
        <v>59</v>
      </c>
      <c r="D320">
        <v>1</v>
      </c>
      <c r="E320" s="2">
        <f>ROUND(F320,0)-"1-1-83"+1</f>
        <v>204</v>
      </c>
      <c r="F320" s="3">
        <v>30520.413888888888</v>
      </c>
      <c r="G320" t="s">
        <v>45</v>
      </c>
      <c r="H320" s="3"/>
      <c r="I320" t="s">
        <v>46</v>
      </c>
      <c r="J320">
        <v>1040</v>
      </c>
      <c r="K320">
        <v>32.549999999999997</v>
      </c>
      <c r="L320">
        <v>50.6</v>
      </c>
      <c r="M320">
        <v>41.6</v>
      </c>
      <c r="N320">
        <v>350</v>
      </c>
      <c r="P320">
        <v>33.08</v>
      </c>
      <c r="Q320">
        <v>29.706</v>
      </c>
      <c r="R320">
        <v>337</v>
      </c>
      <c r="S320">
        <v>1.3431999999999999</v>
      </c>
      <c r="T320">
        <v>45.2</v>
      </c>
      <c r="U320">
        <v>34.700000000000003</v>
      </c>
      <c r="V320">
        <v>152</v>
      </c>
      <c r="W320">
        <v>1740</v>
      </c>
      <c r="X320">
        <v>4.8944000000000001</v>
      </c>
      <c r="AM320">
        <v>212</v>
      </c>
      <c r="AN320">
        <f t="shared" si="127"/>
        <v>2559.5480400000001</v>
      </c>
      <c r="AO320">
        <f t="shared" si="116"/>
        <v>65.412477525109026</v>
      </c>
      <c r="AQ320">
        <f t="shared" si="117"/>
        <v>0.37537983926192847</v>
      </c>
      <c r="AS320">
        <f>0.15852+0.0847*COS(RADIANS(E320/365*360))</f>
        <v>7.9555103644118719E-2</v>
      </c>
      <c r="AU320">
        <v>1740</v>
      </c>
      <c r="AV320">
        <f t="shared" si="118"/>
        <v>68.851733070246922</v>
      </c>
      <c r="AW320">
        <f t="shared" si="119"/>
        <v>83.42977641817771</v>
      </c>
      <c r="AX320">
        <f t="shared" si="120"/>
        <v>1.2117309572012855</v>
      </c>
      <c r="AY320" s="5">
        <f t="shared" si="114"/>
        <v>79.365548984542912</v>
      </c>
      <c r="AZ320">
        <f t="shared" si="115"/>
        <v>17.205031598099165</v>
      </c>
      <c r="BA320">
        <f t="shared" si="121"/>
        <v>51.435966462491351</v>
      </c>
      <c r="BB320">
        <f t="shared" si="122"/>
        <v>498214.35250505141</v>
      </c>
      <c r="BC320">
        <f t="shared" si="123"/>
        <v>765.7500165556396</v>
      </c>
      <c r="BD320" s="5">
        <f t="shared" si="124"/>
        <v>75.75886186164378</v>
      </c>
      <c r="BE320">
        <f t="shared" si="125"/>
        <v>33.070124361451498</v>
      </c>
      <c r="BF320">
        <f t="shared" si="126"/>
        <v>24.652328352019673</v>
      </c>
    </row>
    <row r="321" spans="1:58">
      <c r="A321">
        <v>334</v>
      </c>
      <c r="B321">
        <v>101</v>
      </c>
      <c r="C321" t="s">
        <v>59</v>
      </c>
      <c r="D321">
        <v>1</v>
      </c>
      <c r="E321" s="2">
        <f>ROUND(F321,0)-"1-1-83"+1</f>
        <v>204</v>
      </c>
      <c r="F321" s="3">
        <v>30520.424999999999</v>
      </c>
      <c r="G321" t="s">
        <v>45</v>
      </c>
      <c r="H321" s="3"/>
      <c r="I321" t="s">
        <v>46</v>
      </c>
      <c r="J321">
        <v>1040</v>
      </c>
      <c r="K321">
        <v>32.950000000000003</v>
      </c>
      <c r="L321">
        <v>52.3</v>
      </c>
      <c r="M321">
        <v>40.5</v>
      </c>
      <c r="N321">
        <v>350</v>
      </c>
      <c r="P321">
        <v>33.67</v>
      </c>
      <c r="Q321">
        <v>29.38</v>
      </c>
      <c r="R321">
        <v>335</v>
      </c>
      <c r="S321">
        <v>1.6637999999999999</v>
      </c>
      <c r="T321">
        <v>56.6</v>
      </c>
      <c r="U321">
        <v>35.049999999999997</v>
      </c>
      <c r="V321">
        <v>178</v>
      </c>
      <c r="W321">
        <v>1742</v>
      </c>
      <c r="X321">
        <v>5.1357999999999997</v>
      </c>
      <c r="AM321">
        <v>212</v>
      </c>
      <c r="AN321">
        <f t="shared" si="127"/>
        <v>2562.4579400000002</v>
      </c>
      <c r="AO321">
        <f t="shared" si="116"/>
        <v>66.259242282774579</v>
      </c>
      <c r="AQ321">
        <f t="shared" si="117"/>
        <v>0.38500278212173844</v>
      </c>
      <c r="AS321">
        <f>0.15852+0.0847*COS(RADIANS(E321/365*360))</f>
        <v>7.9555103644118719E-2</v>
      </c>
      <c r="AU321">
        <v>1742</v>
      </c>
      <c r="AV321">
        <f t="shared" si="118"/>
        <v>61.367449031552063</v>
      </c>
      <c r="AW321">
        <f t="shared" si="119"/>
        <v>73.948909898379213</v>
      </c>
      <c r="AX321">
        <f t="shared" si="120"/>
        <v>1.2050184758430873</v>
      </c>
      <c r="AY321" s="5">
        <f t="shared" si="114"/>
        <v>68.443613215596727</v>
      </c>
      <c r="AZ321">
        <f t="shared" si="115"/>
        <v>17.041040637895648</v>
      </c>
      <c r="BA321">
        <f t="shared" si="121"/>
        <v>43.656260814666652</v>
      </c>
      <c r="BB321">
        <f t="shared" si="122"/>
        <v>501432.01391751377</v>
      </c>
      <c r="BC321">
        <f t="shared" si="123"/>
        <v>793.58267541119699</v>
      </c>
      <c r="BD321" s="5">
        <f t="shared" si="124"/>
        <v>64.641237770135362</v>
      </c>
      <c r="BE321">
        <f t="shared" si="125"/>
        <v>32.864059001289377</v>
      </c>
      <c r="BF321">
        <f t="shared" si="126"/>
        <v>20.061568950009907</v>
      </c>
    </row>
    <row r="322" spans="1:58">
      <c r="A322">
        <v>334</v>
      </c>
      <c r="B322">
        <v>101</v>
      </c>
      <c r="C322" t="s">
        <v>59</v>
      </c>
      <c r="D322">
        <v>1</v>
      </c>
      <c r="E322" s="2">
        <f t="shared" si="129"/>
        <v>204</v>
      </c>
      <c r="F322" s="3">
        <v>30520.616666666665</v>
      </c>
      <c r="G322" t="s">
        <v>45</v>
      </c>
      <c r="H322" s="3"/>
      <c r="I322" t="s">
        <v>46</v>
      </c>
      <c r="J322">
        <v>1040</v>
      </c>
      <c r="K322">
        <v>33.549999999999997</v>
      </c>
      <c r="L322">
        <v>49.3</v>
      </c>
      <c r="M322">
        <v>36.799999999999997</v>
      </c>
      <c r="N322">
        <v>350</v>
      </c>
      <c r="P322">
        <v>34.18</v>
      </c>
      <c r="Q322">
        <v>28.137</v>
      </c>
      <c r="R322">
        <v>336</v>
      </c>
      <c r="S322">
        <v>2.0002</v>
      </c>
      <c r="T322">
        <v>71.099999999999994</v>
      </c>
      <c r="U322">
        <v>34.42</v>
      </c>
      <c r="V322">
        <v>210</v>
      </c>
      <c r="W322">
        <v>1752</v>
      </c>
      <c r="X322">
        <v>5.0683999999999996</v>
      </c>
      <c r="AM322">
        <v>212</v>
      </c>
      <c r="AN322">
        <f t="shared" si="127"/>
        <v>2557.2201200000004</v>
      </c>
      <c r="AO322">
        <f t="shared" si="116"/>
        <v>64.741499235839612</v>
      </c>
      <c r="AQ322">
        <f t="shared" si="117"/>
        <v>0.36783969342902134</v>
      </c>
      <c r="AS322">
        <f>0.15852+0.0847*COS(RADIANS(E322/365*360))</f>
        <v>7.9555103644118719E-2</v>
      </c>
      <c r="AU322">
        <v>1752</v>
      </c>
      <c r="AV322">
        <f t="shared" si="118"/>
        <v>50.820046794573265</v>
      </c>
      <c r="AW322">
        <f t="shared" si="119"/>
        <v>60.806938646502061</v>
      </c>
      <c r="AX322">
        <f t="shared" si="120"/>
        <v>1.1965148102342014</v>
      </c>
      <c r="AY322" s="5">
        <f t="shared" si="114"/>
        <v>54.577201512839927</v>
      </c>
      <c r="AZ322">
        <f t="shared" si="115"/>
        <v>16.843276978692174</v>
      </c>
      <c r="BD322" s="5"/>
    </row>
    <row r="323" spans="1:58">
      <c r="A323">
        <v>334</v>
      </c>
      <c r="B323">
        <v>101</v>
      </c>
      <c r="C323" t="s">
        <v>59</v>
      </c>
      <c r="D323">
        <v>1</v>
      </c>
      <c r="E323" s="2">
        <f t="shared" si="129"/>
        <v>204</v>
      </c>
      <c r="F323" s="3">
        <v>30520.613888888889</v>
      </c>
      <c r="G323" t="s">
        <v>45</v>
      </c>
      <c r="H323" s="3"/>
      <c r="I323" t="s">
        <v>46</v>
      </c>
      <c r="J323">
        <v>1040</v>
      </c>
      <c r="K323">
        <v>33.549999999999997</v>
      </c>
      <c r="L323">
        <v>47.4</v>
      </c>
      <c r="M323">
        <v>36.799999999999997</v>
      </c>
      <c r="N323">
        <v>350</v>
      </c>
      <c r="P323">
        <v>34.229999999999997</v>
      </c>
      <c r="Q323">
        <v>29.303999999999998</v>
      </c>
      <c r="R323">
        <v>336</v>
      </c>
      <c r="S323">
        <v>2.1423999999999999</v>
      </c>
      <c r="T323">
        <v>73.099999999999994</v>
      </c>
      <c r="U323">
        <v>34.49</v>
      </c>
      <c r="V323">
        <v>208</v>
      </c>
      <c r="W323">
        <v>1760</v>
      </c>
      <c r="X323">
        <v>5.2473000000000001</v>
      </c>
      <c r="AM323">
        <v>212</v>
      </c>
      <c r="AN323">
        <f t="shared" si="127"/>
        <v>2557.8021000000003</v>
      </c>
      <c r="AO323">
        <f t="shared" si="116"/>
        <v>64.908709991165679</v>
      </c>
      <c r="AQ323">
        <f t="shared" si="117"/>
        <v>0.36971169080452571</v>
      </c>
      <c r="AS323">
        <f>0.15852+0.0847*COS(RADIANS(E323/365*360))</f>
        <v>7.9555103644118719E-2</v>
      </c>
      <c r="AU323">
        <v>1760</v>
      </c>
      <c r="AV323">
        <f t="shared" si="118"/>
        <v>53.043742838044885</v>
      </c>
      <c r="AW323">
        <f t="shared" si="119"/>
        <v>63.496172702153856</v>
      </c>
      <c r="AX323">
        <f t="shared" si="120"/>
        <v>1.1970530227480878</v>
      </c>
      <c r="AY323" s="5">
        <f t="shared" si="114"/>
        <v>57.315895795537308</v>
      </c>
      <c r="AZ323">
        <f t="shared" si="115"/>
        <v>16.889069727802742</v>
      </c>
      <c r="BD323" s="5"/>
    </row>
    <row r="324" spans="1:58">
      <c r="A324">
        <v>334</v>
      </c>
      <c r="B324">
        <v>101</v>
      </c>
      <c r="C324" t="s">
        <v>59</v>
      </c>
      <c r="D324">
        <v>1</v>
      </c>
      <c r="E324" s="2">
        <f t="shared" si="129"/>
        <v>204</v>
      </c>
      <c r="F324" s="3">
        <v>30520.611111111109</v>
      </c>
      <c r="G324" t="s">
        <v>45</v>
      </c>
      <c r="H324" s="3"/>
      <c r="I324" t="s">
        <v>46</v>
      </c>
      <c r="J324">
        <v>1040</v>
      </c>
      <c r="K324">
        <v>34.450000000000003</v>
      </c>
      <c r="L324">
        <v>48.7</v>
      </c>
      <c r="M324">
        <v>36.700000000000003</v>
      </c>
      <c r="N324">
        <v>350</v>
      </c>
      <c r="P324">
        <v>34.28</v>
      </c>
      <c r="Q324">
        <v>29.916</v>
      </c>
      <c r="R324">
        <v>333</v>
      </c>
      <c r="S324">
        <v>2.2012999999999998</v>
      </c>
      <c r="T324">
        <v>73.599999999999994</v>
      </c>
      <c r="U324">
        <v>35.33</v>
      </c>
      <c r="V324">
        <v>210</v>
      </c>
      <c r="W324">
        <v>1776</v>
      </c>
      <c r="X324">
        <v>5.0811999999999999</v>
      </c>
      <c r="AM324">
        <v>212</v>
      </c>
      <c r="AN324">
        <f t="shared" si="127"/>
        <v>2564.78586</v>
      </c>
      <c r="AO324">
        <f t="shared" si="116"/>
        <v>66.943132777138047</v>
      </c>
      <c r="AQ324">
        <f t="shared" si="117"/>
        <v>0.39286220245265457</v>
      </c>
      <c r="AS324">
        <f>0.15852+0.0847*COS(RADIANS(E324/365*360))</f>
        <v>7.9555103644118719E-2</v>
      </c>
      <c r="AU324">
        <v>1776</v>
      </c>
      <c r="AV324">
        <f t="shared" si="118"/>
        <v>52.635146980554687</v>
      </c>
      <c r="AW324">
        <f t="shared" si="119"/>
        <v>63.056902624467035</v>
      </c>
      <c r="AX324">
        <f t="shared" si="120"/>
        <v>1.1979999342979419</v>
      </c>
      <c r="AY324" s="5">
        <f t="shared" si="114"/>
        <v>56.717752189746989</v>
      </c>
      <c r="AZ324">
        <f t="shared" si="115"/>
        <v>16.840306351182896</v>
      </c>
      <c r="BD324" s="5"/>
    </row>
    <row r="325" spans="1:58">
      <c r="A325">
        <v>334</v>
      </c>
      <c r="B325">
        <v>101</v>
      </c>
      <c r="C325" t="s">
        <v>59</v>
      </c>
      <c r="D325">
        <v>1</v>
      </c>
      <c r="E325" s="2">
        <f t="shared" ref="E325:E331" si="130">ROUND(F325,0)-"1-1-83"+1</f>
        <v>204</v>
      </c>
      <c r="F325" s="3">
        <v>30520.427777777779</v>
      </c>
      <c r="G325" t="s">
        <v>45</v>
      </c>
      <c r="H325" s="3"/>
      <c r="I325" t="s">
        <v>46</v>
      </c>
      <c r="J325">
        <v>1040</v>
      </c>
      <c r="K325">
        <v>33.450000000000003</v>
      </c>
      <c r="L325">
        <v>52.1</v>
      </c>
      <c r="M325">
        <v>40.200000000000003</v>
      </c>
      <c r="N325">
        <v>350</v>
      </c>
      <c r="P325">
        <v>33.82</v>
      </c>
      <c r="Q325">
        <v>30.042000000000002</v>
      </c>
      <c r="R325">
        <v>334</v>
      </c>
      <c r="S325">
        <v>1.7871999999999999</v>
      </c>
      <c r="T325">
        <v>59.5</v>
      </c>
      <c r="U325">
        <v>35.47</v>
      </c>
      <c r="V325">
        <v>179</v>
      </c>
      <c r="W325">
        <v>1778</v>
      </c>
      <c r="X325">
        <v>5.3227000000000002</v>
      </c>
      <c r="AM325">
        <v>212</v>
      </c>
      <c r="AN325">
        <f t="shared" si="127"/>
        <v>2565.9498199999998</v>
      </c>
      <c r="AO325">
        <f t="shared" si="116"/>
        <v>67.287250376307384</v>
      </c>
      <c r="AQ325">
        <f t="shared" si="117"/>
        <v>0.39684641829597284</v>
      </c>
      <c r="AS325">
        <f>0.15852+0.0847*COS(RADIANS(E325/365*360))</f>
        <v>7.9555103644118719E-2</v>
      </c>
      <c r="AU325">
        <v>1778</v>
      </c>
      <c r="AV325">
        <f t="shared" si="118"/>
        <v>64.218414413396204</v>
      </c>
      <c r="AW325">
        <f t="shared" si="119"/>
        <v>77.413244807597266</v>
      </c>
      <c r="AX325">
        <f t="shared" si="120"/>
        <v>1.20546801902117</v>
      </c>
      <c r="AY325" s="5">
        <f t="shared" si="114"/>
        <v>72.074572039585249</v>
      </c>
      <c r="AZ325">
        <f t="shared" si="115"/>
        <v>17.073492381184263</v>
      </c>
      <c r="BA325">
        <f t="shared" si="121"/>
        <v>45.096220821662129</v>
      </c>
      <c r="BB325">
        <f t="shared" si="122"/>
        <v>505310.91102766659</v>
      </c>
      <c r="BC325">
        <f t="shared" si="123"/>
        <v>828.23190008328481</v>
      </c>
      <c r="BD325" s="5">
        <f t="shared" si="124"/>
        <v>69.424902357702052</v>
      </c>
      <c r="BE325">
        <f t="shared" si="125"/>
        <v>32.877265530187685</v>
      </c>
      <c r="BF325">
        <f t="shared" si="126"/>
        <v>20.328269860416185</v>
      </c>
    </row>
    <row r="326" spans="1:58">
      <c r="A326">
        <v>334</v>
      </c>
      <c r="B326">
        <v>101</v>
      </c>
      <c r="C326" t="s">
        <v>59</v>
      </c>
      <c r="D326">
        <v>1</v>
      </c>
      <c r="E326" s="2">
        <f t="shared" si="130"/>
        <v>204</v>
      </c>
      <c r="F326" s="3">
        <v>30520.441666666666</v>
      </c>
      <c r="G326" t="s">
        <v>45</v>
      </c>
      <c r="H326" s="3"/>
      <c r="I326" t="s">
        <v>46</v>
      </c>
      <c r="J326">
        <v>1040</v>
      </c>
      <c r="K326">
        <v>32.85</v>
      </c>
      <c r="L326">
        <v>51.2</v>
      </c>
      <c r="M326">
        <v>38.799999999999997</v>
      </c>
      <c r="N326">
        <v>350</v>
      </c>
      <c r="P326">
        <v>34.56</v>
      </c>
      <c r="Q326">
        <v>29.422999999999998</v>
      </c>
      <c r="R326">
        <v>336</v>
      </c>
      <c r="S326">
        <v>1.7928999999999999</v>
      </c>
      <c r="T326">
        <v>60.9</v>
      </c>
      <c r="U326">
        <v>34.840000000000003</v>
      </c>
      <c r="V326">
        <v>178</v>
      </c>
      <c r="W326">
        <v>1778</v>
      </c>
      <c r="X326">
        <v>5.5892999999999997</v>
      </c>
      <c r="AM326">
        <v>212</v>
      </c>
      <c r="AN326">
        <f t="shared" si="127"/>
        <v>2560.712</v>
      </c>
      <c r="AO326">
        <f t="shared" si="116"/>
        <v>65.750107706828189</v>
      </c>
      <c r="AQ326">
        <f t="shared" si="117"/>
        <v>0.37920242990914843</v>
      </c>
      <c r="AS326">
        <f>0.15852+0.0847*COS(RADIANS(E326/365*360))</f>
        <v>7.9555103644118719E-2</v>
      </c>
      <c r="AU326">
        <v>1778</v>
      </c>
      <c r="AV326">
        <f t="shared" si="118"/>
        <v>65.826443126705144</v>
      </c>
      <c r="AW326">
        <f t="shared" si="119"/>
        <v>79.298802693426865</v>
      </c>
      <c r="AX326">
        <f t="shared" si="120"/>
        <v>1.2046648569601373</v>
      </c>
      <c r="AY326" s="5">
        <f t="shared" si="114"/>
        <v>74.370497650224792</v>
      </c>
      <c r="AZ326">
        <f t="shared" si="115"/>
        <v>17.133661579061691</v>
      </c>
      <c r="BA326">
        <f t="shared" si="121"/>
        <v>47.892918074103953</v>
      </c>
      <c r="BB326">
        <f t="shared" si="122"/>
        <v>499499.80889362609</v>
      </c>
      <c r="BC326">
        <f t="shared" si="123"/>
        <v>776.7715466957585</v>
      </c>
      <c r="BD326" s="5">
        <f t="shared" si="124"/>
        <v>68.360844755287417</v>
      </c>
      <c r="BE326">
        <f t="shared" si="125"/>
        <v>32.948542692044583</v>
      </c>
      <c r="BF326">
        <f t="shared" si="126"/>
        <v>21.830098508764969</v>
      </c>
    </row>
    <row r="327" spans="1:58">
      <c r="A327">
        <v>334</v>
      </c>
      <c r="B327">
        <v>101</v>
      </c>
      <c r="C327" t="s">
        <v>59</v>
      </c>
      <c r="D327">
        <v>1</v>
      </c>
      <c r="E327" s="2">
        <f t="shared" si="130"/>
        <v>204</v>
      </c>
      <c r="F327" s="3">
        <v>30520.43888888889</v>
      </c>
      <c r="G327" t="s">
        <v>45</v>
      </c>
      <c r="H327" s="3"/>
      <c r="I327" t="s">
        <v>46</v>
      </c>
      <c r="J327">
        <v>1040</v>
      </c>
      <c r="K327">
        <v>32.75</v>
      </c>
      <c r="L327">
        <v>52.4</v>
      </c>
      <c r="M327">
        <v>39.1</v>
      </c>
      <c r="N327">
        <v>350</v>
      </c>
      <c r="P327">
        <v>34.409999999999997</v>
      </c>
      <c r="Q327">
        <v>28.981999999999999</v>
      </c>
      <c r="R327">
        <v>334</v>
      </c>
      <c r="S327">
        <v>1.6860999999999999</v>
      </c>
      <c r="T327">
        <v>58.2</v>
      </c>
      <c r="U327">
        <v>34.840000000000003</v>
      </c>
      <c r="V327">
        <v>172</v>
      </c>
      <c r="W327">
        <v>1780</v>
      </c>
      <c r="X327">
        <v>5.4546000000000001</v>
      </c>
      <c r="AM327">
        <v>212</v>
      </c>
      <c r="AN327">
        <f t="shared" si="127"/>
        <v>2560.712</v>
      </c>
      <c r="AO327">
        <f t="shared" si="116"/>
        <v>65.750107706828189</v>
      </c>
      <c r="AQ327">
        <f t="shared" si="117"/>
        <v>0.37920242990914843</v>
      </c>
      <c r="AS327">
        <f>0.15852+0.0847*COS(RADIANS(E327/365*360))</f>
        <v>7.9555103644118719E-2</v>
      </c>
      <c r="AU327">
        <v>1780</v>
      </c>
      <c r="AV327">
        <f t="shared" si="118"/>
        <v>66.656455115180364</v>
      </c>
      <c r="AW327">
        <f t="shared" si="119"/>
        <v>80.403667679020884</v>
      </c>
      <c r="AX327">
        <f t="shared" si="120"/>
        <v>1.2062397788794161</v>
      </c>
      <c r="AY327" s="5">
        <f t="shared" ref="AY327:AY330" si="131">W327*AS327*AV327/SQRT(W327^2*AS327^2-AV327^2)</f>
        <v>75.549580504275312</v>
      </c>
      <c r="AZ327">
        <f t="shared" ref="AZ327:AZ330" si="132">LN(AY327)-LN(1+EXP(614.6/8.314-200000/AN327))+32879/AN327</f>
        <v>17.14939138896932</v>
      </c>
      <c r="BA327">
        <f t="shared" si="121"/>
        <v>48.65222075884882</v>
      </c>
      <c r="BB327">
        <f t="shared" si="122"/>
        <v>499499.80889362609</v>
      </c>
      <c r="BC327">
        <f t="shared" si="123"/>
        <v>776.7715466957585</v>
      </c>
      <c r="BD327" s="5">
        <f t="shared" si="124"/>
        <v>70.261864241100085</v>
      </c>
      <c r="BE327">
        <f t="shared" si="125"/>
        <v>32.975971656371996</v>
      </c>
      <c r="BF327">
        <f t="shared" si="126"/>
        <v>22.437163017562813</v>
      </c>
    </row>
    <row r="328" spans="1:58">
      <c r="A328">
        <v>334</v>
      </c>
      <c r="B328">
        <v>101</v>
      </c>
      <c r="C328" t="s">
        <v>59</v>
      </c>
      <c r="D328">
        <v>1</v>
      </c>
      <c r="E328" s="2">
        <f t="shared" si="130"/>
        <v>204</v>
      </c>
      <c r="F328" s="3">
        <v>30520.444444444445</v>
      </c>
      <c r="G328" t="s">
        <v>45</v>
      </c>
      <c r="H328" s="3"/>
      <c r="I328" t="s">
        <v>46</v>
      </c>
      <c r="J328">
        <v>1040</v>
      </c>
      <c r="K328">
        <v>33.25</v>
      </c>
      <c r="L328">
        <v>51.1</v>
      </c>
      <c r="M328">
        <v>38.5</v>
      </c>
      <c r="N328">
        <v>350</v>
      </c>
      <c r="P328">
        <v>34.71</v>
      </c>
      <c r="Q328">
        <v>29.969000000000001</v>
      </c>
      <c r="R328">
        <v>336</v>
      </c>
      <c r="S328">
        <v>1.7859</v>
      </c>
      <c r="T328">
        <v>59.6</v>
      </c>
      <c r="U328">
        <v>35.19</v>
      </c>
      <c r="V328">
        <v>177</v>
      </c>
      <c r="W328">
        <v>1792</v>
      </c>
      <c r="X328">
        <v>5.4554999999999998</v>
      </c>
      <c r="AM328">
        <v>212</v>
      </c>
      <c r="AN328">
        <f t="shared" si="127"/>
        <v>2563.6219000000001</v>
      </c>
      <c r="AO328">
        <f t="shared" si="116"/>
        <v>66.6004649655885</v>
      </c>
      <c r="AQ328">
        <f t="shared" si="117"/>
        <v>0.38891442338485344</v>
      </c>
      <c r="AS328">
        <f>0.15852+0.0847*COS(RADIANS(E328/365*360))</f>
        <v>7.9555103644118719E-2</v>
      </c>
      <c r="AU328">
        <v>1792</v>
      </c>
      <c r="AV328">
        <f t="shared" si="118"/>
        <v>65.68660958479839</v>
      </c>
      <c r="AW328">
        <f t="shared" si="119"/>
        <v>79.186054769305557</v>
      </c>
      <c r="AX328">
        <f t="shared" si="120"/>
        <v>1.2055128932644941</v>
      </c>
      <c r="AY328" s="5">
        <f t="shared" si="131"/>
        <v>74.010832801716262</v>
      </c>
      <c r="AZ328">
        <f t="shared" si="132"/>
        <v>17.112843459167998</v>
      </c>
      <c r="BA328">
        <f t="shared" si="121"/>
        <v>46.906184172707796</v>
      </c>
      <c r="BB328">
        <f t="shared" si="122"/>
        <v>502722.83248410648</v>
      </c>
      <c r="BC328">
        <f t="shared" si="123"/>
        <v>804.9786979719978</v>
      </c>
      <c r="BD328" s="5">
        <f t="shared" si="124"/>
        <v>70.02156941638394</v>
      </c>
      <c r="BE328">
        <f t="shared" si="125"/>
        <v>32.924782578251765</v>
      </c>
      <c r="BF328">
        <f t="shared" si="126"/>
        <v>21.317526383951762</v>
      </c>
    </row>
    <row r="329" spans="1:58">
      <c r="A329">
        <v>334</v>
      </c>
      <c r="B329">
        <v>101</v>
      </c>
      <c r="C329" t="s">
        <v>59</v>
      </c>
      <c r="D329">
        <v>1</v>
      </c>
      <c r="E329" s="2">
        <f t="shared" si="130"/>
        <v>204</v>
      </c>
      <c r="F329" s="3">
        <v>30520.488888888889</v>
      </c>
      <c r="G329" t="s">
        <v>45</v>
      </c>
      <c r="H329" s="3"/>
      <c r="I329" t="s">
        <v>46</v>
      </c>
      <c r="J329">
        <v>1040</v>
      </c>
      <c r="K329">
        <v>36.299999999999997</v>
      </c>
      <c r="L329">
        <v>47.5</v>
      </c>
      <c r="M329">
        <v>35.5</v>
      </c>
      <c r="N329">
        <v>350</v>
      </c>
      <c r="P329">
        <v>36.049999999999997</v>
      </c>
      <c r="Q329">
        <v>36.325000000000003</v>
      </c>
      <c r="R329">
        <v>336</v>
      </c>
      <c r="S329">
        <v>2.0895000000000001</v>
      </c>
      <c r="T329">
        <v>57.5</v>
      </c>
      <c r="U329">
        <v>37.92</v>
      </c>
      <c r="V329">
        <v>201</v>
      </c>
      <c r="W329">
        <v>1792</v>
      </c>
      <c r="X329">
        <v>4.2751000000000001</v>
      </c>
      <c r="AM329">
        <v>212</v>
      </c>
      <c r="AN329">
        <f t="shared" si="127"/>
        <v>2586.3191200000006</v>
      </c>
      <c r="AO329">
        <f t="shared" si="116"/>
        <v>73.548945659638164</v>
      </c>
      <c r="AQ329">
        <f t="shared" si="117"/>
        <v>0.47279489699404609</v>
      </c>
      <c r="AS329">
        <f>0.15852+0.0847*COS(RADIANS(E329/365*360))</f>
        <v>7.9555103644118719E-2</v>
      </c>
      <c r="AU329">
        <v>1792</v>
      </c>
      <c r="AV329">
        <f t="shared" si="118"/>
        <v>51.870334393170559</v>
      </c>
      <c r="AW329">
        <f t="shared" si="119"/>
        <v>62.46397054296618</v>
      </c>
      <c r="AX329">
        <f t="shared" si="120"/>
        <v>1.2042330413661344</v>
      </c>
      <c r="AY329" s="5"/>
      <c r="BD329" s="5"/>
    </row>
    <row r="330" spans="1:58">
      <c r="A330">
        <v>334</v>
      </c>
      <c r="B330">
        <v>101</v>
      </c>
      <c r="C330" t="s">
        <v>59</v>
      </c>
      <c r="D330">
        <v>1</v>
      </c>
      <c r="E330" s="2">
        <f t="shared" si="130"/>
        <v>204</v>
      </c>
      <c r="F330" s="3">
        <v>30520.447222222221</v>
      </c>
      <c r="G330" t="s">
        <v>45</v>
      </c>
      <c r="H330" s="3"/>
      <c r="I330" t="s">
        <v>46</v>
      </c>
      <c r="J330">
        <v>1040</v>
      </c>
      <c r="K330">
        <v>33.75</v>
      </c>
      <c r="L330">
        <v>51.4</v>
      </c>
      <c r="M330">
        <v>38.299999999999997</v>
      </c>
      <c r="N330">
        <v>350</v>
      </c>
      <c r="P330">
        <v>34.86</v>
      </c>
      <c r="Q330">
        <v>31.050999999999998</v>
      </c>
      <c r="R330">
        <v>336</v>
      </c>
      <c r="S330">
        <v>1.7831999999999999</v>
      </c>
      <c r="T330">
        <v>57.4</v>
      </c>
      <c r="U330">
        <v>35.82</v>
      </c>
      <c r="V330">
        <v>177</v>
      </c>
      <c r="W330">
        <v>1796</v>
      </c>
      <c r="X330">
        <v>5.2373000000000003</v>
      </c>
      <c r="AM330">
        <v>212</v>
      </c>
      <c r="AN330">
        <f t="shared" si="127"/>
        <v>2568.8597200000004</v>
      </c>
      <c r="AO330">
        <f t="shared" si="116"/>
        <v>68.153917854114283</v>
      </c>
      <c r="AQ330">
        <f t="shared" si="117"/>
        <v>0.40696835038287998</v>
      </c>
      <c r="AS330">
        <f>0.15852+0.0847*COS(RADIANS(E330/365*360))</f>
        <v>7.9555103644118719E-2</v>
      </c>
      <c r="AU330">
        <v>1796</v>
      </c>
      <c r="AV330">
        <f t="shared" si="118"/>
        <v>64.98694178609928</v>
      </c>
      <c r="AW330">
        <f t="shared" si="119"/>
        <v>78.411543057432667</v>
      </c>
      <c r="AX330">
        <f t="shared" si="120"/>
        <v>1.2065738270238917</v>
      </c>
      <c r="AY330" s="5">
        <f t="shared" si="131"/>
        <v>72.971737071642565</v>
      </c>
      <c r="AZ330">
        <f t="shared" si="132"/>
        <v>17.069722498912149</v>
      </c>
      <c r="BA330">
        <f t="shared" si="121"/>
        <v>44.926533429958688</v>
      </c>
      <c r="BB330">
        <f t="shared" si="122"/>
        <v>508558.09800406307</v>
      </c>
      <c r="BC330">
        <f t="shared" si="123"/>
        <v>858.18296547501097</v>
      </c>
      <c r="BD330" s="5">
        <f t="shared" si="124"/>
        <v>72.29930305079894</v>
      </c>
      <c r="BE330">
        <f t="shared" si="125"/>
        <v>32.868148420123518</v>
      </c>
      <c r="BF330">
        <f t="shared" si="126"/>
        <v>20.143777085098247</v>
      </c>
    </row>
    <row r="331" spans="1:58">
      <c r="A331">
        <v>334</v>
      </c>
      <c r="B331">
        <v>101</v>
      </c>
      <c r="C331" t="s">
        <v>59</v>
      </c>
      <c r="D331">
        <v>1</v>
      </c>
      <c r="E331" s="2">
        <f t="shared" si="130"/>
        <v>204</v>
      </c>
      <c r="F331" s="3">
        <v>30520.45</v>
      </c>
      <c r="G331" t="s">
        <v>45</v>
      </c>
      <c r="H331" s="3"/>
      <c r="I331" t="s">
        <v>46</v>
      </c>
      <c r="J331">
        <v>1040</v>
      </c>
      <c r="K331">
        <v>34.15</v>
      </c>
      <c r="L331">
        <v>49.5</v>
      </c>
      <c r="M331">
        <v>38</v>
      </c>
      <c r="N331">
        <v>350</v>
      </c>
      <c r="P331">
        <v>35.01</v>
      </c>
      <c r="Q331">
        <v>31.012</v>
      </c>
      <c r="R331">
        <v>337</v>
      </c>
      <c r="S331">
        <v>1.7256</v>
      </c>
      <c r="T331">
        <v>55.6</v>
      </c>
      <c r="U331">
        <v>35.68</v>
      </c>
      <c r="V331">
        <v>181</v>
      </c>
      <c r="W331">
        <v>1810</v>
      </c>
      <c r="X331">
        <v>4.9576000000000002</v>
      </c>
      <c r="AM331">
        <v>212</v>
      </c>
      <c r="AN331">
        <f t="shared" si="127"/>
        <v>2567.6957600000001</v>
      </c>
      <c r="AO331">
        <f t="shared" si="116"/>
        <v>67.806155341371081</v>
      </c>
      <c r="AQ331">
        <f t="shared" si="117"/>
        <v>0.40289172034981846</v>
      </c>
      <c r="AS331">
        <f>0.15852+0.0847*COS(RADIANS(E331/365*360))</f>
        <v>7.9555103644118719E-2</v>
      </c>
      <c r="AU331">
        <v>1810</v>
      </c>
      <c r="AV331">
        <f t="shared" si="118"/>
        <v>59.974910299905048</v>
      </c>
      <c r="AW331">
        <f t="shared" si="119"/>
        <v>72.288392014706403</v>
      </c>
      <c r="AX331">
        <f t="shared" si="120"/>
        <v>1.2053105482480537</v>
      </c>
      <c r="AY331" s="5"/>
      <c r="BD331" s="5"/>
    </row>
    <row r="332" spans="1:58">
      <c r="A332">
        <v>334</v>
      </c>
      <c r="B332">
        <v>101</v>
      </c>
      <c r="C332" t="s">
        <v>59</v>
      </c>
      <c r="D332">
        <v>1</v>
      </c>
      <c r="E332" s="2">
        <f t="shared" si="129"/>
        <v>204</v>
      </c>
      <c r="F332" s="3">
        <v>30520.605555555554</v>
      </c>
      <c r="G332" t="s">
        <v>45</v>
      </c>
      <c r="H332" s="3"/>
      <c r="I332" t="s">
        <v>46</v>
      </c>
      <c r="J332">
        <v>1040</v>
      </c>
      <c r="K332">
        <v>34.450000000000003</v>
      </c>
      <c r="L332">
        <v>48.4</v>
      </c>
      <c r="M332">
        <v>36.6</v>
      </c>
      <c r="N332">
        <v>350</v>
      </c>
      <c r="P332">
        <v>34.380000000000003</v>
      </c>
      <c r="Q332">
        <v>30.291</v>
      </c>
      <c r="R332">
        <v>333</v>
      </c>
      <c r="S332">
        <v>2.1648000000000001</v>
      </c>
      <c r="T332">
        <v>71.5</v>
      </c>
      <c r="U332">
        <v>35.4</v>
      </c>
      <c r="V332">
        <v>207</v>
      </c>
      <c r="W332">
        <v>1810</v>
      </c>
      <c r="X332">
        <v>5.016</v>
      </c>
      <c r="AM332">
        <v>212</v>
      </c>
      <c r="AN332">
        <f t="shared" si="127"/>
        <v>2565.3678399999999</v>
      </c>
      <c r="AO332">
        <f t="shared" si="116"/>
        <v>67.115010061721534</v>
      </c>
      <c r="AQ332">
        <f t="shared" si="117"/>
        <v>0.3948497370072051</v>
      </c>
      <c r="AS332">
        <f>0.15852+0.0847*COS(RADIANS(E332/365*360))</f>
        <v>7.9555103644118719E-2</v>
      </c>
      <c r="AU332">
        <v>1810</v>
      </c>
      <c r="AV332">
        <f t="shared" si="118"/>
        <v>52.796068125924272</v>
      </c>
      <c r="AW332">
        <f t="shared" si="119"/>
        <v>63.289660288901729</v>
      </c>
      <c r="AX332">
        <f t="shared" si="120"/>
        <v>1.1987570767192193</v>
      </c>
      <c r="AY332" s="5"/>
      <c r="BD332" s="5"/>
    </row>
    <row r="333" spans="1:58">
      <c r="A333">
        <v>334</v>
      </c>
      <c r="B333">
        <v>101</v>
      </c>
      <c r="C333" t="s">
        <v>59</v>
      </c>
      <c r="D333">
        <v>1</v>
      </c>
      <c r="E333" s="2">
        <f t="shared" si="129"/>
        <v>204</v>
      </c>
      <c r="F333" s="3">
        <v>30520.602777777778</v>
      </c>
      <c r="G333" t="s">
        <v>45</v>
      </c>
      <c r="H333" s="3"/>
      <c r="I333" t="s">
        <v>46</v>
      </c>
      <c r="J333">
        <v>1040</v>
      </c>
      <c r="K333">
        <v>34.700000000000003</v>
      </c>
      <c r="L333">
        <v>47.2</v>
      </c>
      <c r="M333">
        <v>36.5</v>
      </c>
      <c r="N333">
        <v>350</v>
      </c>
      <c r="P333">
        <v>34.42</v>
      </c>
      <c r="Q333">
        <v>31.449000000000002</v>
      </c>
      <c r="R333">
        <v>335</v>
      </c>
      <c r="S333">
        <v>2.2027000000000001</v>
      </c>
      <c r="T333">
        <v>70</v>
      </c>
      <c r="U333">
        <v>35.68</v>
      </c>
      <c r="V333">
        <v>212</v>
      </c>
      <c r="W333">
        <v>1828</v>
      </c>
      <c r="X333">
        <v>4.8052999999999999</v>
      </c>
      <c r="AM333">
        <v>212</v>
      </c>
      <c r="AN333">
        <f t="shared" si="127"/>
        <v>2567.6957600000001</v>
      </c>
      <c r="AO333">
        <f t="shared" si="116"/>
        <v>67.806155341371081</v>
      </c>
      <c r="AQ333">
        <f t="shared" si="117"/>
        <v>0.40289172034981846</v>
      </c>
      <c r="AS333">
        <f>0.15852+0.0847*COS(RADIANS(E333/365*360))</f>
        <v>7.9555103644118719E-2</v>
      </c>
      <c r="AU333">
        <v>1828</v>
      </c>
      <c r="AV333">
        <f t="shared" si="118"/>
        <v>50.222159279423472</v>
      </c>
      <c r="AW333">
        <f t="shared" si="119"/>
        <v>60.17360323910443</v>
      </c>
      <c r="AX333">
        <f t="shared" si="120"/>
        <v>1.1981484687727906</v>
      </c>
      <c r="AY333" s="5"/>
      <c r="BD333" s="5"/>
    </row>
    <row r="334" spans="1:58">
      <c r="A334">
        <v>334</v>
      </c>
      <c r="B334">
        <v>101</v>
      </c>
      <c r="C334" t="s">
        <v>59</v>
      </c>
      <c r="D334">
        <v>1</v>
      </c>
      <c r="E334" s="2">
        <f>ROUND(F334,0)-"1-1-83"+1</f>
        <v>204</v>
      </c>
      <c r="F334" s="3">
        <v>30520.452777777777</v>
      </c>
      <c r="G334" t="s">
        <v>45</v>
      </c>
      <c r="H334" s="3"/>
      <c r="I334" t="s">
        <v>46</v>
      </c>
      <c r="J334">
        <v>1040</v>
      </c>
      <c r="K334">
        <v>34.700000000000003</v>
      </c>
      <c r="L334">
        <v>48.7</v>
      </c>
      <c r="M334">
        <v>37.700000000000003</v>
      </c>
      <c r="N334">
        <v>350</v>
      </c>
      <c r="P334">
        <v>35.159999999999997</v>
      </c>
      <c r="Q334">
        <v>29.125</v>
      </c>
      <c r="R334">
        <v>337</v>
      </c>
      <c r="S334">
        <v>1.6274</v>
      </c>
      <c r="T334">
        <v>55.9</v>
      </c>
      <c r="U334">
        <v>35.19</v>
      </c>
      <c r="V334">
        <v>194</v>
      </c>
      <c r="W334">
        <v>1832</v>
      </c>
      <c r="X334">
        <v>4.5458999999999996</v>
      </c>
      <c r="AM334">
        <v>212</v>
      </c>
      <c r="AN334">
        <f t="shared" si="127"/>
        <v>2563.6219000000001</v>
      </c>
      <c r="AO334">
        <f t="shared" si="116"/>
        <v>66.6004649655885</v>
      </c>
      <c r="AQ334">
        <f t="shared" si="117"/>
        <v>0.38891442338485344</v>
      </c>
      <c r="AS334">
        <f>0.15852+0.0847*COS(RADIANS(E334/365*360))</f>
        <v>7.9555103644118719E-2</v>
      </c>
      <c r="AU334">
        <v>1832</v>
      </c>
      <c r="AV334">
        <f t="shared" si="118"/>
        <v>50.696444627782157</v>
      </c>
      <c r="AW334">
        <f t="shared" si="119"/>
        <v>60.903148573035267</v>
      </c>
      <c r="AX334">
        <f t="shared" si="120"/>
        <v>1.2013297780582375</v>
      </c>
      <c r="AY334" s="5"/>
      <c r="BD334" s="5"/>
    </row>
    <row r="335" spans="1:58">
      <c r="A335">
        <v>334</v>
      </c>
      <c r="B335">
        <v>101</v>
      </c>
      <c r="C335" t="s">
        <v>59</v>
      </c>
      <c r="D335">
        <v>1</v>
      </c>
      <c r="E335" s="2">
        <f>ROUND(F335,0)-"1-1-83"+1</f>
        <v>204</v>
      </c>
      <c r="F335" s="3">
        <v>30520.455555555556</v>
      </c>
      <c r="G335" t="s">
        <v>45</v>
      </c>
      <c r="H335" s="3"/>
      <c r="I335" t="s">
        <v>46</v>
      </c>
      <c r="J335">
        <v>1040</v>
      </c>
      <c r="K335">
        <v>35.25</v>
      </c>
      <c r="L335">
        <v>47.8</v>
      </c>
      <c r="M335">
        <v>37.4</v>
      </c>
      <c r="N335">
        <v>350</v>
      </c>
      <c r="P335">
        <v>35.31</v>
      </c>
      <c r="Q335">
        <v>33.012999999999998</v>
      </c>
      <c r="R335">
        <v>337</v>
      </c>
      <c r="S335">
        <v>1.7064999999999999</v>
      </c>
      <c r="T335">
        <v>51.7</v>
      </c>
      <c r="U335">
        <v>36.520000000000003</v>
      </c>
      <c r="V335">
        <v>184</v>
      </c>
      <c r="W335">
        <v>1838</v>
      </c>
      <c r="X335">
        <v>4.5122999999999998</v>
      </c>
      <c r="AM335">
        <v>212</v>
      </c>
      <c r="AN335">
        <f t="shared" si="127"/>
        <v>2574.6795200000001</v>
      </c>
      <c r="AO335">
        <f t="shared" si="116"/>
        <v>69.914817106636804</v>
      </c>
      <c r="AQ335">
        <f t="shared" si="117"/>
        <v>0.42792021547565384</v>
      </c>
      <c r="AS335">
        <f>0.15852+0.0847*COS(RADIANS(E335/365*360))</f>
        <v>7.9555103644118719E-2</v>
      </c>
      <c r="AU335">
        <v>1838</v>
      </c>
      <c r="AV335">
        <f t="shared" si="118"/>
        <v>56.091059846249912</v>
      </c>
      <c r="AW335">
        <f t="shared" si="119"/>
        <v>67.643714700074568</v>
      </c>
      <c r="AX335">
        <f t="shared" si="120"/>
        <v>1.2059624989346147</v>
      </c>
      <c r="AY335" s="5"/>
      <c r="BD335" s="5"/>
    </row>
    <row r="336" spans="1:58">
      <c r="A336">
        <v>334</v>
      </c>
      <c r="B336">
        <v>101</v>
      </c>
      <c r="C336" t="s">
        <v>59</v>
      </c>
      <c r="D336">
        <v>1</v>
      </c>
      <c r="E336" s="2">
        <f t="shared" si="129"/>
        <v>204</v>
      </c>
      <c r="F336" s="3">
        <v>30520.6</v>
      </c>
      <c r="G336" t="s">
        <v>45</v>
      </c>
      <c r="H336" s="3"/>
      <c r="I336" t="s">
        <v>46</v>
      </c>
      <c r="J336">
        <v>1040</v>
      </c>
      <c r="K336">
        <v>35.25</v>
      </c>
      <c r="L336">
        <v>46.3</v>
      </c>
      <c r="M336">
        <v>36.5</v>
      </c>
      <c r="N336">
        <v>350</v>
      </c>
      <c r="P336">
        <v>34.47</v>
      </c>
      <c r="Q336">
        <v>32.715000000000003</v>
      </c>
      <c r="R336">
        <v>336</v>
      </c>
      <c r="S336">
        <v>2.3125</v>
      </c>
      <c r="T336">
        <v>70.7</v>
      </c>
      <c r="U336">
        <v>36.17</v>
      </c>
      <c r="V336">
        <v>215</v>
      </c>
      <c r="W336">
        <v>1850</v>
      </c>
      <c r="X336">
        <v>4.7144000000000004</v>
      </c>
      <c r="AM336">
        <v>212</v>
      </c>
      <c r="AN336">
        <f t="shared" si="127"/>
        <v>2571.7696200000005</v>
      </c>
      <c r="AO336">
        <f t="shared" si="116"/>
        <v>69.029748907800652</v>
      </c>
      <c r="AQ336">
        <f t="shared" si="117"/>
        <v>0.41732466555970682</v>
      </c>
      <c r="AS336">
        <f>0.15852+0.0847*COS(RADIANS(E336/365*360))</f>
        <v>7.9555103644118719E-2</v>
      </c>
      <c r="AU336">
        <v>1850</v>
      </c>
      <c r="AV336">
        <f t="shared" si="118"/>
        <v>49.648585784950185</v>
      </c>
      <c r="AW336">
        <f t="shared" si="119"/>
        <v>59.494869898407877</v>
      </c>
      <c r="AX336">
        <f t="shared" si="120"/>
        <v>1.1983195282964609</v>
      </c>
      <c r="AY336" s="5"/>
      <c r="BD336" s="5"/>
    </row>
    <row r="337" spans="1:56">
      <c r="A337">
        <v>334</v>
      </c>
      <c r="B337">
        <v>101</v>
      </c>
      <c r="C337" t="s">
        <v>59</v>
      </c>
      <c r="D337">
        <v>1</v>
      </c>
      <c r="E337" s="2">
        <f t="shared" si="129"/>
        <v>204</v>
      </c>
      <c r="F337" s="3">
        <v>30520.597222222223</v>
      </c>
      <c r="G337" t="s">
        <v>45</v>
      </c>
      <c r="H337" s="3"/>
      <c r="I337" t="s">
        <v>46</v>
      </c>
      <c r="J337">
        <v>1040</v>
      </c>
      <c r="K337">
        <v>35.65</v>
      </c>
      <c r="L337">
        <v>47.3</v>
      </c>
      <c r="M337">
        <v>36.4</v>
      </c>
      <c r="N337">
        <v>350</v>
      </c>
      <c r="P337">
        <v>34.520000000000003</v>
      </c>
      <c r="Q337">
        <v>32.933</v>
      </c>
      <c r="R337">
        <v>334</v>
      </c>
      <c r="S337">
        <v>2.359</v>
      </c>
      <c r="T337">
        <v>71.599999999999994</v>
      </c>
      <c r="U337">
        <v>36.590000000000003</v>
      </c>
      <c r="V337">
        <v>214</v>
      </c>
      <c r="W337">
        <v>1866</v>
      </c>
      <c r="X337">
        <v>4.7323000000000004</v>
      </c>
      <c r="AM337">
        <v>212</v>
      </c>
      <c r="AN337">
        <f t="shared" si="127"/>
        <v>2575.2615000000001</v>
      </c>
      <c r="AO337">
        <f t="shared" si="116"/>
        <v>70.09294570389477</v>
      </c>
      <c r="AQ337">
        <f t="shared" si="117"/>
        <v>0.43006846673909394</v>
      </c>
      <c r="AS337">
        <f>0.15852+0.0847*COS(RADIANS(E337/365*360))</f>
        <v>7.9555103644118719E-2</v>
      </c>
      <c r="AU337">
        <v>1866</v>
      </c>
      <c r="AV337">
        <f t="shared" si="118"/>
        <v>50.822750451280292</v>
      </c>
      <c r="AW337">
        <f t="shared" si="119"/>
        <v>60.947253830730816</v>
      </c>
      <c r="AX337">
        <f t="shared" si="120"/>
        <v>1.1992120318076069</v>
      </c>
      <c r="AY337" s="5"/>
      <c r="BD337" s="5"/>
    </row>
    <row r="338" spans="1:56">
      <c r="A338">
        <v>334</v>
      </c>
      <c r="B338">
        <v>101</v>
      </c>
      <c r="C338" t="s">
        <v>59</v>
      </c>
      <c r="D338">
        <v>1</v>
      </c>
      <c r="E338" s="2">
        <f t="shared" si="129"/>
        <v>204</v>
      </c>
      <c r="F338" s="3">
        <v>30520.594444444443</v>
      </c>
      <c r="G338" t="s">
        <v>45</v>
      </c>
      <c r="H338" s="3"/>
      <c r="I338" t="s">
        <v>46</v>
      </c>
      <c r="J338">
        <v>1040</v>
      </c>
      <c r="K338">
        <v>35.5</v>
      </c>
      <c r="L338">
        <v>46.9</v>
      </c>
      <c r="M338">
        <v>36.4</v>
      </c>
      <c r="N338">
        <v>350</v>
      </c>
      <c r="P338">
        <v>34.57</v>
      </c>
      <c r="Q338">
        <v>33.151000000000003</v>
      </c>
      <c r="R338">
        <v>335</v>
      </c>
      <c r="S338">
        <v>2.2212999999999998</v>
      </c>
      <c r="T338">
        <v>67</v>
      </c>
      <c r="U338">
        <v>36.520000000000003</v>
      </c>
      <c r="V338">
        <v>214</v>
      </c>
      <c r="W338">
        <v>1878</v>
      </c>
      <c r="X338">
        <v>4.4844999999999997</v>
      </c>
      <c r="AM338">
        <v>212</v>
      </c>
      <c r="AN338">
        <f t="shared" si="127"/>
        <v>2574.6795200000001</v>
      </c>
      <c r="AO338">
        <f t="shared" si="116"/>
        <v>69.914817106636804</v>
      </c>
      <c r="AQ338">
        <f t="shared" si="117"/>
        <v>0.42792021547565384</v>
      </c>
      <c r="AS338">
        <f>0.15852+0.0847*COS(RADIANS(E338/365*360))</f>
        <v>7.9555103644118719E-2</v>
      </c>
      <c r="AU338">
        <v>1878</v>
      </c>
      <c r="AV338">
        <f t="shared" si="118"/>
        <v>48.253673640544861</v>
      </c>
      <c r="AW338">
        <f t="shared" si="119"/>
        <v>57.860881942943251</v>
      </c>
      <c r="AX338">
        <f t="shared" si="120"/>
        <v>1.1990979665914181</v>
      </c>
      <c r="AY338" s="5"/>
      <c r="BD338" s="5"/>
    </row>
    <row r="339" spans="1:56">
      <c r="A339">
        <v>334</v>
      </c>
      <c r="B339">
        <v>101</v>
      </c>
      <c r="C339" t="s">
        <v>59</v>
      </c>
      <c r="D339">
        <v>1</v>
      </c>
      <c r="E339" s="2">
        <f t="shared" si="129"/>
        <v>204</v>
      </c>
      <c r="F339" s="3">
        <v>30520.591666666667</v>
      </c>
      <c r="G339" t="s">
        <v>45</v>
      </c>
      <c r="H339" s="3"/>
      <c r="I339" t="s">
        <v>46</v>
      </c>
      <c r="J339">
        <v>1040</v>
      </c>
      <c r="K339">
        <v>35.6</v>
      </c>
      <c r="L339">
        <v>46.6</v>
      </c>
      <c r="M339">
        <v>36.299999999999997</v>
      </c>
      <c r="N339">
        <v>350</v>
      </c>
      <c r="P339">
        <v>34.61</v>
      </c>
      <c r="Q339">
        <v>33.633000000000003</v>
      </c>
      <c r="R339">
        <v>336</v>
      </c>
      <c r="S339">
        <v>2.2595999999999998</v>
      </c>
      <c r="T339">
        <v>67.2</v>
      </c>
      <c r="U339">
        <v>36.659999999999997</v>
      </c>
      <c r="V339">
        <v>215</v>
      </c>
      <c r="W339">
        <v>1892</v>
      </c>
      <c r="X339">
        <v>4.4667000000000003</v>
      </c>
      <c r="AM339">
        <v>212</v>
      </c>
      <c r="AN339">
        <f t="shared" si="127"/>
        <v>2575.8434800000005</v>
      </c>
      <c r="AO339">
        <f t="shared" si="116"/>
        <v>70.271447336587727</v>
      </c>
      <c r="AQ339">
        <f t="shared" si="117"/>
        <v>0.43222652462595884</v>
      </c>
      <c r="AS339">
        <f>0.15852+0.0847*COS(RADIANS(E339/365*360))</f>
        <v>7.9555103644118719E-2</v>
      </c>
      <c r="AU339">
        <v>1892</v>
      </c>
      <c r="AV339">
        <f t="shared" si="118"/>
        <v>48.139181531303699</v>
      </c>
      <c r="AW339">
        <f t="shared" si="119"/>
        <v>57.72451365181665</v>
      </c>
      <c r="AX339">
        <f t="shared" si="120"/>
        <v>1.1991170563271802</v>
      </c>
      <c r="AY339" s="5"/>
      <c r="BD339" s="5"/>
    </row>
    <row r="340" spans="1:56">
      <c r="A340">
        <v>334</v>
      </c>
      <c r="B340">
        <v>101</v>
      </c>
      <c r="C340" t="s">
        <v>59</v>
      </c>
      <c r="D340">
        <v>1</v>
      </c>
      <c r="E340" s="2">
        <f t="shared" si="129"/>
        <v>204</v>
      </c>
      <c r="F340" s="3">
        <v>30520.588888888888</v>
      </c>
      <c r="G340" t="s">
        <v>45</v>
      </c>
      <c r="H340" s="3"/>
      <c r="I340" t="s">
        <v>46</v>
      </c>
      <c r="J340">
        <v>1040</v>
      </c>
      <c r="K340">
        <v>35.799999999999997</v>
      </c>
      <c r="L340">
        <v>46</v>
      </c>
      <c r="M340">
        <v>36.299999999999997</v>
      </c>
      <c r="N340">
        <v>350</v>
      </c>
      <c r="P340">
        <v>34.659999999999997</v>
      </c>
      <c r="Q340">
        <v>34.375999999999998</v>
      </c>
      <c r="R340">
        <v>336</v>
      </c>
      <c r="S340">
        <v>2.2605</v>
      </c>
      <c r="T340">
        <v>65.8</v>
      </c>
      <c r="U340">
        <v>36.869999999999997</v>
      </c>
      <c r="V340">
        <v>214</v>
      </c>
      <c r="W340">
        <v>1894</v>
      </c>
      <c r="X340">
        <v>4.4006999999999996</v>
      </c>
      <c r="AM340">
        <v>212</v>
      </c>
      <c r="AN340">
        <f t="shared" si="127"/>
        <v>2577.5894200000002</v>
      </c>
      <c r="AO340">
        <f t="shared" si="116"/>
        <v>70.809196388922075</v>
      </c>
      <c r="AQ340">
        <f t="shared" si="117"/>
        <v>0.43875993958514348</v>
      </c>
      <c r="AS340">
        <f>0.15852+0.0847*COS(RADIANS(E340/365*360))</f>
        <v>7.9555103644118719E-2</v>
      </c>
      <c r="AU340">
        <v>1894</v>
      </c>
      <c r="AV340">
        <f t="shared" si="118"/>
        <v>48.075740123715221</v>
      </c>
      <c r="AW340">
        <f t="shared" si="119"/>
        <v>57.674945184851452</v>
      </c>
      <c r="AX340">
        <f t="shared" si="120"/>
        <v>1.1996683781972823</v>
      </c>
      <c r="AY340" s="5"/>
      <c r="BD340" s="5"/>
    </row>
    <row r="341" spans="1:56">
      <c r="A341">
        <v>334</v>
      </c>
      <c r="B341">
        <v>101</v>
      </c>
      <c r="C341" t="s">
        <v>59</v>
      </c>
      <c r="D341">
        <v>1</v>
      </c>
      <c r="E341" s="2">
        <f t="shared" si="129"/>
        <v>204</v>
      </c>
      <c r="F341" s="3">
        <v>30520.586111111112</v>
      </c>
      <c r="G341" t="s">
        <v>45</v>
      </c>
      <c r="H341" s="3"/>
      <c r="I341" t="s">
        <v>46</v>
      </c>
      <c r="J341">
        <v>1040</v>
      </c>
      <c r="K341">
        <v>35.75</v>
      </c>
      <c r="L341">
        <v>44.9</v>
      </c>
      <c r="M341">
        <v>36.200000000000003</v>
      </c>
      <c r="N341">
        <v>350</v>
      </c>
      <c r="P341">
        <v>34.71</v>
      </c>
      <c r="Q341">
        <v>35.076999999999998</v>
      </c>
      <c r="R341">
        <v>338</v>
      </c>
      <c r="S341">
        <v>2.3607999999999998</v>
      </c>
      <c r="T341">
        <v>67.3</v>
      </c>
      <c r="U341">
        <v>36.869999999999997</v>
      </c>
      <c r="V341">
        <v>215</v>
      </c>
      <c r="W341">
        <v>1908</v>
      </c>
      <c r="X341">
        <v>4.5194999999999999</v>
      </c>
      <c r="AM341">
        <v>212</v>
      </c>
      <c r="AN341">
        <f t="shared" si="127"/>
        <v>2577.5894200000002</v>
      </c>
      <c r="AO341">
        <f t="shared" ref="AO341:AO355" si="133">0.5*AM341/1.01325*1000/EXP(-3.9489+28990/AN341)</f>
        <v>70.809196388922075</v>
      </c>
      <c r="AQ341">
        <f t="shared" ref="AQ341:AQ355" si="134">EXP(AP$214-57052/AN341)</f>
        <v>0.43875993958514348</v>
      </c>
      <c r="AS341">
        <f>0.15852+0.0847*COS(RADIANS(E341/365*360))</f>
        <v>7.9555103644118719E-2</v>
      </c>
      <c r="AU341">
        <v>1908</v>
      </c>
      <c r="AV341">
        <f t="shared" ref="AV341:AV355" si="135">(X341+AQ341)/(V341-AO341)*(4*V341+8*AO341)</f>
        <v>49.051857576131198</v>
      </c>
      <c r="AW341">
        <f t="shared" ref="AW341:AW355" si="136">(X341+AQ341)/(V341-AO341)*(4.5*V341+10.5*AO341)</f>
        <v>58.835692000371417</v>
      </c>
      <c r="AX341">
        <f t="shared" ref="AX341:AX355" si="137">AW341/AV341</f>
        <v>1.1994589992653217</v>
      </c>
      <c r="AY341" s="5"/>
      <c r="BD341" s="5"/>
    </row>
    <row r="342" spans="1:56">
      <c r="A342">
        <v>334</v>
      </c>
      <c r="B342">
        <v>101</v>
      </c>
      <c r="C342" t="s">
        <v>59</v>
      </c>
      <c r="D342">
        <v>1</v>
      </c>
      <c r="E342" s="2">
        <f>ROUND(F342,0)-"1-1-83"+1</f>
        <v>204</v>
      </c>
      <c r="F342" s="3">
        <v>30520.491666666665</v>
      </c>
      <c r="G342" t="s">
        <v>45</v>
      </c>
      <c r="H342" s="3"/>
      <c r="I342" t="s">
        <v>46</v>
      </c>
      <c r="J342">
        <v>1040</v>
      </c>
      <c r="K342">
        <v>36.450000000000003</v>
      </c>
      <c r="L342">
        <v>47.5</v>
      </c>
      <c r="M342">
        <v>35.5</v>
      </c>
      <c r="N342">
        <v>350</v>
      </c>
      <c r="P342">
        <v>36.03</v>
      </c>
      <c r="Q342">
        <v>37.323</v>
      </c>
      <c r="R342">
        <v>336</v>
      </c>
      <c r="S342">
        <v>2.1587000000000001</v>
      </c>
      <c r="T342">
        <v>57.8</v>
      </c>
      <c r="U342">
        <v>38.270000000000003</v>
      </c>
      <c r="V342">
        <v>203</v>
      </c>
      <c r="W342">
        <v>1918</v>
      </c>
      <c r="X342">
        <v>4.2369000000000003</v>
      </c>
      <c r="AM342">
        <v>212</v>
      </c>
      <c r="AN342">
        <f t="shared" ref="AN342:AN355" si="138">8.314*(U342+273.16)</f>
        <v>2589.2290200000002</v>
      </c>
      <c r="AO342">
        <f t="shared" si="133"/>
        <v>74.481316047105437</v>
      </c>
      <c r="AQ342">
        <f t="shared" si="134"/>
        <v>0.48466251584015713</v>
      </c>
      <c r="AS342">
        <f>0.15852+0.0847*COS(RADIANS(E342/365*360))</f>
        <v>7.9555103644118719E-2</v>
      </c>
      <c r="AU342">
        <v>1918</v>
      </c>
      <c r="AV342">
        <f t="shared" si="135"/>
        <v>51.722084900326685</v>
      </c>
      <c r="AW342">
        <f t="shared" si="136"/>
        <v>62.29182486748828</v>
      </c>
      <c r="AX342">
        <f t="shared" si="137"/>
        <v>1.2043564173317931</v>
      </c>
      <c r="AY342" s="5"/>
      <c r="BD342" s="5"/>
    </row>
    <row r="343" spans="1:56">
      <c r="A343">
        <v>334</v>
      </c>
      <c r="B343">
        <v>101</v>
      </c>
      <c r="C343" t="s">
        <v>59</v>
      </c>
      <c r="D343">
        <v>1</v>
      </c>
      <c r="E343" s="2">
        <f t="shared" si="129"/>
        <v>204</v>
      </c>
      <c r="F343" s="3">
        <v>30520.583333333332</v>
      </c>
      <c r="G343" t="s">
        <v>45</v>
      </c>
      <c r="H343" s="3"/>
      <c r="I343" t="s">
        <v>46</v>
      </c>
      <c r="J343">
        <v>1040</v>
      </c>
      <c r="K343">
        <v>36.1</v>
      </c>
      <c r="L343">
        <v>45.1</v>
      </c>
      <c r="M343">
        <v>36.1</v>
      </c>
      <c r="N343">
        <v>350</v>
      </c>
      <c r="P343">
        <v>34.76</v>
      </c>
      <c r="Q343">
        <v>35.631</v>
      </c>
      <c r="R343">
        <v>338</v>
      </c>
      <c r="S343">
        <v>2.3279000000000001</v>
      </c>
      <c r="T343">
        <v>65.3</v>
      </c>
      <c r="U343">
        <v>37.22</v>
      </c>
      <c r="V343">
        <v>216</v>
      </c>
      <c r="W343">
        <v>1920</v>
      </c>
      <c r="X343">
        <v>4.3410000000000002</v>
      </c>
      <c r="AM343">
        <v>212</v>
      </c>
      <c r="AN343">
        <f t="shared" si="138"/>
        <v>2580.4993199999999</v>
      </c>
      <c r="AO343">
        <f t="shared" si="133"/>
        <v>71.712961062213012</v>
      </c>
      <c r="AQ343">
        <f t="shared" si="134"/>
        <v>0.44984886648983508</v>
      </c>
      <c r="AS343">
        <f>0.15852+0.0847*COS(RADIANS(E343/365*360))</f>
        <v>7.9555103644118719E-2</v>
      </c>
      <c r="AU343">
        <v>1920</v>
      </c>
      <c r="AV343">
        <f t="shared" si="135"/>
        <v>47.73693560484903</v>
      </c>
      <c r="AW343">
        <f t="shared" si="136"/>
        <v>57.275745072816363</v>
      </c>
      <c r="AX343">
        <f t="shared" si="137"/>
        <v>1.1998203141258694</v>
      </c>
      <c r="AY343" s="5"/>
      <c r="BD343" s="5"/>
    </row>
    <row r="344" spans="1:56">
      <c r="A344">
        <v>334</v>
      </c>
      <c r="B344">
        <v>101</v>
      </c>
      <c r="C344" t="s">
        <v>59</v>
      </c>
      <c r="D344">
        <v>1</v>
      </c>
      <c r="E344" s="2">
        <f t="shared" si="129"/>
        <v>204</v>
      </c>
      <c r="F344" s="3">
        <v>30520.580555555556</v>
      </c>
      <c r="G344" t="s">
        <v>45</v>
      </c>
      <c r="H344" s="3"/>
      <c r="I344" t="s">
        <v>46</v>
      </c>
      <c r="J344">
        <v>1040</v>
      </c>
      <c r="K344">
        <v>36.299999999999997</v>
      </c>
      <c r="L344">
        <v>44.5</v>
      </c>
      <c r="M344">
        <v>36.1</v>
      </c>
      <c r="N344">
        <v>350</v>
      </c>
      <c r="P344">
        <v>34.81</v>
      </c>
      <c r="Q344">
        <v>36.405000000000001</v>
      </c>
      <c r="R344">
        <v>338</v>
      </c>
      <c r="S344">
        <v>2.3490000000000002</v>
      </c>
      <c r="T344">
        <v>64.5</v>
      </c>
      <c r="U344">
        <v>37.43</v>
      </c>
      <c r="V344">
        <v>214</v>
      </c>
      <c r="W344">
        <v>1930</v>
      </c>
      <c r="X344">
        <v>4.3297999999999996</v>
      </c>
      <c r="AM344">
        <v>212</v>
      </c>
      <c r="AN344">
        <f t="shared" si="138"/>
        <v>2582.2452600000001</v>
      </c>
      <c r="AO344">
        <f t="shared" si="133"/>
        <v>72.259755904140235</v>
      </c>
      <c r="AQ344">
        <f t="shared" si="134"/>
        <v>0.45662396571686487</v>
      </c>
      <c r="AS344">
        <f>0.15852+0.0847*COS(RADIANS(E344/365*360))</f>
        <v>7.9555103644118719E-2</v>
      </c>
      <c r="AU344">
        <v>1930</v>
      </c>
      <c r="AV344">
        <f t="shared" si="135"/>
        <v>48.427357930488832</v>
      </c>
      <c r="AW344">
        <f t="shared" si="136"/>
        <v>58.140985430252613</v>
      </c>
      <c r="AX344">
        <f t="shared" si="137"/>
        <v>1.2005814051162245</v>
      </c>
      <c r="AY344" s="5"/>
      <c r="BD344" s="5"/>
    </row>
    <row r="345" spans="1:56">
      <c r="A345">
        <v>334</v>
      </c>
      <c r="B345">
        <v>101</v>
      </c>
      <c r="C345" t="s">
        <v>59</v>
      </c>
      <c r="D345">
        <v>1</v>
      </c>
      <c r="E345" s="2">
        <f t="shared" si="129"/>
        <v>204</v>
      </c>
      <c r="F345" s="3">
        <v>30520.577777777777</v>
      </c>
      <c r="G345" t="s">
        <v>45</v>
      </c>
      <c r="H345" s="3"/>
      <c r="I345" t="s">
        <v>46</v>
      </c>
      <c r="J345">
        <v>1040</v>
      </c>
      <c r="K345">
        <v>36.65</v>
      </c>
      <c r="L345">
        <v>43.3</v>
      </c>
      <c r="M345">
        <v>36</v>
      </c>
      <c r="N345">
        <v>350</v>
      </c>
      <c r="P345">
        <v>34.85</v>
      </c>
      <c r="Q345">
        <v>37.819000000000003</v>
      </c>
      <c r="R345">
        <v>339</v>
      </c>
      <c r="S345">
        <v>2.4434999999999998</v>
      </c>
      <c r="T345">
        <v>64.599999999999994</v>
      </c>
      <c r="U345">
        <v>37.78</v>
      </c>
      <c r="V345">
        <v>218</v>
      </c>
      <c r="W345">
        <v>1942</v>
      </c>
      <c r="X345">
        <v>4.2008000000000001</v>
      </c>
      <c r="AM345">
        <v>212</v>
      </c>
      <c r="AN345">
        <f t="shared" si="138"/>
        <v>2585.1551600000003</v>
      </c>
      <c r="AO345">
        <f t="shared" si="133"/>
        <v>73.178692685053733</v>
      </c>
      <c r="AQ345">
        <f t="shared" si="134"/>
        <v>0.46812230300144231</v>
      </c>
      <c r="AS345">
        <f>0.15852+0.0847*COS(RADIANS(E345/365*360))</f>
        <v>7.9555103644118719E-2</v>
      </c>
      <c r="AU345">
        <v>1942</v>
      </c>
      <c r="AV345">
        <f t="shared" si="135"/>
        <v>46.986354545695193</v>
      </c>
      <c r="AW345">
        <f t="shared" si="136"/>
        <v>56.398482030618268</v>
      </c>
      <c r="AX345">
        <f t="shared" si="137"/>
        <v>1.2003161891559302</v>
      </c>
      <c r="AY345" s="5"/>
      <c r="BD345" s="5"/>
    </row>
    <row r="346" spans="1:56">
      <c r="A346">
        <v>334</v>
      </c>
      <c r="B346">
        <v>101</v>
      </c>
      <c r="C346" t="s">
        <v>59</v>
      </c>
      <c r="D346">
        <v>1</v>
      </c>
      <c r="E346" s="2">
        <f t="shared" si="129"/>
        <v>204</v>
      </c>
      <c r="F346" s="3">
        <v>30520.572222222221</v>
      </c>
      <c r="G346" t="s">
        <v>45</v>
      </c>
      <c r="H346" s="3"/>
      <c r="I346" t="s">
        <v>46</v>
      </c>
      <c r="J346">
        <v>1040</v>
      </c>
      <c r="K346">
        <v>36.700000000000003</v>
      </c>
      <c r="L346">
        <v>44.8</v>
      </c>
      <c r="M346">
        <v>35.9</v>
      </c>
      <c r="N346">
        <v>350</v>
      </c>
      <c r="P346">
        <v>34.950000000000003</v>
      </c>
      <c r="Q346">
        <v>37.331000000000003</v>
      </c>
      <c r="R346">
        <v>338</v>
      </c>
      <c r="S346">
        <v>2.4315000000000002</v>
      </c>
      <c r="T346">
        <v>65.099999999999994</v>
      </c>
      <c r="U346">
        <v>37.92</v>
      </c>
      <c r="V346">
        <v>218</v>
      </c>
      <c r="W346">
        <v>1954</v>
      </c>
      <c r="X346">
        <v>4.202</v>
      </c>
      <c r="AM346">
        <v>212</v>
      </c>
      <c r="AN346">
        <f t="shared" si="138"/>
        <v>2586.3191200000006</v>
      </c>
      <c r="AO346">
        <f t="shared" si="133"/>
        <v>73.548945659638164</v>
      </c>
      <c r="AQ346">
        <f t="shared" si="134"/>
        <v>0.47279489699404609</v>
      </c>
      <c r="AS346">
        <f>0.15852+0.0847*COS(RADIANS(E346/365*360))</f>
        <v>7.9555103644118719E-2</v>
      </c>
      <c r="AU346">
        <v>1954</v>
      </c>
      <c r="AV346">
        <f t="shared" si="135"/>
        <v>47.261898282060386</v>
      </c>
      <c r="AW346">
        <f t="shared" si="136"/>
        <v>56.739975404078464</v>
      </c>
      <c r="AX346">
        <f t="shared" si="137"/>
        <v>1.2005437247876214</v>
      </c>
      <c r="AY346" s="5"/>
      <c r="BD346" s="5"/>
    </row>
    <row r="347" spans="1:56">
      <c r="A347">
        <v>334</v>
      </c>
      <c r="B347">
        <v>101</v>
      </c>
      <c r="C347" t="s">
        <v>59</v>
      </c>
      <c r="D347">
        <v>1</v>
      </c>
      <c r="E347" s="2">
        <f t="shared" si="129"/>
        <v>204</v>
      </c>
      <c r="F347" s="3">
        <v>30520.575000000001</v>
      </c>
      <c r="G347" t="s">
        <v>45</v>
      </c>
      <c r="H347" s="3"/>
      <c r="I347" t="s">
        <v>46</v>
      </c>
      <c r="J347">
        <v>1040</v>
      </c>
      <c r="K347">
        <v>36.799999999999997</v>
      </c>
      <c r="L347">
        <v>43.5</v>
      </c>
      <c r="M347">
        <v>36</v>
      </c>
      <c r="N347">
        <v>350</v>
      </c>
      <c r="P347">
        <v>34.9</v>
      </c>
      <c r="Q347">
        <v>38.213999999999999</v>
      </c>
      <c r="R347">
        <v>339</v>
      </c>
      <c r="S347">
        <v>2.4796999999999998</v>
      </c>
      <c r="T347">
        <v>64.900000000000006</v>
      </c>
      <c r="U347">
        <v>37.99</v>
      </c>
      <c r="V347">
        <v>218</v>
      </c>
      <c r="W347">
        <v>1954</v>
      </c>
      <c r="X347">
        <v>4.2107000000000001</v>
      </c>
      <c r="AM347">
        <v>212</v>
      </c>
      <c r="AN347">
        <f t="shared" si="138"/>
        <v>2586.9011000000005</v>
      </c>
      <c r="AO347">
        <f t="shared" si="133"/>
        <v>73.734648474777842</v>
      </c>
      <c r="AQ347">
        <f t="shared" si="134"/>
        <v>0.47514706239767363</v>
      </c>
      <c r="AS347">
        <f>0.15852+0.0847*COS(RADIANS(E347/365*360))</f>
        <v>7.9555103644118719E-2</v>
      </c>
      <c r="AU347">
        <v>1954</v>
      </c>
      <c r="AV347">
        <f t="shared" si="135"/>
        <v>47.482869958784612</v>
      </c>
      <c r="AW347">
        <f t="shared" si="136"/>
        <v>57.010663917281931</v>
      </c>
      <c r="AX347">
        <f t="shared" si="137"/>
        <v>1.2006574995733723</v>
      </c>
      <c r="AY347" s="5"/>
      <c r="BD347" s="5"/>
    </row>
    <row r="348" spans="1:56">
      <c r="A348">
        <v>334</v>
      </c>
      <c r="B348">
        <v>101</v>
      </c>
      <c r="C348" t="s">
        <v>59</v>
      </c>
      <c r="D348">
        <v>1</v>
      </c>
      <c r="E348" s="2">
        <f t="shared" si="129"/>
        <v>204</v>
      </c>
      <c r="F348" s="3">
        <v>30520.569444444445</v>
      </c>
      <c r="G348" t="s">
        <v>45</v>
      </c>
      <c r="H348" s="3"/>
      <c r="I348" t="s">
        <v>46</v>
      </c>
      <c r="J348">
        <v>1040</v>
      </c>
      <c r="K348">
        <v>36.65</v>
      </c>
      <c r="L348">
        <v>45.5</v>
      </c>
      <c r="M348">
        <v>35.799999999999997</v>
      </c>
      <c r="N348">
        <v>350</v>
      </c>
      <c r="P348">
        <v>35</v>
      </c>
      <c r="Q348">
        <v>37.228999999999999</v>
      </c>
      <c r="R348">
        <v>337</v>
      </c>
      <c r="S348">
        <v>2.2951000000000001</v>
      </c>
      <c r="T348">
        <v>61.6</v>
      </c>
      <c r="U348">
        <v>37.99</v>
      </c>
      <c r="V348">
        <v>217</v>
      </c>
      <c r="W348">
        <v>1964</v>
      </c>
      <c r="X348">
        <v>4.0088999999999997</v>
      </c>
      <c r="AM348">
        <v>212</v>
      </c>
      <c r="AN348">
        <f t="shared" si="138"/>
        <v>2586.9011000000005</v>
      </c>
      <c r="AO348">
        <f t="shared" si="133"/>
        <v>73.734648474777842</v>
      </c>
      <c r="AQ348">
        <f t="shared" si="134"/>
        <v>0.47514706239767363</v>
      </c>
      <c r="AS348">
        <f>0.15852+0.0847*COS(RADIANS(E348/365*360))</f>
        <v>7.9555103644118719E-2</v>
      </c>
      <c r="AU348">
        <v>1964</v>
      </c>
      <c r="AV348">
        <f t="shared" si="135"/>
        <v>45.629943679245535</v>
      </c>
      <c r="AW348">
        <f t="shared" si="136"/>
        <v>54.795406067858089</v>
      </c>
      <c r="AX348">
        <f t="shared" si="137"/>
        <v>1.2008650822153304</v>
      </c>
      <c r="AY348" s="5"/>
      <c r="BD348" s="5"/>
    </row>
    <row r="349" spans="1:56">
      <c r="A349">
        <v>334</v>
      </c>
      <c r="B349">
        <v>101</v>
      </c>
      <c r="C349" t="s">
        <v>59</v>
      </c>
      <c r="D349">
        <v>1</v>
      </c>
      <c r="E349" s="2">
        <f>ROUND(F349,0)-"1-1-83"+1</f>
        <v>204</v>
      </c>
      <c r="F349" s="3">
        <v>30520.494444444445</v>
      </c>
      <c r="G349" t="s">
        <v>45</v>
      </c>
      <c r="H349" s="3"/>
      <c r="I349" t="s">
        <v>46</v>
      </c>
      <c r="J349">
        <v>1040</v>
      </c>
      <c r="K349">
        <v>36.25</v>
      </c>
      <c r="L349">
        <v>46.8</v>
      </c>
      <c r="M349">
        <v>35.4</v>
      </c>
      <c r="N349">
        <v>350</v>
      </c>
      <c r="P349">
        <v>36.01</v>
      </c>
      <c r="Q349">
        <v>37.301000000000002</v>
      </c>
      <c r="R349">
        <v>338</v>
      </c>
      <c r="S349">
        <v>2.0173999999999999</v>
      </c>
      <c r="T349">
        <v>54.1</v>
      </c>
      <c r="U349">
        <v>38.06</v>
      </c>
      <c r="V349">
        <v>210</v>
      </c>
      <c r="W349">
        <v>1968</v>
      </c>
      <c r="X349">
        <v>3.7852999999999999</v>
      </c>
      <c r="AM349">
        <v>212</v>
      </c>
      <c r="AN349">
        <f t="shared" si="138"/>
        <v>2587.4830800000004</v>
      </c>
      <c r="AO349">
        <f t="shared" si="133"/>
        <v>73.920736315097258</v>
      </c>
      <c r="AQ349">
        <f t="shared" si="134"/>
        <v>0.47750986387010708</v>
      </c>
      <c r="AS349">
        <f>0.15852+0.0847*COS(RADIANS(E349/365*360))</f>
        <v>7.9555103644118719E-2</v>
      </c>
      <c r="AU349">
        <v>1968</v>
      </c>
      <c r="AV349">
        <f t="shared" si="135"/>
        <v>44.838871637693437</v>
      </c>
      <c r="AW349">
        <f t="shared" si="136"/>
        <v>53.917184615181739</v>
      </c>
      <c r="AX349">
        <f t="shared" si="137"/>
        <v>1.2024652415618928</v>
      </c>
      <c r="AY349" s="5"/>
      <c r="BD349" s="5"/>
    </row>
    <row r="350" spans="1:56">
      <c r="A350">
        <v>334</v>
      </c>
      <c r="B350">
        <v>101</v>
      </c>
      <c r="C350" t="s">
        <v>59</v>
      </c>
      <c r="D350">
        <v>1</v>
      </c>
      <c r="E350" s="2">
        <f t="shared" si="129"/>
        <v>204</v>
      </c>
      <c r="F350" s="3">
        <v>30520.566666666666</v>
      </c>
      <c r="G350" t="s">
        <v>45</v>
      </c>
      <c r="H350" s="3"/>
      <c r="I350" t="s">
        <v>46</v>
      </c>
      <c r="J350">
        <v>1040</v>
      </c>
      <c r="K350">
        <v>36.450000000000003</v>
      </c>
      <c r="L350">
        <v>46.6</v>
      </c>
      <c r="M350">
        <v>35.799999999999997</v>
      </c>
      <c r="N350">
        <v>350</v>
      </c>
      <c r="P350">
        <v>35.049999999999997</v>
      </c>
      <c r="Q350">
        <v>36.386000000000003</v>
      </c>
      <c r="R350">
        <v>338</v>
      </c>
      <c r="S350">
        <v>2.0154999999999998</v>
      </c>
      <c r="T350">
        <v>55.4</v>
      </c>
      <c r="U350">
        <v>37.85</v>
      </c>
      <c r="V350">
        <v>216</v>
      </c>
      <c r="W350">
        <v>1974</v>
      </c>
      <c r="X350">
        <v>3.6360000000000001</v>
      </c>
      <c r="AM350">
        <v>212</v>
      </c>
      <c r="AN350">
        <f t="shared" si="138"/>
        <v>2585.7371400000006</v>
      </c>
      <c r="AO350">
        <f t="shared" si="133"/>
        <v>73.363627264569047</v>
      </c>
      <c r="AQ350">
        <f t="shared" si="134"/>
        <v>0.47045332477341251</v>
      </c>
      <c r="AS350">
        <f>0.15852+0.0847*COS(RADIANS(E350/365*360))</f>
        <v>7.9555103644118719E-2</v>
      </c>
      <c r="AU350">
        <v>1974</v>
      </c>
      <c r="AV350">
        <f t="shared" si="135"/>
        <v>41.771183935249162</v>
      </c>
      <c r="AW350">
        <f t="shared" si="136"/>
        <v>50.160753256674745</v>
      </c>
      <c r="AX350">
        <f t="shared" si="137"/>
        <v>1.2008458590599329</v>
      </c>
      <c r="AY350" s="5"/>
      <c r="BD350" s="5"/>
    </row>
    <row r="351" spans="1:56">
      <c r="A351">
        <v>334</v>
      </c>
      <c r="B351">
        <v>101</v>
      </c>
      <c r="C351" t="s">
        <v>59</v>
      </c>
      <c r="D351">
        <v>1</v>
      </c>
      <c r="E351" s="2">
        <f>ROUND(F351,0)-"1-1-83"+1</f>
        <v>204</v>
      </c>
      <c r="F351" s="3">
        <v>30520.49722222222</v>
      </c>
      <c r="G351" t="s">
        <v>45</v>
      </c>
      <c r="H351" s="3"/>
      <c r="I351" t="s">
        <v>46</v>
      </c>
      <c r="J351">
        <v>1040</v>
      </c>
      <c r="K351">
        <v>36</v>
      </c>
      <c r="L351">
        <v>45.6</v>
      </c>
      <c r="M351">
        <v>35.4</v>
      </c>
      <c r="N351">
        <v>350</v>
      </c>
      <c r="P351">
        <v>35.979999999999997</v>
      </c>
      <c r="Q351">
        <v>37.396000000000001</v>
      </c>
      <c r="R351">
        <v>339</v>
      </c>
      <c r="S351">
        <v>2.11</v>
      </c>
      <c r="T351">
        <v>56.4</v>
      </c>
      <c r="U351">
        <v>37.78</v>
      </c>
      <c r="V351">
        <v>208</v>
      </c>
      <c r="W351">
        <v>1980</v>
      </c>
      <c r="X351">
        <v>4.0450999999999997</v>
      </c>
      <c r="AM351">
        <v>212</v>
      </c>
      <c r="AN351">
        <f t="shared" si="138"/>
        <v>2585.1551600000003</v>
      </c>
      <c r="AO351">
        <f t="shared" si="133"/>
        <v>73.178692685053733</v>
      </c>
      <c r="AQ351">
        <f t="shared" si="134"/>
        <v>0.46812230300144231</v>
      </c>
      <c r="AS351">
        <f>0.15852+0.0847*COS(RADIANS(E351/365*360))</f>
        <v>7.9555103644118719E-2</v>
      </c>
      <c r="AU351">
        <v>1980</v>
      </c>
      <c r="AV351">
        <f t="shared" si="135"/>
        <v>47.449284886391204</v>
      </c>
      <c r="AW351">
        <f t="shared" si="136"/>
        <v>57.054994956488279</v>
      </c>
      <c r="AX351">
        <f t="shared" si="137"/>
        <v>1.2024416193646801</v>
      </c>
      <c r="AY351" s="5"/>
      <c r="BD351" s="5"/>
    </row>
    <row r="352" spans="1:56">
      <c r="A352">
        <v>334</v>
      </c>
      <c r="B352">
        <v>101</v>
      </c>
      <c r="C352" t="s">
        <v>59</v>
      </c>
      <c r="D352">
        <v>1</v>
      </c>
      <c r="E352" s="2">
        <f t="shared" si="129"/>
        <v>204</v>
      </c>
      <c r="F352" s="3">
        <v>30520.56111111111</v>
      </c>
      <c r="G352" t="s">
        <v>45</v>
      </c>
      <c r="H352" s="3"/>
      <c r="I352" t="s">
        <v>46</v>
      </c>
      <c r="J352">
        <v>1040</v>
      </c>
      <c r="K352">
        <v>36.299999999999997</v>
      </c>
      <c r="L352">
        <v>45.6</v>
      </c>
      <c r="M352">
        <v>35.700000000000003</v>
      </c>
      <c r="N352">
        <v>350</v>
      </c>
      <c r="P352">
        <v>35.14</v>
      </c>
      <c r="Q352">
        <v>36.957999999999998</v>
      </c>
      <c r="R352">
        <v>338</v>
      </c>
      <c r="S352">
        <v>2.2955999999999999</v>
      </c>
      <c r="T352">
        <v>62.1</v>
      </c>
      <c r="U352">
        <v>37.78</v>
      </c>
      <c r="V352">
        <v>214</v>
      </c>
      <c r="W352">
        <v>1986</v>
      </c>
      <c r="X352">
        <v>4.1635999999999997</v>
      </c>
      <c r="AM352">
        <v>212</v>
      </c>
      <c r="AN352">
        <f t="shared" si="138"/>
        <v>2585.1551600000003</v>
      </c>
      <c r="AO352">
        <f t="shared" si="133"/>
        <v>73.178692685053733</v>
      </c>
      <c r="AQ352">
        <f t="shared" si="134"/>
        <v>0.46812230300144231</v>
      </c>
      <c r="AS352">
        <f>0.15852+0.0847*COS(RADIANS(E352/365*360))</f>
        <v>7.9555103644118719E-2</v>
      </c>
      <c r="AU352">
        <v>1986</v>
      </c>
      <c r="AV352">
        <f t="shared" si="135"/>
        <v>47.409738503197737</v>
      </c>
      <c r="AW352">
        <f t="shared" si="136"/>
        <v>56.946311977496457</v>
      </c>
      <c r="AX352">
        <f t="shared" si="137"/>
        <v>1.201152205757378</v>
      </c>
      <c r="AY352" s="5"/>
      <c r="BD352" s="5"/>
    </row>
    <row r="353" spans="1:61">
      <c r="A353">
        <v>334</v>
      </c>
      <c r="B353">
        <v>101</v>
      </c>
      <c r="C353" t="s">
        <v>59</v>
      </c>
      <c r="D353">
        <v>1</v>
      </c>
      <c r="E353" s="2">
        <f t="shared" si="129"/>
        <v>204</v>
      </c>
      <c r="F353" s="3">
        <v>30520.56388888889</v>
      </c>
      <c r="G353" t="s">
        <v>45</v>
      </c>
      <c r="H353" s="3"/>
      <c r="I353" t="s">
        <v>46</v>
      </c>
      <c r="J353">
        <v>1040</v>
      </c>
      <c r="K353">
        <v>36.25</v>
      </c>
      <c r="L353">
        <v>44.2</v>
      </c>
      <c r="M353">
        <v>35.700000000000003</v>
      </c>
      <c r="N353">
        <v>350</v>
      </c>
      <c r="P353">
        <v>35.090000000000003</v>
      </c>
      <c r="Q353">
        <v>37.131</v>
      </c>
      <c r="R353">
        <v>339</v>
      </c>
      <c r="S353">
        <v>2.3649</v>
      </c>
      <c r="T353">
        <v>63.7</v>
      </c>
      <c r="U353">
        <v>37.57</v>
      </c>
      <c r="V353">
        <v>214</v>
      </c>
      <c r="W353">
        <v>1990</v>
      </c>
      <c r="X353">
        <v>4.3213999999999997</v>
      </c>
      <c r="AM353">
        <v>212</v>
      </c>
      <c r="AN353">
        <f t="shared" si="138"/>
        <v>2583.40922</v>
      </c>
      <c r="AO353">
        <f t="shared" si="133"/>
        <v>72.626185803544388</v>
      </c>
      <c r="AQ353">
        <f t="shared" si="134"/>
        <v>0.46119211529696241</v>
      </c>
      <c r="AS353">
        <f>0.15852+0.0847*COS(RADIANS(E353/365*360))</f>
        <v>7.9555103644118719E-2</v>
      </c>
      <c r="AU353">
        <v>1990</v>
      </c>
      <c r="AV353">
        <f t="shared" si="135"/>
        <v>48.613176905935752</v>
      </c>
      <c r="AW353">
        <f t="shared" si="136"/>
        <v>58.375175074771214</v>
      </c>
      <c r="AX353">
        <f t="shared" si="137"/>
        <v>1.200809714364574</v>
      </c>
      <c r="AY353" s="5"/>
      <c r="BD353" s="5"/>
    </row>
    <row r="354" spans="1:61">
      <c r="A354">
        <v>334</v>
      </c>
      <c r="B354">
        <v>101</v>
      </c>
      <c r="C354" t="s">
        <v>59</v>
      </c>
      <c r="D354">
        <v>1</v>
      </c>
      <c r="E354" s="2">
        <f t="shared" si="129"/>
        <v>204</v>
      </c>
      <c r="F354" s="3">
        <v>30520.558333333334</v>
      </c>
      <c r="G354" t="s">
        <v>45</v>
      </c>
      <c r="H354" s="3"/>
      <c r="I354" t="s">
        <v>46</v>
      </c>
      <c r="J354">
        <v>1040</v>
      </c>
      <c r="K354">
        <v>36.25</v>
      </c>
      <c r="L354">
        <v>45.3</v>
      </c>
      <c r="M354">
        <v>35.6</v>
      </c>
      <c r="N354">
        <v>350</v>
      </c>
      <c r="P354">
        <v>35.19</v>
      </c>
      <c r="Q354">
        <v>36.725000000000001</v>
      </c>
      <c r="R354">
        <v>338</v>
      </c>
      <c r="S354">
        <v>2.399</v>
      </c>
      <c r="T354">
        <v>65.3</v>
      </c>
      <c r="U354">
        <v>37.64</v>
      </c>
      <c r="V354">
        <v>215</v>
      </c>
      <c r="W354">
        <v>1992</v>
      </c>
      <c r="X354">
        <v>4.3674999999999997</v>
      </c>
      <c r="AM354">
        <v>212</v>
      </c>
      <c r="AN354">
        <f t="shared" si="138"/>
        <v>2583.9911999999999</v>
      </c>
      <c r="AO354">
        <f t="shared" si="133"/>
        <v>72.809972557578206</v>
      </c>
      <c r="AQ354">
        <f t="shared" si="134"/>
        <v>0.46349174062087395</v>
      </c>
      <c r="AS354">
        <f>0.15852+0.0847*COS(RADIANS(E354/365*360))</f>
        <v>7.9555103644118719E-2</v>
      </c>
      <c r="AU354">
        <v>1992</v>
      </c>
      <c r="AV354">
        <f t="shared" si="135"/>
        <v>49.009118506849923</v>
      </c>
      <c r="AW354">
        <f t="shared" si="136"/>
        <v>58.845902263251972</v>
      </c>
      <c r="AX354">
        <f t="shared" si="137"/>
        <v>1.2007133377644239</v>
      </c>
      <c r="AY354" s="5"/>
      <c r="BD354" s="5"/>
    </row>
    <row r="355" spans="1:61">
      <c r="A355">
        <v>334</v>
      </c>
      <c r="B355">
        <v>101</v>
      </c>
      <c r="C355" t="s">
        <v>59</v>
      </c>
      <c r="D355">
        <v>1</v>
      </c>
      <c r="E355" s="2">
        <f t="shared" si="129"/>
        <v>204</v>
      </c>
      <c r="F355" s="3">
        <v>30520.55</v>
      </c>
      <c r="G355" t="s">
        <v>45</v>
      </c>
      <c r="H355" s="3"/>
      <c r="I355" t="s">
        <v>46</v>
      </c>
      <c r="J355">
        <v>1040</v>
      </c>
      <c r="K355">
        <v>35.75</v>
      </c>
      <c r="L355">
        <v>45.6</v>
      </c>
      <c r="M355">
        <v>35.4</v>
      </c>
      <c r="N355">
        <v>350</v>
      </c>
      <c r="P355">
        <v>35.33</v>
      </c>
      <c r="Q355">
        <v>35.845999999999997</v>
      </c>
      <c r="R355">
        <v>339</v>
      </c>
      <c r="S355">
        <v>2.3075999999999999</v>
      </c>
      <c r="T355">
        <v>64.400000000000006</v>
      </c>
      <c r="U355">
        <v>37.22</v>
      </c>
      <c r="V355">
        <v>215</v>
      </c>
      <c r="W355">
        <v>1996</v>
      </c>
      <c r="X355">
        <v>4.3258000000000001</v>
      </c>
      <c r="AM355">
        <v>212</v>
      </c>
      <c r="AN355">
        <f t="shared" si="138"/>
        <v>2580.4993199999999</v>
      </c>
      <c r="AO355">
        <f t="shared" si="133"/>
        <v>71.712961062213012</v>
      </c>
      <c r="AQ355">
        <f t="shared" si="134"/>
        <v>0.44984886648983508</v>
      </c>
      <c r="AS355">
        <f>0.15852+0.0847*COS(RADIANS(E355/365*360))</f>
        <v>7.9555103644118719E-2</v>
      </c>
      <c r="AU355">
        <v>1996</v>
      </c>
      <c r="AV355">
        <f t="shared" si="135"/>
        <v>47.784261895656591</v>
      </c>
      <c r="AW355">
        <f t="shared" si="136"/>
        <v>57.342502936325822</v>
      </c>
      <c r="AX355">
        <f t="shared" si="137"/>
        <v>1.2000290610649369</v>
      </c>
      <c r="AY355" s="5"/>
      <c r="BD355" s="5"/>
    </row>
    <row r="356" spans="1:61">
      <c r="E356" s="2"/>
      <c r="F356" s="3"/>
      <c r="H356" s="3"/>
    </row>
    <row r="357" spans="1:61">
      <c r="A357">
        <v>313</v>
      </c>
      <c r="B357">
        <v>82</v>
      </c>
      <c r="C357" t="s">
        <v>58</v>
      </c>
      <c r="D357">
        <v>1</v>
      </c>
      <c r="E357" s="2">
        <f>ROUND(F357,0)-"1-1-83"+1</f>
        <v>215</v>
      </c>
      <c r="F357" s="3">
        <v>30531.230555555554</v>
      </c>
      <c r="G357" t="s">
        <v>45</v>
      </c>
      <c r="H357">
        <v>-23.75</v>
      </c>
      <c r="I357">
        <v>-24.1</v>
      </c>
      <c r="J357">
        <v>1040</v>
      </c>
      <c r="K357">
        <v>16.3</v>
      </c>
      <c r="L357">
        <v>53.5</v>
      </c>
      <c r="M357">
        <v>57.7</v>
      </c>
      <c r="N357">
        <v>350</v>
      </c>
      <c r="P357">
        <v>15.6</v>
      </c>
      <c r="Q357">
        <v>8.6240000000000006</v>
      </c>
      <c r="R357">
        <v>350</v>
      </c>
      <c r="S357">
        <v>0.2661</v>
      </c>
      <c r="T357">
        <v>30.9</v>
      </c>
      <c r="U357">
        <v>16.5</v>
      </c>
      <c r="V357">
        <v>353</v>
      </c>
      <c r="W357">
        <v>6</v>
      </c>
      <c r="X357">
        <v>-0.15920000000000001</v>
      </c>
      <c r="AH357">
        <v>-0.35699999999999998</v>
      </c>
      <c r="AI357">
        <v>1.43E-2</v>
      </c>
      <c r="AJ357">
        <v>3</v>
      </c>
      <c r="AK357">
        <f>AVERAGE(U357:U359)</f>
        <v>19.633333333333336</v>
      </c>
      <c r="AL357">
        <f>AVERAGE(V357:V359)</f>
        <v>317</v>
      </c>
      <c r="AM357">
        <v>212</v>
      </c>
      <c r="AN357">
        <f>8.314*(AK357+273.16)</f>
        <v>2434.2837733333336</v>
      </c>
      <c r="AO357">
        <f t="shared" ref="AO357:AO366" si="139">0.5*AM357/1.01325*1000/EXP(-3.9489+28990/AN357)</f>
        <v>36.520886592229395</v>
      </c>
      <c r="AP357">
        <f>LN(-AH357)+57052/AN357</f>
        <v>22.406853650038293</v>
      </c>
      <c r="AQ357">
        <f t="shared" ref="AQ357:AQ366" si="140">EXP(AP$357-57052/AN357)</f>
        <v>0.35699999999999965</v>
      </c>
      <c r="AR357">
        <f>AI357*4*(1+2*AO357/AL357)/(1-AO357/AL357)</f>
        <v>7.954385321275384E-2</v>
      </c>
      <c r="AS357">
        <f>0.15852+0.0847*COS(RADIANS(E357/365*360))</f>
        <v>8.6733283830977198E-2</v>
      </c>
      <c r="AT357">
        <f>0.000000926*E357*E357 - 0.000385884*E357+ 0.056568805</f>
        <v>1.6408094999999991E-2</v>
      </c>
      <c r="AU357">
        <v>6</v>
      </c>
      <c r="AV357">
        <f t="shared" ref="AV357:AV366" si="141">(X357+AQ357)/(V357-AO357)*(4*V357+8*AO357)</f>
        <v>1.0651074167704195</v>
      </c>
      <c r="AW357">
        <f t="shared" ref="AW357:AW366" si="142">(X357+AQ357)/(V357-AO357)*(4.5*V357+10.5*AO357)</f>
        <v>1.2324842709630244</v>
      </c>
      <c r="AX357">
        <f t="shared" ref="AX357:AX366" si="143">AW357/AV357</f>
        <v>1.1571455156139265</v>
      </c>
      <c r="AY357" s="5"/>
      <c r="BD357" s="5"/>
      <c r="BG357">
        <f>AVERAGE(BA357:BA366)</f>
        <v>27.835253714243258</v>
      </c>
      <c r="BH357">
        <f>AVERAGE(BF357:BF366)</f>
        <v>14.029313089409689</v>
      </c>
      <c r="BI357">
        <f>BG357/BH357</f>
        <v>1.9840781609796181</v>
      </c>
    </row>
    <row r="358" spans="1:61">
      <c r="A358">
        <v>313</v>
      </c>
      <c r="B358">
        <v>82</v>
      </c>
      <c r="C358" t="s">
        <v>58</v>
      </c>
      <c r="D358">
        <v>1</v>
      </c>
      <c r="E358" s="2">
        <f t="shared" si="129"/>
        <v>215</v>
      </c>
      <c r="F358" s="3">
        <v>30531.78125</v>
      </c>
      <c r="G358" t="s">
        <v>45</v>
      </c>
      <c r="H358">
        <v>-23.75</v>
      </c>
      <c r="I358" t="s">
        <v>46</v>
      </c>
      <c r="J358">
        <v>1040</v>
      </c>
      <c r="K358">
        <v>24.1</v>
      </c>
      <c r="L358">
        <v>44.7</v>
      </c>
      <c r="M358">
        <v>41.3</v>
      </c>
      <c r="N358">
        <v>350</v>
      </c>
      <c r="P358">
        <v>25.2</v>
      </c>
      <c r="Q358">
        <v>16.344999999999999</v>
      </c>
      <c r="R358">
        <v>349</v>
      </c>
      <c r="S358">
        <v>0.24199999999999999</v>
      </c>
      <c r="T358">
        <v>14.8</v>
      </c>
      <c r="U358">
        <v>24.2</v>
      </c>
      <c r="V358">
        <v>281</v>
      </c>
      <c r="W358">
        <v>100</v>
      </c>
      <c r="X358">
        <v>0.55369999999999997</v>
      </c>
      <c r="AM358">
        <v>212</v>
      </c>
      <c r="AN358">
        <f t="shared" ref="AN358:AN366" si="144">8.314*(U358+273.16)</f>
        <v>2472.2510400000001</v>
      </c>
      <c r="AO358">
        <f t="shared" si="139"/>
        <v>43.850053513012547</v>
      </c>
      <c r="AQ358">
        <f t="shared" si="140"/>
        <v>0.51166209950249264</v>
      </c>
      <c r="AS358">
        <f>0.15852+0.0847*COS(RADIANS(E358/365*360))</f>
        <v>8.6733283830977198E-2</v>
      </c>
      <c r="AU358">
        <v>100</v>
      </c>
      <c r="AV358">
        <f t="shared" si="141"/>
        <v>6.6253292640669921</v>
      </c>
      <c r="AW358">
        <f t="shared" si="142"/>
        <v>7.7489805303324939</v>
      </c>
      <c r="AX358">
        <f t="shared" si="143"/>
        <v>1.1695993091784458</v>
      </c>
      <c r="AY358" s="5"/>
      <c r="BD358" s="5"/>
    </row>
    <row r="359" spans="1:61">
      <c r="A359">
        <v>313</v>
      </c>
      <c r="B359">
        <v>82</v>
      </c>
      <c r="C359" t="s">
        <v>58</v>
      </c>
      <c r="D359">
        <v>1</v>
      </c>
      <c r="E359" s="2">
        <f>ROUND(F359,0)-"1-1-83"+1</f>
        <v>215</v>
      </c>
      <c r="F359" s="3">
        <v>30531.277083333334</v>
      </c>
      <c r="G359" t="s">
        <v>45</v>
      </c>
      <c r="H359">
        <v>-23.75</v>
      </c>
      <c r="I359">
        <v>-26</v>
      </c>
      <c r="J359">
        <v>1040</v>
      </c>
      <c r="K359">
        <v>18.100000000000001</v>
      </c>
      <c r="L359">
        <v>36.5</v>
      </c>
      <c r="M359">
        <v>35.799999999999997</v>
      </c>
      <c r="N359">
        <v>350</v>
      </c>
      <c r="P359">
        <v>17.600000000000001</v>
      </c>
      <c r="Q359">
        <v>12.971</v>
      </c>
      <c r="R359">
        <v>347</v>
      </c>
      <c r="S359">
        <v>6.3100000000000003E-2</v>
      </c>
      <c r="T359">
        <v>4.9000000000000004</v>
      </c>
      <c r="U359">
        <v>18.2</v>
      </c>
      <c r="W359">
        <v>126</v>
      </c>
      <c r="X359">
        <v>1.8474999999999999</v>
      </c>
      <c r="AM359">
        <v>212</v>
      </c>
      <c r="AN359">
        <f t="shared" si="144"/>
        <v>2422.3670400000001</v>
      </c>
      <c r="AO359">
        <f t="shared" si="139"/>
        <v>34.442741323101345</v>
      </c>
      <c r="AQ359">
        <f t="shared" si="140"/>
        <v>0.31812330672604838</v>
      </c>
      <c r="AS359">
        <f>0.15852+0.0847*COS(RADIANS(E359/365*360))</f>
        <v>8.6733283830977198E-2</v>
      </c>
      <c r="AU359">
        <v>126</v>
      </c>
      <c r="AV359">
        <f t="shared" si="141"/>
        <v>-17.324986453808386</v>
      </c>
      <c r="AW359">
        <f t="shared" si="142"/>
        <v>-22.739044720623507</v>
      </c>
      <c r="AX359">
        <f t="shared" si="143"/>
        <v>1.3125</v>
      </c>
      <c r="AY359" s="5"/>
      <c r="BD359" s="5"/>
    </row>
    <row r="360" spans="1:61">
      <c r="A360">
        <v>313</v>
      </c>
      <c r="B360">
        <v>82</v>
      </c>
      <c r="C360" t="s">
        <v>58</v>
      </c>
      <c r="D360">
        <v>1</v>
      </c>
      <c r="E360" s="2">
        <f t="shared" si="129"/>
        <v>215</v>
      </c>
      <c r="F360" s="3">
        <v>30531.740972222222</v>
      </c>
      <c r="G360" t="s">
        <v>45</v>
      </c>
      <c r="H360">
        <v>-23.75</v>
      </c>
      <c r="I360">
        <v>-28.8</v>
      </c>
      <c r="J360">
        <v>1040</v>
      </c>
      <c r="K360">
        <v>31.1</v>
      </c>
      <c r="L360">
        <v>34.299999999999997</v>
      </c>
      <c r="M360">
        <v>33.299999999999997</v>
      </c>
      <c r="N360">
        <v>350</v>
      </c>
      <c r="P360">
        <v>30.6</v>
      </c>
      <c r="Q360">
        <v>30.448</v>
      </c>
      <c r="R360">
        <v>349</v>
      </c>
      <c r="S360">
        <v>0.29959999999999998</v>
      </c>
      <c r="T360">
        <v>9.8000000000000007</v>
      </c>
      <c r="U360">
        <v>31.7</v>
      </c>
      <c r="V360">
        <v>300</v>
      </c>
      <c r="W360">
        <v>855</v>
      </c>
      <c r="X360">
        <v>0.20899999999999999</v>
      </c>
      <c r="AM360">
        <v>212</v>
      </c>
      <c r="AN360">
        <f t="shared" si="144"/>
        <v>2534.6060400000001</v>
      </c>
      <c r="AO360">
        <f t="shared" si="139"/>
        <v>58.513438232512392</v>
      </c>
      <c r="AQ360">
        <f t="shared" si="140"/>
        <v>0.90270055666047777</v>
      </c>
      <c r="AS360">
        <f>0.15852+0.0847*COS(RADIANS(E360/365*360))</f>
        <v>8.6733283830977198E-2</v>
      </c>
      <c r="AU360">
        <v>855</v>
      </c>
      <c r="AV360">
        <f t="shared" si="141"/>
        <v>7.6792515047678496</v>
      </c>
      <c r="AW360">
        <f t="shared" si="142"/>
        <v>9.0432141026295731</v>
      </c>
      <c r="AX360">
        <f t="shared" si="143"/>
        <v>1.1776166071673619</v>
      </c>
      <c r="AY360" s="5"/>
      <c r="BD360" s="5"/>
    </row>
    <row r="361" spans="1:61">
      <c r="A361">
        <v>313</v>
      </c>
      <c r="B361">
        <v>82</v>
      </c>
      <c r="C361" t="s">
        <v>58</v>
      </c>
      <c r="D361">
        <v>1</v>
      </c>
      <c r="E361" s="2">
        <f t="shared" si="129"/>
        <v>215</v>
      </c>
      <c r="F361" s="3">
        <v>30531.677083333332</v>
      </c>
      <c r="G361" t="s">
        <v>45</v>
      </c>
      <c r="H361">
        <v>-23.75</v>
      </c>
      <c r="I361">
        <v>-28.8</v>
      </c>
      <c r="J361">
        <v>1040</v>
      </c>
      <c r="K361">
        <v>34.299999999999997</v>
      </c>
      <c r="L361">
        <v>33.9</v>
      </c>
      <c r="M361">
        <v>36</v>
      </c>
      <c r="N361">
        <v>350</v>
      </c>
      <c r="P361">
        <v>30.6</v>
      </c>
      <c r="Q361">
        <v>36.621000000000002</v>
      </c>
      <c r="R361">
        <v>349</v>
      </c>
      <c r="S361">
        <v>0.40510000000000002</v>
      </c>
      <c r="T361">
        <v>11.1</v>
      </c>
      <c r="U361">
        <v>34.9</v>
      </c>
      <c r="V361">
        <v>282</v>
      </c>
      <c r="W361">
        <v>911</v>
      </c>
      <c r="X361">
        <v>0.33950000000000002</v>
      </c>
      <c r="AM361">
        <v>212</v>
      </c>
      <c r="AN361">
        <f t="shared" si="144"/>
        <v>2561.2108400000002</v>
      </c>
      <c r="AO361">
        <f t="shared" si="139"/>
        <v>65.895244919573514</v>
      </c>
      <c r="AQ361">
        <f t="shared" si="140"/>
        <v>1.1404832395537281</v>
      </c>
      <c r="AS361">
        <f>0.15852+0.0847*COS(RADIANS(E361/365*360))</f>
        <v>8.6733283830977198E-2</v>
      </c>
      <c r="AU361">
        <v>911</v>
      </c>
      <c r="AV361">
        <f t="shared" si="141"/>
        <v>11.33529874288514</v>
      </c>
      <c r="AW361">
        <f t="shared" si="142"/>
        <v>13.429131808829561</v>
      </c>
      <c r="AX361">
        <f t="shared" si="143"/>
        <v>1.184717942900152</v>
      </c>
      <c r="AY361" s="5"/>
      <c r="BD361" s="5"/>
    </row>
    <row r="362" spans="1:61">
      <c r="A362">
        <v>313</v>
      </c>
      <c r="B362">
        <v>82</v>
      </c>
      <c r="C362" t="s">
        <v>58</v>
      </c>
      <c r="D362">
        <v>1</v>
      </c>
      <c r="E362" s="2">
        <f>ROUND(F362,0)-"1-1-83"+1</f>
        <v>215</v>
      </c>
      <c r="F362" s="3">
        <v>30531.324305555554</v>
      </c>
      <c r="G362" t="s">
        <v>45</v>
      </c>
      <c r="H362">
        <v>-23.75</v>
      </c>
      <c r="I362">
        <v>-27.8</v>
      </c>
      <c r="J362">
        <v>1040</v>
      </c>
      <c r="K362">
        <v>23.6</v>
      </c>
      <c r="L362">
        <v>28.8</v>
      </c>
      <c r="M362">
        <v>28.2</v>
      </c>
      <c r="N362">
        <v>350</v>
      </c>
      <c r="P362">
        <v>21.7</v>
      </c>
      <c r="Q362">
        <v>22.318999999999999</v>
      </c>
      <c r="R362">
        <v>346</v>
      </c>
      <c r="S362">
        <v>0.80620000000000003</v>
      </c>
      <c r="T362">
        <v>36.1</v>
      </c>
      <c r="U362">
        <v>24.8</v>
      </c>
      <c r="V362">
        <v>200</v>
      </c>
      <c r="W362">
        <v>1344</v>
      </c>
      <c r="X362">
        <v>3.0638999999999998</v>
      </c>
      <c r="AM362">
        <v>212</v>
      </c>
      <c r="AN362">
        <f t="shared" si="144"/>
        <v>2477.2394400000003</v>
      </c>
      <c r="AO362">
        <f t="shared" si="139"/>
        <v>44.89780098218516</v>
      </c>
      <c r="AQ362">
        <f t="shared" si="140"/>
        <v>0.53600009024565054</v>
      </c>
      <c r="AS362">
        <f>0.15852+0.0847*COS(RADIANS(E362/365*360))</f>
        <v>8.6733283830977198E-2</v>
      </c>
      <c r="AU362">
        <v>1344</v>
      </c>
      <c r="AV362">
        <f t="shared" si="141"/>
        <v>26.904459647138978</v>
      </c>
      <c r="AW362">
        <f t="shared" si="142"/>
        <v>31.830624513800888</v>
      </c>
      <c r="AX362">
        <f t="shared" si="143"/>
        <v>1.1830984502669899</v>
      </c>
      <c r="AY362" s="5">
        <f>W362*AS362*AV362/SQRT(W362^2*AS362^2-AV362^2)</f>
        <v>27.65101542029101</v>
      </c>
      <c r="AZ362">
        <f>LN(AY362)-LN(1+EXP(614.6/8.314-200000/AN362))+32879/AN362</f>
        <v>16.590997270245147</v>
      </c>
      <c r="BA362">
        <f>EXP(AZ362-32879/8.314/298.16)/(1+EXP(614.6/8.314-200000/298.16/8.314))</f>
        <v>27.835253714243258</v>
      </c>
      <c r="BB362">
        <f>+EXP(11.88-14510/AN362)*1000</f>
        <v>412680.45975658507</v>
      </c>
      <c r="BC362">
        <f>+EXP(38.08-80470/AN362)</f>
        <v>269.41710680730461</v>
      </c>
      <c r="BD362" s="5">
        <f>(X362+AQ362)*(V362+BC362*(1+212.78/BB362*1000))/(V362-AO362)</f>
        <v>14.119249577872946</v>
      </c>
      <c r="BE362">
        <f>+LN(BD362)-LN(1+EXP(645/8.31-203000/AN362))+(74000/AN362)</f>
        <v>32.506401941740322</v>
      </c>
      <c r="BF362">
        <f>EXP(BE362-74000/8.314/298.16)/(1+EXP(645/8.314-203000/298.16/8.314))</f>
        <v>14.029313089409689</v>
      </c>
    </row>
    <row r="363" spans="1:61">
      <c r="A363">
        <v>313</v>
      </c>
      <c r="B363">
        <v>82</v>
      </c>
      <c r="C363" t="s">
        <v>58</v>
      </c>
      <c r="D363">
        <v>1</v>
      </c>
      <c r="E363" s="2">
        <f>ROUND(F363,0)-"1-1-83"+1</f>
        <v>215</v>
      </c>
      <c r="F363" s="3">
        <v>30531.439583333333</v>
      </c>
      <c r="G363" t="s">
        <v>45</v>
      </c>
      <c r="H363">
        <v>-23.75</v>
      </c>
      <c r="I363">
        <v>-29.6</v>
      </c>
      <c r="J363">
        <v>1040</v>
      </c>
      <c r="K363">
        <v>33</v>
      </c>
      <c r="L363">
        <v>35.1</v>
      </c>
      <c r="M363">
        <v>40.6</v>
      </c>
      <c r="N363">
        <v>350</v>
      </c>
      <c r="P363">
        <v>28.3</v>
      </c>
      <c r="Q363">
        <v>36.683999999999997</v>
      </c>
      <c r="R363">
        <v>350</v>
      </c>
      <c r="S363">
        <v>0.42009999999999997</v>
      </c>
      <c r="T363">
        <v>11.5</v>
      </c>
      <c r="U363">
        <v>34.700000000000003</v>
      </c>
      <c r="V363">
        <v>314</v>
      </c>
      <c r="W363">
        <v>1825</v>
      </c>
      <c r="X363">
        <v>0.1169</v>
      </c>
      <c r="AM363">
        <v>212</v>
      </c>
      <c r="AN363">
        <f t="shared" si="144"/>
        <v>2559.5480400000001</v>
      </c>
      <c r="AO363">
        <f t="shared" si="139"/>
        <v>65.412477525109026</v>
      </c>
      <c r="AQ363">
        <f t="shared" si="140"/>
        <v>1.1240980071771032</v>
      </c>
      <c r="AS363">
        <f>0.15852+0.0847*COS(RADIANS(E363/365*360))</f>
        <v>8.6733283830977198E-2</v>
      </c>
      <c r="AU363">
        <v>1825</v>
      </c>
      <c r="AV363">
        <f t="shared" si="141"/>
        <v>8.8826161066185207</v>
      </c>
      <c r="AW363">
        <f t="shared" si="142"/>
        <v>10.482771129684599</v>
      </c>
      <c r="AX363">
        <f t="shared" si="143"/>
        <v>1.1801445659543688</v>
      </c>
      <c r="AY363" s="5"/>
      <c r="BD363" s="5"/>
    </row>
    <row r="364" spans="1:61">
      <c r="A364">
        <v>313</v>
      </c>
      <c r="B364">
        <v>82</v>
      </c>
      <c r="C364" t="s">
        <v>58</v>
      </c>
      <c r="D364">
        <v>1</v>
      </c>
      <c r="E364" s="2">
        <f t="shared" ref="E364:E425" si="145">ROUND(F364,0)-"1-1-83"</f>
        <v>215</v>
      </c>
      <c r="F364" s="3">
        <v>30531.613888888889</v>
      </c>
      <c r="G364" t="s">
        <v>45</v>
      </c>
      <c r="H364">
        <v>-23.75</v>
      </c>
      <c r="I364">
        <v>-28.3</v>
      </c>
      <c r="J364">
        <v>1040</v>
      </c>
      <c r="K364">
        <v>36.4</v>
      </c>
      <c r="L364">
        <v>32.700000000000003</v>
      </c>
      <c r="M364">
        <v>35.9</v>
      </c>
      <c r="N364">
        <v>350</v>
      </c>
      <c r="P364">
        <v>32.799999999999997</v>
      </c>
      <c r="Q364">
        <v>49.151000000000003</v>
      </c>
      <c r="R364">
        <v>350</v>
      </c>
      <c r="S364">
        <v>0.45779999999999998</v>
      </c>
      <c r="T364">
        <v>9.3000000000000007</v>
      </c>
      <c r="U364">
        <v>39.1</v>
      </c>
      <c r="V364">
        <v>378</v>
      </c>
      <c r="W364">
        <v>1900</v>
      </c>
      <c r="X364">
        <v>-0.32629999999999998</v>
      </c>
      <c r="AM364">
        <v>212</v>
      </c>
      <c r="AN364">
        <f t="shared" si="144"/>
        <v>2596.1296400000006</v>
      </c>
      <c r="AO364">
        <f t="shared" si="139"/>
        <v>76.731226609806768</v>
      </c>
      <c r="AQ364">
        <f t="shared" si="140"/>
        <v>1.5388933679006351</v>
      </c>
      <c r="AS364">
        <f>0.15852+0.0847*COS(RADIANS(E364/365*360))</f>
        <v>8.6733283830977198E-2</v>
      </c>
      <c r="AU364">
        <v>1900</v>
      </c>
      <c r="AV364">
        <f t="shared" si="141"/>
        <v>8.5564506246073844</v>
      </c>
      <c r="AW364">
        <f t="shared" si="142"/>
        <v>10.089266596808914</v>
      </c>
      <c r="AX364">
        <f t="shared" si="143"/>
        <v>1.179141566924178</v>
      </c>
      <c r="AY364" s="5"/>
      <c r="BD364" s="5"/>
    </row>
    <row r="365" spans="1:61">
      <c r="A365">
        <v>313</v>
      </c>
      <c r="B365">
        <v>82</v>
      </c>
      <c r="C365" t="s">
        <v>58</v>
      </c>
      <c r="D365">
        <v>1</v>
      </c>
      <c r="E365" s="2">
        <f t="shared" si="145"/>
        <v>215</v>
      </c>
      <c r="F365" s="3">
        <v>30531.543750000001</v>
      </c>
      <c r="G365" t="s">
        <v>45</v>
      </c>
      <c r="H365">
        <v>-23.75</v>
      </c>
      <c r="I365">
        <v>-26.9</v>
      </c>
      <c r="J365">
        <v>1040</v>
      </c>
      <c r="K365">
        <v>38.5</v>
      </c>
      <c r="L365">
        <v>31.7</v>
      </c>
      <c r="M365">
        <v>33.200000000000003</v>
      </c>
      <c r="N365">
        <v>350</v>
      </c>
      <c r="P365">
        <v>36.200000000000003</v>
      </c>
      <c r="Q365">
        <v>49.712000000000003</v>
      </c>
      <c r="R365">
        <v>350</v>
      </c>
      <c r="S365">
        <v>0.53520000000000001</v>
      </c>
      <c r="T365">
        <v>10.8</v>
      </c>
      <c r="U365">
        <v>39.700000000000003</v>
      </c>
      <c r="V365">
        <v>366</v>
      </c>
      <c r="W365">
        <v>1945</v>
      </c>
      <c r="X365">
        <v>-0.29480000000000001</v>
      </c>
      <c r="AM365">
        <v>212</v>
      </c>
      <c r="AN365">
        <f t="shared" si="144"/>
        <v>2601.1180400000003</v>
      </c>
      <c r="AO365">
        <f t="shared" si="139"/>
        <v>78.392165867970732</v>
      </c>
      <c r="AQ365">
        <f t="shared" si="140"/>
        <v>1.6051360699971899</v>
      </c>
      <c r="AS365">
        <f>0.15852+0.0847*COS(RADIANS(E365/365*360))</f>
        <v>8.6733283830977198E-2</v>
      </c>
      <c r="AU365">
        <v>1945</v>
      </c>
      <c r="AV365">
        <f t="shared" si="141"/>
        <v>9.5271836912274637</v>
      </c>
      <c r="AW365">
        <f t="shared" si="142"/>
        <v>11.253811579035736</v>
      </c>
      <c r="AX365">
        <f t="shared" si="143"/>
        <v>1.1812317200725471</v>
      </c>
      <c r="AY365" s="5"/>
      <c r="BD365" s="5"/>
    </row>
    <row r="366" spans="1:61">
      <c r="A366">
        <v>313</v>
      </c>
      <c r="B366">
        <v>82</v>
      </c>
      <c r="C366" t="s">
        <v>58</v>
      </c>
      <c r="D366">
        <v>1</v>
      </c>
      <c r="E366" s="2">
        <f t="shared" ref="E366:E373" si="146">ROUND(F366,0)-"1-1-83"+1</f>
        <v>215</v>
      </c>
      <c r="F366" s="3">
        <v>30531.491666666665</v>
      </c>
      <c r="G366" t="s">
        <v>45</v>
      </c>
      <c r="H366">
        <v>-23.75</v>
      </c>
      <c r="I366">
        <v>-28.4</v>
      </c>
      <c r="J366">
        <v>1040</v>
      </c>
      <c r="K366">
        <v>36.6</v>
      </c>
      <c r="L366">
        <v>32.700000000000003</v>
      </c>
      <c r="M366">
        <v>35.799999999999997</v>
      </c>
      <c r="N366">
        <v>350</v>
      </c>
      <c r="P366">
        <v>33.6</v>
      </c>
      <c r="Q366">
        <v>46.051000000000002</v>
      </c>
      <c r="R366">
        <v>350</v>
      </c>
      <c r="S366">
        <v>0.56200000000000006</v>
      </c>
      <c r="T366">
        <v>12.2</v>
      </c>
      <c r="U366">
        <v>38.299999999999997</v>
      </c>
      <c r="V366">
        <v>350</v>
      </c>
      <c r="W366">
        <v>2000</v>
      </c>
      <c r="X366">
        <v>-0.19670000000000001</v>
      </c>
      <c r="AM366">
        <v>212</v>
      </c>
      <c r="AN366">
        <f t="shared" si="144"/>
        <v>2589.4784400000003</v>
      </c>
      <c r="AO366">
        <f t="shared" si="139"/>
        <v>74.561683141748432</v>
      </c>
      <c r="AQ366">
        <f t="shared" si="140"/>
        <v>1.4544352651408978</v>
      </c>
      <c r="AS366">
        <f>0.15852+0.0847*COS(RADIANS(E366/365*360))</f>
        <v>8.6733283830977198E-2</v>
      </c>
      <c r="AU366">
        <v>2000</v>
      </c>
      <c r="AV366">
        <f t="shared" si="141"/>
        <v>9.1165973796399165</v>
      </c>
      <c r="AW366">
        <f t="shared" si="142"/>
        <v>10.766879091979446</v>
      </c>
      <c r="AX366">
        <f t="shared" si="143"/>
        <v>1.1810194794853068</v>
      </c>
      <c r="AY366" s="5"/>
      <c r="BD366" s="5"/>
    </row>
    <row r="367" spans="1:61">
      <c r="E367" s="2"/>
      <c r="F367" s="3"/>
    </row>
    <row r="368" spans="1:61">
      <c r="A368">
        <v>314</v>
      </c>
      <c r="B368">
        <v>82</v>
      </c>
      <c r="C368" t="s">
        <v>58</v>
      </c>
      <c r="D368">
        <v>1</v>
      </c>
      <c r="E368" s="2">
        <f t="shared" si="146"/>
        <v>215</v>
      </c>
      <c r="F368" s="3">
        <v>30531.279166666667</v>
      </c>
      <c r="G368" t="s">
        <v>45</v>
      </c>
      <c r="H368">
        <v>-23.75</v>
      </c>
      <c r="I368">
        <v>-26.7</v>
      </c>
      <c r="J368">
        <v>1040</v>
      </c>
      <c r="K368">
        <v>17</v>
      </c>
      <c r="L368">
        <v>46.8</v>
      </c>
      <c r="M368">
        <v>35.799999999999997</v>
      </c>
      <c r="N368">
        <v>350</v>
      </c>
      <c r="P368">
        <v>17.600000000000001</v>
      </c>
      <c r="Q368">
        <v>10.645</v>
      </c>
      <c r="R368">
        <v>350</v>
      </c>
      <c r="S368">
        <v>0.18140000000000001</v>
      </c>
      <c r="T368">
        <v>17</v>
      </c>
      <c r="U368">
        <v>17.5</v>
      </c>
      <c r="V368">
        <v>358</v>
      </c>
      <c r="W368">
        <v>10</v>
      </c>
      <c r="X368">
        <v>-0.14660000000000001</v>
      </c>
      <c r="AH368">
        <v>-0.36209999999999998</v>
      </c>
      <c r="AI368">
        <v>2.1499999999999998E-2</v>
      </c>
      <c r="AJ368">
        <v>2</v>
      </c>
      <c r="AK368">
        <f>AVERAGE(U368:U369)</f>
        <v>18.149999999999999</v>
      </c>
      <c r="AL368">
        <f>AVERAGE(V368:V369)</f>
        <v>327</v>
      </c>
      <c r="AM368">
        <v>212</v>
      </c>
      <c r="AN368">
        <f>8.314*(AK368+273.16)</f>
        <v>2421.9513400000001</v>
      </c>
      <c r="AO368">
        <f t="shared" ref="AO368:AO376" si="147">0.5*AM368/1.01325*1000/EXP(-3.9489+28990/AN368)</f>
        <v>34.372064890440079</v>
      </c>
      <c r="AP368">
        <f>LN(-AH368)+57052/AN368</f>
        <v>22.540377460370635</v>
      </c>
      <c r="AQ368">
        <f t="shared" ref="AQ368:AQ376" si="148">EXP(AP$368-57052/AN368)</f>
        <v>0.36209999999999953</v>
      </c>
      <c r="AR368">
        <f>AI368*4*(1+2*AO368/AL368)/(1-AO368/AL368)</f>
        <v>0.11630466909597459</v>
      </c>
      <c r="AS368">
        <f>0.15852+0.0847*COS(RADIANS(E368/365*360))</f>
        <v>8.6733283830977198E-2</v>
      </c>
      <c r="AT368">
        <f>0.000000926*E368*E368 - 0.000385884*E368+ 0.056568805</f>
        <v>1.6408094999999991E-2</v>
      </c>
      <c r="AU368">
        <v>10</v>
      </c>
      <c r="AV368">
        <f t="shared" ref="AV368:AV376" si="149">(X368+AQ368)/(V368-AO368)*(4*V368+8*AO368)</f>
        <v>1.1366553994993851</v>
      </c>
      <c r="AW368">
        <f t="shared" ref="AW368:AW376" si="150">(X368+AQ368)/(V368-AO368)*(4.5*V368+10.5*AO368)</f>
        <v>1.3130692493742315</v>
      </c>
      <c r="AX368">
        <f t="shared" ref="AX368:AX376" si="151">AW368/AV368</f>
        <v>1.1552043389338089</v>
      </c>
      <c r="AY368" s="5"/>
      <c r="BD368" s="5"/>
      <c r="BG368">
        <f>AVERAGE(BA368:BA376)</f>
        <v>17.117286396718576</v>
      </c>
      <c r="BH368">
        <f>AVERAGE(BF368:BF376)</f>
        <v>3.2189121319557223</v>
      </c>
      <c r="BI368">
        <f>BG368/BH368</f>
        <v>5.3177240306707549</v>
      </c>
    </row>
    <row r="369" spans="1:61">
      <c r="A369">
        <v>314</v>
      </c>
      <c r="B369">
        <v>82</v>
      </c>
      <c r="C369" t="s">
        <v>58</v>
      </c>
      <c r="D369">
        <v>1</v>
      </c>
      <c r="E369" s="2">
        <f t="shared" si="146"/>
        <v>215</v>
      </c>
      <c r="F369" s="3">
        <v>30531.28402777778</v>
      </c>
      <c r="G369" t="s">
        <v>45</v>
      </c>
      <c r="H369">
        <v>-23.75</v>
      </c>
      <c r="I369">
        <v>-27</v>
      </c>
      <c r="J369">
        <v>1040</v>
      </c>
      <c r="K369">
        <v>18.5</v>
      </c>
      <c r="L369">
        <v>34.1</v>
      </c>
      <c r="M369">
        <v>35.799999999999997</v>
      </c>
      <c r="N369">
        <v>350</v>
      </c>
      <c r="P369">
        <v>17.600000000000001</v>
      </c>
      <c r="Q369">
        <v>14.061</v>
      </c>
      <c r="R369">
        <v>349</v>
      </c>
      <c r="S369">
        <v>0.2457</v>
      </c>
      <c r="T369">
        <v>17.5</v>
      </c>
      <c r="U369">
        <v>18.8</v>
      </c>
      <c r="V369">
        <v>296</v>
      </c>
      <c r="W369">
        <v>40</v>
      </c>
      <c r="X369">
        <v>0.49980000000000002</v>
      </c>
      <c r="AM369">
        <v>212</v>
      </c>
      <c r="AN369">
        <f t="shared" ref="AN369:AN376" si="152">8.314*(U369+273.16)</f>
        <v>2427.3554400000003</v>
      </c>
      <c r="AO369">
        <f t="shared" si="147"/>
        <v>35.300342608036253</v>
      </c>
      <c r="AQ369">
        <f t="shared" si="148"/>
        <v>0.38159673172717068</v>
      </c>
      <c r="AS369">
        <f>0.15852+0.0847*COS(RADIANS(E369/365*360))</f>
        <v>8.6733283830977198E-2</v>
      </c>
      <c r="AU369">
        <v>40</v>
      </c>
      <c r="AV369">
        <f t="shared" si="149"/>
        <v>4.9577456147182195</v>
      </c>
      <c r="AW369">
        <f t="shared" si="150"/>
        <v>5.7564836525341887</v>
      </c>
      <c r="AX369">
        <f t="shared" si="151"/>
        <v>1.1611091209368891</v>
      </c>
      <c r="AY369" s="5"/>
      <c r="BD369" s="5"/>
    </row>
    <row r="370" spans="1:61">
      <c r="A370">
        <v>314</v>
      </c>
      <c r="B370">
        <v>82</v>
      </c>
      <c r="C370" t="s">
        <v>58</v>
      </c>
      <c r="D370">
        <v>1</v>
      </c>
      <c r="E370" s="2">
        <f t="shared" si="145"/>
        <v>215</v>
      </c>
      <c r="F370" s="3">
        <v>30531.790277777778</v>
      </c>
      <c r="G370" t="s">
        <v>45</v>
      </c>
      <c r="H370">
        <v>-23.75</v>
      </c>
      <c r="I370" t="s">
        <v>46</v>
      </c>
      <c r="J370">
        <v>1040</v>
      </c>
      <c r="K370">
        <v>22.4</v>
      </c>
      <c r="L370">
        <v>48.7</v>
      </c>
      <c r="M370">
        <v>41.3</v>
      </c>
      <c r="N370">
        <v>350</v>
      </c>
      <c r="P370">
        <v>25.2</v>
      </c>
      <c r="Q370">
        <v>14.183999999999999</v>
      </c>
      <c r="R370">
        <v>350</v>
      </c>
      <c r="S370">
        <v>0.1177</v>
      </c>
      <c r="T370">
        <v>8.3000000000000007</v>
      </c>
      <c r="U370">
        <v>22.8</v>
      </c>
      <c r="V370">
        <v>391</v>
      </c>
      <c r="W370">
        <v>32</v>
      </c>
      <c r="X370">
        <v>-0.25540000000000002</v>
      </c>
      <c r="AM370">
        <v>212</v>
      </c>
      <c r="AN370">
        <f t="shared" si="152"/>
        <v>2460.6114400000001</v>
      </c>
      <c r="AO370">
        <f t="shared" si="147"/>
        <v>41.483962108686384</v>
      </c>
      <c r="AQ370">
        <f t="shared" si="148"/>
        <v>0.5242799479706437</v>
      </c>
      <c r="AS370">
        <f>0.15852+0.0847*COS(RADIANS(E370/365*360))</f>
        <v>8.6733283830977198E-2</v>
      </c>
      <c r="AU370">
        <v>32</v>
      </c>
      <c r="AV370">
        <f t="shared" si="149"/>
        <v>1.4584792339967003</v>
      </c>
      <c r="AW370">
        <f t="shared" si="150"/>
        <v>1.6886590685105536</v>
      </c>
      <c r="AX370">
        <f t="shared" si="151"/>
        <v>1.1578218113418639</v>
      </c>
      <c r="AY370" s="5"/>
      <c r="BD370" s="5"/>
    </row>
    <row r="371" spans="1:61">
      <c r="A371">
        <v>314</v>
      </c>
      <c r="B371">
        <v>82</v>
      </c>
      <c r="C371" t="s">
        <v>58</v>
      </c>
      <c r="D371">
        <v>1</v>
      </c>
      <c r="E371" s="2">
        <f t="shared" si="146"/>
        <v>215</v>
      </c>
      <c r="F371" s="3">
        <v>30531.333333333332</v>
      </c>
      <c r="G371" t="s">
        <v>45</v>
      </c>
      <c r="H371">
        <v>-23.75</v>
      </c>
      <c r="I371">
        <v>-29.7</v>
      </c>
      <c r="J371">
        <v>1040</v>
      </c>
      <c r="K371">
        <v>23.7</v>
      </c>
      <c r="L371">
        <v>27.5</v>
      </c>
      <c r="M371">
        <v>28.2</v>
      </c>
      <c r="N371">
        <v>350</v>
      </c>
      <c r="P371">
        <v>21.7</v>
      </c>
      <c r="Q371">
        <v>21.565000000000001</v>
      </c>
      <c r="R371">
        <v>349</v>
      </c>
      <c r="S371">
        <v>0.22439999999999999</v>
      </c>
      <c r="T371">
        <v>10.4</v>
      </c>
      <c r="U371">
        <v>24.2</v>
      </c>
      <c r="V371">
        <v>231</v>
      </c>
      <c r="W371">
        <v>89</v>
      </c>
      <c r="X371">
        <v>0.70650000000000002</v>
      </c>
      <c r="AM371">
        <v>212</v>
      </c>
      <c r="AN371">
        <f t="shared" si="152"/>
        <v>2472.2510400000001</v>
      </c>
      <c r="AO371">
        <f t="shared" si="147"/>
        <v>43.850053513012547</v>
      </c>
      <c r="AQ371">
        <f t="shared" si="148"/>
        <v>0.58475225136647357</v>
      </c>
      <c r="AS371">
        <f>0.15852+0.0847*COS(RADIANS(E371/365*360))</f>
        <v>8.6733283830977198E-2</v>
      </c>
      <c r="AU371">
        <v>89</v>
      </c>
      <c r="AV371">
        <f t="shared" si="149"/>
        <v>8.7955618141029834</v>
      </c>
      <c r="AW371">
        <f t="shared" si="150"/>
        <v>10.348826141945494</v>
      </c>
      <c r="AX371">
        <f t="shared" si="151"/>
        <v>1.1765963744751331</v>
      </c>
      <c r="AY371" s="5"/>
      <c r="BD371" s="5"/>
    </row>
    <row r="372" spans="1:61">
      <c r="A372">
        <v>314</v>
      </c>
      <c r="B372">
        <v>82</v>
      </c>
      <c r="C372" t="s">
        <v>58</v>
      </c>
      <c r="D372">
        <v>1</v>
      </c>
      <c r="E372" s="2">
        <f t="shared" si="145"/>
        <v>215</v>
      </c>
      <c r="F372" s="3">
        <v>30531.506944444445</v>
      </c>
      <c r="G372" t="s">
        <v>45</v>
      </c>
      <c r="H372">
        <v>-23.75</v>
      </c>
      <c r="I372">
        <v>-31</v>
      </c>
      <c r="J372">
        <v>1040</v>
      </c>
      <c r="K372">
        <v>36.4</v>
      </c>
      <c r="L372">
        <v>33.9</v>
      </c>
      <c r="M372">
        <v>35.799999999999997</v>
      </c>
      <c r="N372">
        <v>350</v>
      </c>
      <c r="P372">
        <v>33.6</v>
      </c>
      <c r="Q372">
        <v>41.756999999999998</v>
      </c>
      <c r="R372">
        <v>349</v>
      </c>
      <c r="S372">
        <v>0.35859999999999997</v>
      </c>
      <c r="T372">
        <v>8.6</v>
      </c>
      <c r="U372">
        <v>37.200000000000003</v>
      </c>
      <c r="V372">
        <v>258</v>
      </c>
      <c r="W372">
        <v>107</v>
      </c>
      <c r="X372">
        <v>0.38169999999999998</v>
      </c>
      <c r="AM372">
        <v>212</v>
      </c>
      <c r="AN372">
        <f t="shared" si="152"/>
        <v>2580.33304</v>
      </c>
      <c r="AO372">
        <f t="shared" si="147"/>
        <v>71.661063234538915</v>
      </c>
      <c r="AQ372">
        <f t="shared" si="148"/>
        <v>1.5373394354113901</v>
      </c>
      <c r="AS372">
        <f>0.15852+0.0847*COS(RADIANS(E372/365*360))</f>
        <v>8.6733283830977198E-2</v>
      </c>
      <c r="AU372">
        <v>107</v>
      </c>
      <c r="AV372">
        <f t="shared" si="149"/>
        <v>16.532303991123115</v>
      </c>
      <c r="AW372">
        <f t="shared" si="150"/>
        <v>19.705860271198201</v>
      </c>
      <c r="AX372">
        <f t="shared" si="151"/>
        <v>1.1919609197713217</v>
      </c>
      <c r="AY372" s="5"/>
      <c r="BD372" s="5"/>
    </row>
    <row r="373" spans="1:61">
      <c r="A373">
        <v>314</v>
      </c>
      <c r="B373">
        <v>82</v>
      </c>
      <c r="C373" t="s">
        <v>58</v>
      </c>
      <c r="D373">
        <v>1</v>
      </c>
      <c r="E373" s="2">
        <f t="shared" si="146"/>
        <v>215</v>
      </c>
      <c r="F373" s="3">
        <v>30531.448611111111</v>
      </c>
      <c r="G373" t="s">
        <v>45</v>
      </c>
      <c r="H373">
        <v>-23.75</v>
      </c>
      <c r="I373">
        <v>-32.9</v>
      </c>
      <c r="J373">
        <v>1040</v>
      </c>
      <c r="K373">
        <v>32.6</v>
      </c>
      <c r="L373">
        <v>36.5</v>
      </c>
      <c r="M373">
        <v>40.6</v>
      </c>
      <c r="N373">
        <v>350</v>
      </c>
      <c r="P373">
        <v>28.3</v>
      </c>
      <c r="Q373">
        <v>32.073999999999998</v>
      </c>
      <c r="R373">
        <v>349</v>
      </c>
      <c r="S373">
        <v>0.3458</v>
      </c>
      <c r="T373">
        <v>10.8</v>
      </c>
      <c r="U373">
        <v>33.200000000000003</v>
      </c>
      <c r="V373">
        <v>279</v>
      </c>
      <c r="W373">
        <v>143</v>
      </c>
      <c r="X373">
        <v>0.36780000000000002</v>
      </c>
      <c r="AM373">
        <v>212</v>
      </c>
      <c r="AN373">
        <f t="shared" si="152"/>
        <v>2547.0770400000001</v>
      </c>
      <c r="AO373">
        <f t="shared" si="147"/>
        <v>61.883747929447395</v>
      </c>
      <c r="AQ373">
        <f t="shared" si="148"/>
        <v>1.1518496781322107</v>
      </c>
      <c r="AS373">
        <f>0.15852+0.0847*COS(RADIANS(E373/365*360))</f>
        <v>8.6733283830977198E-2</v>
      </c>
      <c r="AU373">
        <v>143</v>
      </c>
      <c r="AV373">
        <f t="shared" si="149"/>
        <v>11.276272312313006</v>
      </c>
      <c r="AW373">
        <f t="shared" si="150"/>
        <v>13.335515551325154</v>
      </c>
      <c r="AX373">
        <f t="shared" si="151"/>
        <v>1.1826173740734851</v>
      </c>
      <c r="AY373" s="5">
        <f>W373*AS373*AV373/SQRT(W373^2*AS373^2-AV373^2)</f>
        <v>27.078342248738053</v>
      </c>
      <c r="AZ373">
        <f>LN(AY373)-LN(1+EXP(614.6/8.314-200000/AN373))+32879/AN373</f>
        <v>16.197233413333599</v>
      </c>
      <c r="BA373">
        <f>EXP(AZ373-32879/8.314/298.16)/(1+EXP(614.6/8.314-200000/298.16/8.314))</f>
        <v>18.775249370608513</v>
      </c>
      <c r="BB373">
        <f>+EXP(11.88-14510/AN373)*1000</f>
        <v>484575.86303492862</v>
      </c>
      <c r="BC373">
        <f>+EXP(38.08-80470/AN373)</f>
        <v>656.50047160205838</v>
      </c>
      <c r="BD373" s="5">
        <f>(X373+AQ373)*(V373+BC373*(1+212.78/BB373*1000))/(V373-AO373)</f>
        <v>8.5654899007907286</v>
      </c>
      <c r="BE373">
        <f>+LN(BD373)-LN(1+EXP(645/8.31-203000/AN373))+(74000/AN373)</f>
        <v>31.083137886189949</v>
      </c>
      <c r="BF373">
        <f>EXP(BE373-74000/8.314/298.16)/(1+EXP(645/8.314-203000/298.16/8.314))</f>
        <v>3.3800309871129661</v>
      </c>
    </row>
    <row r="374" spans="1:61">
      <c r="A374">
        <v>314</v>
      </c>
      <c r="B374">
        <v>82</v>
      </c>
      <c r="C374" t="s">
        <v>58</v>
      </c>
      <c r="D374">
        <v>1</v>
      </c>
      <c r="E374" s="2">
        <f t="shared" si="145"/>
        <v>215</v>
      </c>
      <c r="F374" s="3">
        <v>30531.625</v>
      </c>
      <c r="G374" t="s">
        <v>45</v>
      </c>
      <c r="H374">
        <v>-23.75</v>
      </c>
      <c r="I374">
        <v>-28.6</v>
      </c>
      <c r="J374">
        <v>1040</v>
      </c>
      <c r="K374">
        <v>34.6</v>
      </c>
      <c r="L374">
        <v>34.299999999999997</v>
      </c>
      <c r="M374">
        <v>35.9</v>
      </c>
      <c r="N374">
        <v>350</v>
      </c>
      <c r="P374">
        <v>32.799999999999997</v>
      </c>
      <c r="Q374">
        <v>36.712000000000003</v>
      </c>
      <c r="R374">
        <v>350</v>
      </c>
      <c r="S374">
        <v>0.1613</v>
      </c>
      <c r="T374">
        <v>4.4000000000000004</v>
      </c>
      <c r="U374">
        <v>35.1</v>
      </c>
      <c r="V374">
        <v>402</v>
      </c>
      <c r="W374">
        <v>160</v>
      </c>
      <c r="X374">
        <v>-0.20430000000000001</v>
      </c>
      <c r="AM374">
        <v>212</v>
      </c>
      <c r="AN374">
        <f t="shared" si="152"/>
        <v>2562.8736400000003</v>
      </c>
      <c r="AO374">
        <f t="shared" si="147"/>
        <v>66.380941924242791</v>
      </c>
      <c r="AQ374">
        <f t="shared" si="148"/>
        <v>1.3223734943331931</v>
      </c>
      <c r="AS374">
        <f>0.15852+0.0847*COS(RADIANS(E374/365*360))</f>
        <v>8.6733283830977198E-2</v>
      </c>
      <c r="AU374">
        <v>160</v>
      </c>
      <c r="AV374">
        <f t="shared" si="149"/>
        <v>7.1259730187993853</v>
      </c>
      <c r="AW374">
        <f t="shared" si="150"/>
        <v>8.3484295263326338</v>
      </c>
      <c r="AX374">
        <f t="shared" si="151"/>
        <v>1.1715494156809498</v>
      </c>
      <c r="AY374" s="5"/>
      <c r="BD374" s="5"/>
    </row>
    <row r="375" spans="1:61">
      <c r="A375">
        <v>314</v>
      </c>
      <c r="B375">
        <v>82</v>
      </c>
      <c r="C375" t="s">
        <v>58</v>
      </c>
      <c r="D375">
        <v>1</v>
      </c>
      <c r="E375" s="2">
        <f t="shared" si="145"/>
        <v>215</v>
      </c>
      <c r="F375" s="3">
        <v>30531.553472222222</v>
      </c>
      <c r="G375" t="s">
        <v>45</v>
      </c>
      <c r="H375">
        <v>-23.75</v>
      </c>
      <c r="I375">
        <v>-32.700000000000003</v>
      </c>
      <c r="J375">
        <v>1040</v>
      </c>
      <c r="K375">
        <v>37.200000000000003</v>
      </c>
      <c r="L375">
        <v>23.2</v>
      </c>
      <c r="M375">
        <v>33.200000000000003</v>
      </c>
      <c r="N375">
        <v>350</v>
      </c>
      <c r="P375">
        <v>36.200000000000003</v>
      </c>
      <c r="Q375">
        <v>49.523000000000003</v>
      </c>
      <c r="R375">
        <v>350</v>
      </c>
      <c r="S375">
        <v>0.3841</v>
      </c>
      <c r="T375">
        <v>7.8</v>
      </c>
      <c r="U375">
        <v>37.799999999999997</v>
      </c>
      <c r="V375">
        <v>285</v>
      </c>
      <c r="W375">
        <v>199</v>
      </c>
      <c r="X375">
        <v>0.19089999999999999</v>
      </c>
      <c r="AM375">
        <v>212</v>
      </c>
      <c r="AN375">
        <f t="shared" si="152"/>
        <v>2585.3214400000002</v>
      </c>
      <c r="AO375">
        <f t="shared" si="147"/>
        <v>73.231492006716749</v>
      </c>
      <c r="AQ375">
        <f t="shared" si="148"/>
        <v>1.6043446317252921</v>
      </c>
      <c r="AS375">
        <f>0.15852+0.0847*COS(RADIANS(E375/365*360))</f>
        <v>8.6733283830977198E-2</v>
      </c>
      <c r="AU375">
        <v>199</v>
      </c>
      <c r="AV375">
        <f t="shared" si="149"/>
        <v>14.630723202013771</v>
      </c>
      <c r="AW375">
        <f t="shared" si="150"/>
        <v>17.39078168665457</v>
      </c>
      <c r="AX375">
        <f t="shared" si="151"/>
        <v>1.1886481239875351</v>
      </c>
      <c r="AY375" s="5">
        <f>W375*AS375*AV375/SQRT(W375^2*AS375^2-AV375^2)</f>
        <v>27.577898068799414</v>
      </c>
      <c r="AZ375">
        <f>LN(AY375)-LN(1+EXP(614.6/8.314-200000/AN375))+32879/AN375</f>
        <v>16.002906212839811</v>
      </c>
      <c r="BA375">
        <f>EXP(AZ375-32879/8.314/298.16)/(1+EXP(614.6/8.314-200000/298.16/8.314))</f>
        <v>15.459323422828637</v>
      </c>
      <c r="BB375">
        <f>+EXP(11.88-14510/AN375)*1000</f>
        <v>527181.60664189409</v>
      </c>
      <c r="BC375">
        <f>+EXP(38.08-80470/AN375)</f>
        <v>1047.6204319926101</v>
      </c>
      <c r="BD375" s="5">
        <f>(X375+AQ375)*(V375+BC375*(1+212.78/BB375*1000))/(V375-AO375)</f>
        <v>14.881713240690198</v>
      </c>
      <c r="BE375">
        <f>+LN(BD375)-LN(1+EXP(645/8.31-203000/AN375))+(74000/AN375)</f>
        <v>30.982946513388654</v>
      </c>
      <c r="BF375">
        <f>EXP(BE375-74000/8.314/298.16)/(1+EXP(645/8.314-203000/298.16/8.314))</f>
        <v>3.0577932767984786</v>
      </c>
    </row>
    <row r="376" spans="1:61">
      <c r="A376">
        <v>314</v>
      </c>
      <c r="B376">
        <v>82</v>
      </c>
      <c r="C376" t="s">
        <v>58</v>
      </c>
      <c r="D376">
        <v>1</v>
      </c>
      <c r="E376" s="2">
        <f t="shared" si="145"/>
        <v>215</v>
      </c>
      <c r="F376" s="3">
        <v>30531.683333333334</v>
      </c>
      <c r="G376" t="s">
        <v>45</v>
      </c>
      <c r="H376">
        <v>-23.75</v>
      </c>
      <c r="I376">
        <v>-34.799999999999997</v>
      </c>
      <c r="J376">
        <v>1040</v>
      </c>
      <c r="K376">
        <v>33.6</v>
      </c>
      <c r="L376">
        <v>34.6</v>
      </c>
      <c r="M376">
        <v>34.4</v>
      </c>
      <c r="N376">
        <v>350</v>
      </c>
      <c r="P376">
        <v>32.9</v>
      </c>
      <c r="Q376">
        <v>37.555999999999997</v>
      </c>
      <c r="R376">
        <v>349</v>
      </c>
      <c r="S376">
        <v>0.34050000000000002</v>
      </c>
      <c r="T376">
        <v>9.1</v>
      </c>
      <c r="U376">
        <v>35.1</v>
      </c>
      <c r="V376">
        <v>261</v>
      </c>
      <c r="W376">
        <v>600</v>
      </c>
      <c r="X376">
        <v>0.39839999999999998</v>
      </c>
      <c r="AM376">
        <v>212</v>
      </c>
      <c r="AN376">
        <f t="shared" si="152"/>
        <v>2562.8736400000003</v>
      </c>
      <c r="AO376">
        <f t="shared" si="147"/>
        <v>66.380941924242791</v>
      </c>
      <c r="AQ376">
        <f t="shared" si="148"/>
        <v>1.3223734943331931</v>
      </c>
      <c r="AS376">
        <f>0.15852+0.0847*COS(RADIANS(E376/365*360))</f>
        <v>8.6733283830977198E-2</v>
      </c>
      <c r="AU376">
        <v>600</v>
      </c>
      <c r="AV376">
        <f t="shared" si="149"/>
        <v>13.926180087490245</v>
      </c>
      <c r="AW376">
        <f t="shared" si="150"/>
        <v>16.547338362196207</v>
      </c>
      <c r="AX376">
        <f t="shared" si="151"/>
        <v>1.1882180366933877</v>
      </c>
      <c r="AY376" s="5"/>
      <c r="BD376" s="5"/>
    </row>
    <row r="377" spans="1:61">
      <c r="E377" s="2"/>
      <c r="F377" s="3"/>
    </row>
    <row r="378" spans="1:61">
      <c r="A378">
        <v>315</v>
      </c>
      <c r="B378">
        <v>82</v>
      </c>
      <c r="C378" t="s">
        <v>58</v>
      </c>
      <c r="D378">
        <v>1</v>
      </c>
      <c r="E378" s="2">
        <f>ROUND(F378,0)-"1-1-83"+1</f>
        <v>215</v>
      </c>
      <c r="F378" s="3">
        <v>30531.24861111111</v>
      </c>
      <c r="G378" t="s">
        <v>45</v>
      </c>
      <c r="H378">
        <v>-23.75</v>
      </c>
      <c r="I378">
        <v>-25</v>
      </c>
      <c r="J378">
        <v>1040</v>
      </c>
      <c r="K378">
        <v>17.600000000000001</v>
      </c>
      <c r="L378">
        <v>40.9</v>
      </c>
      <c r="M378">
        <v>35.799999999999997</v>
      </c>
      <c r="N378">
        <v>350</v>
      </c>
      <c r="P378">
        <v>17.600000000000001</v>
      </c>
      <c r="Q378">
        <v>12.337</v>
      </c>
      <c r="R378">
        <v>350</v>
      </c>
      <c r="S378">
        <v>0.17230000000000001</v>
      </c>
      <c r="T378">
        <v>14</v>
      </c>
      <c r="U378">
        <v>18.2</v>
      </c>
      <c r="V378">
        <v>350</v>
      </c>
      <c r="W378">
        <v>15</v>
      </c>
      <c r="X378">
        <v>-6.0299999999999999E-2</v>
      </c>
      <c r="AH378">
        <v>-0.3422</v>
      </c>
      <c r="AI378">
        <v>1.8200000000000001E-2</v>
      </c>
      <c r="AJ378">
        <v>3</v>
      </c>
      <c r="AK378">
        <f>AVERAGE(U378:U380)</f>
        <v>21.633333333333336</v>
      </c>
      <c r="AL378">
        <f>AVERAGE(V378:V380)</f>
        <v>302.66666666666669</v>
      </c>
      <c r="AM378">
        <v>212</v>
      </c>
      <c r="AN378">
        <f>8.314*(AK378+273.16)</f>
        <v>2450.9117733333337</v>
      </c>
      <c r="AO378">
        <f t="shared" ref="AO378:AO385" si="153">0.5*AM378/1.01325*1000/EXP(-3.9489+28990/AN378)</f>
        <v>39.594104747722454</v>
      </c>
      <c r="AP378">
        <f>LN(-AH378)+57052/AN378</f>
        <v>22.205507780833415</v>
      </c>
      <c r="AQ378">
        <f t="shared" ref="AQ378:AQ385" si="154">EXP(AP$378-57052/AN378)</f>
        <v>0.34220000000000034</v>
      </c>
      <c r="AR378">
        <f>AI378*4*(1+2*AO378/AL378)/(1-AO378/AL378)</f>
        <v>0.10567059818715314</v>
      </c>
      <c r="AS378">
        <f>0.15852+0.0847*COS(RADIANS(E378/365*360))</f>
        <v>8.6733283830977198E-2</v>
      </c>
      <c r="AT378">
        <f>0.000000926*E378*E378 - 0.000385884*E378+ 0.056568805</f>
        <v>1.6408094999999991E-2</v>
      </c>
      <c r="AU378">
        <v>15</v>
      </c>
      <c r="AV378">
        <f t="shared" ref="AV378:AV385" si="155">(X378+AQ378)/(V378-AO378)*(4*V378+8*AO378)</f>
        <v>1.5590961139244448</v>
      </c>
      <c r="AW378">
        <f t="shared" ref="AW378:AW385" si="156">(X378+AQ378)/(V378-AO378)*(4.5*V378+10.5*AO378)</f>
        <v>1.807920142405556</v>
      </c>
      <c r="AX378">
        <f t="shared" ref="AX378:AX385" si="157">AW378/AV378</f>
        <v>1.1595950539923989</v>
      </c>
      <c r="AY378" s="5"/>
      <c r="BD378" s="5"/>
      <c r="BG378">
        <f>AVERAGE(BA378:BA385)</f>
        <v>14.479359307723845</v>
      </c>
      <c r="BH378">
        <f>AVERAGE(BF378:BF385)</f>
        <v>2.365593623865808</v>
      </c>
      <c r="BI378">
        <f>BG378/BH378</f>
        <v>6.1208143113194362</v>
      </c>
    </row>
    <row r="379" spans="1:61">
      <c r="A379">
        <v>315</v>
      </c>
      <c r="B379">
        <v>82</v>
      </c>
      <c r="C379" t="s">
        <v>58</v>
      </c>
      <c r="D379">
        <v>1</v>
      </c>
      <c r="E379" s="2">
        <f>ROUND(F379,0)-"1-1-83"+1</f>
        <v>215</v>
      </c>
      <c r="F379" s="3">
        <v>30531.300694444446</v>
      </c>
      <c r="G379" t="s">
        <v>45</v>
      </c>
      <c r="H379">
        <v>-23.75</v>
      </c>
      <c r="I379">
        <v>-28.1</v>
      </c>
      <c r="J379">
        <v>1040</v>
      </c>
      <c r="K379">
        <v>19.7</v>
      </c>
      <c r="L379">
        <v>32.799999999999997</v>
      </c>
      <c r="M379">
        <v>28.2</v>
      </c>
      <c r="N379">
        <v>350</v>
      </c>
      <c r="P379">
        <v>21.7</v>
      </c>
      <c r="Q379">
        <v>15.44</v>
      </c>
      <c r="R379">
        <v>349</v>
      </c>
      <c r="S379">
        <v>0.23780000000000001</v>
      </c>
      <c r="T379">
        <v>15.4</v>
      </c>
      <c r="U379">
        <v>20</v>
      </c>
      <c r="V379">
        <v>305</v>
      </c>
      <c r="W379">
        <v>40</v>
      </c>
      <c r="X379">
        <v>0.35010000000000002</v>
      </c>
      <c r="AM379">
        <v>212</v>
      </c>
      <c r="AN379">
        <f t="shared" ref="AN379:AN385" si="158">8.314*(U379+273.16)</f>
        <v>2437.3322400000002</v>
      </c>
      <c r="AO379">
        <f t="shared" si="153"/>
        <v>37.068940763574815</v>
      </c>
      <c r="AQ379">
        <f t="shared" si="154"/>
        <v>0.30057680907922057</v>
      </c>
      <c r="AS379">
        <f>0.15852+0.0847*COS(RADIANS(E379/365*360))</f>
        <v>8.6733283830977198E-2</v>
      </c>
      <c r="AU379">
        <v>40</v>
      </c>
      <c r="AV379">
        <f t="shared" si="155"/>
        <v>3.6829806541458696</v>
      </c>
      <c r="AW379">
        <f t="shared" si="156"/>
        <v>4.2783874131427275</v>
      </c>
      <c r="AX379">
        <f t="shared" si="157"/>
        <v>1.1616643732099485</v>
      </c>
      <c r="AY379" s="5"/>
      <c r="BD379" s="5"/>
    </row>
    <row r="380" spans="1:61">
      <c r="A380">
        <v>315</v>
      </c>
      <c r="B380">
        <v>82</v>
      </c>
      <c r="C380" t="s">
        <v>58</v>
      </c>
      <c r="D380">
        <v>1</v>
      </c>
      <c r="E380" s="2">
        <f t="shared" si="145"/>
        <v>215</v>
      </c>
      <c r="F380" s="3">
        <v>30531.768749999999</v>
      </c>
      <c r="G380" t="s">
        <v>45</v>
      </c>
      <c r="H380">
        <v>-23.75</v>
      </c>
      <c r="I380" t="s">
        <v>46</v>
      </c>
      <c r="J380">
        <v>1040</v>
      </c>
      <c r="K380">
        <v>26.1</v>
      </c>
      <c r="L380">
        <v>40.6</v>
      </c>
      <c r="M380">
        <v>41.3</v>
      </c>
      <c r="N380">
        <v>350</v>
      </c>
      <c r="P380">
        <v>25.2</v>
      </c>
      <c r="Q380">
        <v>20.751999999999999</v>
      </c>
      <c r="R380">
        <v>349</v>
      </c>
      <c r="S380">
        <v>0.2235</v>
      </c>
      <c r="T380">
        <v>10.8</v>
      </c>
      <c r="U380">
        <v>26.7</v>
      </c>
      <c r="V380">
        <v>253</v>
      </c>
      <c r="W380">
        <v>49</v>
      </c>
      <c r="X380">
        <v>0.57410000000000005</v>
      </c>
      <c r="AM380">
        <v>212</v>
      </c>
      <c r="AN380">
        <f t="shared" si="158"/>
        <v>2493.03604</v>
      </c>
      <c r="AO380">
        <f t="shared" si="153"/>
        <v>48.353544298582513</v>
      </c>
      <c r="AQ380">
        <f t="shared" si="154"/>
        <v>0.50710406164622712</v>
      </c>
      <c r="AS380">
        <f>0.15852+0.0847*COS(RADIANS(E380/365*360))</f>
        <v>8.6733283830977198E-2</v>
      </c>
      <c r="AU380">
        <v>49</v>
      </c>
      <c r="AV380">
        <f t="shared" si="155"/>
        <v>7.3903986908894783</v>
      </c>
      <c r="AW380">
        <f t="shared" si="156"/>
        <v>8.6973963327887347</v>
      </c>
      <c r="AX380">
        <f t="shared" si="157"/>
        <v>1.1768507622613729</v>
      </c>
      <c r="AY380" s="5"/>
      <c r="BD380" s="5"/>
    </row>
    <row r="381" spans="1:61">
      <c r="A381">
        <v>315</v>
      </c>
      <c r="B381">
        <v>82</v>
      </c>
      <c r="C381" t="s">
        <v>58</v>
      </c>
      <c r="D381">
        <v>1</v>
      </c>
      <c r="E381" s="2">
        <f t="shared" si="145"/>
        <v>215</v>
      </c>
      <c r="F381" s="3">
        <v>30531.796527777777</v>
      </c>
      <c r="G381" t="s">
        <v>45</v>
      </c>
      <c r="H381">
        <v>-23.75</v>
      </c>
      <c r="I381" t="s">
        <v>46</v>
      </c>
      <c r="J381">
        <v>1040</v>
      </c>
      <c r="K381">
        <v>22.1</v>
      </c>
      <c r="L381">
        <v>50.6</v>
      </c>
      <c r="M381">
        <v>41.3</v>
      </c>
      <c r="N381">
        <v>350</v>
      </c>
      <c r="P381">
        <v>25.2</v>
      </c>
      <c r="Q381">
        <v>13.436999999999999</v>
      </c>
      <c r="R381">
        <v>350</v>
      </c>
      <c r="S381">
        <v>0.1401</v>
      </c>
      <c r="T381">
        <v>10.4</v>
      </c>
      <c r="U381">
        <v>22.5</v>
      </c>
      <c r="V381">
        <v>371</v>
      </c>
      <c r="W381">
        <v>33</v>
      </c>
      <c r="X381">
        <v>-0.1888</v>
      </c>
      <c r="AM381">
        <v>212</v>
      </c>
      <c r="AN381">
        <f t="shared" si="158"/>
        <v>2458.11724</v>
      </c>
      <c r="AO381">
        <f t="shared" si="153"/>
        <v>40.990991789088845</v>
      </c>
      <c r="AQ381">
        <f t="shared" si="154"/>
        <v>0.36636483638399592</v>
      </c>
      <c r="AS381">
        <f>0.15852+0.0847*COS(RADIANS(E381/365*360))</f>
        <v>8.6733283830977198E-2</v>
      </c>
      <c r="AU381">
        <v>33</v>
      </c>
      <c r="AV381">
        <f t="shared" si="155"/>
        <v>0.97492698438766623</v>
      </c>
      <c r="AW381">
        <f t="shared" si="156"/>
        <v>1.1298763122925848</v>
      </c>
      <c r="AX381">
        <f t="shared" si="157"/>
        <v>1.1589342898352941</v>
      </c>
      <c r="AY381" s="5"/>
      <c r="BD381" s="5"/>
    </row>
    <row r="382" spans="1:61">
      <c r="A382">
        <v>315</v>
      </c>
      <c r="B382">
        <v>82</v>
      </c>
      <c r="C382" t="s">
        <v>58</v>
      </c>
      <c r="D382">
        <v>1</v>
      </c>
      <c r="E382" s="2">
        <f t="shared" ref="E382:E390" si="159">ROUND(F382,0)-"1-1-83"+1</f>
        <v>215</v>
      </c>
      <c r="F382" s="3">
        <v>30531.350694444445</v>
      </c>
      <c r="G382" t="s">
        <v>45</v>
      </c>
      <c r="H382">
        <v>-23.75</v>
      </c>
      <c r="I382">
        <v>-30.5</v>
      </c>
      <c r="J382">
        <v>1040</v>
      </c>
      <c r="K382">
        <v>24.3</v>
      </c>
      <c r="L382">
        <v>29.1</v>
      </c>
      <c r="M382">
        <v>28.2</v>
      </c>
      <c r="N382">
        <v>350</v>
      </c>
      <c r="P382">
        <v>21.7</v>
      </c>
      <c r="Q382">
        <v>21.696999999999999</v>
      </c>
      <c r="R382">
        <v>348</v>
      </c>
      <c r="S382">
        <v>0.37590000000000001</v>
      </c>
      <c r="T382">
        <v>17.3</v>
      </c>
      <c r="U382">
        <v>24.7</v>
      </c>
      <c r="V382">
        <v>257</v>
      </c>
      <c r="W382">
        <v>91</v>
      </c>
      <c r="X382">
        <v>0.87129999999999996</v>
      </c>
      <c r="AM382">
        <v>212</v>
      </c>
      <c r="AN382">
        <f t="shared" si="158"/>
        <v>2476.4080400000003</v>
      </c>
      <c r="AO382">
        <f t="shared" si="153"/>
        <v>44.721749271185189</v>
      </c>
      <c r="AQ382">
        <f t="shared" si="154"/>
        <v>0.43487406376202192</v>
      </c>
      <c r="AS382">
        <f>0.15852+0.0847*COS(RADIANS(E382/365*360))</f>
        <v>8.6733283830977198E-2</v>
      </c>
      <c r="AU382">
        <v>91</v>
      </c>
      <c r="AV382">
        <f t="shared" si="155"/>
        <v>8.5268370320821596</v>
      </c>
      <c r="AW382">
        <f t="shared" si="156"/>
        <v>10.005459258221689</v>
      </c>
      <c r="AX382">
        <f t="shared" si="157"/>
        <v>1.1734080551294959</v>
      </c>
      <c r="AY382" s="5"/>
      <c r="BD382" s="5"/>
    </row>
    <row r="383" spans="1:61">
      <c r="A383">
        <v>315</v>
      </c>
      <c r="B383">
        <v>82</v>
      </c>
      <c r="C383" t="s">
        <v>58</v>
      </c>
      <c r="D383">
        <v>1</v>
      </c>
      <c r="E383" s="2">
        <f t="shared" si="145"/>
        <v>215</v>
      </c>
      <c r="F383" s="3">
        <v>30531.644444444446</v>
      </c>
      <c r="G383" t="s">
        <v>45</v>
      </c>
      <c r="H383">
        <v>-23.75</v>
      </c>
      <c r="I383">
        <v>-31</v>
      </c>
      <c r="J383">
        <v>1040</v>
      </c>
      <c r="K383">
        <v>33.5</v>
      </c>
      <c r="L383">
        <v>35.799999999999997</v>
      </c>
      <c r="M383">
        <v>34.4</v>
      </c>
      <c r="N383">
        <v>350</v>
      </c>
      <c r="P383">
        <v>33.299999999999997</v>
      </c>
      <c r="Q383">
        <v>34.953000000000003</v>
      </c>
      <c r="R383">
        <v>349</v>
      </c>
      <c r="S383">
        <v>0.36930000000000002</v>
      </c>
      <c r="T383">
        <v>10.6</v>
      </c>
      <c r="U383">
        <v>34.4</v>
      </c>
      <c r="V383">
        <v>295</v>
      </c>
      <c r="W383">
        <v>95</v>
      </c>
      <c r="X383">
        <v>0.24149999999999999</v>
      </c>
      <c r="AM383">
        <v>212</v>
      </c>
      <c r="AN383">
        <f t="shared" si="158"/>
        <v>2557.05384</v>
      </c>
      <c r="AO383">
        <f t="shared" si="153"/>
        <v>64.693789948529997</v>
      </c>
      <c r="AQ383">
        <f t="shared" si="154"/>
        <v>0.89932850339247472</v>
      </c>
      <c r="AS383">
        <f>0.15852+0.0847*COS(RADIANS(E383/365*360))</f>
        <v>8.6733283830977198E-2</v>
      </c>
      <c r="AU383">
        <v>95</v>
      </c>
      <c r="AV383">
        <f t="shared" si="155"/>
        <v>8.4088648330258433</v>
      </c>
      <c r="AW383">
        <f t="shared" si="156"/>
        <v>9.9406667895860679</v>
      </c>
      <c r="AX383">
        <f t="shared" si="157"/>
        <v>1.1821651301307718</v>
      </c>
      <c r="AY383" s="5"/>
      <c r="BD383" s="5"/>
    </row>
    <row r="384" spans="1:61">
      <c r="A384">
        <v>315</v>
      </c>
      <c r="B384">
        <v>82</v>
      </c>
      <c r="C384" t="s">
        <v>58</v>
      </c>
      <c r="D384">
        <v>1</v>
      </c>
      <c r="E384" s="2">
        <f t="shared" si="159"/>
        <v>215</v>
      </c>
      <c r="F384" s="3">
        <v>30531.414583333335</v>
      </c>
      <c r="G384" t="s">
        <v>45</v>
      </c>
      <c r="H384">
        <v>-23.75</v>
      </c>
      <c r="I384">
        <v>-32.200000000000003</v>
      </c>
      <c r="J384">
        <v>1040</v>
      </c>
      <c r="K384">
        <v>27.8</v>
      </c>
      <c r="L384">
        <v>41.7</v>
      </c>
      <c r="M384">
        <v>40.6</v>
      </c>
      <c r="N384">
        <v>350</v>
      </c>
      <c r="P384">
        <v>28.3</v>
      </c>
      <c r="Q384">
        <v>22.077000000000002</v>
      </c>
      <c r="R384">
        <v>349</v>
      </c>
      <c r="S384">
        <v>0.30549999999999999</v>
      </c>
      <c r="T384">
        <v>13.8</v>
      </c>
      <c r="U384">
        <v>28.2</v>
      </c>
      <c r="V384">
        <v>281</v>
      </c>
      <c r="W384">
        <v>99</v>
      </c>
      <c r="X384">
        <v>0.48870000000000002</v>
      </c>
      <c r="AM384">
        <v>212</v>
      </c>
      <c r="AN384">
        <f t="shared" si="158"/>
        <v>2505.50704</v>
      </c>
      <c r="AO384">
        <f t="shared" si="153"/>
        <v>51.234805508094006</v>
      </c>
      <c r="AQ384">
        <f t="shared" si="154"/>
        <v>0.56828473718289763</v>
      </c>
      <c r="AS384">
        <f>0.15852+0.0847*COS(RADIANS(E384/365*360))</f>
        <v>8.6733283830977198E-2</v>
      </c>
      <c r="AU384">
        <v>99</v>
      </c>
      <c r="AV384">
        <f t="shared" si="155"/>
        <v>7.056273721768628</v>
      </c>
      <c r="AW384">
        <f t="shared" si="156"/>
        <v>8.2918497836193357</v>
      </c>
      <c r="AX384">
        <f t="shared" si="157"/>
        <v>1.1751031933524563</v>
      </c>
      <c r="AY384" s="5"/>
      <c r="BD384" s="5"/>
    </row>
    <row r="385" spans="1:61">
      <c r="A385">
        <v>315</v>
      </c>
      <c r="B385">
        <v>82</v>
      </c>
      <c r="C385" t="s">
        <v>58</v>
      </c>
      <c r="D385">
        <v>1</v>
      </c>
      <c r="E385" s="2">
        <f t="shared" si="159"/>
        <v>215</v>
      </c>
      <c r="F385" s="3">
        <v>30531.476388888888</v>
      </c>
      <c r="G385" t="s">
        <v>45</v>
      </c>
      <c r="H385">
        <v>-23.75</v>
      </c>
      <c r="I385">
        <v>-30.9</v>
      </c>
      <c r="J385">
        <v>1040</v>
      </c>
      <c r="K385">
        <v>32.799999999999997</v>
      </c>
      <c r="L385">
        <v>37.9</v>
      </c>
      <c r="M385">
        <v>35.799999999999997</v>
      </c>
      <c r="N385">
        <v>350</v>
      </c>
      <c r="P385">
        <v>33.6</v>
      </c>
      <c r="Q385">
        <v>31.756</v>
      </c>
      <c r="R385">
        <v>349</v>
      </c>
      <c r="S385">
        <v>0.43330000000000002</v>
      </c>
      <c r="T385">
        <v>13.6</v>
      </c>
      <c r="U385">
        <v>33.4</v>
      </c>
      <c r="V385">
        <v>297</v>
      </c>
      <c r="W385">
        <v>103</v>
      </c>
      <c r="X385">
        <v>0.308</v>
      </c>
      <c r="AM385">
        <v>212</v>
      </c>
      <c r="AN385">
        <f t="shared" si="158"/>
        <v>2548.7398400000002</v>
      </c>
      <c r="AO385">
        <f t="shared" si="153"/>
        <v>62.34497061140442</v>
      </c>
      <c r="AQ385">
        <f t="shared" si="154"/>
        <v>0.83619998188013867</v>
      </c>
      <c r="AS385">
        <f>0.15852+0.0847*COS(RADIANS(E385/365*360))</f>
        <v>8.6733283830977198E-2</v>
      </c>
      <c r="AU385">
        <v>103</v>
      </c>
      <c r="AV385">
        <f t="shared" si="155"/>
        <v>8.2247991762775214</v>
      </c>
      <c r="AW385">
        <f t="shared" si="156"/>
        <v>9.7088989794068308</v>
      </c>
      <c r="AX385">
        <f t="shared" si="157"/>
        <v>1.1804420717541459</v>
      </c>
      <c r="AY385" s="5">
        <f>W385*AS385*AV385/SQRT(W385^2*AS385^2-AV385^2)</f>
        <v>21.070300134172221</v>
      </c>
      <c r="AZ385">
        <f>LN(AY385)-LN(1+EXP(614.6/8.314-200000/AN385))+32879/AN385</f>
        <v>15.937418072989729</v>
      </c>
      <c r="BA385">
        <f>EXP(AZ385-32879/8.314/298.16)/(1+EXP(614.6/8.314-200000/298.16/8.314))</f>
        <v>14.479359307723845</v>
      </c>
      <c r="BB385">
        <f>+EXP(11.88-14510/AN385)*1000</f>
        <v>486380.16368612408</v>
      </c>
      <c r="BC385">
        <f>+EXP(38.08-80470/AN385)</f>
        <v>670.17224514374448</v>
      </c>
      <c r="BD385" s="5">
        <f>(X385+AQ385)*(V385+BC385*(1+212.78/BB385*1000))/(V385-AO385)</f>
        <v>6.1456192236514102</v>
      </c>
      <c r="BE385">
        <f>+LN(BD385)-LN(1+EXP(645/8.31-203000/AN385))+(74000/AN385)</f>
        <v>30.726282003148626</v>
      </c>
      <c r="BF385">
        <f>EXP(BE385-74000/8.314/298.16)/(1+EXP(645/8.314-203000/298.16/8.314))</f>
        <v>2.365593623865808</v>
      </c>
    </row>
    <row r="386" spans="1:61">
      <c r="E386" s="2"/>
      <c r="F386" s="3"/>
    </row>
    <row r="387" spans="1:61">
      <c r="A387">
        <v>316</v>
      </c>
      <c r="B387">
        <v>82</v>
      </c>
      <c r="C387" t="s">
        <v>58</v>
      </c>
      <c r="D387">
        <v>1</v>
      </c>
      <c r="E387" s="2">
        <f t="shared" si="159"/>
        <v>215</v>
      </c>
      <c r="F387" s="3">
        <v>30531.243750000001</v>
      </c>
      <c r="G387" t="s">
        <v>45</v>
      </c>
      <c r="H387">
        <v>-23.75</v>
      </c>
      <c r="I387">
        <v>-24.8</v>
      </c>
      <c r="J387">
        <v>1040</v>
      </c>
      <c r="K387">
        <v>17.5</v>
      </c>
      <c r="L387">
        <v>43.3</v>
      </c>
      <c r="M387">
        <v>57.7</v>
      </c>
      <c r="N387">
        <v>350</v>
      </c>
      <c r="P387">
        <v>15.6</v>
      </c>
      <c r="Q387">
        <v>11.29</v>
      </c>
      <c r="R387">
        <v>350</v>
      </c>
      <c r="S387">
        <v>0.14019999999999999</v>
      </c>
      <c r="T387">
        <v>12.4</v>
      </c>
      <c r="U387">
        <v>17.7</v>
      </c>
      <c r="V387">
        <v>350</v>
      </c>
      <c r="W387">
        <v>6</v>
      </c>
      <c r="X387">
        <v>-4.9099999999999998E-2</v>
      </c>
      <c r="AH387">
        <v>-0.17050000000000001</v>
      </c>
      <c r="AI387">
        <v>1.47E-2</v>
      </c>
      <c r="AJ387">
        <v>3</v>
      </c>
      <c r="AK387">
        <f>AVERAGE(U387:U389)</f>
        <v>20.566666666666666</v>
      </c>
      <c r="AL387">
        <f>AVERAGE(V387:V389)</f>
        <v>305.33333333333331</v>
      </c>
      <c r="AM387">
        <v>212</v>
      </c>
      <c r="AN387">
        <f>8.314*(AK387+273.16)</f>
        <v>2442.0435066666669</v>
      </c>
      <c r="AO387">
        <f t="shared" ref="AO387:AO394" si="160">0.5*AM387/1.01325*1000/EXP(-3.9489+28990/AN387)</f>
        <v>37.929380108220123</v>
      </c>
      <c r="AP387">
        <f>LN(-AH387)+57052/AN387</f>
        <v>21.593381156071139</v>
      </c>
      <c r="AQ387">
        <f t="shared" ref="AQ387:AQ394" si="161">EXP(AP$387-57052/AN387)</f>
        <v>0.1704999999999999</v>
      </c>
      <c r="AR387">
        <f>AI387*4*(1+2*AO387/AL387)/(1-AO387/AL387)</f>
        <v>8.3821105972421622E-2</v>
      </c>
      <c r="AS387">
        <f>0.15852+0.0847*COS(RADIANS(E387/365*360))</f>
        <v>8.6733283830977198E-2</v>
      </c>
      <c r="AT387">
        <f>0.000000926*E387*E387 - 0.000385884*E387+ 0.056568805</f>
        <v>1.6408094999999991E-2</v>
      </c>
      <c r="AU387">
        <v>6</v>
      </c>
      <c r="AV387">
        <f t="shared" ref="AV387:AV394" si="162">(X387+AQ387)/(V387-AO387)*(4*V387+8*AO387)</f>
        <v>0.66266095165516203</v>
      </c>
      <c r="AW387">
        <f t="shared" ref="AW387:AW394" si="163">(X387+AQ387)/(V387-AO387)*(4.5*V387+10.5*AO387)</f>
        <v>0.76762618956895257</v>
      </c>
      <c r="AX387">
        <f t="shared" ref="AX387:AX394" si="164">AW387/AV387</f>
        <v>1.1583996124286688</v>
      </c>
      <c r="AY387" s="5"/>
      <c r="BD387" s="5"/>
      <c r="BG387">
        <f>AVERAGE(BA387:BA394)</f>
        <v>4.9985834731282583</v>
      </c>
      <c r="BH387">
        <f>AVERAGE(BF387:BF394)</f>
        <v>2.2873764486685029</v>
      </c>
      <c r="BI387">
        <f>BG387/BH387</f>
        <v>2.1852911338830858</v>
      </c>
    </row>
    <row r="388" spans="1:61">
      <c r="A388">
        <v>316</v>
      </c>
      <c r="B388">
        <v>82</v>
      </c>
      <c r="C388" t="s">
        <v>58</v>
      </c>
      <c r="D388">
        <v>1</v>
      </c>
      <c r="E388" s="2">
        <f t="shared" si="159"/>
        <v>215</v>
      </c>
      <c r="F388" s="3">
        <v>30531.292361111111</v>
      </c>
      <c r="G388" t="s">
        <v>45</v>
      </c>
      <c r="H388">
        <v>-23.75</v>
      </c>
      <c r="I388">
        <v>-27.5</v>
      </c>
      <c r="J388">
        <v>1040</v>
      </c>
      <c r="K388">
        <v>19.3</v>
      </c>
      <c r="L388">
        <v>33.700000000000003</v>
      </c>
      <c r="M388">
        <v>35.799999999999997</v>
      </c>
      <c r="N388">
        <v>350</v>
      </c>
      <c r="P388">
        <v>17.600000000000001</v>
      </c>
      <c r="Q388">
        <v>14.866</v>
      </c>
      <c r="R388">
        <v>349</v>
      </c>
      <c r="S388">
        <v>0.17449999999999999</v>
      </c>
      <c r="T388">
        <v>11.7</v>
      </c>
      <c r="U388">
        <v>19.600000000000001</v>
      </c>
      <c r="V388">
        <v>312</v>
      </c>
      <c r="W388">
        <v>33</v>
      </c>
      <c r="X388">
        <v>0.21560000000000001</v>
      </c>
      <c r="AM388">
        <v>212</v>
      </c>
      <c r="AN388">
        <f t="shared" ref="AN388:AN394" si="165">8.314*(U388+273.16)</f>
        <v>2434.0066400000005</v>
      </c>
      <c r="AO388">
        <f t="shared" si="160"/>
        <v>36.471399615533059</v>
      </c>
      <c r="AQ388">
        <f t="shared" si="161"/>
        <v>0.15784204078345382</v>
      </c>
      <c r="AS388">
        <f>0.15852+0.0847*COS(RADIANS(E388/365*360))</f>
        <v>8.6733283830977198E-2</v>
      </c>
      <c r="AU388">
        <v>33</v>
      </c>
      <c r="AV388">
        <f t="shared" si="162"/>
        <v>2.08695321399163</v>
      </c>
      <c r="AW388">
        <f t="shared" si="163"/>
        <v>2.4219704970978104</v>
      </c>
      <c r="AX388">
        <f t="shared" si="164"/>
        <v>1.1605293692547167</v>
      </c>
      <c r="AY388" s="5"/>
      <c r="BD388" s="5"/>
    </row>
    <row r="389" spans="1:61">
      <c r="A389">
        <v>316</v>
      </c>
      <c r="B389">
        <v>82</v>
      </c>
      <c r="C389" t="s">
        <v>58</v>
      </c>
      <c r="D389">
        <v>1</v>
      </c>
      <c r="E389" s="2">
        <f t="shared" si="159"/>
        <v>215</v>
      </c>
      <c r="F389" s="3">
        <v>30531.34236111111</v>
      </c>
      <c r="G389" t="s">
        <v>45</v>
      </c>
      <c r="H389">
        <v>-23.75</v>
      </c>
      <c r="I389">
        <v>-30</v>
      </c>
      <c r="J389">
        <v>1040</v>
      </c>
      <c r="K389">
        <v>23.9</v>
      </c>
      <c r="L389">
        <v>28.6</v>
      </c>
      <c r="M389">
        <v>28.2</v>
      </c>
      <c r="N389">
        <v>350</v>
      </c>
      <c r="P389">
        <v>21.7</v>
      </c>
      <c r="Q389">
        <v>21.507000000000001</v>
      </c>
      <c r="R389">
        <v>349</v>
      </c>
      <c r="S389">
        <v>0.23980000000000001</v>
      </c>
      <c r="T389">
        <v>11.1</v>
      </c>
      <c r="U389">
        <v>24.4</v>
      </c>
      <c r="V389">
        <v>254</v>
      </c>
      <c r="W389">
        <v>47</v>
      </c>
      <c r="X389">
        <v>0.58309999999999995</v>
      </c>
      <c r="AM389">
        <v>212</v>
      </c>
      <c r="AN389">
        <f t="shared" si="165"/>
        <v>2473.9138400000002</v>
      </c>
      <c r="AO389">
        <f t="shared" si="160"/>
        <v>44.197025009490986</v>
      </c>
      <c r="AQ389">
        <f t="shared" si="161"/>
        <v>0.23037369132053859</v>
      </c>
      <c r="AS389">
        <f>0.15852+0.0847*COS(RADIANS(E389/365*360))</f>
        <v>8.6733283830977198E-2</v>
      </c>
      <c r="AU389">
        <v>47</v>
      </c>
      <c r="AV389">
        <f t="shared" si="162"/>
        <v>5.3102879359595407</v>
      </c>
      <c r="AW389">
        <f t="shared" si="163"/>
        <v>6.2311230742891572</v>
      </c>
      <c r="AX389">
        <f t="shared" si="164"/>
        <v>1.1734058773148666</v>
      </c>
      <c r="AY389" s="5"/>
      <c r="BD389" s="5"/>
    </row>
    <row r="390" spans="1:61">
      <c r="A390">
        <v>316</v>
      </c>
      <c r="B390">
        <v>82</v>
      </c>
      <c r="C390" t="s">
        <v>58</v>
      </c>
      <c r="D390">
        <v>1</v>
      </c>
      <c r="E390" s="2">
        <f t="shared" si="159"/>
        <v>215</v>
      </c>
      <c r="F390" s="3">
        <v>30531.461111111112</v>
      </c>
      <c r="G390" t="s">
        <v>45</v>
      </c>
      <c r="H390">
        <v>-23.75</v>
      </c>
      <c r="I390">
        <v>-32</v>
      </c>
      <c r="J390">
        <v>1040</v>
      </c>
      <c r="K390">
        <v>32.6</v>
      </c>
      <c r="L390">
        <v>37.9</v>
      </c>
      <c r="M390">
        <v>35.799999999999997</v>
      </c>
      <c r="N390">
        <v>350</v>
      </c>
      <c r="P390">
        <v>33.6</v>
      </c>
      <c r="Q390">
        <v>33.094000000000001</v>
      </c>
      <c r="R390">
        <v>348</v>
      </c>
      <c r="S390">
        <v>0.40920000000000001</v>
      </c>
      <c r="T390">
        <v>12.4</v>
      </c>
      <c r="U390">
        <v>33.799999999999997</v>
      </c>
      <c r="V390">
        <v>260</v>
      </c>
      <c r="W390">
        <v>63</v>
      </c>
      <c r="X390">
        <v>0.5595</v>
      </c>
      <c r="AM390">
        <v>212</v>
      </c>
      <c r="AN390">
        <f t="shared" si="165"/>
        <v>2552.0654400000003</v>
      </c>
      <c r="AO390">
        <f t="shared" si="160"/>
        <v>63.275917330123562</v>
      </c>
      <c r="AQ390">
        <f t="shared" si="161"/>
        <v>0.46680439189185546</v>
      </c>
      <c r="AS390">
        <f>0.15852+0.0847*COS(RADIANS(E390/365*360))</f>
        <v>8.6733283830977198E-2</v>
      </c>
      <c r="AU390">
        <v>63</v>
      </c>
      <c r="AV390">
        <f t="shared" si="162"/>
        <v>8.066523228300488</v>
      </c>
      <c r="AW390">
        <f t="shared" si="163"/>
        <v>9.5700018394296826</v>
      </c>
      <c r="AX390">
        <f t="shared" si="164"/>
        <v>1.1863849602334757</v>
      </c>
      <c r="AY390" s="5"/>
      <c r="BD390" s="5"/>
    </row>
    <row r="391" spans="1:61">
      <c r="A391">
        <v>316</v>
      </c>
      <c r="B391">
        <v>82</v>
      </c>
      <c r="C391" t="s">
        <v>58</v>
      </c>
      <c r="D391">
        <v>1</v>
      </c>
      <c r="E391" s="2">
        <f t="shared" si="145"/>
        <v>215</v>
      </c>
      <c r="F391" s="3">
        <v>30531.522222222222</v>
      </c>
      <c r="G391" t="s">
        <v>45</v>
      </c>
      <c r="H391">
        <v>-23.75</v>
      </c>
      <c r="I391">
        <v>-32</v>
      </c>
      <c r="J391">
        <v>1040</v>
      </c>
      <c r="K391">
        <v>34.4</v>
      </c>
      <c r="L391">
        <v>36.299999999999997</v>
      </c>
      <c r="M391">
        <v>33.200000000000003</v>
      </c>
      <c r="N391">
        <v>350</v>
      </c>
      <c r="P391">
        <v>36.200000000000003</v>
      </c>
      <c r="Q391">
        <v>38.338000000000001</v>
      </c>
      <c r="R391">
        <v>350</v>
      </c>
      <c r="S391">
        <v>0.25040000000000001</v>
      </c>
      <c r="T391">
        <v>6.5</v>
      </c>
      <c r="U391">
        <v>35.9</v>
      </c>
      <c r="V391">
        <v>342</v>
      </c>
      <c r="W391">
        <v>122</v>
      </c>
      <c r="X391">
        <v>-5.2499999999999998E-2</v>
      </c>
      <c r="AM391">
        <v>212</v>
      </c>
      <c r="AN391">
        <f t="shared" si="165"/>
        <v>2569.52484</v>
      </c>
      <c r="AO391">
        <f t="shared" si="160"/>
        <v>68.353297268154279</v>
      </c>
      <c r="AQ391">
        <f t="shared" si="161"/>
        <v>0.54338034999787821</v>
      </c>
      <c r="AS391">
        <f>0.15852+0.0847*COS(RADIANS(E391/365*360))</f>
        <v>8.6733283830977198E-2</v>
      </c>
      <c r="AU391">
        <v>122</v>
      </c>
      <c r="AV391">
        <f t="shared" si="162"/>
        <v>3.4349057865688475</v>
      </c>
      <c r="AW391">
        <f t="shared" si="163"/>
        <v>4.0481920582121207</v>
      </c>
      <c r="AX391">
        <f t="shared" si="164"/>
        <v>1.1785452963633944</v>
      </c>
      <c r="AY391" s="5"/>
      <c r="BD391" s="5"/>
    </row>
    <row r="392" spans="1:61">
      <c r="A392">
        <v>316</v>
      </c>
      <c r="B392">
        <v>82</v>
      </c>
      <c r="C392" t="s">
        <v>58</v>
      </c>
      <c r="D392">
        <v>1</v>
      </c>
      <c r="E392" s="2">
        <f t="shared" si="145"/>
        <v>215</v>
      </c>
      <c r="F392" s="3">
        <v>30531.581249999999</v>
      </c>
      <c r="G392" t="s">
        <v>45</v>
      </c>
      <c r="H392">
        <v>-23.75</v>
      </c>
      <c r="I392">
        <v>-32.6</v>
      </c>
      <c r="J392">
        <v>1040</v>
      </c>
      <c r="K392">
        <v>35</v>
      </c>
      <c r="L392">
        <v>34.9</v>
      </c>
      <c r="M392">
        <v>35.9</v>
      </c>
      <c r="N392">
        <v>350</v>
      </c>
      <c r="P392">
        <v>32.799999999999997</v>
      </c>
      <c r="Q392">
        <v>37.512</v>
      </c>
      <c r="R392">
        <v>350</v>
      </c>
      <c r="S392">
        <v>0.21129999999999999</v>
      </c>
      <c r="T392">
        <v>5.6</v>
      </c>
      <c r="U392">
        <v>35.6</v>
      </c>
      <c r="V392">
        <v>393</v>
      </c>
      <c r="W392">
        <v>142</v>
      </c>
      <c r="X392">
        <v>-0.22720000000000001</v>
      </c>
      <c r="AM392">
        <v>212</v>
      </c>
      <c r="AN392">
        <f t="shared" si="165"/>
        <v>2567.0306400000004</v>
      </c>
      <c r="AO392">
        <f t="shared" si="160"/>
        <v>67.60809037901133</v>
      </c>
      <c r="AQ392">
        <f t="shared" si="161"/>
        <v>0.53178334015485507</v>
      </c>
      <c r="AS392">
        <f>0.15852+0.0847*COS(RADIANS(E392/365*360))</f>
        <v>8.6733283830977198E-2</v>
      </c>
      <c r="AU392">
        <v>142</v>
      </c>
      <c r="AV392">
        <f t="shared" si="162"/>
        <v>1.977748602864976</v>
      </c>
      <c r="AW392">
        <f t="shared" si="163"/>
        <v>2.3198940835037924</v>
      </c>
      <c r="AX392">
        <f t="shared" si="164"/>
        <v>1.1729974578888251</v>
      </c>
      <c r="AY392" s="5"/>
      <c r="BD392" s="5"/>
    </row>
    <row r="393" spans="1:61">
      <c r="A393">
        <v>316</v>
      </c>
      <c r="B393">
        <v>82</v>
      </c>
      <c r="C393" t="s">
        <v>58</v>
      </c>
      <c r="D393">
        <v>1</v>
      </c>
      <c r="E393" s="2">
        <f t="shared" si="145"/>
        <v>215</v>
      </c>
      <c r="F393" s="3">
        <v>30531.636805555554</v>
      </c>
      <c r="G393" t="s">
        <v>45</v>
      </c>
      <c r="H393">
        <v>-23.75</v>
      </c>
      <c r="I393">
        <v>-29.6</v>
      </c>
      <c r="J393">
        <v>1040</v>
      </c>
      <c r="K393">
        <v>33.6</v>
      </c>
      <c r="L393">
        <v>35.4</v>
      </c>
      <c r="M393">
        <v>34.4</v>
      </c>
      <c r="N393">
        <v>350</v>
      </c>
      <c r="P393">
        <v>33.299999999999997</v>
      </c>
      <c r="Q393">
        <v>34.468000000000004</v>
      </c>
      <c r="R393">
        <v>349</v>
      </c>
      <c r="S393">
        <v>0.23630000000000001</v>
      </c>
      <c r="T393">
        <v>6.9</v>
      </c>
      <c r="U393">
        <v>34.200000000000003</v>
      </c>
      <c r="V393">
        <v>293</v>
      </c>
      <c r="W393">
        <v>192</v>
      </c>
      <c r="X393">
        <v>0.1636</v>
      </c>
      <c r="AM393">
        <v>212</v>
      </c>
      <c r="AN393">
        <f t="shared" si="165"/>
        <v>2555.39104</v>
      </c>
      <c r="AO393">
        <f t="shared" si="160"/>
        <v>64.218287635907203</v>
      </c>
      <c r="AQ393">
        <f t="shared" si="161"/>
        <v>0.48058471726406188</v>
      </c>
      <c r="AS393">
        <f>0.15852+0.0847*COS(RADIANS(E393/365*360))</f>
        <v>8.6733283830977198E-2</v>
      </c>
      <c r="AU393">
        <v>192</v>
      </c>
      <c r="AV393">
        <f t="shared" si="162"/>
        <v>4.7465857000695735</v>
      </c>
      <c r="AW393">
        <f t="shared" si="163"/>
        <v>5.6111397664549365</v>
      </c>
      <c r="AX393">
        <f t="shared" si="164"/>
        <v>1.1821423062840077</v>
      </c>
      <c r="AY393" s="5"/>
      <c r="BD393" s="5"/>
    </row>
    <row r="394" spans="1:61">
      <c r="A394">
        <v>316</v>
      </c>
      <c r="B394">
        <v>82</v>
      </c>
      <c r="C394" t="s">
        <v>58</v>
      </c>
      <c r="D394">
        <v>1</v>
      </c>
      <c r="E394" s="2">
        <f t="shared" si="145"/>
        <v>215</v>
      </c>
      <c r="F394" s="3">
        <v>30531.761111111111</v>
      </c>
      <c r="G394" t="s">
        <v>45</v>
      </c>
      <c r="H394">
        <v>-23.75</v>
      </c>
      <c r="I394" t="s">
        <v>46</v>
      </c>
      <c r="J394">
        <v>1040</v>
      </c>
      <c r="K394">
        <v>27.5</v>
      </c>
      <c r="L394">
        <v>38.1</v>
      </c>
      <c r="M394">
        <v>41.3</v>
      </c>
      <c r="N394">
        <v>350</v>
      </c>
      <c r="P394">
        <v>25.2</v>
      </c>
      <c r="Q394">
        <v>22.77</v>
      </c>
      <c r="R394">
        <v>349</v>
      </c>
      <c r="S394">
        <v>0.18759999999999999</v>
      </c>
      <c r="T394">
        <v>8.1999999999999993</v>
      </c>
      <c r="U394">
        <v>27.8</v>
      </c>
      <c r="V394">
        <v>246</v>
      </c>
      <c r="W394">
        <v>236</v>
      </c>
      <c r="X394">
        <v>0.4718</v>
      </c>
      <c r="AM394">
        <v>212</v>
      </c>
      <c r="AN394">
        <f t="shared" si="165"/>
        <v>2502.1814400000003</v>
      </c>
      <c r="AO394">
        <f t="shared" si="160"/>
        <v>50.452936764647468</v>
      </c>
      <c r="AQ394">
        <f t="shared" si="161"/>
        <v>0.29893673341717769</v>
      </c>
      <c r="AS394">
        <f>0.15852+0.0847*COS(RADIANS(E394/365*360))</f>
        <v>8.6733283830977198E-2</v>
      </c>
      <c r="AU394">
        <v>236</v>
      </c>
      <c r="AV394">
        <f t="shared" si="162"/>
        <v>5.4692327328976944</v>
      </c>
      <c r="AW394">
        <f t="shared" si="163"/>
        <v>6.4511725494135304</v>
      </c>
      <c r="AX394">
        <f t="shared" si="164"/>
        <v>1.1795388612024904</v>
      </c>
      <c r="AY394" s="5">
        <f>W394*AS394*AV394/SQRT(W394^2*AS394^2-AV394^2)</f>
        <v>5.6755831277128745</v>
      </c>
      <c r="AZ394">
        <f>LN(AY394)-LN(1+EXP(614.6/8.314-200000/AN394))+32879/AN394</f>
        <v>14.873848500636431</v>
      </c>
      <c r="BA394">
        <f>EXP(AZ394-32879/8.314/298.16)/(1+EXP(614.6/8.314-200000/298.16/8.314))</f>
        <v>4.9985834731282583</v>
      </c>
      <c r="BB394">
        <f>+EXP(11.88-14510/AN394)*1000</f>
        <v>437492.69821128098</v>
      </c>
      <c r="BC394">
        <f>+EXP(38.08-80470/AN394)</f>
        <v>372.4348004195673</v>
      </c>
      <c r="BD394" s="5">
        <f>(X394+AQ394)*(V394+BC394*(1+212.78/BB394*1000))/(V394-AO394)</f>
        <v>3.151468180598485</v>
      </c>
      <c r="BE394">
        <f>+LN(BD394)-LN(1+EXP(645/8.31-203000/AN394))+(74000/AN394)</f>
        <v>30.692658514149972</v>
      </c>
      <c r="BF394">
        <f>EXP(BE394-74000/8.314/298.16)/(1+EXP(645/8.314-203000/298.16/8.314))</f>
        <v>2.2873764486685029</v>
      </c>
    </row>
    <row r="395" spans="1:61">
      <c r="E395" s="2"/>
    </row>
    <row r="396" spans="1:61">
      <c r="A396">
        <v>450</v>
      </c>
      <c r="B396">
        <v>82</v>
      </c>
      <c r="C396" t="s">
        <v>58</v>
      </c>
      <c r="D396">
        <v>1</v>
      </c>
      <c r="E396" s="2">
        <f t="shared" si="145"/>
        <v>256</v>
      </c>
      <c r="F396" s="3">
        <v>30573.445138888888</v>
      </c>
      <c r="G396" t="s">
        <v>45</v>
      </c>
      <c r="H396" s="3"/>
      <c r="I396" t="s">
        <v>46</v>
      </c>
      <c r="J396">
        <v>1033</v>
      </c>
      <c r="K396">
        <v>24.95</v>
      </c>
      <c r="L396">
        <v>39.4</v>
      </c>
      <c r="M396" t="s">
        <v>46</v>
      </c>
      <c r="N396">
        <v>350</v>
      </c>
      <c r="P396" t="s">
        <v>46</v>
      </c>
      <c r="Q396">
        <v>20.49</v>
      </c>
      <c r="R396">
        <v>350</v>
      </c>
      <c r="S396">
        <v>0.1162</v>
      </c>
      <c r="T396">
        <v>5.7</v>
      </c>
      <c r="U396">
        <v>25.86</v>
      </c>
      <c r="V396">
        <v>472</v>
      </c>
      <c r="W396">
        <v>0</v>
      </c>
      <c r="X396">
        <v>-0.47989999999999999</v>
      </c>
      <c r="AH396">
        <v>-0.5131</v>
      </c>
      <c r="AI396">
        <v>1.3599999999999999E-2</v>
      </c>
      <c r="AJ396">
        <v>6</v>
      </c>
      <c r="AK396">
        <f>AVERAGE(U396:U401)</f>
        <v>25.368333333333336</v>
      </c>
      <c r="AL396">
        <f>AVERAGE(V396:V401)</f>
        <v>389.5</v>
      </c>
      <c r="AM396">
        <v>212</v>
      </c>
      <c r="AN396">
        <f>8.314*(AK396+273.16)</f>
        <v>2481.9645633333334</v>
      </c>
      <c r="AO396">
        <f t="shared" ref="AO396:AO413" si="166">0.5*AM396/1.01325*1000/EXP(-3.9489+28990/AN396)</f>
        <v>45.90930986532495</v>
      </c>
      <c r="AP396">
        <f>LN(-AH396)+57052/AN396</f>
        <v>22.319345039614262</v>
      </c>
      <c r="AQ396">
        <f t="shared" ref="AQ396:AQ413" si="167">EXP(AP$396-57052/AN396)</f>
        <v>0.51309999999999956</v>
      </c>
      <c r="AS396">
        <f>0.15852+0.0847*COS(RADIANS(E396/365*360))</f>
        <v>0.13304056229325897</v>
      </c>
      <c r="AT396">
        <f>0.000000926*E396*E396 - 0.000385884*E396+ 0.056568805</f>
        <v>1.8468836999999995E-2</v>
      </c>
      <c r="AU396">
        <v>0</v>
      </c>
      <c r="AV396">
        <f t="shared" ref="AV396:AV413" si="168">(X396+AQ396)/(V396-AO396)*(4*V396+8*AO396)</f>
        <v>0.17572576550913008</v>
      </c>
      <c r="AW396">
        <f t="shared" ref="AW396:AW413" si="169">(X396+AQ396)/(V396-AO396)*(4.5*V396+10.5*AO396)</f>
        <v>0.20305720688641282</v>
      </c>
      <c r="AX396">
        <f t="shared" ref="AX396:AX413" si="170">AW396/AV396</f>
        <v>1.1555346269119693</v>
      </c>
      <c r="AY396" s="5"/>
      <c r="BD396" s="5"/>
      <c r="BG396">
        <f>AVERAGE(BA396:BA413)</f>
        <v>41.846912370320467</v>
      </c>
      <c r="BH396">
        <f>AVERAGE(BF396:BF413)</f>
        <v>20.184756227982533</v>
      </c>
      <c r="BI396">
        <f>BG396/BH396</f>
        <v>2.0731938447840776</v>
      </c>
    </row>
    <row r="397" spans="1:61">
      <c r="A397">
        <v>450</v>
      </c>
      <c r="B397">
        <v>82</v>
      </c>
      <c r="C397" t="s">
        <v>58</v>
      </c>
      <c r="D397">
        <v>1</v>
      </c>
      <c r="E397" s="2">
        <f t="shared" si="145"/>
        <v>256</v>
      </c>
      <c r="F397" s="3">
        <v>30573.442361111112</v>
      </c>
      <c r="G397" t="s">
        <v>45</v>
      </c>
      <c r="H397" s="3"/>
      <c r="I397" t="s">
        <v>46</v>
      </c>
      <c r="J397">
        <v>1033</v>
      </c>
      <c r="K397">
        <v>24.95</v>
      </c>
      <c r="L397">
        <v>39.299999999999997</v>
      </c>
      <c r="M397" t="s">
        <v>46</v>
      </c>
      <c r="N397">
        <v>350</v>
      </c>
      <c r="P397" t="s">
        <v>46</v>
      </c>
      <c r="Q397">
        <v>19.172000000000001</v>
      </c>
      <c r="R397">
        <v>350</v>
      </c>
      <c r="S397">
        <v>0.1143</v>
      </c>
      <c r="T397">
        <v>6</v>
      </c>
      <c r="U397">
        <v>25.15</v>
      </c>
      <c r="V397">
        <v>450</v>
      </c>
      <c r="W397">
        <v>10</v>
      </c>
      <c r="X397">
        <v>-0.41549999999999998</v>
      </c>
      <c r="AH397">
        <v>-0.57389999999999997</v>
      </c>
      <c r="AI397">
        <v>1.6E-2</v>
      </c>
      <c r="AJ397">
        <v>4</v>
      </c>
      <c r="AK397">
        <f>AVERAGE(U397:U400)</f>
        <v>25.245000000000001</v>
      </c>
      <c r="AL397">
        <f>AVERAGE(V397:V400)</f>
        <v>392.75</v>
      </c>
      <c r="AM397">
        <v>212</v>
      </c>
      <c r="AN397">
        <f>8.314*(AK397+273.16)</f>
        <v>2480.9391700000001</v>
      </c>
      <c r="AO397">
        <f t="shared" si="166"/>
        <v>45.688214362635357</v>
      </c>
      <c r="AP397">
        <f>LN(-AH397)+57052/AN397</f>
        <v>22.440830016964853</v>
      </c>
      <c r="AQ397">
        <f t="shared" si="167"/>
        <v>0.5082483406962004</v>
      </c>
      <c r="AR397">
        <f>AI397*4*(1+2*AO397/AL397)/(1-AO397/AL397)</f>
        <v>8.9275433714248675E-2</v>
      </c>
      <c r="AS397">
        <f>0.15852+0.0847*COS(RADIANS(E397/365*360))</f>
        <v>0.13304056229325897</v>
      </c>
      <c r="AU397">
        <v>10</v>
      </c>
      <c r="AV397">
        <f t="shared" si="168"/>
        <v>0.49676281760769253</v>
      </c>
      <c r="AW397">
        <f t="shared" si="169"/>
        <v>0.57457935166151541</v>
      </c>
      <c r="AX397">
        <f t="shared" si="170"/>
        <v>1.1566472596088637</v>
      </c>
      <c r="AY397" s="5"/>
      <c r="BD397" s="5"/>
    </row>
    <row r="398" spans="1:61">
      <c r="A398">
        <v>450</v>
      </c>
      <c r="B398">
        <v>82</v>
      </c>
      <c r="C398" t="s">
        <v>58</v>
      </c>
      <c r="D398">
        <v>1</v>
      </c>
      <c r="E398" s="2">
        <f t="shared" si="145"/>
        <v>256</v>
      </c>
      <c r="F398" s="3">
        <v>30573.440972222223</v>
      </c>
      <c r="G398" t="s">
        <v>45</v>
      </c>
      <c r="H398" s="3"/>
      <c r="I398" t="s">
        <v>46</v>
      </c>
      <c r="J398">
        <v>1033</v>
      </c>
      <c r="K398">
        <v>24.94</v>
      </c>
      <c r="L398">
        <v>39.299999999999997</v>
      </c>
      <c r="M398" t="s">
        <v>46</v>
      </c>
      <c r="N398">
        <v>350</v>
      </c>
      <c r="P398" t="s">
        <v>46</v>
      </c>
      <c r="Q398">
        <v>19.178999999999998</v>
      </c>
      <c r="R398">
        <v>350</v>
      </c>
      <c r="S398">
        <v>0.1283</v>
      </c>
      <c r="T398">
        <v>6.7</v>
      </c>
      <c r="U398">
        <v>25.15</v>
      </c>
      <c r="V398">
        <v>407</v>
      </c>
      <c r="W398">
        <v>18</v>
      </c>
      <c r="X398">
        <v>-0.2863</v>
      </c>
      <c r="AM398">
        <v>212</v>
      </c>
      <c r="AN398">
        <f t="shared" ref="AN398:AN413" si="171">8.314*(U398+273.16)</f>
        <v>2480.1493399999999</v>
      </c>
      <c r="AO398">
        <f t="shared" si="166"/>
        <v>45.518513413793187</v>
      </c>
      <c r="AQ398">
        <f t="shared" si="167"/>
        <v>0.5045398495826342</v>
      </c>
      <c r="AS398">
        <f>0.15852+0.0847*COS(RADIANS(E398/365*360))</f>
        <v>0.13304056229325897</v>
      </c>
      <c r="AU398">
        <v>18</v>
      </c>
      <c r="AV398">
        <f t="shared" si="168"/>
        <v>1.2027340802197775</v>
      </c>
      <c r="AW398">
        <f t="shared" si="169"/>
        <v>1.3942976754834044</v>
      </c>
      <c r="AX398">
        <f t="shared" si="170"/>
        <v>1.1592734407497809</v>
      </c>
      <c r="AY398" s="5"/>
      <c r="BD398" s="5"/>
    </row>
    <row r="399" spans="1:61">
      <c r="A399">
        <v>450</v>
      </c>
      <c r="B399">
        <v>82</v>
      </c>
      <c r="C399" t="s">
        <v>58</v>
      </c>
      <c r="D399">
        <v>1</v>
      </c>
      <c r="E399" s="2">
        <f t="shared" si="145"/>
        <v>256</v>
      </c>
      <c r="F399" s="3">
        <v>30573.439583333333</v>
      </c>
      <c r="G399" t="s">
        <v>45</v>
      </c>
      <c r="H399" s="3"/>
      <c r="I399" t="s">
        <v>46</v>
      </c>
      <c r="J399">
        <v>1033</v>
      </c>
      <c r="K399">
        <v>24.96</v>
      </c>
      <c r="L399">
        <v>39.4</v>
      </c>
      <c r="M399" t="s">
        <v>46</v>
      </c>
      <c r="N399">
        <v>350</v>
      </c>
      <c r="P399" t="s">
        <v>46</v>
      </c>
      <c r="Q399">
        <v>19.338999999999999</v>
      </c>
      <c r="R399">
        <v>350</v>
      </c>
      <c r="S399">
        <v>0.14380000000000001</v>
      </c>
      <c r="T399">
        <v>7.4</v>
      </c>
      <c r="U399">
        <v>25.26</v>
      </c>
      <c r="V399">
        <v>369</v>
      </c>
      <c r="W399">
        <v>27</v>
      </c>
      <c r="X399">
        <v>-0.13969999999999999</v>
      </c>
      <c r="AM399">
        <v>212</v>
      </c>
      <c r="AN399">
        <f t="shared" si="171"/>
        <v>2481.0638800000002</v>
      </c>
      <c r="AO399">
        <f t="shared" si="166"/>
        <v>45.715057122391286</v>
      </c>
      <c r="AQ399">
        <f t="shared" si="167"/>
        <v>0.50883616167753087</v>
      </c>
      <c r="AS399">
        <f>0.15852+0.0847*COS(RADIANS(E399/365*360))</f>
        <v>0.13304056229325897</v>
      </c>
      <c r="AU399">
        <v>27</v>
      </c>
      <c r="AV399">
        <f t="shared" si="168"/>
        <v>2.1029300477803092</v>
      </c>
      <c r="AW399">
        <f t="shared" si="169"/>
        <v>2.4440944788866217</v>
      </c>
      <c r="AX399">
        <f t="shared" si="170"/>
        <v>1.1622328957001775</v>
      </c>
      <c r="AY399" s="5"/>
      <c r="BD399" s="5"/>
    </row>
    <row r="400" spans="1:61">
      <c r="A400">
        <v>450</v>
      </c>
      <c r="B400">
        <v>82</v>
      </c>
      <c r="C400" t="s">
        <v>58</v>
      </c>
      <c r="D400">
        <v>1</v>
      </c>
      <c r="E400" s="2">
        <f t="shared" si="145"/>
        <v>256</v>
      </c>
      <c r="F400" s="3">
        <v>30573.438194444443</v>
      </c>
      <c r="G400" t="s">
        <v>45</v>
      </c>
      <c r="H400" s="3"/>
      <c r="I400" t="s">
        <v>46</v>
      </c>
      <c r="J400">
        <v>1033</v>
      </c>
      <c r="K400">
        <v>24.97</v>
      </c>
      <c r="L400">
        <v>39.4</v>
      </c>
      <c r="M400" t="s">
        <v>46</v>
      </c>
      <c r="N400">
        <v>350</v>
      </c>
      <c r="P400" t="s">
        <v>46</v>
      </c>
      <c r="Q400">
        <v>19.634</v>
      </c>
      <c r="R400">
        <v>350</v>
      </c>
      <c r="S400">
        <v>0.17269999999999999</v>
      </c>
      <c r="T400">
        <v>8.8000000000000007</v>
      </c>
      <c r="U400">
        <v>25.42</v>
      </c>
      <c r="V400">
        <v>345</v>
      </c>
      <c r="W400">
        <v>34</v>
      </c>
      <c r="X400">
        <v>-3.3700000000000001E-2</v>
      </c>
      <c r="AM400">
        <v>212</v>
      </c>
      <c r="AN400">
        <f t="shared" si="171"/>
        <v>2482.3941200000004</v>
      </c>
      <c r="AO400">
        <f t="shared" si="166"/>
        <v>46.002194119407314</v>
      </c>
      <c r="AQ400">
        <f t="shared" si="167"/>
        <v>0.51514498939614106</v>
      </c>
      <c r="AS400">
        <f>0.15852+0.0847*COS(RADIANS(E400/365*360))</f>
        <v>0.13304056229325897</v>
      </c>
      <c r="AU400">
        <v>34</v>
      </c>
      <c r="AV400">
        <f t="shared" si="168"/>
        <v>2.8146503944008963</v>
      </c>
      <c r="AW400">
        <f t="shared" si="169"/>
        <v>3.2775904983030499</v>
      </c>
      <c r="AX400">
        <f t="shared" si="170"/>
        <v>1.1644751706368461</v>
      </c>
      <c r="AY400" s="5"/>
      <c r="BD400" s="5"/>
    </row>
    <row r="401" spans="1:61">
      <c r="A401">
        <v>450</v>
      </c>
      <c r="B401">
        <v>82</v>
      </c>
      <c r="C401" t="s">
        <v>58</v>
      </c>
      <c r="D401">
        <v>1</v>
      </c>
      <c r="E401" s="2">
        <f t="shared" si="145"/>
        <v>256</v>
      </c>
      <c r="F401" s="3">
        <v>30573.436805555557</v>
      </c>
      <c r="G401" t="s">
        <v>45</v>
      </c>
      <c r="H401" s="3"/>
      <c r="I401" t="s">
        <v>46</v>
      </c>
      <c r="J401">
        <v>1033</v>
      </c>
      <c r="K401">
        <v>24.96</v>
      </c>
      <c r="L401">
        <v>39.6</v>
      </c>
      <c r="M401" t="s">
        <v>46</v>
      </c>
      <c r="N401">
        <v>350</v>
      </c>
      <c r="P401" t="s">
        <v>46</v>
      </c>
      <c r="Q401">
        <v>19.484000000000002</v>
      </c>
      <c r="R401">
        <v>350</v>
      </c>
      <c r="S401">
        <v>0.20649999999999999</v>
      </c>
      <c r="T401">
        <v>10.6</v>
      </c>
      <c r="U401">
        <v>25.37</v>
      </c>
      <c r="V401">
        <v>294</v>
      </c>
      <c r="W401">
        <v>60</v>
      </c>
      <c r="X401">
        <v>0.30120000000000002</v>
      </c>
      <c r="AM401">
        <v>212</v>
      </c>
      <c r="AN401">
        <f t="shared" si="171"/>
        <v>2481.9784200000004</v>
      </c>
      <c r="AO401">
        <f t="shared" si="166"/>
        <v>45.91230370356989</v>
      </c>
      <c r="AQ401">
        <f t="shared" si="167"/>
        <v>0.51316585154180028</v>
      </c>
      <c r="AS401">
        <f>0.15852+0.0847*COS(RADIANS(E401/365*360))</f>
        <v>0.13304056229325897</v>
      </c>
      <c r="AU401">
        <v>60</v>
      </c>
      <c r="AV401">
        <f t="shared" si="168"/>
        <v>5.0659889973982137</v>
      </c>
      <c r="AW401">
        <f t="shared" si="169"/>
        <v>5.9253033209768668</v>
      </c>
      <c r="AX401">
        <f t="shared" si="170"/>
        <v>1.1696241985562896</v>
      </c>
      <c r="AY401" s="5"/>
      <c r="BD401" s="5"/>
    </row>
    <row r="402" spans="1:61">
      <c r="A402">
        <v>450</v>
      </c>
      <c r="B402">
        <v>82</v>
      </c>
      <c r="C402" t="s">
        <v>58</v>
      </c>
      <c r="D402">
        <v>1</v>
      </c>
      <c r="E402" s="2">
        <f t="shared" si="145"/>
        <v>256</v>
      </c>
      <c r="F402" s="3">
        <v>30573.435416666667</v>
      </c>
      <c r="G402" t="s">
        <v>45</v>
      </c>
      <c r="H402" s="3"/>
      <c r="I402" t="s">
        <v>46</v>
      </c>
      <c r="J402">
        <v>1033</v>
      </c>
      <c r="K402">
        <v>24.93</v>
      </c>
      <c r="L402">
        <v>39.799999999999997</v>
      </c>
      <c r="M402" t="s">
        <v>46</v>
      </c>
      <c r="N402">
        <v>350</v>
      </c>
      <c r="P402" t="s">
        <v>46</v>
      </c>
      <c r="Q402">
        <v>19.634</v>
      </c>
      <c r="R402">
        <v>349</v>
      </c>
      <c r="S402">
        <v>0.2722</v>
      </c>
      <c r="T402">
        <v>13.9</v>
      </c>
      <c r="U402">
        <v>25.47</v>
      </c>
      <c r="V402">
        <v>243</v>
      </c>
      <c r="W402">
        <v>113</v>
      </c>
      <c r="X402">
        <v>0.83460000000000001</v>
      </c>
      <c r="AM402">
        <v>212</v>
      </c>
      <c r="AN402">
        <f t="shared" si="171"/>
        <v>2482.8098199999999</v>
      </c>
      <c r="AO402">
        <f t="shared" si="166"/>
        <v>46.09223033981467</v>
      </c>
      <c r="AQ402">
        <f t="shared" si="167"/>
        <v>0.51713109365832999</v>
      </c>
      <c r="AS402">
        <f>0.15852+0.0847*COS(RADIANS(E402/365*360))</f>
        <v>0.13304056229325897</v>
      </c>
      <c r="AU402">
        <v>113</v>
      </c>
      <c r="AV402">
        <f t="shared" si="168"/>
        <v>9.2038878586387316</v>
      </c>
      <c r="AW402">
        <f t="shared" si="169"/>
        <v>10.828994276469249</v>
      </c>
      <c r="AX402">
        <f t="shared" si="170"/>
        <v>1.1765673857385386</v>
      </c>
      <c r="AY402" s="5"/>
      <c r="BD402" s="5"/>
    </row>
    <row r="403" spans="1:61">
      <c r="A403">
        <v>450</v>
      </c>
      <c r="B403">
        <v>82</v>
      </c>
      <c r="C403" t="s">
        <v>58</v>
      </c>
      <c r="D403">
        <v>1</v>
      </c>
      <c r="E403" s="2">
        <f t="shared" si="145"/>
        <v>256</v>
      </c>
      <c r="F403" s="3">
        <v>30573.432638888888</v>
      </c>
      <c r="G403" t="s">
        <v>45</v>
      </c>
      <c r="H403" s="3"/>
      <c r="I403" t="s">
        <v>46</v>
      </c>
      <c r="J403">
        <v>1033</v>
      </c>
      <c r="K403">
        <v>24.98</v>
      </c>
      <c r="L403">
        <v>40.200000000000003</v>
      </c>
      <c r="M403" t="s">
        <v>46</v>
      </c>
      <c r="N403">
        <v>350</v>
      </c>
      <c r="P403" t="s">
        <v>46</v>
      </c>
      <c r="Q403">
        <v>18.908000000000001</v>
      </c>
      <c r="R403">
        <v>348</v>
      </c>
      <c r="S403">
        <v>0.41139999999999999</v>
      </c>
      <c r="T403">
        <v>21.8</v>
      </c>
      <c r="U403">
        <v>25.17</v>
      </c>
      <c r="V403">
        <v>223</v>
      </c>
      <c r="W403">
        <v>168</v>
      </c>
      <c r="X403">
        <v>1.5832999999999999</v>
      </c>
      <c r="AM403">
        <v>212</v>
      </c>
      <c r="AN403">
        <f t="shared" si="171"/>
        <v>2480.3156200000003</v>
      </c>
      <c r="AO403">
        <f t="shared" si="166"/>
        <v>45.554196441064711</v>
      </c>
      <c r="AQ403">
        <f t="shared" si="167"/>
        <v>0.50531852506121344</v>
      </c>
      <c r="AS403">
        <f>0.15852+0.0847*COS(RADIANS(E403/365*360))</f>
        <v>0.13304056229325897</v>
      </c>
      <c r="AU403">
        <v>168</v>
      </c>
      <c r="AV403">
        <f t="shared" si="168"/>
        <v>14.788799624284735</v>
      </c>
      <c r="AW403">
        <f t="shared" si="169"/>
        <v>17.441690267825312</v>
      </c>
      <c r="AX403">
        <f t="shared" si="170"/>
        <v>1.1793851232647885</v>
      </c>
      <c r="AY403" s="5"/>
      <c r="BD403" s="5"/>
    </row>
    <row r="404" spans="1:61">
      <c r="A404">
        <v>450</v>
      </c>
      <c r="B404">
        <v>82</v>
      </c>
      <c r="C404" t="s">
        <v>58</v>
      </c>
      <c r="D404">
        <v>1</v>
      </c>
      <c r="E404" s="2">
        <f t="shared" si="145"/>
        <v>256</v>
      </c>
      <c r="F404" s="3">
        <v>30573.431250000001</v>
      </c>
      <c r="G404" t="s">
        <v>45</v>
      </c>
      <c r="H404" s="3"/>
      <c r="I404" t="s">
        <v>46</v>
      </c>
      <c r="J404">
        <v>1033</v>
      </c>
      <c r="K404">
        <v>24.98</v>
      </c>
      <c r="L404">
        <v>40.6</v>
      </c>
      <c r="M404" t="s">
        <v>46</v>
      </c>
      <c r="N404">
        <v>350</v>
      </c>
      <c r="P404" t="s">
        <v>46</v>
      </c>
      <c r="Q404">
        <v>18.765000000000001</v>
      </c>
      <c r="R404">
        <v>347</v>
      </c>
      <c r="S404">
        <v>0.57330000000000003</v>
      </c>
      <c r="T404">
        <v>30.5</v>
      </c>
      <c r="U404">
        <v>25.16</v>
      </c>
      <c r="V404">
        <v>204</v>
      </c>
      <c r="W404">
        <v>229</v>
      </c>
      <c r="X404">
        <v>2.5621999999999998</v>
      </c>
      <c r="AM404">
        <v>212</v>
      </c>
      <c r="AN404">
        <f t="shared" si="171"/>
        <v>2480.2324800000006</v>
      </c>
      <c r="AO404">
        <f t="shared" si="166"/>
        <v>45.536352030270244</v>
      </c>
      <c r="AQ404">
        <f t="shared" si="167"/>
        <v>0.50492905026881962</v>
      </c>
      <c r="AS404">
        <f>0.15852+0.0847*COS(RADIANS(E404/365*360))</f>
        <v>0.13304056229325897</v>
      </c>
      <c r="AU404">
        <v>229</v>
      </c>
      <c r="AV404">
        <f t="shared" si="168"/>
        <v>22.845013961519783</v>
      </c>
      <c r="AW404">
        <f t="shared" si="169"/>
        <v>27.022702926765319</v>
      </c>
      <c r="AX404">
        <f t="shared" si="170"/>
        <v>1.1828709307108523</v>
      </c>
      <c r="AY404" s="5"/>
      <c r="BD404" s="5"/>
    </row>
    <row r="405" spans="1:61">
      <c r="A405">
        <v>450</v>
      </c>
      <c r="B405">
        <v>82</v>
      </c>
      <c r="C405" t="s">
        <v>58</v>
      </c>
      <c r="D405">
        <v>1</v>
      </c>
      <c r="E405" s="2">
        <f t="shared" si="145"/>
        <v>256</v>
      </c>
      <c r="F405" s="3">
        <v>30573.429166666665</v>
      </c>
      <c r="G405" t="s">
        <v>45</v>
      </c>
      <c r="H405" s="3"/>
      <c r="I405" t="s">
        <v>46</v>
      </c>
      <c r="J405">
        <v>1033</v>
      </c>
      <c r="K405">
        <v>24.96</v>
      </c>
      <c r="L405">
        <v>41.1</v>
      </c>
      <c r="M405" t="s">
        <v>46</v>
      </c>
      <c r="N405">
        <v>350</v>
      </c>
      <c r="P405" t="s">
        <v>46</v>
      </c>
      <c r="Q405">
        <v>18.663</v>
      </c>
      <c r="R405">
        <v>346</v>
      </c>
      <c r="S405">
        <v>0.69720000000000004</v>
      </c>
      <c r="T405">
        <v>37.4</v>
      </c>
      <c r="U405">
        <v>25.18</v>
      </c>
      <c r="V405">
        <v>187</v>
      </c>
      <c r="W405">
        <v>357</v>
      </c>
      <c r="X405">
        <v>3.5255999999999998</v>
      </c>
      <c r="AM405">
        <v>212</v>
      </c>
      <c r="AN405">
        <f t="shared" si="171"/>
        <v>2480.3987600000005</v>
      </c>
      <c r="AO405">
        <f t="shared" si="166"/>
        <v>45.572046647630224</v>
      </c>
      <c r="AQ405">
        <f t="shared" si="167"/>
        <v>0.50570827413359742</v>
      </c>
      <c r="AS405">
        <f>0.15852+0.0847*COS(RADIANS(E405/365*360))</f>
        <v>0.13304056229325897</v>
      </c>
      <c r="AU405">
        <v>357</v>
      </c>
      <c r="AV405">
        <f t="shared" si="168"/>
        <v>31.713237959652119</v>
      </c>
      <c r="AW405">
        <f t="shared" si="169"/>
        <v>37.625893312498349</v>
      </c>
      <c r="AX405">
        <f t="shared" si="170"/>
        <v>1.18644123821001</v>
      </c>
      <c r="AY405" s="5"/>
      <c r="BD405" s="5"/>
    </row>
    <row r="406" spans="1:61">
      <c r="A406">
        <v>450</v>
      </c>
      <c r="B406">
        <v>82</v>
      </c>
      <c r="C406" t="s">
        <v>58</v>
      </c>
      <c r="D406">
        <v>1</v>
      </c>
      <c r="E406" s="2">
        <f t="shared" si="145"/>
        <v>256</v>
      </c>
      <c r="F406" s="3">
        <v>30573.427083333332</v>
      </c>
      <c r="G406" t="s">
        <v>45</v>
      </c>
      <c r="H406" s="3"/>
      <c r="I406" t="s">
        <v>46</v>
      </c>
      <c r="J406">
        <v>1033</v>
      </c>
      <c r="K406">
        <v>24.95</v>
      </c>
      <c r="L406">
        <v>41.6</v>
      </c>
      <c r="M406" t="s">
        <v>46</v>
      </c>
      <c r="N406">
        <v>350</v>
      </c>
      <c r="P406" t="s">
        <v>46</v>
      </c>
      <c r="Q406">
        <v>18.553000000000001</v>
      </c>
      <c r="R406">
        <v>345</v>
      </c>
      <c r="S406">
        <v>0.81740000000000002</v>
      </c>
      <c r="T406">
        <v>44.1</v>
      </c>
      <c r="U406">
        <v>25.2</v>
      </c>
      <c r="V406">
        <v>186</v>
      </c>
      <c r="W406">
        <v>437</v>
      </c>
      <c r="X406">
        <v>4.1532999999999998</v>
      </c>
      <c r="AM406">
        <v>212</v>
      </c>
      <c r="AN406">
        <f t="shared" si="171"/>
        <v>2480.56504</v>
      </c>
      <c r="AO406">
        <f t="shared" si="166"/>
        <v>45.607764453888748</v>
      </c>
      <c r="AQ406">
        <f t="shared" si="167"/>
        <v>0.50648859581391936</v>
      </c>
      <c r="AS406">
        <f>0.15852+0.0847*COS(RADIANS(E406/365*360))</f>
        <v>0.13304056229325897</v>
      </c>
      <c r="AU406">
        <v>437</v>
      </c>
      <c r="AV406">
        <f t="shared" si="168"/>
        <v>36.804478685367478</v>
      </c>
      <c r="AW406">
        <f t="shared" si="169"/>
        <v>43.675704058802388</v>
      </c>
      <c r="AX406">
        <f t="shared" si="170"/>
        <v>1.1866953593386105</v>
      </c>
      <c r="AY406" s="5">
        <f t="shared" ref="AY406:AY413" si="172">W406*AS406*AV406/SQRT(W406^2*AS406^2-AV406^2)</f>
        <v>47.54398462184804</v>
      </c>
      <c r="AZ406">
        <f t="shared" ref="AZ406:AZ413" si="173">LN(AY406)-LN(1+EXP(614.6/8.314-200000/AN406))+32879/AN406</f>
        <v>17.115070526284111</v>
      </c>
      <c r="BA406">
        <f t="shared" ref="BA406:BA413" si="174">EXP(AZ406-32879/8.314/298.16)/(1+EXP(614.6/8.314-200000/298.16/8.314))</f>
        <v>47.010763802723943</v>
      </c>
      <c r="BB406">
        <f t="shared" ref="BB406:BB413" si="175">+EXP(11.88-14510/AN406)*1000</f>
        <v>415933.87151899486</v>
      </c>
      <c r="BC406">
        <f t="shared" ref="BC406:BC413" si="176">+EXP(38.08-80470/AN406)</f>
        <v>281.40938233604703</v>
      </c>
      <c r="BD406" s="5">
        <f t="shared" ref="BD406:BD413" si="177">(X406+AQ406)*(V406+BC406*(1+212.78/BB406*1000))/(V406-AO406)</f>
        <v>20.292127169009035</v>
      </c>
      <c r="BE406">
        <f t="shared" ref="BE406:BE413" si="178">+LN(BD406)-LN(1+EXP(645/8.31-203000/AN406))+(74000/AN406)</f>
        <v>32.82753767878328</v>
      </c>
      <c r="BF406">
        <f t="shared" ref="BF406:BF413" si="179">EXP(BE406-74000/8.314/298.16)/(1+EXP(645/8.314-203000/298.16/8.314))</f>
        <v>19.342111652720618</v>
      </c>
    </row>
    <row r="407" spans="1:61">
      <c r="A407">
        <v>450</v>
      </c>
      <c r="B407">
        <v>82</v>
      </c>
      <c r="C407" t="s">
        <v>58</v>
      </c>
      <c r="D407">
        <v>1</v>
      </c>
      <c r="E407" s="2">
        <f t="shared" si="145"/>
        <v>256</v>
      </c>
      <c r="F407" s="3">
        <v>30573.425694444446</v>
      </c>
      <c r="G407" t="s">
        <v>45</v>
      </c>
      <c r="H407" s="3"/>
      <c r="I407" t="s">
        <v>46</v>
      </c>
      <c r="J407">
        <v>1033</v>
      </c>
      <c r="K407">
        <v>24.95</v>
      </c>
      <c r="L407">
        <v>41.8</v>
      </c>
      <c r="M407" t="s">
        <v>46</v>
      </c>
      <c r="N407">
        <v>350</v>
      </c>
      <c r="P407" t="s">
        <v>46</v>
      </c>
      <c r="Q407">
        <v>18.547000000000001</v>
      </c>
      <c r="R407">
        <v>345</v>
      </c>
      <c r="S407">
        <v>0.873</v>
      </c>
      <c r="T407">
        <v>47.1</v>
      </c>
      <c r="U407">
        <v>25.23</v>
      </c>
      <c r="V407">
        <v>188</v>
      </c>
      <c r="W407">
        <v>607</v>
      </c>
      <c r="X407">
        <v>4.3795999999999999</v>
      </c>
      <c r="AM407">
        <v>212</v>
      </c>
      <c r="AN407">
        <f t="shared" si="171"/>
        <v>2480.8144600000005</v>
      </c>
      <c r="AO407">
        <f t="shared" si="166"/>
        <v>45.661384667906781</v>
      </c>
      <c r="AQ407">
        <f t="shared" si="167"/>
        <v>0.50766113978432692</v>
      </c>
      <c r="AS407">
        <f>0.15852+0.0847*COS(RADIANS(E407/365*360))</f>
        <v>0.13304056229325897</v>
      </c>
      <c r="AU407">
        <v>607</v>
      </c>
      <c r="AV407">
        <f t="shared" si="168"/>
        <v>38.362697651564616</v>
      </c>
      <c r="AW407">
        <f t="shared" si="169"/>
        <v>45.509741494563606</v>
      </c>
      <c r="AX407">
        <f t="shared" si="170"/>
        <v>1.1863019099416097</v>
      </c>
      <c r="AY407" s="5">
        <f t="shared" si="172"/>
        <v>43.595929275770942</v>
      </c>
      <c r="AZ407">
        <f t="shared" si="173"/>
        <v>17.027036443224087</v>
      </c>
      <c r="BA407">
        <f t="shared" si="174"/>
        <v>43.049151003613638</v>
      </c>
      <c r="BB407">
        <f t="shared" si="175"/>
        <v>416178.55563862168</v>
      </c>
      <c r="BC407">
        <f t="shared" si="176"/>
        <v>282.32870373441136</v>
      </c>
      <c r="BD407" s="5">
        <f t="shared" si="177"/>
        <v>21.105151531557855</v>
      </c>
      <c r="BE407">
        <f t="shared" si="178"/>
        <v>32.863702760051325</v>
      </c>
      <c r="BF407">
        <f t="shared" si="179"/>
        <v>20.054423464683733</v>
      </c>
    </row>
    <row r="408" spans="1:61">
      <c r="A408">
        <v>450</v>
      </c>
      <c r="B408">
        <v>82</v>
      </c>
      <c r="C408" t="s">
        <v>58</v>
      </c>
      <c r="D408">
        <v>1</v>
      </c>
      <c r="E408" s="2">
        <f t="shared" si="145"/>
        <v>256</v>
      </c>
      <c r="F408" s="3">
        <v>30573.422916666666</v>
      </c>
      <c r="G408" t="s">
        <v>45</v>
      </c>
      <c r="H408" s="3"/>
      <c r="I408" t="s">
        <v>46</v>
      </c>
      <c r="J408">
        <v>1033</v>
      </c>
      <c r="K408">
        <v>24.96</v>
      </c>
      <c r="L408">
        <v>42.1</v>
      </c>
      <c r="M408" t="s">
        <v>46</v>
      </c>
      <c r="N408">
        <v>350</v>
      </c>
      <c r="P408" t="s">
        <v>46</v>
      </c>
      <c r="Q408">
        <v>19.108000000000001</v>
      </c>
      <c r="R408">
        <v>344</v>
      </c>
      <c r="S408">
        <v>0.95740000000000003</v>
      </c>
      <c r="T408">
        <v>50.1</v>
      </c>
      <c r="U408">
        <v>25.58</v>
      </c>
      <c r="V408">
        <v>190</v>
      </c>
      <c r="W408">
        <v>727</v>
      </c>
      <c r="X408">
        <v>4.5976999999999997</v>
      </c>
      <c r="AM408">
        <v>212</v>
      </c>
      <c r="AN408">
        <f t="shared" si="171"/>
        <v>2483.7243600000002</v>
      </c>
      <c r="AO408">
        <f t="shared" si="166"/>
        <v>46.29082415639418</v>
      </c>
      <c r="AQ408">
        <f t="shared" si="167"/>
        <v>0.52152515361595519</v>
      </c>
      <c r="AS408">
        <f>0.15852+0.0847*COS(RADIANS(E408/365*360))</f>
        <v>0.13304056229325897</v>
      </c>
      <c r="AU408">
        <v>727</v>
      </c>
      <c r="AV408">
        <f t="shared" si="168"/>
        <v>40.264626764469718</v>
      </c>
      <c r="AW408">
        <f t="shared" si="169"/>
        <v>47.771170878779166</v>
      </c>
      <c r="AX408">
        <f t="shared" si="170"/>
        <v>1.1864302420638198</v>
      </c>
      <c r="AY408" s="5">
        <f t="shared" si="172"/>
        <v>44.284418735414128</v>
      </c>
      <c r="AZ408">
        <f t="shared" si="173"/>
        <v>17.027055787998677</v>
      </c>
      <c r="BA408">
        <f t="shared" si="174"/>
        <v>43.049983787791049</v>
      </c>
      <c r="BB408">
        <f t="shared" si="175"/>
        <v>419040.2044897739</v>
      </c>
      <c r="BC408">
        <f t="shared" si="176"/>
        <v>293.26443255206925</v>
      </c>
      <c r="BD408" s="5">
        <f t="shared" si="177"/>
        <v>22.519521930431871</v>
      </c>
      <c r="BE408">
        <f t="shared" si="178"/>
        <v>32.892151095854373</v>
      </c>
      <c r="BF408">
        <f t="shared" si="179"/>
        <v>20.633131042644614</v>
      </c>
    </row>
    <row r="409" spans="1:61">
      <c r="A409">
        <v>450</v>
      </c>
      <c r="B409">
        <v>82</v>
      </c>
      <c r="C409" t="s">
        <v>58</v>
      </c>
      <c r="D409">
        <v>1</v>
      </c>
      <c r="E409" s="2">
        <f t="shared" si="145"/>
        <v>256</v>
      </c>
      <c r="F409" s="3">
        <v>30573.421527777777</v>
      </c>
      <c r="G409" t="s">
        <v>45</v>
      </c>
      <c r="H409" s="3"/>
      <c r="I409" t="s">
        <v>46</v>
      </c>
      <c r="J409">
        <v>1033</v>
      </c>
      <c r="K409">
        <v>24.95</v>
      </c>
      <c r="L409">
        <v>42.3</v>
      </c>
      <c r="M409" t="s">
        <v>46</v>
      </c>
      <c r="N409">
        <v>350</v>
      </c>
      <c r="P409" t="s">
        <v>46</v>
      </c>
      <c r="Q409">
        <v>19.417999999999999</v>
      </c>
      <c r="R409">
        <v>344</v>
      </c>
      <c r="S409">
        <v>0.99270000000000003</v>
      </c>
      <c r="T409">
        <v>51.1</v>
      </c>
      <c r="U409">
        <v>25.77</v>
      </c>
      <c r="V409">
        <v>189</v>
      </c>
      <c r="W409">
        <v>995</v>
      </c>
      <c r="X409">
        <v>4.7024999999999997</v>
      </c>
      <c r="AM409">
        <v>212</v>
      </c>
      <c r="AN409">
        <f t="shared" si="171"/>
        <v>2485.30402</v>
      </c>
      <c r="AO409">
        <f t="shared" si="166"/>
        <v>46.635519788846416</v>
      </c>
      <c r="AQ409">
        <f t="shared" si="167"/>
        <v>0.52919525373327936</v>
      </c>
      <c r="AS409">
        <f>0.15852+0.0847*COS(RADIANS(E409/365*360))</f>
        <v>0.13304056229325897</v>
      </c>
      <c r="AU409">
        <v>995</v>
      </c>
      <c r="AV409">
        <f t="shared" si="168"/>
        <v>41.492261435848718</v>
      </c>
      <c r="AW409">
        <f t="shared" si="169"/>
        <v>49.249479167944266</v>
      </c>
      <c r="AX409">
        <f t="shared" si="170"/>
        <v>1.1869557711162357</v>
      </c>
      <c r="AY409" s="5">
        <f t="shared" si="172"/>
        <v>43.694154589580634</v>
      </c>
      <c r="AZ409">
        <f t="shared" si="173"/>
        <v>17.00515200115883</v>
      </c>
      <c r="BA409">
        <f t="shared" si="174"/>
        <v>42.117278301028911</v>
      </c>
      <c r="BB409">
        <f t="shared" si="175"/>
        <v>420599.07617107593</v>
      </c>
      <c r="BC409">
        <f t="shared" si="176"/>
        <v>299.36616884069679</v>
      </c>
      <c r="BD409" s="5">
        <f t="shared" si="177"/>
        <v>23.51229595268433</v>
      </c>
      <c r="BE409">
        <f t="shared" si="178"/>
        <v>32.915498607900119</v>
      </c>
      <c r="BF409">
        <f t="shared" si="179"/>
        <v>21.120530965795631</v>
      </c>
    </row>
    <row r="410" spans="1:61">
      <c r="A410">
        <v>450</v>
      </c>
      <c r="B410">
        <v>82</v>
      </c>
      <c r="C410" t="s">
        <v>58</v>
      </c>
      <c r="D410">
        <v>1</v>
      </c>
      <c r="E410" s="2">
        <f t="shared" si="145"/>
        <v>256</v>
      </c>
      <c r="F410" s="3">
        <v>30573.420138888891</v>
      </c>
      <c r="G410" t="s">
        <v>45</v>
      </c>
      <c r="H410" s="3"/>
      <c r="I410" t="s">
        <v>46</v>
      </c>
      <c r="J410">
        <v>1033</v>
      </c>
      <c r="K410">
        <v>24.99</v>
      </c>
      <c r="L410">
        <v>42.3</v>
      </c>
      <c r="M410" t="s">
        <v>46</v>
      </c>
      <c r="N410">
        <v>350</v>
      </c>
      <c r="P410" t="s">
        <v>46</v>
      </c>
      <c r="Q410">
        <v>19.445</v>
      </c>
      <c r="R410">
        <v>344</v>
      </c>
      <c r="S410">
        <v>1.0241</v>
      </c>
      <c r="T410">
        <v>52.7</v>
      </c>
      <c r="U410">
        <v>25.8</v>
      </c>
      <c r="V410">
        <v>193</v>
      </c>
      <c r="W410">
        <v>1093</v>
      </c>
      <c r="X410">
        <v>4.7156000000000002</v>
      </c>
      <c r="AM410">
        <v>212</v>
      </c>
      <c r="AN410">
        <f t="shared" si="171"/>
        <v>2485.5534400000001</v>
      </c>
      <c r="AO410">
        <f t="shared" si="166"/>
        <v>46.690139309377436</v>
      </c>
      <c r="AQ410">
        <f t="shared" si="167"/>
        <v>0.53041569186735782</v>
      </c>
      <c r="AS410">
        <f>0.15852+0.0847*COS(RADIANS(E410/365*360))</f>
        <v>0.13304056229325897</v>
      </c>
      <c r="AU410">
        <v>1093</v>
      </c>
      <c r="AV410">
        <f t="shared" si="168"/>
        <v>41.073251751694798</v>
      </c>
      <c r="AW410">
        <f t="shared" si="169"/>
        <v>48.718556843684823</v>
      </c>
      <c r="AX410">
        <f t="shared" si="170"/>
        <v>1.1861382959939264</v>
      </c>
      <c r="AY410" s="5">
        <f t="shared" si="172"/>
        <v>42.816773019991246</v>
      </c>
      <c r="AZ410">
        <f t="shared" si="173"/>
        <v>16.983528466239715</v>
      </c>
      <c r="BA410">
        <f t="shared" si="174"/>
        <v>41.216329813507357</v>
      </c>
      <c r="BB410">
        <f t="shared" si="175"/>
        <v>420845.56179768237</v>
      </c>
      <c r="BC410">
        <f t="shared" si="176"/>
        <v>300.3404203601753</v>
      </c>
      <c r="BD410" s="5">
        <f t="shared" si="177"/>
        <v>23.13372433485198</v>
      </c>
      <c r="BE410">
        <f t="shared" si="178"/>
        <v>32.896139553259474</v>
      </c>
      <c r="BF410">
        <f t="shared" si="179"/>
        <v>20.715589739130067</v>
      </c>
    </row>
    <row r="411" spans="1:61">
      <c r="A411">
        <v>450</v>
      </c>
      <c r="B411">
        <v>82</v>
      </c>
      <c r="C411" t="s">
        <v>58</v>
      </c>
      <c r="D411">
        <v>1</v>
      </c>
      <c r="E411" s="2">
        <f t="shared" si="145"/>
        <v>256</v>
      </c>
      <c r="F411" s="3">
        <v>30573.414583333335</v>
      </c>
      <c r="G411" t="s">
        <v>45</v>
      </c>
      <c r="H411" s="3"/>
      <c r="I411" t="s">
        <v>46</v>
      </c>
      <c r="J411">
        <v>1033</v>
      </c>
      <c r="K411">
        <v>24.98</v>
      </c>
      <c r="L411">
        <v>42.9</v>
      </c>
      <c r="M411" t="s">
        <v>46</v>
      </c>
      <c r="N411">
        <v>350</v>
      </c>
      <c r="P411" t="s">
        <v>46</v>
      </c>
      <c r="Q411">
        <v>19.87</v>
      </c>
      <c r="R411">
        <v>344</v>
      </c>
      <c r="S411">
        <v>1.1339999999999999</v>
      </c>
      <c r="T411">
        <v>57.1</v>
      </c>
      <c r="U411">
        <v>26.11</v>
      </c>
      <c r="V411">
        <v>202</v>
      </c>
      <c r="W411">
        <v>1436</v>
      </c>
      <c r="X411">
        <v>4.7435999999999998</v>
      </c>
      <c r="AM411">
        <v>212</v>
      </c>
      <c r="AN411">
        <f t="shared" si="171"/>
        <v>2488.1307800000004</v>
      </c>
      <c r="AO411">
        <f t="shared" si="166"/>
        <v>47.257651131111317</v>
      </c>
      <c r="AQ411">
        <f t="shared" si="167"/>
        <v>0.54317819477484863</v>
      </c>
      <c r="AS411">
        <f>0.15852+0.0847*COS(RADIANS(E411/365*360))</f>
        <v>0.13304056229325897</v>
      </c>
      <c r="AU411">
        <v>1436</v>
      </c>
      <c r="AV411">
        <f t="shared" si="168"/>
        <v>40.521826012740945</v>
      </c>
      <c r="AW411">
        <f t="shared" si="169"/>
        <v>48.008893418538761</v>
      </c>
      <c r="AX411">
        <f t="shared" si="170"/>
        <v>1.1847662887512453</v>
      </c>
      <c r="AY411" s="5">
        <f t="shared" si="172"/>
        <v>41.465288804786752</v>
      </c>
      <c r="AZ411">
        <f t="shared" si="173"/>
        <v>16.937627708879692</v>
      </c>
      <c r="BA411">
        <f t="shared" si="174"/>
        <v>39.367231213486406</v>
      </c>
      <c r="BB411">
        <f t="shared" si="175"/>
        <v>423398.14160181512</v>
      </c>
      <c r="BC411">
        <f t="shared" si="176"/>
        <v>310.58338705630632</v>
      </c>
      <c r="BD411" s="5">
        <f t="shared" si="177"/>
        <v>22.845067322364347</v>
      </c>
      <c r="BE411">
        <f t="shared" si="178"/>
        <v>32.851240051689615</v>
      </c>
      <c r="BF411">
        <f t="shared" si="179"/>
        <v>19.806042001407892</v>
      </c>
    </row>
    <row r="412" spans="1:61">
      <c r="A412">
        <v>450</v>
      </c>
      <c r="B412">
        <v>82</v>
      </c>
      <c r="C412" t="s">
        <v>58</v>
      </c>
      <c r="D412">
        <v>1</v>
      </c>
      <c r="E412" s="2">
        <f t="shared" si="145"/>
        <v>256</v>
      </c>
      <c r="F412" s="3">
        <v>30573.418055555554</v>
      </c>
      <c r="G412" t="s">
        <v>45</v>
      </c>
      <c r="H412" s="3"/>
      <c r="I412" t="s">
        <v>46</v>
      </c>
      <c r="J412">
        <v>1033</v>
      </c>
      <c r="K412">
        <v>24.9</v>
      </c>
      <c r="L412">
        <v>43.1</v>
      </c>
      <c r="M412" t="s">
        <v>46</v>
      </c>
      <c r="N412">
        <v>350</v>
      </c>
      <c r="P412" t="s">
        <v>46</v>
      </c>
      <c r="Q412">
        <v>20.305</v>
      </c>
      <c r="R412">
        <v>344</v>
      </c>
      <c r="S412">
        <v>1.1367</v>
      </c>
      <c r="T412">
        <v>56</v>
      </c>
      <c r="U412">
        <v>26.33</v>
      </c>
      <c r="V412">
        <v>199</v>
      </c>
      <c r="W412">
        <v>1436</v>
      </c>
      <c r="X412">
        <v>4.7803000000000004</v>
      </c>
      <c r="AM412">
        <v>212</v>
      </c>
      <c r="AN412">
        <f t="shared" si="171"/>
        <v>2489.9598599999999</v>
      </c>
      <c r="AO412">
        <f t="shared" si="166"/>
        <v>47.66385808556479</v>
      </c>
      <c r="AQ412">
        <f t="shared" si="167"/>
        <v>0.5524048236757535</v>
      </c>
      <c r="AS412">
        <f>0.15852+0.0847*COS(RADIANS(E412/365*360))</f>
        <v>0.13304056229325897</v>
      </c>
      <c r="AU412">
        <v>1436</v>
      </c>
      <c r="AV412">
        <f t="shared" si="168"/>
        <v>41.485472324375095</v>
      </c>
      <c r="AW412">
        <f t="shared" si="169"/>
        <v>49.190487993630988</v>
      </c>
      <c r="AX412">
        <f t="shared" si="170"/>
        <v>1.1857280449650023</v>
      </c>
      <c r="AY412" s="5">
        <f t="shared" si="172"/>
        <v>42.499575796795462</v>
      </c>
      <c r="AZ412">
        <f t="shared" si="173"/>
        <v>16.95246292087905</v>
      </c>
      <c r="BA412">
        <f t="shared" si="174"/>
        <v>39.955605975605884</v>
      </c>
      <c r="BB412">
        <f t="shared" si="175"/>
        <v>425215.80754467985</v>
      </c>
      <c r="BC412">
        <f t="shared" si="176"/>
        <v>318.05042689318157</v>
      </c>
      <c r="BD412" s="5">
        <f t="shared" si="177"/>
        <v>23.827740203818188</v>
      </c>
      <c r="BE412">
        <f t="shared" si="178"/>
        <v>32.870364486880327</v>
      </c>
      <c r="BF412">
        <f t="shared" si="179"/>
        <v>20.188466538970673</v>
      </c>
    </row>
    <row r="413" spans="1:61">
      <c r="A413">
        <v>450</v>
      </c>
      <c r="B413">
        <v>82</v>
      </c>
      <c r="C413" t="s">
        <v>58</v>
      </c>
      <c r="D413">
        <v>1</v>
      </c>
      <c r="E413" s="2">
        <f t="shared" si="145"/>
        <v>256</v>
      </c>
      <c r="F413" s="3">
        <v>30573.416666666668</v>
      </c>
      <c r="G413" t="s">
        <v>45</v>
      </c>
      <c r="H413" s="3"/>
      <c r="I413" t="s">
        <v>46</v>
      </c>
      <c r="J413">
        <v>1033</v>
      </c>
      <c r="K413">
        <v>24.99</v>
      </c>
      <c r="L413">
        <v>43</v>
      </c>
      <c r="M413" t="s">
        <v>46</v>
      </c>
      <c r="N413">
        <v>350</v>
      </c>
      <c r="P413" t="s">
        <v>46</v>
      </c>
      <c r="Q413">
        <v>20.106000000000002</v>
      </c>
      <c r="R413">
        <v>344</v>
      </c>
      <c r="S413">
        <v>1.1698</v>
      </c>
      <c r="T413">
        <v>58.2</v>
      </c>
      <c r="U413">
        <v>26.25</v>
      </c>
      <c r="V413">
        <v>204</v>
      </c>
      <c r="W413">
        <v>1559</v>
      </c>
      <c r="X413">
        <v>4.7556000000000003</v>
      </c>
      <c r="AM413">
        <v>212</v>
      </c>
      <c r="AN413">
        <f t="shared" si="171"/>
        <v>2489.2947400000003</v>
      </c>
      <c r="AO413">
        <f t="shared" si="166"/>
        <v>47.51581319961241</v>
      </c>
      <c r="AQ413">
        <f t="shared" si="167"/>
        <v>0.54903326322258228</v>
      </c>
      <c r="AS413">
        <f>0.15852+0.0847*COS(RADIANS(E413/365*360))</f>
        <v>0.13304056229325897</v>
      </c>
      <c r="AU413">
        <v>1559</v>
      </c>
      <c r="AV413">
        <f t="shared" si="168"/>
        <v>40.547307548111874</v>
      </c>
      <c r="AW413">
        <f t="shared" si="169"/>
        <v>48.031817803528554</v>
      </c>
      <c r="AX413">
        <f t="shared" si="170"/>
        <v>1.1845871084420549</v>
      </c>
      <c r="AY413" s="5">
        <f t="shared" si="172"/>
        <v>41.345058764594583</v>
      </c>
      <c r="AZ413">
        <f t="shared" si="173"/>
        <v>16.928485170533236</v>
      </c>
      <c r="BA413">
        <f t="shared" si="174"/>
        <v>39.008955064806528</v>
      </c>
      <c r="BB413">
        <f t="shared" si="175"/>
        <v>424554.24624597194</v>
      </c>
      <c r="BC413">
        <f t="shared" si="176"/>
        <v>315.31586603076727</v>
      </c>
      <c r="BD413" s="5">
        <f t="shared" si="177"/>
        <v>22.96129092888691</v>
      </c>
      <c r="BE413">
        <f t="shared" si="178"/>
        <v>32.841688002844187</v>
      </c>
      <c r="BF413">
        <f t="shared" si="179"/>
        <v>19.617754418507033</v>
      </c>
    </row>
    <row r="414" spans="1:61">
      <c r="D414" s="3"/>
      <c r="E414" s="2"/>
      <c r="H414" s="3"/>
    </row>
    <row r="415" spans="1:61">
      <c r="A415" s="8">
        <v>48</v>
      </c>
      <c r="B415" s="8">
        <v>82</v>
      </c>
      <c r="C415" t="s">
        <v>58</v>
      </c>
      <c r="D415" s="8">
        <v>1</v>
      </c>
      <c r="E415" s="2">
        <f>ROUND(F415,0)-"1-1-83"+1</f>
        <v>34</v>
      </c>
      <c r="F415" s="3">
        <v>30350.320833333335</v>
      </c>
      <c r="G415" t="s">
        <v>47</v>
      </c>
      <c r="H415">
        <v>-15</v>
      </c>
      <c r="I415">
        <v>-13.2</v>
      </c>
      <c r="J415">
        <v>1042</v>
      </c>
      <c r="K415">
        <v>10.4</v>
      </c>
      <c r="L415">
        <v>62.6</v>
      </c>
      <c r="M415" t="s">
        <v>46</v>
      </c>
      <c r="N415">
        <v>330</v>
      </c>
      <c r="O415" t="s">
        <v>46</v>
      </c>
      <c r="P415" t="s">
        <v>46</v>
      </c>
      <c r="Q415">
        <v>4.2610000000000001</v>
      </c>
      <c r="R415">
        <v>330</v>
      </c>
      <c r="S415">
        <v>1.34E-2</v>
      </c>
      <c r="T415">
        <v>3.2</v>
      </c>
      <c r="U415">
        <v>10</v>
      </c>
      <c r="V415">
        <v>280</v>
      </c>
      <c r="W415">
        <v>7</v>
      </c>
      <c r="X415">
        <v>9.3600000000000003E-2</v>
      </c>
      <c r="AH415" s="8">
        <f>AVERAGE(X415:X415)-AVERAGE(W415:W415)*AT415</f>
        <v>-0.21803443499999997</v>
      </c>
      <c r="AI415">
        <v>3.5499999999999997E-2</v>
      </c>
      <c r="AJ415">
        <v>2</v>
      </c>
      <c r="AK415">
        <f>AVERAGE(U415:U416)</f>
        <v>12.2</v>
      </c>
      <c r="AL415">
        <f>AVERAGE(V415:V416)</f>
        <v>283.5</v>
      </c>
      <c r="AM415">
        <v>212</v>
      </c>
      <c r="AN415">
        <f>8.314*(AK415+273.16)</f>
        <v>2372.4830400000001</v>
      </c>
      <c r="AO415">
        <f t="shared" ref="AO415:AO422" si="180">0.5*AM415/1.01325*1000/EXP(-3.9489+28990/AN415)</f>
        <v>26.780284237674238</v>
      </c>
      <c r="AP415">
        <f>LN(-AH415)+57052/AN415</f>
        <v>22.524277221536764</v>
      </c>
      <c r="AQ415">
        <f t="shared" ref="AQ415:AQ422" si="181">EXP(AP$415-57052/AN415)</f>
        <v>0.21803443500000033</v>
      </c>
      <c r="AR415">
        <f>AI415*4*(1+2*AO415/AL415)/(1-AO415/AL415)</f>
        <v>0.1864391310241682</v>
      </c>
      <c r="AS415">
        <f>0.15852+0.0847*COS(RADIANS(E415/365*360))</f>
        <v>0.22912217387472686</v>
      </c>
      <c r="AT415">
        <f>0.000000926*E415*E415 - 0.000385884*E415+ 0.056568805</f>
        <v>4.4519204999999999E-2</v>
      </c>
      <c r="AU415">
        <v>7</v>
      </c>
      <c r="AV415">
        <f t="shared" ref="AV415:AV422" si="182">(X415+AQ415)/(V415-AO415)*(4*V415+8*AO415)</f>
        <v>1.6420357946007891</v>
      </c>
      <c r="AW415">
        <f t="shared" ref="AW415:AW422" si="183">(X415+AQ415)/(V415-AO415)*(4.5*V415+10.5*AO415)</f>
        <v>1.8967275257509861</v>
      </c>
      <c r="AX415">
        <f t="shared" ref="AX415:AX422" si="184">AW415/AV415</f>
        <v>1.1551072954607045</v>
      </c>
      <c r="AY415" s="5"/>
      <c r="BD415" s="5"/>
      <c r="BG415">
        <f>AVERAGE(BA415:BA422)</f>
        <v>76.295757403589192</v>
      </c>
      <c r="BH415">
        <f>AVERAGE(BF415:BF422)</f>
        <v>38.573205329476039</v>
      </c>
      <c r="BI415">
        <f>BG415/BH415</f>
        <v>1.9779470425623962</v>
      </c>
    </row>
    <row r="416" spans="1:61">
      <c r="A416">
        <v>48</v>
      </c>
      <c r="B416">
        <v>82</v>
      </c>
      <c r="C416" t="s">
        <v>58</v>
      </c>
      <c r="D416">
        <v>1</v>
      </c>
      <c r="E416" s="2">
        <f t="shared" si="145"/>
        <v>34</v>
      </c>
      <c r="F416" s="3">
        <v>30350.726388888888</v>
      </c>
      <c r="G416" t="s">
        <v>47</v>
      </c>
      <c r="H416">
        <v>-15</v>
      </c>
      <c r="I416" t="s">
        <v>46</v>
      </c>
      <c r="J416">
        <v>1042</v>
      </c>
      <c r="K416">
        <v>14.1</v>
      </c>
      <c r="L416">
        <v>61.9</v>
      </c>
      <c r="M416" t="s">
        <v>46</v>
      </c>
      <c r="N416">
        <v>330</v>
      </c>
      <c r="O416">
        <v>13</v>
      </c>
      <c r="P416" t="s">
        <v>46</v>
      </c>
      <c r="Q416">
        <v>6.2649999999999997</v>
      </c>
      <c r="R416">
        <v>327</v>
      </c>
      <c r="S416">
        <v>0.24690000000000001</v>
      </c>
      <c r="T416">
        <v>39.4</v>
      </c>
      <c r="U416">
        <v>14.4</v>
      </c>
      <c r="V416">
        <v>287</v>
      </c>
      <c r="W416">
        <v>105</v>
      </c>
      <c r="X416">
        <v>0.90680000000000005</v>
      </c>
      <c r="AM416">
        <v>212</v>
      </c>
      <c r="AN416">
        <f t="shared" ref="AN416:AN422" si="185">8.314*(U416+273.16)</f>
        <v>2390.7738399999998</v>
      </c>
      <c r="AO416">
        <f t="shared" si="180"/>
        <v>29.404578349539328</v>
      </c>
      <c r="AQ416">
        <f t="shared" si="181"/>
        <v>0.26207463876982823</v>
      </c>
      <c r="AS416">
        <f>0.15852+0.0847*COS(RADIANS(E416/365*360))</f>
        <v>0.22912217387472686</v>
      </c>
      <c r="AU416">
        <v>105</v>
      </c>
      <c r="AV416">
        <f t="shared" si="182"/>
        <v>6.2766263550819854</v>
      </c>
      <c r="AW416">
        <f t="shared" si="183"/>
        <v>7.2613456244675678</v>
      </c>
      <c r="AX416">
        <f t="shared" si="184"/>
        <v>1.1568867116947763</v>
      </c>
      <c r="AY416" s="5"/>
      <c r="BD416" s="5"/>
    </row>
    <row r="417" spans="1:61">
      <c r="A417">
        <v>48</v>
      </c>
      <c r="B417">
        <v>82</v>
      </c>
      <c r="C417" t="s">
        <v>58</v>
      </c>
      <c r="D417">
        <v>1</v>
      </c>
      <c r="E417" s="2">
        <f>ROUND(F417,0)-"1-1-83"+1</f>
        <v>34</v>
      </c>
      <c r="F417" s="3">
        <v>30350.382638888888</v>
      </c>
      <c r="G417" t="s">
        <v>47</v>
      </c>
      <c r="H417">
        <v>-15</v>
      </c>
      <c r="I417">
        <v>-16</v>
      </c>
      <c r="J417">
        <v>1042</v>
      </c>
      <c r="K417">
        <v>14.3</v>
      </c>
      <c r="L417">
        <v>56.5</v>
      </c>
      <c r="M417" t="s">
        <v>46</v>
      </c>
      <c r="N417">
        <v>330</v>
      </c>
      <c r="O417" t="s">
        <v>46</v>
      </c>
      <c r="P417" t="s">
        <v>46</v>
      </c>
      <c r="Q417">
        <v>6.9939999999999998</v>
      </c>
      <c r="R417">
        <v>319</v>
      </c>
      <c r="S417">
        <v>0.56420000000000003</v>
      </c>
      <c r="T417">
        <v>80.7</v>
      </c>
      <c r="U417">
        <v>14.4</v>
      </c>
      <c r="V417">
        <v>221</v>
      </c>
      <c r="W417">
        <v>326</v>
      </c>
      <c r="X417">
        <v>4.8103999999999996</v>
      </c>
      <c r="AM417">
        <v>212</v>
      </c>
      <c r="AN417">
        <f t="shared" si="185"/>
        <v>2390.7738399999998</v>
      </c>
      <c r="AO417">
        <f t="shared" si="180"/>
        <v>29.404578349539328</v>
      </c>
      <c r="AQ417">
        <f t="shared" si="181"/>
        <v>0.26207463876982823</v>
      </c>
      <c r="AS417">
        <f>0.15852+0.0847*COS(RADIANS(E417/365*360))</f>
        <v>0.22912217387472686</v>
      </c>
      <c r="AU417">
        <v>326</v>
      </c>
      <c r="AV417">
        <f t="shared" si="182"/>
        <v>29.631707038198666</v>
      </c>
      <c r="AW417">
        <f t="shared" si="183"/>
        <v>34.50339647836342</v>
      </c>
      <c r="AX417">
        <f t="shared" si="184"/>
        <v>1.1644079915438077</v>
      </c>
      <c r="AY417" s="5">
        <f t="shared" ref="AY417:AY422" si="186">W417*AS417*AV417/SQRT(W417^2*AS417^2-AV417^2)</f>
        <v>32.280500737801823</v>
      </c>
      <c r="AZ417">
        <f t="shared" ref="AZ417:AZ422" si="187">LN(AY417)-LN(1+EXP(614.6/8.314-200000/AN417))+32879/AN417</f>
        <v>17.226854933199167</v>
      </c>
      <c r="BA417">
        <f t="shared" ref="BA417:BA422" si="188">EXP(AZ417-32879/8.314/298.16)/(1+EXP(614.6/8.314-200000/298.16/8.314))</f>
        <v>52.570808777407656</v>
      </c>
      <c r="BB417">
        <f t="shared" ref="BB417:BB422" si="189">+EXP(11.88-14510/AN417)*1000</f>
        <v>333897.94144140405</v>
      </c>
      <c r="BC417">
        <f t="shared" ref="BC417:BC422" si="190">+EXP(38.08-80470/AN417)</f>
        <v>83.216195193375029</v>
      </c>
      <c r="BD417" s="5">
        <f t="shared" ref="BD417:BD422" si="191">(X417+AQ417)*(V417+BC417*(1+212.78/BB417*1000))/(V417-AO417)</f>
        <v>9.4580772740042676</v>
      </c>
      <c r="BE417">
        <f t="shared" ref="BE417:BE422" si="192">+LN(BD417)-LN(1+EXP(645/8.31-203000/AN417))+(74000/AN417)</f>
        <v>33.198509944121675</v>
      </c>
      <c r="BF417">
        <f t="shared" ref="BF417:BF422" si="193">EXP(BE417-74000/8.314/298.16)/(1+EXP(645/8.314-203000/298.16/8.314))</f>
        <v>28.029483411659506</v>
      </c>
    </row>
    <row r="418" spans="1:61">
      <c r="A418">
        <v>48</v>
      </c>
      <c r="B418">
        <v>82</v>
      </c>
      <c r="C418" t="s">
        <v>58</v>
      </c>
      <c r="D418">
        <v>1</v>
      </c>
      <c r="E418" s="2">
        <f>ROUND(F418,0)-"1-1-83"+1</f>
        <v>34</v>
      </c>
      <c r="F418" s="3">
        <v>30350.490972222222</v>
      </c>
      <c r="G418" t="s">
        <v>47</v>
      </c>
      <c r="H418">
        <v>-15</v>
      </c>
      <c r="I418">
        <v>-31.5</v>
      </c>
      <c r="J418">
        <v>1042</v>
      </c>
      <c r="K418">
        <v>20</v>
      </c>
      <c r="L418">
        <v>57.1</v>
      </c>
      <c r="M418" t="s">
        <v>46</v>
      </c>
      <c r="N418">
        <v>330</v>
      </c>
      <c r="O418">
        <v>17</v>
      </c>
      <c r="P418" t="s">
        <v>46</v>
      </c>
      <c r="Q418">
        <v>10.609</v>
      </c>
      <c r="R418">
        <v>304</v>
      </c>
      <c r="S418">
        <v>1.6221000000000001</v>
      </c>
      <c r="T418">
        <v>152.9</v>
      </c>
      <c r="U418">
        <v>20.6</v>
      </c>
      <c r="V418">
        <v>188</v>
      </c>
      <c r="W418">
        <v>622</v>
      </c>
      <c r="X418">
        <v>10.610200000000001</v>
      </c>
      <c r="AM418">
        <v>212</v>
      </c>
      <c r="AN418">
        <f t="shared" si="185"/>
        <v>2442.3206400000004</v>
      </c>
      <c r="AO418">
        <f t="shared" si="180"/>
        <v>37.980506976141697</v>
      </c>
      <c r="AQ418">
        <f t="shared" si="181"/>
        <v>0.43366932709437422</v>
      </c>
      <c r="AS418">
        <f>0.15852+0.0847*COS(RADIANS(E418/365*360))</f>
        <v>0.22912217387472686</v>
      </c>
      <c r="AU418">
        <v>622</v>
      </c>
      <c r="AV418">
        <f t="shared" si="182"/>
        <v>77.727257619054683</v>
      </c>
      <c r="AW418">
        <f t="shared" si="183"/>
        <v>91.637137360271183</v>
      </c>
      <c r="AX418">
        <f t="shared" si="184"/>
        <v>1.1789575519232847</v>
      </c>
      <c r="AY418" s="5">
        <f t="shared" si="186"/>
        <v>92.733889222395533</v>
      </c>
      <c r="AZ418">
        <f t="shared" si="187"/>
        <v>17.991583268866574</v>
      </c>
      <c r="BA418">
        <f t="shared" si="188"/>
        <v>112.94368539472626</v>
      </c>
      <c r="BB418">
        <f t="shared" si="189"/>
        <v>379528.28786683356</v>
      </c>
      <c r="BC418">
        <f t="shared" si="190"/>
        <v>169.32640035990747</v>
      </c>
      <c r="BD418" s="5">
        <f t="shared" si="191"/>
        <v>33.293536950428006</v>
      </c>
      <c r="BE418">
        <f t="shared" si="192"/>
        <v>33.800338207798369</v>
      </c>
      <c r="BF418">
        <f t="shared" si="193"/>
        <v>51.166509098498338</v>
      </c>
    </row>
    <row r="419" spans="1:61">
      <c r="A419">
        <v>48</v>
      </c>
      <c r="B419">
        <v>82</v>
      </c>
      <c r="C419" t="s">
        <v>58</v>
      </c>
      <c r="D419">
        <v>1</v>
      </c>
      <c r="E419" s="2">
        <f>ROUND(F419,0)-"1-1-83"+1</f>
        <v>34</v>
      </c>
      <c r="F419" s="3">
        <v>30350.431944444445</v>
      </c>
      <c r="G419" t="s">
        <v>47</v>
      </c>
      <c r="H419">
        <v>-15</v>
      </c>
      <c r="I419">
        <v>-21.7</v>
      </c>
      <c r="J419">
        <v>1042</v>
      </c>
      <c r="K419">
        <v>16.399999999999999</v>
      </c>
      <c r="L419">
        <v>56.2</v>
      </c>
      <c r="M419" t="s">
        <v>46</v>
      </c>
      <c r="N419">
        <v>330</v>
      </c>
      <c r="O419">
        <v>15</v>
      </c>
      <c r="P419" t="s">
        <v>46</v>
      </c>
      <c r="Q419">
        <v>8.1720000000000006</v>
      </c>
      <c r="R419">
        <v>320</v>
      </c>
      <c r="S419">
        <v>0.98299999999999998</v>
      </c>
      <c r="T419">
        <v>120.3</v>
      </c>
      <c r="U419">
        <v>16.600000000000001</v>
      </c>
      <c r="V419">
        <v>269</v>
      </c>
      <c r="W419">
        <v>757</v>
      </c>
      <c r="X419">
        <v>3.6017000000000001</v>
      </c>
      <c r="AM419">
        <v>212</v>
      </c>
      <c r="AN419">
        <f t="shared" si="185"/>
        <v>2409.0646400000005</v>
      </c>
      <c r="AO419">
        <f t="shared" si="180"/>
        <v>32.240236829852087</v>
      </c>
      <c r="AQ419">
        <f t="shared" si="181"/>
        <v>0.31413159857817957</v>
      </c>
      <c r="AS419">
        <f>0.15852+0.0847*COS(RADIANS(E419/365*360))</f>
        <v>0.22912217387472686</v>
      </c>
      <c r="AU419">
        <v>757</v>
      </c>
      <c r="AV419">
        <f t="shared" si="182"/>
        <v>22.062082826582884</v>
      </c>
      <c r="AW419">
        <f t="shared" si="183"/>
        <v>25.619687733939518</v>
      </c>
      <c r="AX419">
        <f t="shared" si="184"/>
        <v>1.161254263041295</v>
      </c>
      <c r="AY419" s="5"/>
      <c r="BD419" s="5"/>
    </row>
    <row r="420" spans="1:61">
      <c r="A420">
        <v>48</v>
      </c>
      <c r="B420">
        <v>82</v>
      </c>
      <c r="C420" t="s">
        <v>58</v>
      </c>
      <c r="D420">
        <v>1</v>
      </c>
      <c r="E420" s="2">
        <f t="shared" si="145"/>
        <v>34</v>
      </c>
      <c r="F420" s="3">
        <v>30350.65347222222</v>
      </c>
      <c r="G420" t="s">
        <v>47</v>
      </c>
      <c r="H420">
        <v>-15</v>
      </c>
      <c r="I420">
        <v>-22.3</v>
      </c>
      <c r="J420">
        <v>1042</v>
      </c>
      <c r="K420">
        <v>16.600000000000001</v>
      </c>
      <c r="L420">
        <v>63.2</v>
      </c>
      <c r="M420" t="s">
        <v>46</v>
      </c>
      <c r="N420">
        <v>330</v>
      </c>
      <c r="O420">
        <v>18</v>
      </c>
      <c r="P420" t="s">
        <v>46</v>
      </c>
      <c r="Q420">
        <v>7.11</v>
      </c>
      <c r="R420">
        <v>315</v>
      </c>
      <c r="S420">
        <v>0.57930000000000004</v>
      </c>
      <c r="T420">
        <v>81.5</v>
      </c>
      <c r="U420">
        <v>16.899999999999999</v>
      </c>
      <c r="V420">
        <v>195</v>
      </c>
      <c r="W420">
        <v>865</v>
      </c>
      <c r="X420">
        <v>5.9561000000000002</v>
      </c>
      <c r="AM420">
        <v>212</v>
      </c>
      <c r="AN420">
        <f t="shared" si="185"/>
        <v>2411.5588400000001</v>
      </c>
      <c r="AO420">
        <f t="shared" si="180"/>
        <v>32.64400942238268</v>
      </c>
      <c r="AQ420">
        <f t="shared" si="181"/>
        <v>0.32192087417575505</v>
      </c>
      <c r="AS420">
        <f>0.15852+0.0847*COS(RADIANS(E420/365*360))</f>
        <v>0.22912217387472686</v>
      </c>
      <c r="AU420">
        <v>865</v>
      </c>
      <c r="AV420">
        <f t="shared" si="182"/>
        <v>40.259521309725386</v>
      </c>
      <c r="AW420">
        <f t="shared" si="183"/>
        <v>47.185391200068842</v>
      </c>
      <c r="AX420">
        <f t="shared" si="184"/>
        <v>1.1720306070472426</v>
      </c>
      <c r="AY420" s="5">
        <f t="shared" si="186"/>
        <v>41.116778178025726</v>
      </c>
      <c r="AZ420">
        <f t="shared" si="187"/>
        <v>17.350214017220786</v>
      </c>
      <c r="BA420">
        <f t="shared" si="188"/>
        <v>59.472860563131924</v>
      </c>
      <c r="BB420">
        <f t="shared" si="189"/>
        <v>351828.88797807012</v>
      </c>
      <c r="BC420">
        <f t="shared" si="190"/>
        <v>111.22352830115115</v>
      </c>
      <c r="BD420" s="5">
        <f t="shared" si="191"/>
        <v>14.442186026871937</v>
      </c>
      <c r="BE420">
        <f t="shared" si="192"/>
        <v>33.354285574039636</v>
      </c>
      <c r="BF420">
        <f t="shared" si="193"/>
        <v>32.754244773515836</v>
      </c>
    </row>
    <row r="421" spans="1:61">
      <c r="A421">
        <v>48</v>
      </c>
      <c r="B421">
        <v>82</v>
      </c>
      <c r="C421" t="s">
        <v>58</v>
      </c>
      <c r="D421">
        <v>1</v>
      </c>
      <c r="E421" s="2">
        <f t="shared" si="145"/>
        <v>34</v>
      </c>
      <c r="F421" s="3">
        <v>30350.606944444444</v>
      </c>
      <c r="G421" t="s">
        <v>47</v>
      </c>
      <c r="H421">
        <v>-15</v>
      </c>
      <c r="I421">
        <v>-25.6</v>
      </c>
      <c r="J421">
        <v>1042</v>
      </c>
      <c r="K421">
        <v>20.9</v>
      </c>
      <c r="L421">
        <v>56.7</v>
      </c>
      <c r="M421" t="s">
        <v>46</v>
      </c>
      <c r="N421">
        <v>330</v>
      </c>
      <c r="O421">
        <v>20</v>
      </c>
      <c r="P421" t="s">
        <v>46</v>
      </c>
      <c r="Q421">
        <v>11.151999999999999</v>
      </c>
      <c r="R421">
        <v>314</v>
      </c>
      <c r="S421">
        <v>1.2375</v>
      </c>
      <c r="T421">
        <v>111</v>
      </c>
      <c r="U421">
        <v>21.4</v>
      </c>
      <c r="V421">
        <v>224</v>
      </c>
      <c r="W421">
        <v>1127</v>
      </c>
      <c r="X421">
        <v>5.9135</v>
      </c>
      <c r="AM421">
        <v>212</v>
      </c>
      <c r="AN421">
        <f t="shared" si="185"/>
        <v>2448.9718400000002</v>
      </c>
      <c r="AO421">
        <f t="shared" si="180"/>
        <v>39.224854263697033</v>
      </c>
      <c r="AQ421">
        <f t="shared" si="181"/>
        <v>0.46207417336681589</v>
      </c>
      <c r="AS421">
        <f>0.15852+0.0847*COS(RADIANS(E421/365*360))</f>
        <v>0.22912217387472686</v>
      </c>
      <c r="AU421">
        <v>1127</v>
      </c>
      <c r="AV421">
        <f t="shared" si="182"/>
        <v>41.743504901497623</v>
      </c>
      <c r="AW421">
        <f t="shared" si="183"/>
        <v>48.991594040188616</v>
      </c>
      <c r="AX421">
        <f t="shared" si="184"/>
        <v>1.1736339379214646</v>
      </c>
      <c r="AY421" s="5"/>
      <c r="BD421" s="5"/>
    </row>
    <row r="422" spans="1:61">
      <c r="A422">
        <v>48</v>
      </c>
      <c r="B422">
        <v>82</v>
      </c>
      <c r="C422" t="s">
        <v>58</v>
      </c>
      <c r="D422">
        <v>1</v>
      </c>
      <c r="E422" s="2">
        <f t="shared" si="145"/>
        <v>34</v>
      </c>
      <c r="F422" s="3">
        <v>30350.549305555556</v>
      </c>
      <c r="G422" t="s">
        <v>47</v>
      </c>
      <c r="H422">
        <v>-15</v>
      </c>
      <c r="I422">
        <v>-29.9</v>
      </c>
      <c r="J422">
        <v>1042</v>
      </c>
      <c r="K422">
        <v>18.600000000000001</v>
      </c>
      <c r="L422">
        <v>64.400000000000006</v>
      </c>
      <c r="M422" t="s">
        <v>46</v>
      </c>
      <c r="N422">
        <v>330</v>
      </c>
      <c r="O422">
        <v>18</v>
      </c>
      <c r="P422" t="s">
        <v>46</v>
      </c>
      <c r="Q422">
        <v>8.8940000000000001</v>
      </c>
      <c r="R422">
        <v>308</v>
      </c>
      <c r="S422">
        <v>1.1754</v>
      </c>
      <c r="T422">
        <v>132.1</v>
      </c>
      <c r="U422">
        <v>19.7</v>
      </c>
      <c r="V422">
        <v>198</v>
      </c>
      <c r="W422">
        <v>1455</v>
      </c>
      <c r="X422">
        <v>8.8285</v>
      </c>
      <c r="AM422">
        <v>212</v>
      </c>
      <c r="AN422">
        <f t="shared" si="185"/>
        <v>2434.8380400000001</v>
      </c>
      <c r="AO422">
        <f t="shared" si="180"/>
        <v>36.62002816863798</v>
      </c>
      <c r="AQ422">
        <f t="shared" si="181"/>
        <v>0.40362834820624111</v>
      </c>
      <c r="AS422">
        <f>0.15852+0.0847*COS(RADIANS(E422/365*360))</f>
        <v>0.22912217387472686</v>
      </c>
      <c r="AU422">
        <v>1455</v>
      </c>
      <c r="AV422">
        <f t="shared" si="182"/>
        <v>62.067751899155581</v>
      </c>
      <c r="AW422">
        <f t="shared" si="183"/>
        <v>72.968625699841354</v>
      </c>
      <c r="AX422">
        <f t="shared" si="184"/>
        <v>1.1756286230311184</v>
      </c>
      <c r="AY422" s="5">
        <f t="shared" si="186"/>
        <v>63.172292969731544</v>
      </c>
      <c r="AZ422">
        <f t="shared" si="187"/>
        <v>17.649163517945073</v>
      </c>
      <c r="BA422">
        <f t="shared" si="188"/>
        <v>80.195674879090959</v>
      </c>
      <c r="BB422">
        <f t="shared" si="189"/>
        <v>372661.83018085285</v>
      </c>
      <c r="BC422">
        <f t="shared" si="190"/>
        <v>153.02079787400385</v>
      </c>
      <c r="BD422" s="5">
        <f t="shared" si="191"/>
        <v>25.079243292642555</v>
      </c>
      <c r="BE422">
        <f t="shared" si="192"/>
        <v>33.611046303364134</v>
      </c>
      <c r="BF422">
        <f t="shared" si="193"/>
        <v>42.342584034230484</v>
      </c>
    </row>
    <row r="423" spans="1:61">
      <c r="E423" s="2"/>
      <c r="F423" s="3"/>
    </row>
    <row r="424" spans="1:61">
      <c r="A424" s="8">
        <v>48</v>
      </c>
      <c r="B424" s="8">
        <v>82</v>
      </c>
      <c r="C424" t="s">
        <v>58</v>
      </c>
      <c r="D424" s="8">
        <v>2</v>
      </c>
      <c r="E424" s="2">
        <f t="shared" ref="E424:E429" si="194">ROUND(F424,0)-"1-1-83"+1</f>
        <v>34</v>
      </c>
      <c r="F424" s="3">
        <v>30350.323611111111</v>
      </c>
      <c r="G424" t="s">
        <v>47</v>
      </c>
      <c r="H424">
        <v>-15</v>
      </c>
      <c r="I424">
        <v>-13</v>
      </c>
      <c r="J424">
        <v>1042</v>
      </c>
      <c r="K424">
        <v>10.4</v>
      </c>
      <c r="L424">
        <v>64.8</v>
      </c>
      <c r="M424" t="s">
        <v>46</v>
      </c>
      <c r="N424">
        <v>330</v>
      </c>
      <c r="O424" t="s">
        <v>46</v>
      </c>
      <c r="P424" t="s">
        <v>46</v>
      </c>
      <c r="Q424">
        <v>4.4790000000000001</v>
      </c>
      <c r="R424">
        <v>330</v>
      </c>
      <c r="S424">
        <v>0.13619999999999999</v>
      </c>
      <c r="T424">
        <v>30.4</v>
      </c>
      <c r="U424">
        <v>10.6</v>
      </c>
      <c r="V424">
        <v>323</v>
      </c>
      <c r="W424">
        <v>11</v>
      </c>
      <c r="X424">
        <v>7.2700000000000001E-2</v>
      </c>
      <c r="AH424">
        <v>-0.46210000000000001</v>
      </c>
      <c r="AI424">
        <v>4.8599999999999997E-2</v>
      </c>
      <c r="AJ424">
        <v>2</v>
      </c>
      <c r="AK424">
        <f>AVERAGE(U424:U425)</f>
        <v>12.55</v>
      </c>
      <c r="AL424">
        <f>AVERAGE(V424:V425)</f>
        <v>307</v>
      </c>
      <c r="AM424">
        <v>212</v>
      </c>
      <c r="AN424">
        <f>8.314*(AK424+273.16)</f>
        <v>2375.3929400000002</v>
      </c>
      <c r="AO424">
        <f t="shared" ref="AO424:AO431" si="195">0.5*AM424/1.01325*1000/EXP(-3.9489+28990/AN424)</f>
        <v>27.184168915607536</v>
      </c>
      <c r="AP424">
        <f>LN(-AH424)+57052/AN424</f>
        <v>23.24594704862816</v>
      </c>
      <c r="AQ424">
        <f t="shared" ref="AQ424:AQ431" si="196">EXP(AP$424-57052/AN424)</f>
        <v>0.46209999999999946</v>
      </c>
      <c r="AR424">
        <f>AI424*4*(1+2*AO424/AL424)/(1-AO424/AL424)</f>
        <v>0.2510580069831746</v>
      </c>
      <c r="AS424">
        <f>0.15852+0.0847*COS(RADIANS(E424/365*360))</f>
        <v>0.22912217387472686</v>
      </c>
      <c r="AT424">
        <f>0.000000926*E424*E424 - 0.000385884*E424+ 0.056568805</f>
        <v>4.4519204999999999E-2</v>
      </c>
      <c r="AU424">
        <v>11</v>
      </c>
      <c r="AV424">
        <f t="shared" ref="AV424:AV431" si="197">(X424+AQ424)/(V424-AO424)*(4*V424+8*AO424)</f>
        <v>2.7289491077245009</v>
      </c>
      <c r="AW424">
        <f t="shared" ref="AW424:AW431" si="198">(X424+AQ424)/(V424-AO424)*(4.5*V424+10.5*AO424)</f>
        <v>3.1437863846556264</v>
      </c>
      <c r="AX424">
        <f t="shared" ref="AX424:AX431" si="199">AW424/AV424</f>
        <v>1.1520135629341333</v>
      </c>
      <c r="AY424" s="5"/>
      <c r="BD424" s="5"/>
      <c r="BG424">
        <f>AVERAGE(BA424:BA431)</f>
        <v>83.964803769992841</v>
      </c>
      <c r="BH424">
        <f>AVERAGE(BF424:BF431)</f>
        <v>42.160477197098082</v>
      </c>
      <c r="BI424">
        <f>BG424/BH424</f>
        <v>1.991552500164115</v>
      </c>
    </row>
    <row r="425" spans="1:61">
      <c r="A425">
        <v>48</v>
      </c>
      <c r="B425">
        <v>82</v>
      </c>
      <c r="C425" t="s">
        <v>58</v>
      </c>
      <c r="D425">
        <v>2</v>
      </c>
      <c r="E425" s="2">
        <f t="shared" si="145"/>
        <v>34</v>
      </c>
      <c r="F425" s="3">
        <v>30350.730555555554</v>
      </c>
      <c r="G425" t="s">
        <v>47</v>
      </c>
      <c r="H425">
        <v>-15</v>
      </c>
      <c r="I425" t="s">
        <v>46</v>
      </c>
      <c r="J425">
        <v>1042</v>
      </c>
      <c r="K425">
        <v>14.2</v>
      </c>
      <c r="L425">
        <v>64.599999999999994</v>
      </c>
      <c r="M425" t="s">
        <v>46</v>
      </c>
      <c r="N425">
        <v>330</v>
      </c>
      <c r="O425">
        <v>13</v>
      </c>
      <c r="P425" t="s">
        <v>46</v>
      </c>
      <c r="Q425">
        <v>5.88</v>
      </c>
      <c r="R425">
        <v>326</v>
      </c>
      <c r="S425">
        <v>0.3846</v>
      </c>
      <c r="T425">
        <v>65.400000000000006</v>
      </c>
      <c r="U425">
        <v>14.5</v>
      </c>
      <c r="V425">
        <v>291</v>
      </c>
      <c r="W425">
        <v>36</v>
      </c>
      <c r="X425">
        <v>1.2882</v>
      </c>
      <c r="AM425">
        <v>212</v>
      </c>
      <c r="AN425">
        <f t="shared" ref="AN425:AN431" si="200">8.314*(U425+273.16)</f>
        <v>2391.6052400000003</v>
      </c>
      <c r="AO425">
        <f t="shared" si="195"/>
        <v>29.52878958065439</v>
      </c>
      <c r="AQ425">
        <f t="shared" si="196"/>
        <v>0.54380725232265592</v>
      </c>
      <c r="AS425">
        <f>0.15852+0.0847*COS(RADIANS(E425/365*360))</f>
        <v>0.22912217387472686</v>
      </c>
      <c r="AU425">
        <v>36</v>
      </c>
      <c r="AV425">
        <f t="shared" si="197"/>
        <v>9.8107630698692212</v>
      </c>
      <c r="AW425">
        <f t="shared" si="198"/>
        <v>11.347450211175197</v>
      </c>
      <c r="AX425">
        <f t="shared" si="199"/>
        <v>1.156632784867208</v>
      </c>
      <c r="AY425" s="5"/>
      <c r="BD425" s="5"/>
    </row>
    <row r="426" spans="1:61">
      <c r="A426">
        <v>48</v>
      </c>
      <c r="B426">
        <v>82</v>
      </c>
      <c r="C426" t="s">
        <v>58</v>
      </c>
      <c r="D426">
        <v>2</v>
      </c>
      <c r="E426" s="2">
        <f t="shared" si="194"/>
        <v>34</v>
      </c>
      <c r="F426" s="3">
        <v>30350.384027777778</v>
      </c>
      <c r="G426" t="s">
        <v>47</v>
      </c>
      <c r="H426">
        <v>-15</v>
      </c>
      <c r="I426">
        <v>-16.100000000000001</v>
      </c>
      <c r="J426">
        <v>1042</v>
      </c>
      <c r="K426">
        <v>14.7</v>
      </c>
      <c r="L426">
        <v>59.3</v>
      </c>
      <c r="M426" t="s">
        <v>46</v>
      </c>
      <c r="N426">
        <v>330</v>
      </c>
      <c r="O426" t="s">
        <v>46</v>
      </c>
      <c r="P426" t="s">
        <v>46</v>
      </c>
      <c r="Q426">
        <v>6.9340000000000002</v>
      </c>
      <c r="R426">
        <v>316</v>
      </c>
      <c r="S426">
        <v>0.68189999999999995</v>
      </c>
      <c r="T426">
        <v>98.3</v>
      </c>
      <c r="U426">
        <v>15</v>
      </c>
      <c r="V426">
        <v>239</v>
      </c>
      <c r="W426">
        <v>308</v>
      </c>
      <c r="X426">
        <v>4.5640999999999998</v>
      </c>
      <c r="AM426">
        <v>212</v>
      </c>
      <c r="AN426">
        <f t="shared" si="200"/>
        <v>2395.76224</v>
      </c>
      <c r="AO426">
        <f t="shared" si="195"/>
        <v>30.156437178198086</v>
      </c>
      <c r="AQ426">
        <f t="shared" si="196"/>
        <v>0.56678893739904945</v>
      </c>
      <c r="AS426">
        <f>0.15852+0.0847*COS(RADIANS(E426/365*360))</f>
        <v>0.22912217387472686</v>
      </c>
      <c r="AU426">
        <v>308</v>
      </c>
      <c r="AV426">
        <f t="shared" si="197"/>
        <v>29.414191083624306</v>
      </c>
      <c r="AW426">
        <f t="shared" si="198"/>
        <v>34.202294385830861</v>
      </c>
      <c r="AX426">
        <f t="shared" si="199"/>
        <v>1.1627820832670195</v>
      </c>
      <c r="AY426" s="5"/>
      <c r="BD426" s="5"/>
    </row>
    <row r="427" spans="1:61">
      <c r="A427">
        <v>48</v>
      </c>
      <c r="B427">
        <v>82</v>
      </c>
      <c r="C427" t="s">
        <v>58</v>
      </c>
      <c r="D427">
        <v>2</v>
      </c>
      <c r="E427" s="2">
        <f t="shared" si="194"/>
        <v>34</v>
      </c>
      <c r="F427" s="3">
        <v>30350.43472222222</v>
      </c>
      <c r="G427" t="s">
        <v>47</v>
      </c>
      <c r="H427">
        <v>-15</v>
      </c>
      <c r="I427">
        <v>-22</v>
      </c>
      <c r="J427">
        <v>1042</v>
      </c>
      <c r="K427">
        <v>15.9</v>
      </c>
      <c r="L427">
        <v>65.8</v>
      </c>
      <c r="M427" t="s">
        <v>46</v>
      </c>
      <c r="N427">
        <v>330</v>
      </c>
      <c r="O427">
        <v>15</v>
      </c>
      <c r="P427" t="s">
        <v>46</v>
      </c>
      <c r="Q427">
        <v>6.9240000000000004</v>
      </c>
      <c r="R427">
        <v>305</v>
      </c>
      <c r="S427">
        <v>1.0595000000000001</v>
      </c>
      <c r="T427">
        <v>153</v>
      </c>
      <c r="U427">
        <v>16.7</v>
      </c>
      <c r="V427">
        <v>227</v>
      </c>
      <c r="W427">
        <v>724</v>
      </c>
      <c r="X427">
        <v>7.2145999999999999</v>
      </c>
      <c r="AM427">
        <v>212</v>
      </c>
      <c r="AN427">
        <f t="shared" si="200"/>
        <v>2409.8960400000001</v>
      </c>
      <c r="AO427">
        <f t="shared" si="195"/>
        <v>32.374362377959066</v>
      </c>
      <c r="AQ427">
        <f t="shared" si="196"/>
        <v>0.65174413643818252</v>
      </c>
      <c r="AS427">
        <f>0.15852+0.0847*COS(RADIANS(E427/365*360))</f>
        <v>0.22912217387472686</v>
      </c>
      <c r="AU427">
        <v>724</v>
      </c>
      <c r="AV427">
        <f t="shared" si="197"/>
        <v>47.167390654953067</v>
      </c>
      <c r="AW427">
        <f t="shared" si="198"/>
        <v>55.026066250472233</v>
      </c>
      <c r="AX427">
        <f t="shared" si="199"/>
        <v>1.1666124728630483</v>
      </c>
      <c r="AY427" s="5">
        <f>W427*AS427*AV427/SQRT(W427^2*AS427^2-AV427^2)</f>
        <v>49.198098432399306</v>
      </c>
      <c r="AZ427">
        <f>LN(AY427)-LN(1+EXP(614.6/8.314-200000/AN427))+32879/AN427</f>
        <v>17.539066760457956</v>
      </c>
      <c r="BA427">
        <f>EXP(AZ427-32879/8.314/298.16)/(1+EXP(614.6/8.314-200000/298.16/8.314))</f>
        <v>71.83507214249336</v>
      </c>
      <c r="BB427">
        <f>+EXP(11.88-14510/AN427)*1000</f>
        <v>350371.27721903491</v>
      </c>
      <c r="BC427">
        <f>+EXP(38.08-80470/AN427)</f>
        <v>108.69198976796595</v>
      </c>
      <c r="BD427" s="5">
        <f>(X427+AQ427)*(V427+BC427*(1+212.78/BB427*1000))/(V427-AO427)</f>
        <v>16.235858293786951</v>
      </c>
      <c r="BE427">
        <f>+LN(BD427)-LN(1+EXP(645/8.31-203000/AN427))+(74000/AN427)</f>
        <v>33.492606740886316</v>
      </c>
      <c r="BF427">
        <f>EXP(BE427-74000/8.314/298.16)/(1+EXP(645/8.314-203000/298.16/8.314))</f>
        <v>37.613150324919879</v>
      </c>
    </row>
    <row r="428" spans="1:61">
      <c r="A428">
        <v>48</v>
      </c>
      <c r="B428">
        <v>82</v>
      </c>
      <c r="C428" t="s">
        <v>58</v>
      </c>
      <c r="D428">
        <v>2</v>
      </c>
      <c r="E428" s="2">
        <f t="shared" ref="E428:E489" si="201">ROUND(F428,0)-"1-1-83"</f>
        <v>34</v>
      </c>
      <c r="F428" s="3">
        <v>30350.65625</v>
      </c>
      <c r="G428" t="s">
        <v>47</v>
      </c>
      <c r="H428">
        <v>-15</v>
      </c>
      <c r="I428">
        <v>-22.1</v>
      </c>
      <c r="J428">
        <v>1042</v>
      </c>
      <c r="K428">
        <v>18</v>
      </c>
      <c r="L428">
        <v>68.599999999999994</v>
      </c>
      <c r="M428" t="s">
        <v>46</v>
      </c>
      <c r="N428">
        <v>330</v>
      </c>
      <c r="O428">
        <v>18</v>
      </c>
      <c r="P428" t="s">
        <v>46</v>
      </c>
      <c r="Q428">
        <v>6.9390000000000001</v>
      </c>
      <c r="R428">
        <v>308</v>
      </c>
      <c r="S428">
        <v>1.1883999999999999</v>
      </c>
      <c r="T428">
        <v>171.3</v>
      </c>
      <c r="U428">
        <v>18.5</v>
      </c>
      <c r="V428">
        <v>242</v>
      </c>
      <c r="W428">
        <v>740</v>
      </c>
      <c r="X428">
        <v>6.7194000000000003</v>
      </c>
      <c r="AM428">
        <v>212</v>
      </c>
      <c r="AN428">
        <f t="shared" si="200"/>
        <v>2424.8612400000002</v>
      </c>
      <c r="AO428">
        <f t="shared" si="195"/>
        <v>34.869346529431468</v>
      </c>
      <c r="AQ428">
        <f t="shared" si="196"/>
        <v>0.75427581683922407</v>
      </c>
      <c r="AS428">
        <f>0.15852+0.0847*COS(RADIANS(E428/365*360))</f>
        <v>0.22912217387472686</v>
      </c>
      <c r="AU428">
        <v>740</v>
      </c>
      <c r="AV428">
        <f t="shared" si="197"/>
        <v>44.992547311557416</v>
      </c>
      <c r="AW428">
        <f t="shared" si="198"/>
        <v>52.503846231027154</v>
      </c>
      <c r="AX428">
        <f t="shared" si="199"/>
        <v>1.1669454024786963</v>
      </c>
      <c r="AY428" s="5"/>
      <c r="BD428" s="5"/>
    </row>
    <row r="429" spans="1:61">
      <c r="A429">
        <v>48</v>
      </c>
      <c r="B429">
        <v>82</v>
      </c>
      <c r="C429" t="s">
        <v>58</v>
      </c>
      <c r="D429">
        <v>2</v>
      </c>
      <c r="E429" s="2">
        <f t="shared" si="194"/>
        <v>34</v>
      </c>
      <c r="F429" s="3">
        <v>30350.493750000001</v>
      </c>
      <c r="G429" t="s">
        <v>47</v>
      </c>
      <c r="H429">
        <v>-15</v>
      </c>
      <c r="I429">
        <v>-32</v>
      </c>
      <c r="J429">
        <v>1042</v>
      </c>
      <c r="K429">
        <v>20</v>
      </c>
      <c r="L429">
        <v>66.900000000000006</v>
      </c>
      <c r="M429" t="s">
        <v>46</v>
      </c>
      <c r="N429">
        <v>330</v>
      </c>
      <c r="O429">
        <v>17</v>
      </c>
      <c r="P429" t="s">
        <v>46</v>
      </c>
      <c r="Q429">
        <v>9.2680000000000007</v>
      </c>
      <c r="R429">
        <v>298</v>
      </c>
      <c r="S429">
        <v>2.1596000000000002</v>
      </c>
      <c r="T429">
        <v>233</v>
      </c>
      <c r="U429">
        <v>21.2</v>
      </c>
      <c r="V429">
        <v>225</v>
      </c>
      <c r="W429">
        <v>1261</v>
      </c>
      <c r="X429">
        <v>9.9459999999999997</v>
      </c>
      <c r="AM429">
        <v>212</v>
      </c>
      <c r="AN429">
        <f t="shared" si="200"/>
        <v>2447.3090400000001</v>
      </c>
      <c r="AO429">
        <f t="shared" si="195"/>
        <v>38.910635851826122</v>
      </c>
      <c r="AQ429">
        <f t="shared" si="196"/>
        <v>0.93595444697266128</v>
      </c>
      <c r="AS429">
        <f>0.15852+0.0847*COS(RADIANS(E429/365*360))</f>
        <v>0.22912217387472686</v>
      </c>
      <c r="AU429">
        <v>1261</v>
      </c>
      <c r="AV429">
        <f t="shared" si="197"/>
        <v>70.832361630933377</v>
      </c>
      <c r="AW429">
        <f t="shared" si="198"/>
        <v>83.099474815180386</v>
      </c>
      <c r="AX429">
        <f t="shared" si="199"/>
        <v>1.1731851501459725</v>
      </c>
      <c r="AY429" s="5">
        <f>W429*AS429*AV429/SQRT(W429^2*AS429^2-AV429^2)</f>
        <v>73.062021165758964</v>
      </c>
      <c r="AZ429">
        <f>LN(AY429)-LN(1+EXP(614.6/8.314-200000/AN429))+32879/AN429</f>
        <v>17.725654665940702</v>
      </c>
      <c r="BA429">
        <f>EXP(AZ429-32879/8.314/298.16)/(1+EXP(614.6/8.314-200000/298.16/8.314))</f>
        <v>86.570640360467252</v>
      </c>
      <c r="BB429">
        <f>+EXP(11.88-14510/AN429)*1000</f>
        <v>384152.24292943295</v>
      </c>
      <c r="BC429">
        <f>+EXP(38.08-80470/AN429)</f>
        <v>181.08873265398486</v>
      </c>
      <c r="BD429" s="5">
        <f>(X429+AQ429)*(V429+BC429*(1+212.78/BB429*1000))/(V429-AO429)</f>
        <v>29.612354272686712</v>
      </c>
      <c r="BE429">
        <f>+LN(BD429)-LN(1+EXP(645/8.31-203000/AN429))+(74000/AN429)</f>
        <v>33.620656503193935</v>
      </c>
      <c r="BF429">
        <f>EXP(BE429-74000/8.314/298.16)/(1+EXP(645/8.314-203000/298.16/8.314))</f>
        <v>42.751466301369263</v>
      </c>
    </row>
    <row r="430" spans="1:61">
      <c r="A430">
        <v>48</v>
      </c>
      <c r="B430">
        <v>82</v>
      </c>
      <c r="C430" t="s">
        <v>58</v>
      </c>
      <c r="D430">
        <v>2</v>
      </c>
      <c r="E430" s="2">
        <f t="shared" si="201"/>
        <v>34</v>
      </c>
      <c r="F430" s="3">
        <v>30350.551388888889</v>
      </c>
      <c r="G430" t="s">
        <v>47</v>
      </c>
      <c r="H430">
        <v>-15</v>
      </c>
      <c r="I430">
        <v>-29.8</v>
      </c>
      <c r="J430">
        <v>1042</v>
      </c>
      <c r="K430">
        <v>19.3</v>
      </c>
      <c r="L430">
        <v>69.7</v>
      </c>
      <c r="M430" t="s">
        <v>46</v>
      </c>
      <c r="N430">
        <v>330</v>
      </c>
      <c r="O430">
        <v>18</v>
      </c>
      <c r="P430" t="s">
        <v>46</v>
      </c>
      <c r="Q430">
        <v>7.28</v>
      </c>
      <c r="R430">
        <v>301</v>
      </c>
      <c r="S430">
        <v>1.6588000000000001</v>
      </c>
      <c r="T430">
        <v>227.8</v>
      </c>
      <c r="U430">
        <v>19.8</v>
      </c>
      <c r="V430">
        <v>231</v>
      </c>
      <c r="W430">
        <v>1296</v>
      </c>
      <c r="X430">
        <v>9.4123000000000001</v>
      </c>
      <c r="AM430">
        <v>212</v>
      </c>
      <c r="AN430">
        <f t="shared" si="200"/>
        <v>2435.6694400000001</v>
      </c>
      <c r="AO430">
        <f t="shared" si="195"/>
        <v>36.769160326610894</v>
      </c>
      <c r="AQ430">
        <f t="shared" si="196"/>
        <v>0.83728335975419665</v>
      </c>
      <c r="AS430">
        <f>0.15852+0.0847*COS(RADIANS(E430/365*360))</f>
        <v>0.22912217387472686</v>
      </c>
      <c r="AU430">
        <v>1296</v>
      </c>
      <c r="AV430">
        <f t="shared" si="197"/>
        <v>64.28208638800217</v>
      </c>
      <c r="AW430">
        <f t="shared" si="198"/>
        <v>75.227816305125629</v>
      </c>
      <c r="AX430">
        <f t="shared" si="199"/>
        <v>1.170276519200945</v>
      </c>
      <c r="AY430" s="5">
        <f>W430*AS430*AV430/SQRT(W430^2*AS430^2-AV430^2)</f>
        <v>65.843428581217609</v>
      </c>
      <c r="AZ430">
        <f>LN(AY430)-LN(1+EXP(614.6/8.314-200000/AN430))+32879/AN430</f>
        <v>17.685960317024808</v>
      </c>
      <c r="BA430">
        <f>EXP(AZ430-32879/8.314/298.16)/(1+EXP(614.6/8.314-200000/298.16/8.314))</f>
        <v>83.201583767210977</v>
      </c>
      <c r="BB430">
        <f>+EXP(11.88-14510/AN430)*1000</f>
        <v>373420.66231016908</v>
      </c>
      <c r="BC430">
        <f>+EXP(38.08-80470/AN430)</f>
        <v>154.75683114578374</v>
      </c>
      <c r="BD430" s="5">
        <f>(X430+AQ430)*(V430+BC430*(1+212.78/BB430*1000))/(V430-AO430)</f>
        <v>25.009830789758066</v>
      </c>
      <c r="BE430">
        <f>+LN(BD430)-LN(1+EXP(645/8.31-203000/AN430))+(74000/AN430)</f>
        <v>33.597809511760346</v>
      </c>
      <c r="BF430">
        <f>EXP(BE430-74000/8.314/298.16)/(1+EXP(645/8.314-203000/298.16/8.314))</f>
        <v>41.785797238445795</v>
      </c>
    </row>
    <row r="431" spans="1:61">
      <c r="A431">
        <v>48</v>
      </c>
      <c r="B431">
        <v>82</v>
      </c>
      <c r="C431" t="s">
        <v>58</v>
      </c>
      <c r="D431">
        <v>2</v>
      </c>
      <c r="E431" s="2">
        <f t="shared" si="201"/>
        <v>34</v>
      </c>
      <c r="F431" s="3">
        <v>30350.608333333334</v>
      </c>
      <c r="G431" t="s">
        <v>47</v>
      </c>
      <c r="H431">
        <v>-15</v>
      </c>
      <c r="I431">
        <v>-25.5</v>
      </c>
      <c r="J431">
        <v>1042</v>
      </c>
      <c r="K431">
        <v>20.5</v>
      </c>
      <c r="L431">
        <v>71.7</v>
      </c>
      <c r="M431" t="s">
        <v>46</v>
      </c>
      <c r="N431">
        <v>330</v>
      </c>
      <c r="O431">
        <v>20</v>
      </c>
      <c r="P431" t="s">
        <v>46</v>
      </c>
      <c r="Q431">
        <v>9.6880000000000006</v>
      </c>
      <c r="R431">
        <v>294</v>
      </c>
      <c r="S431">
        <v>2.2259000000000002</v>
      </c>
      <c r="T431">
        <v>229.8</v>
      </c>
      <c r="U431">
        <v>22.5</v>
      </c>
      <c r="V431">
        <v>214</v>
      </c>
      <c r="W431">
        <v>1342</v>
      </c>
      <c r="X431">
        <v>10.8566</v>
      </c>
      <c r="AM431">
        <v>212</v>
      </c>
      <c r="AN431">
        <f t="shared" si="200"/>
        <v>2458.11724</v>
      </c>
      <c r="AO431">
        <f t="shared" si="195"/>
        <v>40.990991789088845</v>
      </c>
      <c r="AQ431">
        <f t="shared" si="196"/>
        <v>1.0369810409014455</v>
      </c>
      <c r="AS431">
        <f>0.15852+0.0847*COS(RADIANS(E431/365*360))</f>
        <v>0.22912217387472686</v>
      </c>
      <c r="AU431">
        <v>1342</v>
      </c>
      <c r="AV431">
        <f t="shared" si="197"/>
        <v>81.389651203417586</v>
      </c>
      <c r="AW431">
        <f t="shared" si="198"/>
        <v>95.790273483821252</v>
      </c>
      <c r="AX431">
        <f t="shared" si="199"/>
        <v>1.1769343161873507</v>
      </c>
      <c r="AY431" s="5">
        <f>W431*AS431*AV431/SQRT(W431^2*AS431^2-AV431^2)</f>
        <v>84.400071435344245</v>
      </c>
      <c r="AZ431">
        <f>LN(AY431)-LN(1+EXP(614.6/8.314-200000/AN431))+32879/AN431</f>
        <v>17.810665118560777</v>
      </c>
      <c r="BA431">
        <f>EXP(AZ431-32879/8.314/298.16)/(1+EXP(614.6/8.314-200000/298.16/8.314))</f>
        <v>94.251918809799761</v>
      </c>
      <c r="BB431">
        <f>+EXP(11.88-14510/AN431)*1000</f>
        <v>394298.50149249454</v>
      </c>
      <c r="BC431">
        <f>+EXP(38.08-80470/AN431)</f>
        <v>209.2569803010386</v>
      </c>
      <c r="BD431" s="5">
        <f>(X431+AQ431)*(V431+BC431*(1+212.78/BB431*1000))/(V431-AO431)</f>
        <v>36.859988308590744</v>
      </c>
      <c r="BE431">
        <f>+LN(BD431)-LN(1+EXP(645/8.31-203000/AN431))+(74000/AN431)</f>
        <v>33.704522399948736</v>
      </c>
      <c r="BF431">
        <f>EXP(BE431-74000/8.314/298.16)/(1+EXP(645/8.314-203000/298.16/8.314))</f>
        <v>46.491494923657378</v>
      </c>
    </row>
    <row r="432" spans="1:61">
      <c r="E432" s="2"/>
      <c r="F432" s="3"/>
    </row>
    <row r="433" spans="1:61">
      <c r="A433">
        <v>50</v>
      </c>
      <c r="B433">
        <v>102</v>
      </c>
      <c r="C433" t="s">
        <v>60</v>
      </c>
      <c r="D433">
        <v>1</v>
      </c>
      <c r="E433" s="2">
        <f>ROUND(F433,0)-"1-1-83"+1</f>
        <v>34</v>
      </c>
      <c r="F433" s="3">
        <v>30350.335416666665</v>
      </c>
      <c r="G433" t="s">
        <v>47</v>
      </c>
      <c r="H433">
        <v>-10</v>
      </c>
      <c r="I433">
        <v>-13.7</v>
      </c>
      <c r="J433">
        <v>1042</v>
      </c>
      <c r="K433">
        <v>9.8000000000000007</v>
      </c>
      <c r="L433">
        <v>62.8</v>
      </c>
      <c r="M433" t="s">
        <v>46</v>
      </c>
      <c r="N433">
        <v>330</v>
      </c>
      <c r="O433" t="s">
        <v>46</v>
      </c>
      <c r="P433" t="s">
        <v>46</v>
      </c>
      <c r="Q433">
        <v>4.3010000000000002</v>
      </c>
      <c r="R433">
        <v>329</v>
      </c>
      <c r="S433">
        <v>3.27E-2</v>
      </c>
      <c r="T433">
        <v>7.6</v>
      </c>
      <c r="U433">
        <v>9.6999999999999993</v>
      </c>
      <c r="V433">
        <v>75</v>
      </c>
      <c r="W433">
        <v>19</v>
      </c>
      <c r="X433">
        <v>1.1976</v>
      </c>
      <c r="AH433" s="8">
        <f>AVERAGE(X433:X434)-AVERAGE(W433:W434)*AT433</f>
        <v>-0.23607449749999998</v>
      </c>
      <c r="AK433">
        <f>AVERAGE(U433:U434)</f>
        <v>11.7</v>
      </c>
      <c r="AM433">
        <v>212</v>
      </c>
      <c r="AN433">
        <f>8.314*(AK433+273.16)</f>
        <v>2368.3260399999999</v>
      </c>
      <c r="AO433">
        <f t="shared" ref="AO433:AO440" si="202">0.5*AM433/1.01325*1000/EXP(-3.9489+28990/AN433)</f>
        <v>26.212020688467401</v>
      </c>
      <c r="AP433">
        <f>LN(-AH433)+57052/AN433</f>
        <v>22.64598075446931</v>
      </c>
      <c r="AQ433">
        <f t="shared" ref="AQ433:AQ440" si="203">EXP(AP$433-57052/AN433)</f>
        <v>0.23607449749999967</v>
      </c>
      <c r="AS433">
        <f>0.15852+0.0847*COS(RADIANS(E433/365*360))</f>
        <v>0.22912217387472686</v>
      </c>
      <c r="AT433">
        <f>0.000000926*E433*E433 - 0.000385884*E433+ 0.056568805</f>
        <v>4.4519204999999999E-2</v>
      </c>
      <c r="AU433">
        <v>19</v>
      </c>
      <c r="AV433">
        <f t="shared" ref="AV433:AV440" si="204">(X433+AQ433)/(V433-AO433)*(4*V433+8*AO433)</f>
        <v>14.977836841651103</v>
      </c>
      <c r="AW433">
        <f t="shared" ref="AW433:AW440" si="205">(X433+AQ433)/(V433-AO433)*(4.5*V433+10.5*AO433)</f>
        <v>18.005458803313875</v>
      </c>
      <c r="AX433">
        <f t="shared" ref="AX433:AX440" si="206">AW433/AV433</f>
        <v>1.2021401350322773</v>
      </c>
      <c r="AY433" s="5"/>
      <c r="BD433" s="5"/>
      <c r="BG433">
        <f>AVERAGE(BA433:BA440)</f>
        <v>168.44740637884331</v>
      </c>
      <c r="BH433">
        <f>AVERAGE(BF433:BF440)</f>
        <v>83.051806636851637</v>
      </c>
      <c r="BI433">
        <f>BG433/BH433</f>
        <v>2.0282208563552193</v>
      </c>
    </row>
    <row r="434" spans="1:61">
      <c r="A434">
        <v>50</v>
      </c>
      <c r="B434">
        <v>102</v>
      </c>
      <c r="C434" t="s">
        <v>60</v>
      </c>
      <c r="D434">
        <v>1</v>
      </c>
      <c r="E434" s="2">
        <f t="shared" si="201"/>
        <v>34</v>
      </c>
      <c r="F434" s="3">
        <v>30350.742361111112</v>
      </c>
      <c r="G434" t="s">
        <v>47</v>
      </c>
      <c r="H434">
        <v>-10</v>
      </c>
      <c r="I434" t="s">
        <v>46</v>
      </c>
      <c r="J434">
        <v>1042</v>
      </c>
      <c r="K434">
        <v>13.7</v>
      </c>
      <c r="L434">
        <v>59.7</v>
      </c>
      <c r="M434" t="s">
        <v>46</v>
      </c>
      <c r="N434">
        <v>330</v>
      </c>
      <c r="O434">
        <v>10</v>
      </c>
      <c r="P434" t="s">
        <v>46</v>
      </c>
      <c r="Q434">
        <v>6.14</v>
      </c>
      <c r="R434">
        <v>330</v>
      </c>
      <c r="S434">
        <v>0.41039999999999999</v>
      </c>
      <c r="T434">
        <v>66.8</v>
      </c>
      <c r="U434">
        <v>13.7</v>
      </c>
      <c r="V434">
        <v>325</v>
      </c>
      <c r="W434">
        <v>20</v>
      </c>
      <c r="X434">
        <v>6.6500000000000004E-2</v>
      </c>
      <c r="AM434">
        <v>212</v>
      </c>
      <c r="AN434">
        <f t="shared" ref="AN434:AN440" si="207">8.314*(U434+273.16)</f>
        <v>2384.9540400000001</v>
      </c>
      <c r="AO434">
        <f t="shared" si="202"/>
        <v>28.547257698108172</v>
      </c>
      <c r="AQ434">
        <f t="shared" si="203"/>
        <v>0.27924821584158716</v>
      </c>
      <c r="AS434">
        <f>0.15852+0.0847*COS(RADIANS(E434/365*360))</f>
        <v>0.22912217387472686</v>
      </c>
      <c r="AU434">
        <v>20</v>
      </c>
      <c r="AV434">
        <f t="shared" si="204"/>
        <v>1.7825235274304239</v>
      </c>
      <c r="AW434">
        <f t="shared" si="205"/>
        <v>2.0552803013672363</v>
      </c>
      <c r="AX434">
        <f t="shared" si="206"/>
        <v>1.1530172083226311</v>
      </c>
      <c r="AY434" s="5"/>
      <c r="BD434" s="5"/>
    </row>
    <row r="435" spans="1:61">
      <c r="A435">
        <v>50</v>
      </c>
      <c r="B435">
        <v>102</v>
      </c>
      <c r="C435" t="s">
        <v>60</v>
      </c>
      <c r="D435">
        <v>1</v>
      </c>
      <c r="E435" s="2">
        <f t="shared" si="201"/>
        <v>34</v>
      </c>
      <c r="F435" s="3">
        <v>30350.684027777777</v>
      </c>
      <c r="G435" t="s">
        <v>47</v>
      </c>
      <c r="H435">
        <v>-10</v>
      </c>
      <c r="I435">
        <v>-20.3</v>
      </c>
      <c r="J435">
        <v>1042</v>
      </c>
      <c r="K435">
        <v>14.8</v>
      </c>
      <c r="L435">
        <v>64.8</v>
      </c>
      <c r="M435" t="s">
        <v>46</v>
      </c>
      <c r="N435">
        <v>330</v>
      </c>
      <c r="O435">
        <v>14</v>
      </c>
      <c r="P435" t="s">
        <v>46</v>
      </c>
      <c r="Q435">
        <v>7.069</v>
      </c>
      <c r="R435">
        <v>321</v>
      </c>
      <c r="S435">
        <v>0.83089999999999997</v>
      </c>
      <c r="T435">
        <v>117.5</v>
      </c>
      <c r="U435">
        <v>16</v>
      </c>
      <c r="V435">
        <v>211</v>
      </c>
      <c r="W435">
        <v>531</v>
      </c>
      <c r="X435">
        <v>7.8528000000000002</v>
      </c>
      <c r="AM435">
        <v>212</v>
      </c>
      <c r="AN435">
        <f t="shared" si="207"/>
        <v>2404.0762400000003</v>
      </c>
      <c r="AO435">
        <f t="shared" si="202"/>
        <v>31.445176275265265</v>
      </c>
      <c r="AQ435">
        <f t="shared" si="203"/>
        <v>0.33777348245233896</v>
      </c>
      <c r="AS435">
        <f>0.15852+0.0847*COS(RADIANS(E435/365*360))</f>
        <v>0.22912217387472686</v>
      </c>
      <c r="AU435">
        <v>531</v>
      </c>
      <c r="AV435">
        <f t="shared" si="204"/>
        <v>49.97513321366408</v>
      </c>
      <c r="AW435">
        <f t="shared" si="205"/>
        <v>58.373629775853935</v>
      </c>
      <c r="AX435">
        <f t="shared" si="206"/>
        <v>1.1680535102584491</v>
      </c>
      <c r="AY435" s="5"/>
      <c r="BD435" s="5"/>
    </row>
    <row r="436" spans="1:61">
      <c r="A436">
        <v>50</v>
      </c>
      <c r="B436">
        <v>102</v>
      </c>
      <c r="C436" t="s">
        <v>60</v>
      </c>
      <c r="D436">
        <v>1</v>
      </c>
      <c r="E436" s="2">
        <f>ROUND(F436,0)-"1-1-83"+1</f>
        <v>34</v>
      </c>
      <c r="F436" s="3">
        <v>30350.40625</v>
      </c>
      <c r="G436" t="s">
        <v>47</v>
      </c>
      <c r="H436">
        <v>-10</v>
      </c>
      <c r="I436">
        <v>-26.4</v>
      </c>
      <c r="J436">
        <v>1042</v>
      </c>
      <c r="K436">
        <v>13.6</v>
      </c>
      <c r="L436">
        <v>60.3</v>
      </c>
      <c r="M436" t="s">
        <v>46</v>
      </c>
      <c r="N436">
        <v>330</v>
      </c>
      <c r="O436" t="s">
        <v>46</v>
      </c>
      <c r="P436" t="s">
        <v>46</v>
      </c>
      <c r="Q436">
        <v>6.2080000000000002</v>
      </c>
      <c r="R436">
        <v>322</v>
      </c>
      <c r="S436">
        <v>1.0149999999999999</v>
      </c>
      <c r="T436">
        <v>163.5</v>
      </c>
      <c r="U436">
        <v>13.8</v>
      </c>
      <c r="V436">
        <v>249</v>
      </c>
      <c r="W436">
        <v>539</v>
      </c>
      <c r="X436">
        <v>7.0811999999999999</v>
      </c>
      <c r="AM436">
        <v>212</v>
      </c>
      <c r="AN436">
        <f t="shared" si="207"/>
        <v>2385.7854400000001</v>
      </c>
      <c r="AO436">
        <f t="shared" si="202"/>
        <v>28.668437816928197</v>
      </c>
      <c r="AQ436">
        <f t="shared" si="203"/>
        <v>0.28158582203205168</v>
      </c>
      <c r="AS436">
        <f>0.15852+0.0847*COS(RADIANS(E436/365*360))</f>
        <v>0.22912217387472686</v>
      </c>
      <c r="AU436">
        <v>539</v>
      </c>
      <c r="AV436">
        <f t="shared" si="204"/>
        <v>40.947248452919908</v>
      </c>
      <c r="AW436">
        <f t="shared" si="205"/>
        <v>47.502667655133862</v>
      </c>
      <c r="AX436">
        <f t="shared" si="206"/>
        <v>1.1600942541902712</v>
      </c>
      <c r="AY436" s="5"/>
      <c r="BD436" s="5"/>
    </row>
    <row r="437" spans="1:61">
      <c r="A437">
        <v>50</v>
      </c>
      <c r="B437">
        <v>102</v>
      </c>
      <c r="C437" t="s">
        <v>60</v>
      </c>
      <c r="D437">
        <v>1</v>
      </c>
      <c r="E437" s="2">
        <f t="shared" si="201"/>
        <v>34</v>
      </c>
      <c r="F437" s="3">
        <v>30350.629861111112</v>
      </c>
      <c r="G437" t="s">
        <v>47</v>
      </c>
      <c r="H437">
        <v>-10</v>
      </c>
      <c r="I437">
        <v>-27.7</v>
      </c>
      <c r="J437">
        <v>1042</v>
      </c>
      <c r="K437">
        <v>18.100000000000001</v>
      </c>
      <c r="L437">
        <v>62.7</v>
      </c>
      <c r="M437" t="s">
        <v>46</v>
      </c>
      <c r="N437">
        <v>330</v>
      </c>
      <c r="O437">
        <v>14</v>
      </c>
      <c r="P437" t="s">
        <v>46</v>
      </c>
      <c r="Q437">
        <v>9.24</v>
      </c>
      <c r="R437">
        <v>312</v>
      </c>
      <c r="S437">
        <v>2.1558000000000002</v>
      </c>
      <c r="T437">
        <v>233.3</v>
      </c>
      <c r="U437">
        <v>19.399999999999999</v>
      </c>
      <c r="V437">
        <v>202</v>
      </c>
      <c r="W437">
        <v>1018</v>
      </c>
      <c r="X437">
        <v>15.489100000000001</v>
      </c>
      <c r="AM437">
        <v>212</v>
      </c>
      <c r="AN437">
        <f t="shared" si="207"/>
        <v>2432.34384</v>
      </c>
      <c r="AO437">
        <f t="shared" si="202"/>
        <v>36.175648031430022</v>
      </c>
      <c r="AQ437">
        <f t="shared" si="203"/>
        <v>0.44504288102363371</v>
      </c>
      <c r="AS437">
        <f>0.15852+0.0847*COS(RADIANS(E437/365*360))</f>
        <v>0.22912217387472686</v>
      </c>
      <c r="AU437">
        <v>1018</v>
      </c>
      <c r="AV437">
        <f t="shared" si="204"/>
        <v>105.45019954338683</v>
      </c>
      <c r="AW437">
        <f t="shared" si="205"/>
        <v>123.84567798872173</v>
      </c>
      <c r="AX437">
        <f t="shared" si="206"/>
        <v>1.1744470709869657</v>
      </c>
      <c r="AY437" s="5">
        <f>W437*AS437*AV437/SQRT(W437^2*AS437^2-AV437^2)</f>
        <v>118.22191204770233</v>
      </c>
      <c r="AZ437">
        <f>LN(AY437)-LN(1+EXP(614.6/8.314-200000/AN437))+32879/AN437</f>
        <v>18.289729953035081</v>
      </c>
      <c r="BA437">
        <f>EXP(AZ437-32879/8.314/298.16)/(1+EXP(614.6/8.314-200000/298.16/8.314))</f>
        <v>152.17573728051013</v>
      </c>
      <c r="BB437">
        <f>+EXP(11.88-14510/AN437)*1000</f>
        <v>370391.48302607489</v>
      </c>
      <c r="BC437">
        <f>+EXP(38.08-80470/AN437)</f>
        <v>147.92182879484255</v>
      </c>
      <c r="BD437" s="5">
        <f>(X437+AQ437)*(V437+BC437*(1+212.78/BB437*1000))/(V437-AO437)</f>
        <v>41.78965351994016</v>
      </c>
      <c r="BE437">
        <f>+LN(BD437)-LN(1+EXP(645/8.31-203000/AN437))+(74000/AN437)</f>
        <v>34.15307811744227</v>
      </c>
      <c r="BF437">
        <f>EXP(BE437-74000/8.314/298.16)/(1+EXP(645/8.314-203000/298.16/8.314))</f>
        <v>72.807946793030354</v>
      </c>
    </row>
    <row r="438" spans="1:61">
      <c r="A438">
        <v>50</v>
      </c>
      <c r="B438">
        <v>102</v>
      </c>
      <c r="C438" t="s">
        <v>60</v>
      </c>
      <c r="D438">
        <v>1</v>
      </c>
      <c r="E438" s="2">
        <f t="shared" si="201"/>
        <v>34</v>
      </c>
      <c r="F438" s="3">
        <v>30350.511111111111</v>
      </c>
      <c r="G438" t="s">
        <v>47</v>
      </c>
      <c r="H438">
        <v>-10</v>
      </c>
      <c r="I438">
        <v>-32.200000000000003</v>
      </c>
      <c r="J438">
        <v>1042</v>
      </c>
      <c r="K438">
        <v>18.3</v>
      </c>
      <c r="L438">
        <v>63.2</v>
      </c>
      <c r="M438" t="s">
        <v>46</v>
      </c>
      <c r="N438">
        <v>330</v>
      </c>
      <c r="O438">
        <v>15</v>
      </c>
      <c r="P438" t="s">
        <v>46</v>
      </c>
      <c r="Q438">
        <v>8.173</v>
      </c>
      <c r="R438">
        <v>310</v>
      </c>
      <c r="S438">
        <v>2.6924999999999999</v>
      </c>
      <c r="T438">
        <v>329.4</v>
      </c>
      <c r="U438">
        <v>18.8</v>
      </c>
      <c r="V438">
        <v>225</v>
      </c>
      <c r="W438">
        <v>1099</v>
      </c>
      <c r="X438">
        <v>16.8246</v>
      </c>
      <c r="AM438">
        <v>212</v>
      </c>
      <c r="AN438">
        <f t="shared" si="207"/>
        <v>2427.3554400000003</v>
      </c>
      <c r="AO438">
        <f t="shared" si="202"/>
        <v>35.300342608036253</v>
      </c>
      <c r="AQ438">
        <f t="shared" si="203"/>
        <v>0.42409931825951075</v>
      </c>
      <c r="AS438">
        <f>0.15852+0.0847*COS(RADIANS(E438/365*360))</f>
        <v>0.22912217387472686</v>
      </c>
      <c r="AU438">
        <v>1099</v>
      </c>
      <c r="AV438">
        <f t="shared" si="204"/>
        <v>107.51157714593769</v>
      </c>
      <c r="AW438">
        <f t="shared" si="205"/>
        <v>125.76512177329235</v>
      </c>
      <c r="AX438">
        <f t="shared" si="206"/>
        <v>1.1697821305567591</v>
      </c>
      <c r="AY438" s="5">
        <f>W438*AS438*AV438/SQRT(W438^2*AS438^2-AV438^2)</f>
        <v>118.89335544971867</v>
      </c>
      <c r="AZ438">
        <f>LN(AY438)-LN(1+EXP(614.6/8.314-200000/AN438))+32879/AN438</f>
        <v>18.323211280223479</v>
      </c>
      <c r="BA438">
        <f>EXP(AZ438-32879/8.314/298.16)/(1+EXP(614.6/8.314-200000/298.16/8.314))</f>
        <v>157.35703732107328</v>
      </c>
      <c r="BB438">
        <f>+EXP(11.88-14510/AN438)*1000</f>
        <v>365878.41427053232</v>
      </c>
      <c r="BC438">
        <f>+EXP(38.08-80470/AN438)</f>
        <v>138.19907530810676</v>
      </c>
      <c r="BD438" s="5">
        <f>(X438+AQ438)*(V438+BC438*(1+212.78/BB438*1000))/(V438-AO438)</f>
        <v>40.332208626733561</v>
      </c>
      <c r="BE438">
        <f>+LN(BD438)-LN(1+EXP(645/8.31-203000/AN438))+(74000/AN438)</f>
        <v>34.180558624332498</v>
      </c>
      <c r="BF438">
        <f>EXP(BE438-74000/8.314/298.16)/(1+EXP(645/8.314-203000/298.16/8.314))</f>
        <v>74.836491132108065</v>
      </c>
    </row>
    <row r="439" spans="1:61">
      <c r="A439">
        <v>50</v>
      </c>
      <c r="B439">
        <v>102</v>
      </c>
      <c r="C439" t="s">
        <v>60</v>
      </c>
      <c r="D439">
        <v>1</v>
      </c>
      <c r="E439" s="2">
        <f t="shared" si="201"/>
        <v>34</v>
      </c>
      <c r="F439" s="3">
        <v>30350.567361111112</v>
      </c>
      <c r="G439" t="s">
        <v>47</v>
      </c>
      <c r="H439">
        <v>-10</v>
      </c>
      <c r="I439">
        <v>-30.1</v>
      </c>
      <c r="J439">
        <v>1042</v>
      </c>
      <c r="K439">
        <v>17</v>
      </c>
      <c r="L439">
        <v>68.900000000000006</v>
      </c>
      <c r="M439" t="s">
        <v>46</v>
      </c>
      <c r="N439">
        <v>330</v>
      </c>
      <c r="O439">
        <v>17</v>
      </c>
      <c r="P439" t="s">
        <v>46</v>
      </c>
      <c r="Q439">
        <v>8.516</v>
      </c>
      <c r="R439">
        <v>310</v>
      </c>
      <c r="S439">
        <v>1.8382000000000001</v>
      </c>
      <c r="T439">
        <v>215.9</v>
      </c>
      <c r="U439">
        <v>19.100000000000001</v>
      </c>
      <c r="V439">
        <v>177</v>
      </c>
      <c r="W439">
        <v>1181</v>
      </c>
      <c r="X439">
        <v>17.573699999999999</v>
      </c>
      <c r="AM439">
        <v>212</v>
      </c>
      <c r="AN439">
        <f t="shared" si="207"/>
        <v>2429.8496400000004</v>
      </c>
      <c r="AO439">
        <f t="shared" si="202"/>
        <v>35.735764674512872</v>
      </c>
      <c r="AQ439">
        <f t="shared" si="203"/>
        <v>0.43445566120856144</v>
      </c>
      <c r="AS439">
        <f>0.15852+0.0847*COS(RADIANS(E439/365*360))</f>
        <v>0.22912217387472686</v>
      </c>
      <c r="AU439">
        <v>1181</v>
      </c>
      <c r="AV439">
        <f t="shared" si="204"/>
        <v>126.69913138555054</v>
      </c>
      <c r="AW439">
        <f t="shared" si="205"/>
        <v>149.36983640133388</v>
      </c>
      <c r="AX439">
        <f t="shared" si="206"/>
        <v>1.1789333894231324</v>
      </c>
      <c r="AY439" s="5">
        <f>W439*AS439*AV439/SQRT(W439^2*AS439^2-AV439^2)</f>
        <v>143.38837379604448</v>
      </c>
      <c r="AZ439">
        <f>LN(AY439)-LN(1+EXP(614.6/8.314-200000/AN439))+32879/AN439</f>
        <v>18.496618809002634</v>
      </c>
      <c r="BA439">
        <f>EXP(AZ439-32879/8.314/298.16)/(1+EXP(614.6/8.314-200000/298.16/8.314))</f>
        <v>187.15270264086789</v>
      </c>
      <c r="BB439">
        <f>+EXP(11.88-14510/AN439)*1000</f>
        <v>368130.34900022222</v>
      </c>
      <c r="BC439">
        <f>+EXP(38.08-80470/AN439)</f>
        <v>142.98281954808061</v>
      </c>
      <c r="BD439" s="5">
        <f>(X439+AQ439)*(V439+BC439*(1+212.78/BB439*1000))/(V439-AO439)</f>
        <v>51.326312583713637</v>
      </c>
      <c r="BE439">
        <f>+LN(BD439)-LN(1+EXP(645/8.31-203000/AN439))+(74000/AN439)</f>
        <v>34.390099764455741</v>
      </c>
      <c r="BF439">
        <f>EXP(BE439-74000/8.314/298.16)/(1+EXP(645/8.314-203000/298.16/8.314))</f>
        <v>92.281783069661827</v>
      </c>
    </row>
    <row r="440" spans="1:61">
      <c r="A440">
        <v>50</v>
      </c>
      <c r="B440">
        <v>102</v>
      </c>
      <c r="C440" t="s">
        <v>60</v>
      </c>
      <c r="D440">
        <v>1</v>
      </c>
      <c r="E440" s="2">
        <f t="shared" ref="E440:E446" si="208">ROUND(F440,0)-"1-1-83"+1</f>
        <v>34</v>
      </c>
      <c r="F440" s="3">
        <v>30350.459027777779</v>
      </c>
      <c r="G440" t="s">
        <v>47</v>
      </c>
      <c r="H440">
        <v>-10</v>
      </c>
      <c r="I440">
        <v>-32.200000000000003</v>
      </c>
      <c r="J440">
        <v>1042</v>
      </c>
      <c r="K440">
        <v>14.7</v>
      </c>
      <c r="L440">
        <v>67.2</v>
      </c>
      <c r="M440" t="s">
        <v>46</v>
      </c>
      <c r="N440">
        <v>330</v>
      </c>
      <c r="O440">
        <v>12</v>
      </c>
      <c r="P440" t="s">
        <v>46</v>
      </c>
      <c r="Q440">
        <v>7.2039999999999997</v>
      </c>
      <c r="R440">
        <v>310</v>
      </c>
      <c r="S440">
        <v>1.861</v>
      </c>
      <c r="T440">
        <v>258.3</v>
      </c>
      <c r="U440">
        <v>16.399999999999999</v>
      </c>
      <c r="V440">
        <v>200</v>
      </c>
      <c r="W440">
        <v>1249</v>
      </c>
      <c r="X440">
        <v>17.2119</v>
      </c>
      <c r="AM440">
        <v>212</v>
      </c>
      <c r="AN440">
        <f t="shared" si="207"/>
        <v>2407.40184</v>
      </c>
      <c r="AO440">
        <f t="shared" si="202"/>
        <v>31.97337540828244</v>
      </c>
      <c r="AQ440">
        <f t="shared" si="203"/>
        <v>0.34903009508942884</v>
      </c>
      <c r="AS440">
        <f>0.15852+0.0847*COS(RADIANS(E440/365*360))</f>
        <v>0.22912217387472686</v>
      </c>
      <c r="AU440">
        <v>1249</v>
      </c>
      <c r="AV440">
        <f t="shared" si="204"/>
        <v>110.34323759531527</v>
      </c>
      <c r="AW440">
        <f t="shared" si="205"/>
        <v>129.14858194659939</v>
      </c>
      <c r="AX440">
        <f t="shared" si="206"/>
        <v>1.1704258888999874</v>
      </c>
      <c r="AY440" s="5">
        <f>W440*AS440*AV440/SQRT(W440^2*AS440^2-AV440^2)</f>
        <v>119.59073584602588</v>
      </c>
      <c r="AZ440">
        <f>LN(AY440)-LN(1+EXP(614.6/8.314-200000/AN440))+32879/AN440</f>
        <v>18.44143190156635</v>
      </c>
      <c r="BA440">
        <f>EXP(AZ440-32879/8.314/298.16)/(1+EXP(614.6/8.314-200000/298.16/8.314))</f>
        <v>177.10414827292195</v>
      </c>
      <c r="BB440">
        <f>+EXP(11.88-14510/AN440)*1000</f>
        <v>348192.43186342914</v>
      </c>
      <c r="BC440">
        <f>+EXP(38.08-80470/AN440)</f>
        <v>104.99604663352176</v>
      </c>
      <c r="BD440" s="5">
        <f>(X440+AQ440)*(V440+BC440*(1+212.78/BB440*1000))/(V440-AO440)</f>
        <v>38.581835540658773</v>
      </c>
      <c r="BE440">
        <f>+LN(BD440)-LN(1+EXP(645/8.31-203000/AN440))+(74000/AN440)</f>
        <v>34.390091338953923</v>
      </c>
      <c r="BF440">
        <f>EXP(BE440-74000/8.314/298.16)/(1+EXP(645/8.314-203000/298.16/8.314))</f>
        <v>92.281005552606288</v>
      </c>
    </row>
    <row r="441" spans="1:61">
      <c r="E441" s="2"/>
      <c r="F441" s="3"/>
    </row>
    <row r="442" spans="1:61">
      <c r="A442">
        <v>50</v>
      </c>
      <c r="B442">
        <v>102</v>
      </c>
      <c r="C442" t="s">
        <v>60</v>
      </c>
      <c r="D442">
        <v>2</v>
      </c>
      <c r="E442" s="2">
        <f t="shared" si="208"/>
        <v>34</v>
      </c>
      <c r="F442" s="3">
        <v>30350.329166666666</v>
      </c>
      <c r="G442" t="s">
        <v>47</v>
      </c>
      <c r="H442">
        <v>-10</v>
      </c>
      <c r="I442">
        <v>-13.3</v>
      </c>
      <c r="J442">
        <v>1042</v>
      </c>
      <c r="K442">
        <v>10</v>
      </c>
      <c r="L442">
        <v>63.5</v>
      </c>
      <c r="M442" t="s">
        <v>46</v>
      </c>
      <c r="N442">
        <v>330</v>
      </c>
      <c r="O442" t="s">
        <v>46</v>
      </c>
      <c r="P442" t="s">
        <v>46</v>
      </c>
      <c r="Q442">
        <v>4.5170000000000003</v>
      </c>
      <c r="R442">
        <v>329</v>
      </c>
      <c r="S442">
        <v>6.7000000000000004E-2</v>
      </c>
      <c r="T442">
        <v>14.8</v>
      </c>
      <c r="U442">
        <v>10.199999999999999</v>
      </c>
      <c r="V442">
        <v>278</v>
      </c>
      <c r="W442">
        <v>19</v>
      </c>
      <c r="X442">
        <v>0.44700000000000001</v>
      </c>
      <c r="AH442" s="8">
        <f>AVERAGE(X442:X443)-AVERAGE(W442:W443)*AT442</f>
        <v>-0.5061609199999999</v>
      </c>
      <c r="AI442">
        <v>2.3099999999999999E-2</v>
      </c>
      <c r="AJ442">
        <v>2</v>
      </c>
      <c r="AK442">
        <f>AVERAGE(U442:U443)</f>
        <v>12.2</v>
      </c>
      <c r="AL442">
        <f>AVERAGE(V442:V443)</f>
        <v>290.5</v>
      </c>
      <c r="AM442">
        <v>212</v>
      </c>
      <c r="AN442">
        <f>8.314*(AK442+273.16)</f>
        <v>2372.4830400000001</v>
      </c>
      <c r="AO442">
        <f t="shared" ref="AO442:AO449" si="209">0.5*AM442/1.01325*1000/EXP(-3.9489+28990/AN442)</f>
        <v>26.780284237674238</v>
      </c>
      <c r="AP442">
        <f>LN(-AH442)+57052/AN442</f>
        <v>23.366478854950298</v>
      </c>
      <c r="AQ442">
        <f t="shared" ref="AQ442:AQ449" si="210">EXP(AP$442-57052/AN442)</f>
        <v>0.50616091999999946</v>
      </c>
      <c r="AS442">
        <f>0.15852+0.0847*COS(RADIANS(E442/365*360))</f>
        <v>0.22912217387472686</v>
      </c>
      <c r="AT442">
        <f>0.000000926*E442*E442 - 0.000385884*E442+ 0.056568805</f>
        <v>4.4519204999999999E-2</v>
      </c>
      <c r="AU442">
        <v>19</v>
      </c>
      <c r="AV442">
        <f t="shared" ref="AV442:AV449" si="211">(X442+AQ442)/(V442-AO442)*(4*V442+8*AO442)</f>
        <v>5.0319390820850476</v>
      </c>
      <c r="AW442">
        <f t="shared" ref="AW442:AW449" si="212">(X442+AQ442)/(V442-AO442)*(4.5*V442+10.5*AO442)</f>
        <v>5.8133433926063089</v>
      </c>
      <c r="AX442">
        <f t="shared" ref="AX442:AX449" si="213">AW442/AV442</f>
        <v>1.1552889050869584</v>
      </c>
      <c r="AY442" s="5"/>
      <c r="BD442" s="5"/>
      <c r="BG442">
        <f>AVERAGE(BA442:BA449)</f>
        <v>87.664183313562262</v>
      </c>
      <c r="BH442">
        <f>AVERAGE(BF442:BF449)</f>
        <v>45.86844792798194</v>
      </c>
      <c r="BI442">
        <f>BG442/BH442</f>
        <v>1.9112088434124437</v>
      </c>
    </row>
    <row r="443" spans="1:61">
      <c r="A443">
        <v>50</v>
      </c>
      <c r="B443">
        <v>102</v>
      </c>
      <c r="C443" t="s">
        <v>60</v>
      </c>
      <c r="D443">
        <v>2</v>
      </c>
      <c r="E443" s="2">
        <f t="shared" si="201"/>
        <v>34</v>
      </c>
      <c r="F443" s="3">
        <v>30350.738194444446</v>
      </c>
      <c r="G443" t="s">
        <v>47</v>
      </c>
      <c r="H443">
        <v>-10</v>
      </c>
      <c r="I443" t="s">
        <v>46</v>
      </c>
      <c r="J443">
        <v>1042</v>
      </c>
      <c r="K443">
        <v>14</v>
      </c>
      <c r="L443">
        <v>61.9</v>
      </c>
      <c r="M443" t="s">
        <v>46</v>
      </c>
      <c r="N443">
        <v>330</v>
      </c>
      <c r="O443">
        <v>10</v>
      </c>
      <c r="P443" t="s">
        <v>46</v>
      </c>
      <c r="Q443">
        <v>6.1219999999999999</v>
      </c>
      <c r="R443">
        <v>328</v>
      </c>
      <c r="S443">
        <v>0.308</v>
      </c>
      <c r="T443">
        <v>50.3</v>
      </c>
      <c r="U443">
        <v>14.2</v>
      </c>
      <c r="V443">
        <v>303</v>
      </c>
      <c r="W443">
        <v>29</v>
      </c>
      <c r="X443">
        <v>0.67759999999999998</v>
      </c>
      <c r="AM443">
        <v>212</v>
      </c>
      <c r="AN443">
        <f t="shared" ref="AN443:AN449" si="214">8.314*(U443+273.16)</f>
        <v>2389.1110400000002</v>
      </c>
      <c r="AO443">
        <f t="shared" si="209"/>
        <v>29.157464522993905</v>
      </c>
      <c r="AQ443">
        <f t="shared" si="210"/>
        <v>0.59837776072110171</v>
      </c>
      <c r="AS443">
        <f>0.15852+0.0847*COS(RADIANS(E443/365*360))</f>
        <v>0.22912217387472686</v>
      </c>
      <c r="AU443">
        <v>29</v>
      </c>
      <c r="AV443">
        <f t="shared" si="211"/>
        <v>6.7342323321121142</v>
      </c>
      <c r="AW443">
        <f t="shared" si="212"/>
        <v>7.7798015347795921</v>
      </c>
      <c r="AX443">
        <f t="shared" si="213"/>
        <v>1.1552618251202431</v>
      </c>
      <c r="AY443" s="5"/>
      <c r="BD443" s="5"/>
    </row>
    <row r="444" spans="1:61">
      <c r="A444">
        <v>50</v>
      </c>
      <c r="B444">
        <v>102</v>
      </c>
      <c r="C444" t="s">
        <v>60</v>
      </c>
      <c r="D444">
        <v>2</v>
      </c>
      <c r="E444" s="2">
        <f t="shared" si="208"/>
        <v>34</v>
      </c>
      <c r="F444" s="3">
        <v>30350.40347222222</v>
      </c>
      <c r="G444" t="s">
        <v>47</v>
      </c>
      <c r="H444">
        <v>-10</v>
      </c>
      <c r="I444">
        <v>-25.8</v>
      </c>
      <c r="J444">
        <v>1042</v>
      </c>
      <c r="K444">
        <v>13.9</v>
      </c>
      <c r="L444">
        <v>61.9</v>
      </c>
      <c r="M444" t="s">
        <v>46</v>
      </c>
      <c r="N444">
        <v>330</v>
      </c>
      <c r="O444" t="s">
        <v>46</v>
      </c>
      <c r="P444" t="s">
        <v>46</v>
      </c>
      <c r="Q444">
        <v>5.8810000000000002</v>
      </c>
      <c r="R444">
        <v>314</v>
      </c>
      <c r="S444">
        <v>0.62949999999999995</v>
      </c>
      <c r="T444">
        <v>107</v>
      </c>
      <c r="U444">
        <v>13.9</v>
      </c>
      <c r="V444">
        <v>229</v>
      </c>
      <c r="W444">
        <v>348</v>
      </c>
      <c r="X444">
        <v>5.5368000000000004</v>
      </c>
      <c r="AM444">
        <v>212</v>
      </c>
      <c r="AN444">
        <f t="shared" si="214"/>
        <v>2386.6168400000001</v>
      </c>
      <c r="AO444">
        <f t="shared" si="209"/>
        <v>28.790047366268713</v>
      </c>
      <c r="AQ444">
        <f t="shared" si="210"/>
        <v>0.58362916744987736</v>
      </c>
      <c r="AS444">
        <f>0.15852+0.0847*COS(RADIANS(E444/365*360))</f>
        <v>0.22912217387472686</v>
      </c>
      <c r="AU444">
        <v>348</v>
      </c>
      <c r="AV444">
        <f t="shared" si="211"/>
        <v>35.043076481225015</v>
      </c>
      <c r="AW444">
        <f t="shared" si="212"/>
        <v>40.743631017806337</v>
      </c>
      <c r="AX444">
        <f t="shared" si="213"/>
        <v>1.1626727761655145</v>
      </c>
      <c r="AY444" s="5"/>
      <c r="BD444" s="5"/>
    </row>
    <row r="445" spans="1:61">
      <c r="A445">
        <v>50</v>
      </c>
      <c r="B445">
        <v>102</v>
      </c>
      <c r="C445" t="s">
        <v>60</v>
      </c>
      <c r="D445">
        <v>2</v>
      </c>
      <c r="E445" s="2">
        <f t="shared" si="201"/>
        <v>34</v>
      </c>
      <c r="F445" s="3">
        <v>30350.681250000001</v>
      </c>
      <c r="G445" t="s">
        <v>47</v>
      </c>
      <c r="H445">
        <v>-10</v>
      </c>
      <c r="I445">
        <v>-20.8</v>
      </c>
      <c r="J445">
        <v>1042</v>
      </c>
      <c r="K445">
        <v>15.5</v>
      </c>
      <c r="L445">
        <v>67.8</v>
      </c>
      <c r="M445" t="s">
        <v>46</v>
      </c>
      <c r="N445">
        <v>330</v>
      </c>
      <c r="O445">
        <v>14</v>
      </c>
      <c r="P445" t="s">
        <v>46</v>
      </c>
      <c r="Q445">
        <v>6.4089999999999998</v>
      </c>
      <c r="R445">
        <v>316</v>
      </c>
      <c r="S445">
        <v>0.65510000000000002</v>
      </c>
      <c r="T445">
        <v>102.2</v>
      </c>
      <c r="U445">
        <v>16.3</v>
      </c>
      <c r="V445">
        <v>235</v>
      </c>
      <c r="W445">
        <v>452</v>
      </c>
      <c r="X445">
        <v>4.9842000000000004</v>
      </c>
      <c r="AM445">
        <v>212</v>
      </c>
      <c r="AN445">
        <f t="shared" si="214"/>
        <v>2406.5704400000004</v>
      </c>
      <c r="AO445">
        <f t="shared" si="209"/>
        <v>31.840637032230198</v>
      </c>
      <c r="AQ445">
        <f t="shared" si="210"/>
        <v>0.71156664598460606</v>
      </c>
      <c r="AS445">
        <f>0.15852+0.0847*COS(RADIANS(E445/365*360))</f>
        <v>0.22912217387472686</v>
      </c>
      <c r="AU445">
        <v>452</v>
      </c>
      <c r="AV445">
        <f t="shared" si="211"/>
        <v>33.495258377364181</v>
      </c>
      <c r="AW445">
        <f t="shared" si="212"/>
        <v>39.021189648712927</v>
      </c>
      <c r="AX445">
        <f t="shared" si="213"/>
        <v>1.1649765232168838</v>
      </c>
      <c r="AY445" s="5"/>
      <c r="BD445" s="5"/>
    </row>
    <row r="446" spans="1:61">
      <c r="A446">
        <v>50</v>
      </c>
      <c r="B446">
        <v>102</v>
      </c>
      <c r="C446" t="s">
        <v>60</v>
      </c>
      <c r="D446">
        <v>2</v>
      </c>
      <c r="E446" s="2">
        <f t="shared" si="208"/>
        <v>34</v>
      </c>
      <c r="F446" s="3">
        <v>30350.455555555556</v>
      </c>
      <c r="G446" t="s">
        <v>47</v>
      </c>
      <c r="H446">
        <v>-10</v>
      </c>
      <c r="I446">
        <v>-32.200000000000003</v>
      </c>
      <c r="J446">
        <v>1042</v>
      </c>
      <c r="K446">
        <v>15.5</v>
      </c>
      <c r="L446">
        <v>67.400000000000006</v>
      </c>
      <c r="M446" t="s">
        <v>46</v>
      </c>
      <c r="N446">
        <v>330</v>
      </c>
      <c r="O446">
        <v>12</v>
      </c>
      <c r="P446" t="s">
        <v>46</v>
      </c>
      <c r="Q446">
        <v>6.3630000000000004</v>
      </c>
      <c r="R446">
        <v>307</v>
      </c>
      <c r="S446">
        <v>1.0274000000000001</v>
      </c>
      <c r="T446">
        <v>161.5</v>
      </c>
      <c r="U446">
        <v>16.2</v>
      </c>
      <c r="V446">
        <v>233</v>
      </c>
      <c r="W446">
        <v>950</v>
      </c>
      <c r="X446">
        <v>7.2850000000000001</v>
      </c>
      <c r="AM446">
        <v>212</v>
      </c>
      <c r="AN446">
        <f t="shared" si="214"/>
        <v>2405.7390399999999</v>
      </c>
      <c r="AO446">
        <f t="shared" si="209"/>
        <v>31.708358548067597</v>
      </c>
      <c r="AQ446">
        <f t="shared" si="210"/>
        <v>0.70576071930046991</v>
      </c>
      <c r="AS446">
        <f>0.15852+0.0847*COS(RADIANS(E446/365*360))</f>
        <v>0.22912217387472686</v>
      </c>
      <c r="AU446">
        <v>950</v>
      </c>
      <c r="AV446">
        <f t="shared" si="211"/>
        <v>47.067926763991494</v>
      </c>
      <c r="AW446">
        <f t="shared" si="212"/>
        <v>54.839528095339141</v>
      </c>
      <c r="AX446">
        <f t="shared" si="213"/>
        <v>1.1651145879085794</v>
      </c>
      <c r="AY446" s="5">
        <f>W446*AS446*AV446/SQRT(W446^2*AS446^2-AV446^2)</f>
        <v>48.208519833612343</v>
      </c>
      <c r="AZ446">
        <f>LN(AY446)-LN(1+EXP(614.6/8.314-200000/AN446))+32879/AN446</f>
        <v>17.542337965640645</v>
      </c>
      <c r="BA446">
        <f>EXP(AZ446-32879/8.314/298.16)/(1+EXP(614.6/8.314-200000/298.16/8.314))</f>
        <v>72.0704441679908</v>
      </c>
      <c r="BB446">
        <f>+EXP(11.88-14510/AN446)*1000</f>
        <v>346744.90927768801</v>
      </c>
      <c r="BC446">
        <f>+EXP(38.08-80470/AN446)</f>
        <v>102.59808258449311</v>
      </c>
      <c r="BD446" s="5">
        <f>(X446+AQ446)*(V446+BC446*(1+212.78/BB446*1000))/(V446-AO446)</f>
        <v>15.82170391660266</v>
      </c>
      <c r="BE446">
        <f>+LN(BD446)-LN(1+EXP(645/8.31-203000/AN446))+(74000/AN446)</f>
        <v>33.520007488504376</v>
      </c>
      <c r="BF446">
        <f>EXP(BE446-74000/8.314/298.16)/(1+EXP(645/8.314-203000/298.16/8.314))</f>
        <v>38.658028613412441</v>
      </c>
    </row>
    <row r="447" spans="1:61">
      <c r="A447">
        <v>50</v>
      </c>
      <c r="B447">
        <v>102</v>
      </c>
      <c r="C447" t="s">
        <v>60</v>
      </c>
      <c r="D447">
        <v>2</v>
      </c>
      <c r="E447" s="2">
        <f t="shared" si="201"/>
        <v>34</v>
      </c>
      <c r="F447" s="3">
        <v>30350.62777777778</v>
      </c>
      <c r="G447" t="s">
        <v>47</v>
      </c>
      <c r="H447">
        <v>-10</v>
      </c>
      <c r="I447">
        <v>-27.8</v>
      </c>
      <c r="J447">
        <v>1042</v>
      </c>
      <c r="K447">
        <v>17.5</v>
      </c>
      <c r="L447">
        <v>68.599999999999994</v>
      </c>
      <c r="M447" t="s">
        <v>46</v>
      </c>
      <c r="N447">
        <v>330</v>
      </c>
      <c r="O447">
        <v>14</v>
      </c>
      <c r="P447" t="s">
        <v>46</v>
      </c>
      <c r="Q447">
        <v>6.726</v>
      </c>
      <c r="R447">
        <v>306</v>
      </c>
      <c r="S447">
        <v>1.0982000000000001</v>
      </c>
      <c r="T447">
        <v>163.30000000000001</v>
      </c>
      <c r="U447">
        <v>18</v>
      </c>
      <c r="V447">
        <v>222</v>
      </c>
      <c r="W447">
        <v>1105</v>
      </c>
      <c r="X447">
        <v>8.2445000000000004</v>
      </c>
      <c r="AM447">
        <v>212</v>
      </c>
      <c r="AN447">
        <f t="shared" si="214"/>
        <v>2420.70424</v>
      </c>
      <c r="AO447">
        <f t="shared" si="209"/>
        <v>34.16075996917013</v>
      </c>
      <c r="AQ447">
        <f t="shared" si="210"/>
        <v>0.81720183336938645</v>
      </c>
      <c r="AS447">
        <f>0.15852+0.0847*COS(RADIANS(E447/365*360))</f>
        <v>0.22912217387472686</v>
      </c>
      <c r="AU447">
        <v>1105</v>
      </c>
      <c r="AV447">
        <f t="shared" si="211"/>
        <v>56.022523282356836</v>
      </c>
      <c r="AW447">
        <f t="shared" si="212"/>
        <v>65.497303186261348</v>
      </c>
      <c r="AX447">
        <f t="shared" si="213"/>
        <v>1.1691244761709689</v>
      </c>
      <c r="AY447" s="5">
        <f>W447*AS447*AV447/SQRT(W447^2*AS447^2-AV447^2)</f>
        <v>57.446545884667657</v>
      </c>
      <c r="AZ447">
        <f>LN(AY447)-LN(1+EXP(614.6/8.314-200000/AN447))+32879/AN447</f>
        <v>17.633098862520534</v>
      </c>
      <c r="BA447">
        <f>EXP(AZ447-32879/8.314/298.16)/(1+EXP(614.6/8.314-200000/298.16/8.314))</f>
        <v>78.917651979538093</v>
      </c>
      <c r="BB447">
        <f>+EXP(11.88-14510/AN447)*1000</f>
        <v>359918.12350011297</v>
      </c>
      <c r="BC447">
        <f>+EXP(38.08-80470/AN447)</f>
        <v>126.16716010285872</v>
      </c>
      <c r="BD447" s="5">
        <f>(X447+AQ447)*(V447+BC447*(1+212.78/BB447*1000))/(V447-AO447)</f>
        <v>20.394504049233024</v>
      </c>
      <c r="BE447">
        <f>+LN(BD447)-LN(1+EXP(645/8.31-203000/AN447))+(74000/AN447)</f>
        <v>33.582938869279438</v>
      </c>
      <c r="BF447">
        <f>EXP(BE447-74000/8.314/298.16)/(1+EXP(645/8.314-203000/298.16/8.314))</f>
        <v>41.169012942370074</v>
      </c>
    </row>
    <row r="448" spans="1:61">
      <c r="A448">
        <v>50</v>
      </c>
      <c r="B448">
        <v>102</v>
      </c>
      <c r="C448" t="s">
        <v>60</v>
      </c>
      <c r="D448">
        <v>2</v>
      </c>
      <c r="E448" s="2">
        <f t="shared" si="201"/>
        <v>34</v>
      </c>
      <c r="F448" s="3">
        <v>30350.509027777778</v>
      </c>
      <c r="G448" t="s">
        <v>47</v>
      </c>
      <c r="H448">
        <v>-10</v>
      </c>
      <c r="I448">
        <v>-32.299999999999997</v>
      </c>
      <c r="J448">
        <v>1042</v>
      </c>
      <c r="K448">
        <v>19.100000000000001</v>
      </c>
      <c r="L448">
        <v>65.3</v>
      </c>
      <c r="M448" t="s">
        <v>46</v>
      </c>
      <c r="N448">
        <v>330</v>
      </c>
      <c r="O448">
        <v>15</v>
      </c>
      <c r="P448" t="s">
        <v>46</v>
      </c>
      <c r="Q448">
        <v>8</v>
      </c>
      <c r="R448">
        <v>303</v>
      </c>
      <c r="S448">
        <v>1.6676</v>
      </c>
      <c r="T448">
        <v>208.5</v>
      </c>
      <c r="U448">
        <v>19.5</v>
      </c>
      <c r="V448">
        <v>227</v>
      </c>
      <c r="W448">
        <v>1250</v>
      </c>
      <c r="X448">
        <v>9.5136000000000003</v>
      </c>
      <c r="AM448">
        <v>212</v>
      </c>
      <c r="AN448">
        <f t="shared" si="214"/>
        <v>2433.17524</v>
      </c>
      <c r="AO448">
        <f t="shared" si="209"/>
        <v>36.323273343592106</v>
      </c>
      <c r="AQ448">
        <f t="shared" si="210"/>
        <v>0.9221273636910392</v>
      </c>
      <c r="AS448">
        <f>0.15852+0.0847*COS(RADIANS(E448/365*360))</f>
        <v>0.22912217387472686</v>
      </c>
      <c r="AU448">
        <v>1250</v>
      </c>
      <c r="AV448">
        <f t="shared" si="211"/>
        <v>65.598559856416259</v>
      </c>
      <c r="AW448">
        <f t="shared" si="212"/>
        <v>76.780336138674798</v>
      </c>
      <c r="AX448">
        <f t="shared" si="213"/>
        <v>1.1704576488681075</v>
      </c>
      <c r="AY448" s="5">
        <f>W448*AS448*AV448/SQRT(W448^2*AS448^2-AV448^2)</f>
        <v>67.390037239924297</v>
      </c>
      <c r="AZ448">
        <f>LN(AY448)-LN(1+EXP(614.6/8.314-200000/AN448))+32879/AN448</f>
        <v>17.723037796528285</v>
      </c>
      <c r="BA448">
        <f>EXP(AZ448-32879/8.314/298.16)/(1+EXP(614.6/8.314-200000/298.16/8.314))</f>
        <v>86.344392459412731</v>
      </c>
      <c r="BB448">
        <f>+EXP(11.88-14510/AN448)*1000</f>
        <v>371147.24104859785</v>
      </c>
      <c r="BC448">
        <f>+EXP(38.08-80470/AN448)</f>
        <v>149.60347624942204</v>
      </c>
      <c r="BD448" s="5">
        <f>(X448+AQ448)*(V448+BC448*(1+212.78/BB448*1000))/(V448-AO448)</f>
        <v>25.305577407492258</v>
      </c>
      <c r="BE448">
        <f>+LN(BD448)-LN(1+EXP(645/8.31-203000/AN448))+(74000/AN448)</f>
        <v>33.640974909329351</v>
      </c>
      <c r="BF448">
        <f>EXP(BE448-74000/8.314/298.16)/(1+EXP(645/8.314-203000/298.16/8.314))</f>
        <v>43.628992736362157</v>
      </c>
    </row>
    <row r="449" spans="1:61">
      <c r="A449">
        <v>50</v>
      </c>
      <c r="B449">
        <v>102</v>
      </c>
      <c r="C449" t="s">
        <v>60</v>
      </c>
      <c r="D449">
        <v>2</v>
      </c>
      <c r="E449" s="2">
        <f t="shared" si="201"/>
        <v>34</v>
      </c>
      <c r="F449" s="3">
        <v>30350.56527777778</v>
      </c>
      <c r="G449" t="s">
        <v>47</v>
      </c>
      <c r="H449">
        <v>-10</v>
      </c>
      <c r="I449">
        <v>-30.2</v>
      </c>
      <c r="J449">
        <v>1042</v>
      </c>
      <c r="K449">
        <v>17.7</v>
      </c>
      <c r="L449">
        <v>73.2</v>
      </c>
      <c r="M449" t="s">
        <v>46</v>
      </c>
      <c r="N449">
        <v>330</v>
      </c>
      <c r="O449">
        <v>17</v>
      </c>
      <c r="P449" t="s">
        <v>46</v>
      </c>
      <c r="Q449">
        <v>7.7610000000000001</v>
      </c>
      <c r="R449">
        <v>298</v>
      </c>
      <c r="S449">
        <v>1.1736</v>
      </c>
      <c r="T449">
        <v>151.19999999999999</v>
      </c>
      <c r="U449">
        <v>19.600000000000001</v>
      </c>
      <c r="V449">
        <v>178</v>
      </c>
      <c r="W449">
        <v>1257</v>
      </c>
      <c r="X449">
        <v>11.042199999999999</v>
      </c>
      <c r="AM449">
        <v>212</v>
      </c>
      <c r="AN449">
        <f t="shared" si="214"/>
        <v>2434.0066400000005</v>
      </c>
      <c r="AO449">
        <f t="shared" si="209"/>
        <v>36.471399615533059</v>
      </c>
      <c r="AQ449">
        <f t="shared" si="210"/>
        <v>0.92954246312555433</v>
      </c>
      <c r="AS449">
        <f>0.15852+0.0847*COS(RADIANS(E449/365*360))</f>
        <v>0.22912217387472686</v>
      </c>
      <c r="AU449">
        <v>1257</v>
      </c>
      <c r="AV449">
        <f t="shared" si="211"/>
        <v>84.907857696863488</v>
      </c>
      <c r="AW449">
        <f t="shared" si="212"/>
        <v>100.14895088951658</v>
      </c>
      <c r="AX449">
        <f t="shared" si="213"/>
        <v>1.1795015632954322</v>
      </c>
      <c r="AY449" s="5">
        <f>W449*AS449*AV449/SQRT(W449^2*AS449^2-AV449^2)</f>
        <v>88.857092794997513</v>
      </c>
      <c r="AZ449">
        <f>LN(AY449)-LN(1+EXP(614.6/8.314-200000/AN449))+32879/AN449</f>
        <v>17.994947065153127</v>
      </c>
      <c r="BA449">
        <f>EXP(AZ449-32879/8.314/298.16)/(1+EXP(614.6/8.314-200000/298.16/8.314))</f>
        <v>113.32424464730744</v>
      </c>
      <c r="BB449">
        <f>+EXP(11.88-14510/AN449)*1000</f>
        <v>371904.02326347312</v>
      </c>
      <c r="BC449">
        <f>+EXP(38.08-80470/AN449)</f>
        <v>151.30307303333637</v>
      </c>
      <c r="BD449" s="5">
        <f>(X449+AQ449)*(V449+BC449*(1+212.78/BB449*1000))/(V449-AO449)</f>
        <v>35.177894830359833</v>
      </c>
      <c r="BE449">
        <f>+LN(BD449)-LN(1+EXP(645/8.31-203000/AN449))+(74000/AN449)</f>
        <v>33.959893484383997</v>
      </c>
      <c r="BF449">
        <f>EXP(BE449-74000/8.314/298.16)/(1+EXP(645/8.314-203000/298.16/8.314))</f>
        <v>60.017757419783102</v>
      </c>
    </row>
    <row r="450" spans="1:61">
      <c r="E450" s="2"/>
      <c r="F450" s="3"/>
    </row>
    <row r="451" spans="1:61">
      <c r="A451">
        <v>79</v>
      </c>
      <c r="B451">
        <v>102</v>
      </c>
      <c r="C451" t="s">
        <v>60</v>
      </c>
      <c r="D451">
        <v>1</v>
      </c>
      <c r="E451" s="2">
        <f>ROUND(F451,0)-"1-1-83"+1</f>
        <v>74</v>
      </c>
      <c r="F451" s="3">
        <v>30390.288194444445</v>
      </c>
      <c r="G451" t="s">
        <v>47</v>
      </c>
      <c r="H451">
        <v>-19</v>
      </c>
      <c r="I451">
        <v>-14.6</v>
      </c>
      <c r="J451">
        <v>1040</v>
      </c>
      <c r="K451">
        <v>11.1</v>
      </c>
      <c r="L451">
        <v>73.5</v>
      </c>
      <c r="M451" t="s">
        <v>46</v>
      </c>
      <c r="N451">
        <v>330</v>
      </c>
      <c r="O451" t="s">
        <v>46</v>
      </c>
      <c r="P451" t="s">
        <v>46</v>
      </c>
      <c r="Q451">
        <v>3.41</v>
      </c>
      <c r="R451">
        <v>331</v>
      </c>
      <c r="S451">
        <v>0.3337</v>
      </c>
      <c r="T451">
        <v>97.9</v>
      </c>
      <c r="U451">
        <v>11.1</v>
      </c>
      <c r="V451">
        <v>337</v>
      </c>
      <c r="W451">
        <v>14</v>
      </c>
      <c r="X451">
        <v>-0.50329999999999997</v>
      </c>
      <c r="AH451" s="8">
        <f>AVERAGE(X451:X452)-AVERAGE(W451:W452)*AT451</f>
        <v>-0.48224121749999999</v>
      </c>
      <c r="AI451" s="8">
        <v>0.1211</v>
      </c>
      <c r="AJ451">
        <v>2</v>
      </c>
      <c r="AK451">
        <f>AVERAGE(U451:U452)</f>
        <v>11.649999999999999</v>
      </c>
      <c r="AL451">
        <f>AVERAGE(V451:V452)</f>
        <v>310.5</v>
      </c>
      <c r="AM451">
        <v>212</v>
      </c>
      <c r="AN451">
        <f>8.314*(AK451+273.16)</f>
        <v>2367.9103399999999</v>
      </c>
      <c r="AO451">
        <f t="shared" ref="AO451:AO463" si="215">0.5*AM451/1.01325*1000/EXP(-3.9489+28990/AN451)</f>
        <v>26.155753469821533</v>
      </c>
      <c r="AP451">
        <f>LN(-AH451)+57052/AN451</f>
        <v>23.364506834986006</v>
      </c>
      <c r="AQ451">
        <f t="shared" ref="AQ451:AQ463" si="216">EXP(AP$451-57052/AN451)</f>
        <v>0.48224121749999949</v>
      </c>
      <c r="AS451">
        <f>0.15852+0.0847*COS(RADIANS(E451/365*360))</f>
        <v>0.18330324842814461</v>
      </c>
      <c r="AT451">
        <f>0.000000926*E451*E451 - 0.000385884*E451+ 0.056568805</f>
        <v>3.3084164999999999E-2</v>
      </c>
      <c r="AU451">
        <v>14</v>
      </c>
      <c r="AV451">
        <f t="shared" ref="AV451:AV463" si="217">(X451+AQ451)/(V451-AO451)*(4*V451+8*AO451)</f>
        <v>-0.10549883346280207</v>
      </c>
      <c r="AW451">
        <f t="shared" ref="AW451:AW463" si="218">(X451+AQ451)/(V451-AO451)*(4.5*V451+10.5*AO451)</f>
        <v>-0.12134415057850235</v>
      </c>
      <c r="AX451">
        <f t="shared" ref="AX451:AX463" si="219">AW451/AV451</f>
        <v>1.1501942400271865</v>
      </c>
      <c r="AY451" s="5"/>
      <c r="BD451" s="5"/>
      <c r="BG451">
        <f>AVERAGE(BA451:BA463)</f>
        <v>187.46579602850986</v>
      </c>
      <c r="BH451">
        <f>AVERAGE(BF451:BF463)</f>
        <v>86.383458723366459</v>
      </c>
      <c r="BI451">
        <f>BG451/BH451</f>
        <v>2.1701584863468883</v>
      </c>
    </row>
    <row r="452" spans="1:61">
      <c r="A452">
        <v>79</v>
      </c>
      <c r="B452">
        <v>102</v>
      </c>
      <c r="C452" t="s">
        <v>60</v>
      </c>
      <c r="D452">
        <v>1</v>
      </c>
      <c r="E452" s="2">
        <f t="shared" si="201"/>
        <v>74</v>
      </c>
      <c r="F452" s="3">
        <v>30390.772222222222</v>
      </c>
      <c r="G452" t="s">
        <v>47</v>
      </c>
      <c r="H452">
        <v>-19</v>
      </c>
      <c r="I452" t="s">
        <v>46</v>
      </c>
      <c r="J452">
        <v>1040</v>
      </c>
      <c r="K452">
        <v>12</v>
      </c>
      <c r="L452">
        <v>57</v>
      </c>
      <c r="M452">
        <v>52.7</v>
      </c>
      <c r="N452">
        <v>330</v>
      </c>
      <c r="O452" t="s">
        <v>46</v>
      </c>
      <c r="P452">
        <v>12.1</v>
      </c>
      <c r="Q452">
        <v>6.0529999999999999</v>
      </c>
      <c r="R452">
        <v>329</v>
      </c>
      <c r="S452">
        <v>0.1933</v>
      </c>
      <c r="T452">
        <v>31.9</v>
      </c>
      <c r="U452">
        <v>12.2</v>
      </c>
      <c r="V452">
        <v>284</v>
      </c>
      <c r="W452">
        <v>25</v>
      </c>
      <c r="X452">
        <v>0.82909999999999995</v>
      </c>
      <c r="AM452">
        <v>212</v>
      </c>
      <c r="AN452">
        <f t="shared" ref="AN452:AN463" si="220">8.314*(U452+273.16)</f>
        <v>2372.4830400000001</v>
      </c>
      <c r="AO452">
        <f t="shared" si="215"/>
        <v>26.780284237674238</v>
      </c>
      <c r="AQ452">
        <f t="shared" si="216"/>
        <v>0.5051637441091541</v>
      </c>
      <c r="AS452">
        <f>0.15852+0.0847*COS(RADIANS(E452/365*360))</f>
        <v>0.18330324842814461</v>
      </c>
      <c r="AU452">
        <v>25</v>
      </c>
      <c r="AV452">
        <f t="shared" si="217"/>
        <v>7.0040482957955419</v>
      </c>
      <c r="AW452">
        <f t="shared" si="218"/>
        <v>8.08792849768985</v>
      </c>
      <c r="AX452">
        <f t="shared" si="219"/>
        <v>1.1547505322807312</v>
      </c>
      <c r="AY452" s="5"/>
      <c r="BD452" s="5"/>
    </row>
    <row r="453" spans="1:61">
      <c r="A453">
        <v>79</v>
      </c>
      <c r="B453">
        <v>102</v>
      </c>
      <c r="C453" t="s">
        <v>60</v>
      </c>
      <c r="D453">
        <v>1</v>
      </c>
      <c r="E453" s="2">
        <f>ROUND(F453,0)-"1-1-83"+1</f>
        <v>74</v>
      </c>
      <c r="F453" s="3">
        <v>30390.327083333334</v>
      </c>
      <c r="G453" t="s">
        <v>47</v>
      </c>
      <c r="H453">
        <v>-19</v>
      </c>
      <c r="I453">
        <v>-10.9</v>
      </c>
      <c r="J453">
        <v>1040</v>
      </c>
      <c r="K453">
        <v>12.3</v>
      </c>
      <c r="L453">
        <v>73.400000000000006</v>
      </c>
      <c r="M453" t="s">
        <v>46</v>
      </c>
      <c r="N453">
        <v>330</v>
      </c>
      <c r="O453" t="s">
        <v>46</v>
      </c>
      <c r="P453" t="s">
        <v>46</v>
      </c>
      <c r="Q453">
        <v>3.8889999999999998</v>
      </c>
      <c r="R453">
        <v>324</v>
      </c>
      <c r="S453">
        <v>0.21959999999999999</v>
      </c>
      <c r="T453">
        <v>56.5</v>
      </c>
      <c r="U453">
        <v>12.5</v>
      </c>
      <c r="V453">
        <v>190</v>
      </c>
      <c r="W453">
        <v>157</v>
      </c>
      <c r="X453">
        <v>4.6627000000000001</v>
      </c>
      <c r="AM453">
        <v>212</v>
      </c>
      <c r="AN453">
        <f t="shared" si="220"/>
        <v>2374.9772400000002</v>
      </c>
      <c r="AO453">
        <f t="shared" si="215"/>
        <v>27.126161220637339</v>
      </c>
      <c r="AQ453">
        <f t="shared" si="216"/>
        <v>0.51808388500346914</v>
      </c>
      <c r="AS453">
        <f>0.15852+0.0847*COS(RADIANS(E453/365*360))</f>
        <v>0.18330324842814461</v>
      </c>
      <c r="AU453">
        <v>157</v>
      </c>
      <c r="AV453">
        <f t="shared" si="217"/>
        <v>31.077268282296178</v>
      </c>
      <c r="AW453">
        <f t="shared" si="218"/>
        <v>36.256193410368489</v>
      </c>
      <c r="AX453">
        <f t="shared" si="219"/>
        <v>1.1666467297263252</v>
      </c>
      <c r="AY453" s="5"/>
      <c r="BD453" s="5"/>
    </row>
    <row r="454" spans="1:61">
      <c r="A454">
        <v>79</v>
      </c>
      <c r="B454">
        <v>102</v>
      </c>
      <c r="C454" t="s">
        <v>60</v>
      </c>
      <c r="D454">
        <v>1</v>
      </c>
      <c r="E454" s="2">
        <f t="shared" si="201"/>
        <v>74</v>
      </c>
      <c r="F454" s="3">
        <v>30390.733333333334</v>
      </c>
      <c r="G454" t="s">
        <v>47</v>
      </c>
      <c r="H454">
        <v>-19</v>
      </c>
      <c r="I454">
        <v>-8.5</v>
      </c>
      <c r="J454">
        <v>1040</v>
      </c>
      <c r="K454">
        <v>14.4</v>
      </c>
      <c r="L454">
        <v>53.7</v>
      </c>
      <c r="M454">
        <v>44.3</v>
      </c>
      <c r="N454">
        <v>330</v>
      </c>
      <c r="O454" t="s">
        <v>46</v>
      </c>
      <c r="P454">
        <v>14.7</v>
      </c>
      <c r="Q454">
        <v>7.8140000000000001</v>
      </c>
      <c r="R454">
        <v>317</v>
      </c>
      <c r="S454">
        <v>0.60570000000000002</v>
      </c>
      <c r="T454">
        <v>77.5</v>
      </c>
      <c r="U454">
        <v>14.8</v>
      </c>
      <c r="V454">
        <v>192</v>
      </c>
      <c r="W454">
        <v>212</v>
      </c>
      <c r="X454">
        <v>5.9161999999999999</v>
      </c>
      <c r="AM454">
        <v>212</v>
      </c>
      <c r="AN454">
        <f t="shared" si="220"/>
        <v>2394.0994400000004</v>
      </c>
      <c r="AO454">
        <f t="shared" si="215"/>
        <v>29.904055010931092</v>
      </c>
      <c r="AQ454">
        <f t="shared" si="216"/>
        <v>0.62766537170748848</v>
      </c>
      <c r="AS454">
        <f>0.15852+0.0847*COS(RADIANS(E454/365*360))</f>
        <v>0.18330324842814461</v>
      </c>
      <c r="AU454">
        <v>212</v>
      </c>
      <c r="AV454">
        <f t="shared" si="217"/>
        <v>40.662297174634297</v>
      </c>
      <c r="AW454">
        <f t="shared" si="218"/>
        <v>47.555938782439135</v>
      </c>
      <c r="AX454">
        <f t="shared" si="219"/>
        <v>1.1695339930795938</v>
      </c>
      <c r="AY454" s="5"/>
      <c r="BD454" s="5"/>
    </row>
    <row r="455" spans="1:61">
      <c r="A455">
        <v>79</v>
      </c>
      <c r="B455">
        <v>102</v>
      </c>
      <c r="C455" t="s">
        <v>60</v>
      </c>
      <c r="D455">
        <v>1</v>
      </c>
      <c r="E455" s="2">
        <f t="shared" si="201"/>
        <v>74</v>
      </c>
      <c r="F455" s="3">
        <v>30390.615972222222</v>
      </c>
      <c r="G455" t="s">
        <v>47</v>
      </c>
      <c r="H455">
        <v>-19</v>
      </c>
      <c r="I455">
        <v>-28.3</v>
      </c>
      <c r="J455">
        <v>1040</v>
      </c>
      <c r="K455">
        <v>21.5</v>
      </c>
      <c r="L455">
        <v>51.4</v>
      </c>
      <c r="M455">
        <v>36.6</v>
      </c>
      <c r="N455">
        <v>330</v>
      </c>
      <c r="O455" t="s">
        <v>46</v>
      </c>
      <c r="P455">
        <v>21.8</v>
      </c>
      <c r="Q455">
        <v>12.913</v>
      </c>
      <c r="R455">
        <v>309</v>
      </c>
      <c r="S455">
        <v>3.4967000000000001</v>
      </c>
      <c r="T455">
        <v>270.8</v>
      </c>
      <c r="U455">
        <v>22</v>
      </c>
      <c r="V455">
        <v>205</v>
      </c>
      <c r="W455">
        <v>731</v>
      </c>
      <c r="X455">
        <v>16.714400000000001</v>
      </c>
      <c r="AM455">
        <v>212</v>
      </c>
      <c r="AN455">
        <f t="shared" si="220"/>
        <v>2453.9602400000003</v>
      </c>
      <c r="AO455">
        <f t="shared" si="215"/>
        <v>40.180188418489671</v>
      </c>
      <c r="AQ455">
        <f t="shared" si="216"/>
        <v>1.1224978166937416</v>
      </c>
      <c r="AS455">
        <f>0.15852+0.0847*COS(RADIANS(E455/365*360))</f>
        <v>0.18330324842814461</v>
      </c>
      <c r="AU455">
        <v>731</v>
      </c>
      <c r="AV455">
        <f t="shared" si="217"/>
        <v>123.52747727920389</v>
      </c>
      <c r="AW455">
        <f t="shared" si="218"/>
        <v>145.49089769065796</v>
      </c>
      <c r="AX455">
        <f t="shared" si="219"/>
        <v>1.1778019020157846</v>
      </c>
      <c r="AY455" s="5"/>
      <c r="BD455" s="5"/>
    </row>
    <row r="456" spans="1:61">
      <c r="A456">
        <v>79</v>
      </c>
      <c r="B456">
        <v>102</v>
      </c>
      <c r="C456" t="s">
        <v>60</v>
      </c>
      <c r="D456">
        <v>1</v>
      </c>
      <c r="E456" s="2">
        <f>ROUND(F456,0)-"1-1-83"+1</f>
        <v>74</v>
      </c>
      <c r="F456" s="3">
        <v>30390.365972222222</v>
      </c>
      <c r="G456" t="s">
        <v>47</v>
      </c>
      <c r="H456">
        <v>-19</v>
      </c>
      <c r="I456">
        <v>-15.1</v>
      </c>
      <c r="J456">
        <v>1040</v>
      </c>
      <c r="K456">
        <v>13.4</v>
      </c>
      <c r="L456">
        <v>72.3</v>
      </c>
      <c r="M456" t="s">
        <v>46</v>
      </c>
      <c r="N456">
        <v>330</v>
      </c>
      <c r="O456" t="s">
        <v>46</v>
      </c>
      <c r="P456" t="s">
        <v>46</v>
      </c>
      <c r="Q456">
        <v>4.9459999999999997</v>
      </c>
      <c r="R456">
        <v>310</v>
      </c>
      <c r="S456">
        <v>0.30640000000000001</v>
      </c>
      <c r="T456">
        <v>62</v>
      </c>
      <c r="U456">
        <v>14.2</v>
      </c>
      <c r="W456">
        <v>774</v>
      </c>
      <c r="X456">
        <v>16.5185</v>
      </c>
      <c r="AM456">
        <v>212</v>
      </c>
      <c r="AN456">
        <f t="shared" si="220"/>
        <v>2389.1110400000002</v>
      </c>
      <c r="AO456">
        <f t="shared" si="215"/>
        <v>29.157464522993905</v>
      </c>
      <c r="AQ456">
        <f t="shared" si="216"/>
        <v>0.5971989105708192</v>
      </c>
      <c r="AS456">
        <f>0.15852+0.0847*COS(RADIANS(E456/365*360))</f>
        <v>0.18330324842814461</v>
      </c>
      <c r="AU456">
        <v>774</v>
      </c>
      <c r="AV456">
        <f t="shared" si="217"/>
        <v>-136.92559128456654</v>
      </c>
      <c r="AW456">
        <f t="shared" si="218"/>
        <v>-179.71483856099357</v>
      </c>
      <c r="AX456">
        <f t="shared" si="219"/>
        <v>1.3125</v>
      </c>
      <c r="AY456" s="5"/>
      <c r="BD456" s="5"/>
    </row>
    <row r="457" spans="1:61">
      <c r="A457">
        <v>79</v>
      </c>
      <c r="B457">
        <v>102</v>
      </c>
      <c r="C457" t="s">
        <v>60</v>
      </c>
      <c r="D457">
        <v>1</v>
      </c>
      <c r="E457" s="2">
        <f t="shared" si="201"/>
        <v>74</v>
      </c>
      <c r="F457" s="3">
        <v>30390.697916666668</v>
      </c>
      <c r="G457" t="s">
        <v>47</v>
      </c>
      <c r="H457">
        <v>-19</v>
      </c>
      <c r="I457">
        <v>-21</v>
      </c>
      <c r="J457">
        <v>1040</v>
      </c>
      <c r="K457">
        <v>17.2</v>
      </c>
      <c r="L457">
        <v>52.7</v>
      </c>
      <c r="M457">
        <v>40</v>
      </c>
      <c r="N457">
        <v>330</v>
      </c>
      <c r="O457" t="s">
        <v>46</v>
      </c>
      <c r="P457">
        <v>17.399999999999999</v>
      </c>
      <c r="Q457">
        <v>9.7769999999999992</v>
      </c>
      <c r="R457">
        <v>315</v>
      </c>
      <c r="S457">
        <v>2.0326</v>
      </c>
      <c r="T457">
        <v>207.9</v>
      </c>
      <c r="U457">
        <v>17.8</v>
      </c>
      <c r="V457">
        <v>222</v>
      </c>
      <c r="W457">
        <v>900</v>
      </c>
      <c r="X457">
        <v>11.4358</v>
      </c>
      <c r="AM457">
        <v>212</v>
      </c>
      <c r="AN457">
        <f t="shared" si="220"/>
        <v>2419.0414400000004</v>
      </c>
      <c r="AO457">
        <f t="shared" si="215"/>
        <v>33.88070428292923</v>
      </c>
      <c r="AQ457">
        <f t="shared" si="216"/>
        <v>0.80248541650167093</v>
      </c>
      <c r="AS457">
        <f>0.15852+0.0847*COS(RADIANS(E457/365*360))</f>
        <v>0.18330324842814461</v>
      </c>
      <c r="AU457">
        <v>900</v>
      </c>
      <c r="AV457">
        <f t="shared" si="217"/>
        <v>75.402851306650561</v>
      </c>
      <c r="AW457">
        <f t="shared" si="218"/>
        <v>88.134421425062357</v>
      </c>
      <c r="AX457">
        <f t="shared" si="219"/>
        <v>1.168847330011894</v>
      </c>
      <c r="AY457" s="5"/>
      <c r="BD457" s="5"/>
    </row>
    <row r="458" spans="1:61">
      <c r="A458">
        <v>79</v>
      </c>
      <c r="B458">
        <v>102</v>
      </c>
      <c r="C458" t="s">
        <v>60</v>
      </c>
      <c r="D458">
        <v>1</v>
      </c>
      <c r="E458" s="2">
        <f t="shared" si="201"/>
        <v>74</v>
      </c>
      <c r="F458" s="3">
        <v>30390.65625</v>
      </c>
      <c r="G458" t="s">
        <v>47</v>
      </c>
      <c r="H458">
        <v>-19</v>
      </c>
      <c r="I458">
        <v>-30.3</v>
      </c>
      <c r="J458">
        <v>1040</v>
      </c>
      <c r="K458">
        <v>19.5</v>
      </c>
      <c r="L458">
        <v>53.7</v>
      </c>
      <c r="M458">
        <v>38.1</v>
      </c>
      <c r="N458">
        <v>330</v>
      </c>
      <c r="O458" t="s">
        <v>46</v>
      </c>
      <c r="P458">
        <v>19.7</v>
      </c>
      <c r="Q458">
        <v>11.058</v>
      </c>
      <c r="R458">
        <v>307</v>
      </c>
      <c r="S458">
        <v>2.9306999999999999</v>
      </c>
      <c r="T458">
        <v>265</v>
      </c>
      <c r="U458">
        <v>20.100000000000001</v>
      </c>
      <c r="V458">
        <v>192</v>
      </c>
      <c r="W458">
        <v>982</v>
      </c>
      <c r="X458">
        <v>18.274799999999999</v>
      </c>
      <c r="AM458">
        <v>212</v>
      </c>
      <c r="AN458">
        <f t="shared" si="220"/>
        <v>2438.1636400000002</v>
      </c>
      <c r="AO458">
        <f t="shared" si="215"/>
        <v>37.21959170157654</v>
      </c>
      <c r="AQ458">
        <f t="shared" si="216"/>
        <v>0.96553680867614033</v>
      </c>
      <c r="AS458">
        <f>0.15852+0.0847*COS(RADIANS(E458/365*360))</f>
        <v>0.18330324842814461</v>
      </c>
      <c r="AU458">
        <v>982</v>
      </c>
      <c r="AV458">
        <f t="shared" si="217"/>
        <v>132.48135688649725</v>
      </c>
      <c r="AW458">
        <f t="shared" si="218"/>
        <v>155.98152770378348</v>
      </c>
      <c r="AX458">
        <f t="shared" si="219"/>
        <v>1.177384738272419</v>
      </c>
      <c r="AY458" s="5"/>
      <c r="BD458" s="5"/>
    </row>
    <row r="459" spans="1:61">
      <c r="A459">
        <v>79</v>
      </c>
      <c r="B459">
        <v>102</v>
      </c>
      <c r="C459" t="s">
        <v>60</v>
      </c>
      <c r="D459">
        <v>1</v>
      </c>
      <c r="E459" s="2">
        <f>ROUND(F459,0)-"1-1-83"+1</f>
        <v>74</v>
      </c>
      <c r="F459" s="3">
        <v>30390.408333333333</v>
      </c>
      <c r="G459" t="s">
        <v>47</v>
      </c>
      <c r="H459">
        <v>-19</v>
      </c>
      <c r="I459">
        <v>-20.100000000000001</v>
      </c>
      <c r="J459">
        <v>1040</v>
      </c>
      <c r="K459">
        <v>16.2</v>
      </c>
      <c r="L459">
        <v>67</v>
      </c>
      <c r="M459" t="s">
        <v>46</v>
      </c>
      <c r="N459">
        <v>330</v>
      </c>
      <c r="O459" t="s">
        <v>46</v>
      </c>
      <c r="P459" t="s">
        <v>46</v>
      </c>
      <c r="Q459">
        <v>7.9580000000000002</v>
      </c>
      <c r="R459">
        <v>305</v>
      </c>
      <c r="S459">
        <v>0.55359999999999998</v>
      </c>
      <c r="T459">
        <v>69.599999999999994</v>
      </c>
      <c r="U459">
        <v>17.899999999999999</v>
      </c>
      <c r="W459">
        <v>1306</v>
      </c>
      <c r="X459">
        <v>16.413499999999999</v>
      </c>
      <c r="AM459">
        <v>212</v>
      </c>
      <c r="AN459">
        <f t="shared" si="220"/>
        <v>2419.87284</v>
      </c>
      <c r="AO459">
        <f t="shared" si="215"/>
        <v>34.020492060107372</v>
      </c>
      <c r="AQ459">
        <f t="shared" si="216"/>
        <v>0.80901436011759653</v>
      </c>
      <c r="AS459">
        <f>0.15852+0.0847*COS(RADIANS(E459/365*360))</f>
        <v>0.18330324842814461</v>
      </c>
      <c r="AU459">
        <v>1306</v>
      </c>
      <c r="AV459">
        <f t="shared" si="217"/>
        <v>-137.78011488094077</v>
      </c>
      <c r="AW459">
        <f t="shared" si="218"/>
        <v>-180.83640078123477</v>
      </c>
      <c r="AX459">
        <f t="shared" si="219"/>
        <v>1.3125</v>
      </c>
      <c r="AY459" s="5"/>
      <c r="BD459" s="5"/>
    </row>
    <row r="460" spans="1:61">
      <c r="A460">
        <v>79</v>
      </c>
      <c r="B460">
        <v>102</v>
      </c>
      <c r="C460" t="s">
        <v>60</v>
      </c>
      <c r="D460">
        <v>1</v>
      </c>
      <c r="E460" s="2">
        <f>ROUND(F460,0)-"1-1-83"+1</f>
        <v>74</v>
      </c>
      <c r="F460" s="3">
        <v>30390.447916666668</v>
      </c>
      <c r="G460" t="s">
        <v>47</v>
      </c>
      <c r="H460">
        <v>-19</v>
      </c>
      <c r="I460">
        <v>-26.1</v>
      </c>
      <c r="J460">
        <v>1040</v>
      </c>
      <c r="K460">
        <v>21.3</v>
      </c>
      <c r="L460">
        <v>66.5</v>
      </c>
      <c r="M460" t="s">
        <v>46</v>
      </c>
      <c r="N460">
        <v>330</v>
      </c>
      <c r="O460" t="s">
        <v>46</v>
      </c>
      <c r="P460" t="s">
        <v>46</v>
      </c>
      <c r="Q460">
        <v>10.14</v>
      </c>
      <c r="R460">
        <v>302</v>
      </c>
      <c r="S460">
        <v>4.2011000000000003</v>
      </c>
      <c r="T460">
        <v>414.3</v>
      </c>
      <c r="U460">
        <v>22.5</v>
      </c>
      <c r="V460">
        <v>227</v>
      </c>
      <c r="W460">
        <v>1520</v>
      </c>
      <c r="X460">
        <v>18.2362</v>
      </c>
      <c r="AM460">
        <v>212</v>
      </c>
      <c r="AN460">
        <f t="shared" si="220"/>
        <v>2458.11724</v>
      </c>
      <c r="AO460">
        <f t="shared" si="215"/>
        <v>40.990991789088845</v>
      </c>
      <c r="AQ460">
        <f t="shared" si="216"/>
        <v>1.1675101832553465</v>
      </c>
      <c r="AS460">
        <f>0.15852+0.0847*COS(RADIANS(E460/365*360))</f>
        <v>0.18330324842814461</v>
      </c>
      <c r="AU460">
        <v>1520</v>
      </c>
      <c r="AV460">
        <f t="shared" si="217"/>
        <v>128.92702173650181</v>
      </c>
      <c r="AW460">
        <f t="shared" si="218"/>
        <v>151.45692207899958</v>
      </c>
      <c r="AX460">
        <f t="shared" si="219"/>
        <v>1.1747492499170877</v>
      </c>
      <c r="AY460" s="5">
        <f>W460*AS460*AV460/SQRT(W460^2*AS460^2-AV460^2)</f>
        <v>145.43410534965659</v>
      </c>
      <c r="AZ460">
        <f>LN(AY460)-LN(1+EXP(614.6/8.314-200000/AN460))+32879/AN460</f>
        <v>18.354819970402616</v>
      </c>
      <c r="BA460">
        <f>EXP(AZ460-32879/8.314/298.16)/(1+EXP(614.6/8.314-200000/298.16/8.314))</f>
        <v>162.41033042362361</v>
      </c>
      <c r="BB460">
        <f>+EXP(11.88-14510/AN460)*1000</f>
        <v>394298.50149249454</v>
      </c>
      <c r="BC460">
        <f>+EXP(38.08-80470/AN460)</f>
        <v>209.2569803010386</v>
      </c>
      <c r="BD460" s="5">
        <f>(X460+AQ460)*(V460+BC460*(1+212.78/BB460*1000))/(V460-AO460)</f>
        <v>57.28832999539047</v>
      </c>
      <c r="BE460">
        <f>+LN(BD460)-LN(1+EXP(645/8.31-203000/AN460))+(74000/AN460)</f>
        <v>34.14549270286755</v>
      </c>
      <c r="BF460">
        <f>EXP(BE460-74000/8.314/298.16)/(1+EXP(645/8.314-203000/298.16/8.314))</f>
        <v>72.25775767662843</v>
      </c>
    </row>
    <row r="461" spans="1:61">
      <c r="A461">
        <v>79</v>
      </c>
      <c r="B461">
        <v>102</v>
      </c>
      <c r="C461" t="s">
        <v>60</v>
      </c>
      <c r="D461">
        <v>1</v>
      </c>
      <c r="E461" s="2">
        <f t="shared" si="201"/>
        <v>74</v>
      </c>
      <c r="F461" s="3">
        <v>30390.577777777777</v>
      </c>
      <c r="G461" t="s">
        <v>47</v>
      </c>
      <c r="H461">
        <v>-19</v>
      </c>
      <c r="I461">
        <v>-26.2</v>
      </c>
      <c r="J461">
        <v>1040</v>
      </c>
      <c r="K461">
        <v>21.3</v>
      </c>
      <c r="L461">
        <v>53.9</v>
      </c>
      <c r="M461">
        <v>38.6</v>
      </c>
      <c r="N461">
        <v>330</v>
      </c>
      <c r="O461" t="s">
        <v>46</v>
      </c>
      <c r="P461">
        <v>21.9</v>
      </c>
      <c r="Q461">
        <v>12.14</v>
      </c>
      <c r="R461">
        <v>306</v>
      </c>
      <c r="S461">
        <v>3.7667999999999999</v>
      </c>
      <c r="T461">
        <v>310.3</v>
      </c>
      <c r="U461">
        <v>21.8</v>
      </c>
      <c r="V461">
        <v>204</v>
      </c>
      <c r="W461">
        <v>1532</v>
      </c>
      <c r="X461">
        <v>18.833100000000002</v>
      </c>
      <c r="AM461">
        <v>212</v>
      </c>
      <c r="AN461">
        <f t="shared" si="220"/>
        <v>2452.2974400000003</v>
      </c>
      <c r="AO461">
        <f t="shared" si="215"/>
        <v>39.859619593778028</v>
      </c>
      <c r="AQ461">
        <f t="shared" si="216"/>
        <v>1.1049413512676804</v>
      </c>
      <c r="AS461">
        <f>0.15852+0.0847*COS(RADIANS(E461/365*360))</f>
        <v>0.18330324842814461</v>
      </c>
      <c r="AU461">
        <v>1532</v>
      </c>
      <c r="AV461">
        <f t="shared" si="217"/>
        <v>137.85287713046557</v>
      </c>
      <c r="AW461">
        <f t="shared" si="218"/>
        <v>162.34707573744814</v>
      </c>
      <c r="AX461">
        <f t="shared" si="219"/>
        <v>1.1776836226914653</v>
      </c>
      <c r="AY461" s="5">
        <f>W461*AS461*AV461/SQRT(W461^2*AS461^2-AV461^2)</f>
        <v>158.22972907974159</v>
      </c>
      <c r="AZ461">
        <f>LN(AY461)-LN(1+EXP(614.6/8.314-200000/AN461))+32879/AN461</f>
        <v>18.470991156145971</v>
      </c>
      <c r="BA461">
        <f>EXP(AZ461-32879/8.314/298.16)/(1+EXP(614.6/8.314-200000/298.16/8.314))</f>
        <v>182.41735523540643</v>
      </c>
      <c r="BB461">
        <f>+EXP(11.88-14510/AN461)*1000</f>
        <v>388813.3775045065</v>
      </c>
      <c r="BC461">
        <f>+EXP(38.08-80470/AN461)</f>
        <v>193.61523256598988</v>
      </c>
      <c r="BD461" s="5">
        <f>(X461+AQ461)*(V461+BC461*(1+212.78/BB461*1000))/(V461-AO461)</f>
        <v>61.168625385694448</v>
      </c>
      <c r="BE461">
        <f>+LN(BD461)-LN(1+EXP(645/8.31-203000/AN461))+(74000/AN461)</f>
        <v>34.283706483238433</v>
      </c>
      <c r="BF461">
        <f>EXP(BE461-74000/8.314/298.16)/(1+EXP(645/8.314-203000/298.16/8.314))</f>
        <v>82.967874137544527</v>
      </c>
    </row>
    <row r="462" spans="1:61">
      <c r="A462">
        <v>79</v>
      </c>
      <c r="B462">
        <v>102</v>
      </c>
      <c r="C462" t="s">
        <v>60</v>
      </c>
      <c r="D462">
        <v>1</v>
      </c>
      <c r="E462" s="2">
        <f t="shared" si="201"/>
        <v>74</v>
      </c>
      <c r="F462" s="3">
        <v>30390.538888888888</v>
      </c>
      <c r="G462" t="s">
        <v>47</v>
      </c>
      <c r="H462">
        <v>-19</v>
      </c>
      <c r="I462">
        <v>-28.3</v>
      </c>
      <c r="J462">
        <v>1040</v>
      </c>
      <c r="K462">
        <v>20.5</v>
      </c>
      <c r="L462">
        <v>57.6</v>
      </c>
      <c r="M462">
        <v>38.200000000000003</v>
      </c>
      <c r="N462">
        <v>330</v>
      </c>
      <c r="O462" t="s">
        <v>46</v>
      </c>
      <c r="P462">
        <v>20.7</v>
      </c>
      <c r="Q462">
        <v>11.91</v>
      </c>
      <c r="R462">
        <v>302</v>
      </c>
      <c r="S462">
        <v>3.5739000000000001</v>
      </c>
      <c r="T462">
        <v>300.10000000000002</v>
      </c>
      <c r="U462">
        <v>21.8</v>
      </c>
      <c r="V462">
        <v>190</v>
      </c>
      <c r="W462">
        <v>1622</v>
      </c>
      <c r="X462">
        <v>20.288499999999999</v>
      </c>
      <c r="AM462">
        <v>212</v>
      </c>
      <c r="AN462">
        <f t="shared" si="220"/>
        <v>2452.2974400000003</v>
      </c>
      <c r="AO462">
        <f t="shared" si="215"/>
        <v>39.859619593778028</v>
      </c>
      <c r="AQ462">
        <f t="shared" si="216"/>
        <v>1.1049413512676804</v>
      </c>
      <c r="AS462">
        <f>0.15852+0.0847*COS(RADIANS(E462/365*360))</f>
        <v>0.18330324842814461</v>
      </c>
      <c r="AU462">
        <v>1622</v>
      </c>
      <c r="AV462">
        <f t="shared" si="217"/>
        <v>153.72873598043438</v>
      </c>
      <c r="AW462">
        <f t="shared" si="218"/>
        <v>181.46419929990913</v>
      </c>
      <c r="AX462">
        <f t="shared" si="219"/>
        <v>1.1804182096638376</v>
      </c>
      <c r="AY462" s="5">
        <f>W462*AS462*AV462/SQRT(W462^2*AS462^2-AV462^2)</f>
        <v>179.59927198276679</v>
      </c>
      <c r="AZ462">
        <f>LN(AY462)-LN(1+EXP(614.6/8.314-200000/AN462))+32879/AN462</f>
        <v>18.597671299921107</v>
      </c>
      <c r="BA462">
        <f>EXP(AZ462-32879/8.314/298.16)/(1+EXP(614.6/8.314-200000/298.16/8.314))</f>
        <v>207.05353151928853</v>
      </c>
      <c r="BB462">
        <f>+EXP(11.88-14510/AN462)*1000</f>
        <v>388813.3775045065</v>
      </c>
      <c r="BC462">
        <f>+EXP(38.08-80470/AN462)</f>
        <v>193.61523256598988</v>
      </c>
      <c r="BD462" s="5">
        <f>(X462+AQ462)*(V462+BC462*(1+212.78/BB462*1000))/(V462-AO462)</f>
        <v>69.758928764792444</v>
      </c>
      <c r="BE462">
        <f>+LN(BD462)-LN(1+EXP(645/8.31-203000/AN462))+(74000/AN462)</f>
        <v>34.415117505743765</v>
      </c>
      <c r="BF462">
        <f>EXP(BE462-74000/8.314/298.16)/(1+EXP(645/8.314-203000/298.16/8.314))</f>
        <v>94.619586188720049</v>
      </c>
    </row>
    <row r="463" spans="1:61">
      <c r="A463">
        <v>79</v>
      </c>
      <c r="B463">
        <v>102</v>
      </c>
      <c r="C463" t="s">
        <v>60</v>
      </c>
      <c r="D463">
        <v>1</v>
      </c>
      <c r="E463" s="2">
        <f t="shared" ref="E463:E470" si="221">ROUND(F463,0)-"1-1-83"+1</f>
        <v>74</v>
      </c>
      <c r="F463" s="3">
        <v>30390.490277777779</v>
      </c>
      <c r="G463" t="s">
        <v>47</v>
      </c>
      <c r="H463">
        <v>-19</v>
      </c>
      <c r="I463">
        <v>-31.7</v>
      </c>
      <c r="J463">
        <v>1040</v>
      </c>
      <c r="K463">
        <v>19.3</v>
      </c>
      <c r="L463">
        <v>56.7</v>
      </c>
      <c r="M463" t="s">
        <v>46</v>
      </c>
      <c r="N463">
        <v>330</v>
      </c>
      <c r="O463" t="s">
        <v>46</v>
      </c>
      <c r="P463" t="s">
        <v>46</v>
      </c>
      <c r="Q463">
        <v>11.859</v>
      </c>
      <c r="R463">
        <v>306</v>
      </c>
      <c r="S463">
        <v>3.1343999999999999</v>
      </c>
      <c r="T463">
        <v>264.3</v>
      </c>
      <c r="U463">
        <v>21</v>
      </c>
      <c r="V463">
        <v>184</v>
      </c>
      <c r="W463">
        <v>1776</v>
      </c>
      <c r="X463">
        <v>19.500800000000002</v>
      </c>
      <c r="AM463">
        <v>212</v>
      </c>
      <c r="AN463">
        <f t="shared" si="220"/>
        <v>2445.64624</v>
      </c>
      <c r="AO463">
        <f t="shared" si="215"/>
        <v>38.598512400160303</v>
      </c>
      <c r="AQ463">
        <f t="shared" si="216"/>
        <v>1.0371964428917253</v>
      </c>
      <c r="AS463">
        <f>0.15852+0.0847*COS(RADIANS(E463/365*360))</f>
        <v>0.18330324842814461</v>
      </c>
      <c r="AU463">
        <v>1776</v>
      </c>
      <c r="AV463">
        <f t="shared" si="217"/>
        <v>147.57657998675941</v>
      </c>
      <c r="AW463">
        <f t="shared" si="218"/>
        <v>174.2017267620034</v>
      </c>
      <c r="AX463">
        <f t="shared" si="219"/>
        <v>1.1804158002416969</v>
      </c>
      <c r="AY463" s="5">
        <f>W463*AS463*AV463/SQRT(W463^2*AS463^2-AV463^2)</f>
        <v>165.56558897681185</v>
      </c>
      <c r="AZ463">
        <f>LN(AY463)-LN(1+EXP(614.6/8.314-200000/AN463))+32879/AN463</f>
        <v>18.552869884179866</v>
      </c>
      <c r="BA463">
        <f>EXP(AZ463-32879/8.314/298.16)/(1+EXP(614.6/8.314-200000/298.16/8.314))</f>
        <v>197.98196693572083</v>
      </c>
      <c r="BB463">
        <f>+EXP(11.88-14510/AN463)*1000</f>
        <v>382606.79883609927</v>
      </c>
      <c r="BC463">
        <f>+EXP(38.08-80470/AN463)</f>
        <v>177.08525394202954</v>
      </c>
      <c r="BD463" s="5">
        <f>(X463+AQ463)*(V463+BC463*(1+212.78/BB463*1000))/(V463-AO463)</f>
        <v>64.914106653630981</v>
      </c>
      <c r="BE463">
        <f>+LN(BD463)-LN(1+EXP(645/8.31-203000/AN463))+(74000/AN463)</f>
        <v>34.426352354574405</v>
      </c>
      <c r="BF463">
        <f>EXP(BE463-74000/8.314/298.16)/(1+EXP(645/8.314-203000/298.16/8.314))</f>
        <v>95.688616890572831</v>
      </c>
    </row>
    <row r="464" spans="1:61">
      <c r="E464" s="2"/>
      <c r="F464" s="3"/>
    </row>
    <row r="465" spans="1:61">
      <c r="A465">
        <v>79</v>
      </c>
      <c r="B465">
        <v>102</v>
      </c>
      <c r="C465" t="s">
        <v>60</v>
      </c>
      <c r="D465">
        <v>2</v>
      </c>
      <c r="E465" s="2">
        <f t="shared" si="221"/>
        <v>74</v>
      </c>
      <c r="F465" s="3">
        <v>30390.290277777778</v>
      </c>
      <c r="G465" t="s">
        <v>47</v>
      </c>
      <c r="H465">
        <v>-19</v>
      </c>
      <c r="I465">
        <v>-14.6</v>
      </c>
      <c r="J465">
        <v>1040</v>
      </c>
      <c r="K465">
        <v>11.1</v>
      </c>
      <c r="L465">
        <v>74.2</v>
      </c>
      <c r="M465" t="s">
        <v>46</v>
      </c>
      <c r="N465">
        <v>330</v>
      </c>
      <c r="O465" t="s">
        <v>46</v>
      </c>
      <c r="P465" t="s">
        <v>46</v>
      </c>
      <c r="Q465">
        <v>3.4049999999999998</v>
      </c>
      <c r="R465">
        <v>330</v>
      </c>
      <c r="S465">
        <v>0.21809999999999999</v>
      </c>
      <c r="T465">
        <v>64.099999999999994</v>
      </c>
      <c r="U465">
        <v>11.2</v>
      </c>
      <c r="V465">
        <v>329</v>
      </c>
      <c r="W465">
        <v>20</v>
      </c>
      <c r="X465">
        <v>-1.7899999999999999E-2</v>
      </c>
      <c r="AH465" s="8">
        <f>AVERAGE(X465:X466)-AVERAGE(W465:W466)*AT465</f>
        <v>-0.51269371249999995</v>
      </c>
      <c r="AI465">
        <v>9.98E-2</v>
      </c>
      <c r="AJ465">
        <v>2</v>
      </c>
      <c r="AK465">
        <f>AVERAGE(U465:U466)</f>
        <v>11.55</v>
      </c>
      <c r="AL465">
        <f>AVERAGE(V465:V466)</f>
        <v>313</v>
      </c>
      <c r="AM465">
        <v>212</v>
      </c>
      <c r="AN465">
        <f>8.314*(AK465+273.16)</f>
        <v>2367.0789400000003</v>
      </c>
      <c r="AO465">
        <f t="shared" ref="AO465:AO477" si="222">0.5*AM465/1.01325*1000/EXP(-3.9489+28990/AN465)</f>
        <v>26.043522154837529</v>
      </c>
      <c r="AP465">
        <f>LN(-AH465)+57052/AN465</f>
        <v>23.434203592244231</v>
      </c>
      <c r="AQ465">
        <f t="shared" ref="AQ465:AQ477" si="223">EXP(AP$465-57052/AN465)</f>
        <v>0.51269371250000062</v>
      </c>
      <c r="AS465">
        <f>0.15852+0.0847*COS(RADIANS(E465/365*360))</f>
        <v>0.18330324842814461</v>
      </c>
      <c r="AT465">
        <f>0.000000926*E465*E465 - 0.000385884*E465+ 0.056568805</f>
        <v>3.3084164999999999E-2</v>
      </c>
      <c r="AU465">
        <v>20</v>
      </c>
      <c r="AV465">
        <f t="shared" ref="AV465:AV477" si="224">(X465+AQ465)/(V465-AO465)*(4*V465+8*AO465)</f>
        <v>2.4895915714468653</v>
      </c>
      <c r="AW465">
        <f t="shared" ref="AW465:AW477" si="225">(X465+AQ465)/(V465-AO465)*(4.5*V465+10.5*AO465)</f>
        <v>2.8645926080585813</v>
      </c>
      <c r="AX465">
        <f t="shared" ref="AX465:AX477" si="226">AW465/AV465</f>
        <v>1.1506275330108779</v>
      </c>
      <c r="AY465" s="5"/>
      <c r="BD465" s="5"/>
      <c r="BG465">
        <f>AVERAGE(BA465:BA477)</f>
        <v>89.903988247845405</v>
      </c>
      <c r="BH465">
        <f>AVERAGE(BF465:BF477)</f>
        <v>46.13215934204743</v>
      </c>
      <c r="BI465">
        <f>BG465/BH465</f>
        <v>1.9488354659761586</v>
      </c>
    </row>
    <row r="466" spans="1:61">
      <c r="A466">
        <v>79</v>
      </c>
      <c r="B466">
        <v>102</v>
      </c>
      <c r="C466" t="s">
        <v>60</v>
      </c>
      <c r="D466">
        <v>2</v>
      </c>
      <c r="E466" s="2">
        <f t="shared" si="201"/>
        <v>74</v>
      </c>
      <c r="F466" s="3">
        <v>30390.772916666665</v>
      </c>
      <c r="G466" t="s">
        <v>47</v>
      </c>
      <c r="H466">
        <v>-19</v>
      </c>
      <c r="I466" t="s">
        <v>46</v>
      </c>
      <c r="J466">
        <v>1040</v>
      </c>
      <c r="K466">
        <v>11.9</v>
      </c>
      <c r="L466">
        <v>56.6</v>
      </c>
      <c r="M466">
        <v>52.7</v>
      </c>
      <c r="N466">
        <v>330</v>
      </c>
      <c r="O466" t="s">
        <v>46</v>
      </c>
      <c r="P466">
        <v>12.1</v>
      </c>
      <c r="Q466">
        <v>5.8879999999999999</v>
      </c>
      <c r="R466">
        <v>329</v>
      </c>
      <c r="S466">
        <v>0.15939999999999999</v>
      </c>
      <c r="T466">
        <v>27.1</v>
      </c>
      <c r="U466">
        <v>11.9</v>
      </c>
      <c r="V466">
        <v>297</v>
      </c>
      <c r="W466">
        <v>25</v>
      </c>
      <c r="X466">
        <v>0.48130000000000001</v>
      </c>
      <c r="AM466">
        <v>212</v>
      </c>
      <c r="AN466">
        <f t="shared" ref="AN466:AN477" si="227">8.314*(U466+273.16)</f>
        <v>2369.98884</v>
      </c>
      <c r="AO466">
        <f t="shared" si="222"/>
        <v>26.43810330637637</v>
      </c>
      <c r="AQ466">
        <f t="shared" si="223"/>
        <v>0.52809261558651355</v>
      </c>
      <c r="AS466">
        <f>0.15852+0.0847*COS(RADIANS(E466/365*360))</f>
        <v>0.18330324842814461</v>
      </c>
      <c r="AU466">
        <v>25</v>
      </c>
      <c r="AV466">
        <f t="shared" si="224"/>
        <v>5.2211706620942975</v>
      </c>
      <c r="AW466">
        <f t="shared" si="225"/>
        <v>6.0217670198246145</v>
      </c>
      <c r="AX466">
        <f t="shared" si="226"/>
        <v>1.1533365617681581</v>
      </c>
      <c r="AY466" s="5"/>
      <c r="BD466" s="5"/>
    </row>
    <row r="467" spans="1:61">
      <c r="A467">
        <v>79</v>
      </c>
      <c r="B467">
        <v>102</v>
      </c>
      <c r="C467" t="s">
        <v>60</v>
      </c>
      <c r="D467">
        <v>2</v>
      </c>
      <c r="E467" s="2">
        <f t="shared" si="221"/>
        <v>74</v>
      </c>
      <c r="F467" s="3">
        <v>30390.327777777777</v>
      </c>
      <c r="G467" t="s">
        <v>47</v>
      </c>
      <c r="H467">
        <v>-19</v>
      </c>
      <c r="I467">
        <v>-10.9</v>
      </c>
      <c r="J467">
        <v>1040</v>
      </c>
      <c r="K467">
        <v>12.1</v>
      </c>
      <c r="L467">
        <v>72.599999999999994</v>
      </c>
      <c r="M467" t="s">
        <v>46</v>
      </c>
      <c r="N467">
        <v>330</v>
      </c>
      <c r="O467" t="s">
        <v>46</v>
      </c>
      <c r="P467" t="s">
        <v>46</v>
      </c>
      <c r="Q467">
        <v>3.8570000000000002</v>
      </c>
      <c r="R467">
        <v>325</v>
      </c>
      <c r="S467">
        <v>5.0700000000000002E-2</v>
      </c>
      <c r="T467">
        <v>13.1</v>
      </c>
      <c r="U467">
        <v>12.2</v>
      </c>
      <c r="W467">
        <v>180</v>
      </c>
      <c r="X467">
        <v>3.0628000000000002</v>
      </c>
      <c r="AM467">
        <v>212</v>
      </c>
      <c r="AN467">
        <f t="shared" si="227"/>
        <v>2372.4830400000001</v>
      </c>
      <c r="AO467">
        <f t="shared" si="222"/>
        <v>26.780284237674238</v>
      </c>
      <c r="AQ467">
        <f t="shared" si="223"/>
        <v>0.54162797877124236</v>
      </c>
      <c r="AS467">
        <f>0.15852+0.0847*COS(RADIANS(E467/365*360))</f>
        <v>0.18330324842814461</v>
      </c>
      <c r="AU467">
        <v>180</v>
      </c>
      <c r="AV467">
        <f t="shared" si="224"/>
        <v>-28.83542383016994</v>
      </c>
      <c r="AW467">
        <f t="shared" si="225"/>
        <v>-37.846493777098047</v>
      </c>
      <c r="AX467">
        <f t="shared" si="226"/>
        <v>1.3125</v>
      </c>
      <c r="AY467" s="5"/>
      <c r="BD467" s="5"/>
    </row>
    <row r="468" spans="1:61">
      <c r="A468">
        <v>79</v>
      </c>
      <c r="B468">
        <v>102</v>
      </c>
      <c r="C468" t="s">
        <v>60</v>
      </c>
      <c r="D468">
        <v>2</v>
      </c>
      <c r="E468" s="2">
        <f t="shared" si="221"/>
        <v>74</v>
      </c>
      <c r="F468" s="3">
        <v>30390.367361111112</v>
      </c>
      <c r="G468" t="s">
        <v>47</v>
      </c>
      <c r="H468">
        <v>-19</v>
      </c>
      <c r="I468">
        <v>-15.1</v>
      </c>
      <c r="J468">
        <v>1040</v>
      </c>
      <c r="K468">
        <v>13.3</v>
      </c>
      <c r="L468">
        <v>70.099999999999994</v>
      </c>
      <c r="M468" t="s">
        <v>46</v>
      </c>
      <c r="N468">
        <v>330</v>
      </c>
      <c r="O468" t="s">
        <v>46</v>
      </c>
      <c r="P468" t="s">
        <v>46</v>
      </c>
      <c r="Q468">
        <v>4.9390000000000001</v>
      </c>
      <c r="R468">
        <v>315</v>
      </c>
      <c r="S468">
        <v>0.1099</v>
      </c>
      <c r="T468">
        <v>22.3</v>
      </c>
      <c r="U468">
        <v>13.8</v>
      </c>
      <c r="W468">
        <v>419</v>
      </c>
      <c r="X468">
        <v>8.4037000000000006</v>
      </c>
      <c r="AM468">
        <v>212</v>
      </c>
      <c r="AN468">
        <f t="shared" si="227"/>
        <v>2385.7854400000001</v>
      </c>
      <c r="AO468">
        <f t="shared" si="222"/>
        <v>28.668437816928197</v>
      </c>
      <c r="AQ468">
        <f t="shared" si="223"/>
        <v>0.61934354138595038</v>
      </c>
      <c r="AS468">
        <f>0.15852+0.0847*COS(RADIANS(E468/365*360))</f>
        <v>0.18330324842814461</v>
      </c>
      <c r="AU468">
        <v>419</v>
      </c>
      <c r="AV468">
        <f t="shared" si="224"/>
        <v>-72.184348331087605</v>
      </c>
      <c r="AW468">
        <f t="shared" si="225"/>
        <v>-94.741957184552476</v>
      </c>
      <c r="AX468">
        <f t="shared" si="226"/>
        <v>1.3125</v>
      </c>
      <c r="AY468" s="5"/>
      <c r="BD468" s="5"/>
    </row>
    <row r="469" spans="1:61">
      <c r="A469">
        <v>79</v>
      </c>
      <c r="B469">
        <v>102</v>
      </c>
      <c r="C469" t="s">
        <v>60</v>
      </c>
      <c r="D469">
        <v>2</v>
      </c>
      <c r="E469" s="2">
        <f t="shared" si="201"/>
        <v>74</v>
      </c>
      <c r="F469" s="3">
        <v>30390.734722222223</v>
      </c>
      <c r="G469" t="s">
        <v>47</v>
      </c>
      <c r="H469">
        <v>-19</v>
      </c>
      <c r="I469">
        <v>-8.5</v>
      </c>
      <c r="J469">
        <v>1040</v>
      </c>
      <c r="K469">
        <v>14.1</v>
      </c>
      <c r="L469">
        <v>53</v>
      </c>
      <c r="M469">
        <v>44.3</v>
      </c>
      <c r="N469">
        <v>330</v>
      </c>
      <c r="O469" t="s">
        <v>46</v>
      </c>
      <c r="P469">
        <v>14.7</v>
      </c>
      <c r="Q469">
        <v>7.6710000000000003</v>
      </c>
      <c r="R469">
        <v>320</v>
      </c>
      <c r="S469">
        <v>0.52880000000000005</v>
      </c>
      <c r="T469">
        <v>68.900000000000006</v>
      </c>
      <c r="U469">
        <v>14.4</v>
      </c>
      <c r="V469">
        <v>210</v>
      </c>
      <c r="W469">
        <v>562</v>
      </c>
      <c r="X469">
        <v>4.5757000000000003</v>
      </c>
      <c r="AM469">
        <v>212</v>
      </c>
      <c r="AN469">
        <f t="shared" si="227"/>
        <v>2390.7738399999998</v>
      </c>
      <c r="AO469">
        <f t="shared" si="222"/>
        <v>29.404578349539328</v>
      </c>
      <c r="AQ469">
        <f t="shared" si="223"/>
        <v>0.65102999388195415</v>
      </c>
      <c r="AS469">
        <f>0.15852+0.0847*COS(RADIANS(E469/365*360))</f>
        <v>0.18330324842814461</v>
      </c>
      <c r="AU469">
        <v>562</v>
      </c>
      <c r="AV469">
        <f t="shared" si="224"/>
        <v>31.119125149662498</v>
      </c>
      <c r="AW469">
        <f t="shared" si="225"/>
        <v>36.285541440137145</v>
      </c>
      <c r="AX469">
        <f t="shared" si="226"/>
        <v>1.1660206148350118</v>
      </c>
      <c r="AY469" s="5"/>
      <c r="BD469" s="5"/>
    </row>
    <row r="470" spans="1:61">
      <c r="A470">
        <v>79</v>
      </c>
      <c r="B470">
        <v>102</v>
      </c>
      <c r="C470" t="s">
        <v>60</v>
      </c>
      <c r="D470">
        <v>2</v>
      </c>
      <c r="E470" s="2">
        <f t="shared" si="221"/>
        <v>74</v>
      </c>
      <c r="F470" s="3">
        <v>30390.409722222223</v>
      </c>
      <c r="G470" t="s">
        <v>47</v>
      </c>
      <c r="H470">
        <v>-19</v>
      </c>
      <c r="I470">
        <v>-20.100000000000001</v>
      </c>
      <c r="J470">
        <v>1040</v>
      </c>
      <c r="K470">
        <v>16.3</v>
      </c>
      <c r="L470">
        <v>64.400000000000006</v>
      </c>
      <c r="M470" t="s">
        <v>46</v>
      </c>
      <c r="N470">
        <v>330</v>
      </c>
      <c r="O470" t="s">
        <v>46</v>
      </c>
      <c r="P470" t="s">
        <v>46</v>
      </c>
      <c r="Q470">
        <v>7.1269999999999998</v>
      </c>
      <c r="R470">
        <v>310</v>
      </c>
      <c r="S470">
        <v>0.32140000000000002</v>
      </c>
      <c r="T470">
        <v>45.1</v>
      </c>
      <c r="U470">
        <v>16.899999999999999</v>
      </c>
      <c r="W470">
        <v>908</v>
      </c>
      <c r="X470">
        <v>10.6434</v>
      </c>
      <c r="AM470">
        <v>212</v>
      </c>
      <c r="AN470">
        <f t="shared" si="227"/>
        <v>2411.5588400000001</v>
      </c>
      <c r="AO470">
        <f t="shared" si="222"/>
        <v>32.64400942238268</v>
      </c>
      <c r="AQ470">
        <f t="shared" si="223"/>
        <v>0.79969639843396934</v>
      </c>
      <c r="AS470">
        <f>0.15852+0.0847*COS(RADIANS(E470/365*360))</f>
        <v>0.18330324842814461</v>
      </c>
      <c r="AU470">
        <v>908</v>
      </c>
      <c r="AV470">
        <f t="shared" si="224"/>
        <v>-91.544771187471753</v>
      </c>
      <c r="AW470">
        <f t="shared" si="225"/>
        <v>-120.15251218355665</v>
      </c>
      <c r="AX470">
        <f t="shared" si="226"/>
        <v>1.3124999999999998</v>
      </c>
      <c r="AY470" s="5"/>
      <c r="BD470" s="5"/>
    </row>
    <row r="471" spans="1:61">
      <c r="A471">
        <v>79</v>
      </c>
      <c r="B471">
        <v>102</v>
      </c>
      <c r="C471" t="s">
        <v>60</v>
      </c>
      <c r="D471">
        <v>2</v>
      </c>
      <c r="E471" s="2">
        <f t="shared" si="201"/>
        <v>74</v>
      </c>
      <c r="F471" s="3">
        <v>30390.699305555554</v>
      </c>
      <c r="G471" t="s">
        <v>47</v>
      </c>
      <c r="H471">
        <v>-19</v>
      </c>
      <c r="I471">
        <v>-21</v>
      </c>
      <c r="J471">
        <v>1040</v>
      </c>
      <c r="K471">
        <v>16.399999999999999</v>
      </c>
      <c r="L471">
        <v>51</v>
      </c>
      <c r="M471">
        <v>40</v>
      </c>
      <c r="N471">
        <v>330</v>
      </c>
      <c r="O471" t="s">
        <v>46</v>
      </c>
      <c r="P471">
        <v>17.399999999999999</v>
      </c>
      <c r="Q471">
        <v>9.7260000000000009</v>
      </c>
      <c r="R471">
        <v>315</v>
      </c>
      <c r="S471">
        <v>1.1233</v>
      </c>
      <c r="T471">
        <v>115.5</v>
      </c>
      <c r="U471">
        <v>17.100000000000001</v>
      </c>
      <c r="V471">
        <v>191</v>
      </c>
      <c r="W471">
        <v>1029</v>
      </c>
      <c r="X471">
        <v>8.6073000000000004</v>
      </c>
      <c r="AM471">
        <v>212</v>
      </c>
      <c r="AN471">
        <f t="shared" si="227"/>
        <v>2413.2216400000002</v>
      </c>
      <c r="AO471">
        <f t="shared" si="222"/>
        <v>32.915526122449677</v>
      </c>
      <c r="AQ471">
        <f t="shared" si="223"/>
        <v>0.81283912564915972</v>
      </c>
      <c r="AS471">
        <f>0.15852+0.0847*COS(RADIANS(E471/365*360))</f>
        <v>0.18330324842814461</v>
      </c>
      <c r="AU471">
        <v>1029</v>
      </c>
      <c r="AV471">
        <f t="shared" si="224"/>
        <v>61.217504403571866</v>
      </c>
      <c r="AW471">
        <f t="shared" si="225"/>
        <v>71.81181094164026</v>
      </c>
      <c r="AX471">
        <f t="shared" si="226"/>
        <v>1.1730600853675153</v>
      </c>
      <c r="AY471" s="5">
        <f>W471*AS471*AV471/SQRT(W471^2*AS471^2-AV471^2)</f>
        <v>64.721092118619794</v>
      </c>
      <c r="AZ471">
        <f>LN(AY471)-LN(1+EXP(614.6/8.314-200000/AN471))+32879/AN471</f>
        <v>17.794483435506788</v>
      </c>
      <c r="BA471">
        <f>EXP(AZ471-32879/8.314/298.16)/(1+EXP(614.6/8.314-200000/298.16/8.314))</f>
        <v>92.739037626084851</v>
      </c>
      <c r="BB471">
        <f>+EXP(11.88-14510/AN471)*1000</f>
        <v>353290.54143612867</v>
      </c>
      <c r="BC471">
        <f>+EXP(38.08-80470/AN471)</f>
        <v>113.81041764426226</v>
      </c>
      <c r="BD471" s="5">
        <f>(X471+AQ471)*(V471+BC471*(1+212.78/BB471*1000))/(V471-AO471)</f>
        <v>22.248025821918045</v>
      </c>
      <c r="BE471">
        <f>+LN(BD471)-LN(1+EXP(645/8.31-203000/AN471))+(74000/AN471)</f>
        <v>33.765157473837007</v>
      </c>
      <c r="BF471">
        <f>EXP(BE471-74000/8.314/298.16)/(1+EXP(645/8.314-203000/298.16/8.314))</f>
        <v>49.397729662306702</v>
      </c>
    </row>
    <row r="472" spans="1:61">
      <c r="A472">
        <v>79</v>
      </c>
      <c r="B472">
        <v>102</v>
      </c>
      <c r="C472" t="s">
        <v>60</v>
      </c>
      <c r="D472">
        <v>2</v>
      </c>
      <c r="E472" s="2">
        <f t="shared" si="201"/>
        <v>74</v>
      </c>
      <c r="F472" s="3">
        <v>30390.619444444445</v>
      </c>
      <c r="G472" t="s">
        <v>47</v>
      </c>
      <c r="H472">
        <v>-19</v>
      </c>
      <c r="I472">
        <v>-28.3</v>
      </c>
      <c r="J472">
        <v>1040</v>
      </c>
      <c r="K472">
        <v>21</v>
      </c>
      <c r="L472">
        <v>48.4</v>
      </c>
      <c r="M472">
        <v>36.6</v>
      </c>
      <c r="N472">
        <v>330</v>
      </c>
      <c r="O472" t="s">
        <v>46</v>
      </c>
      <c r="P472">
        <v>21.8</v>
      </c>
      <c r="Q472">
        <v>13.252000000000001</v>
      </c>
      <c r="R472">
        <v>314</v>
      </c>
      <c r="S472">
        <v>1.7312000000000001</v>
      </c>
      <c r="T472">
        <v>130.6</v>
      </c>
      <c r="U472">
        <v>21.5</v>
      </c>
      <c r="V472">
        <v>196</v>
      </c>
      <c r="W472">
        <v>1281</v>
      </c>
      <c r="X472">
        <v>9.2040000000000006</v>
      </c>
      <c r="AM472">
        <v>212</v>
      </c>
      <c r="AN472">
        <f t="shared" si="227"/>
        <v>2449.8032400000002</v>
      </c>
      <c r="AO472">
        <f t="shared" si="222"/>
        <v>39.382752483581868</v>
      </c>
      <c r="AQ472">
        <f t="shared" si="223"/>
        <v>1.1569678769866649</v>
      </c>
      <c r="AS472">
        <f>0.15852+0.0847*COS(RADIANS(E472/365*360))</f>
        <v>0.18330324842814461</v>
      </c>
      <c r="AU472">
        <v>1281</v>
      </c>
      <c r="AV472">
        <f t="shared" si="224"/>
        <v>72.70812418971596</v>
      </c>
      <c r="AW472">
        <f t="shared" si="225"/>
        <v>85.704671298651618</v>
      </c>
      <c r="AX472">
        <f t="shared" si="226"/>
        <v>1.1787495861538666</v>
      </c>
      <c r="AY472" s="5">
        <f>W472*AS472*AV472/SQRT(W472^2*AS472^2-AV472^2)</f>
        <v>76.466262544401943</v>
      </c>
      <c r="AZ472">
        <f>LN(AY472)-LN(1+EXP(614.6/8.314-200000/AN472))+32879/AN472</f>
        <v>17.757481809698668</v>
      </c>
      <c r="BA472">
        <f>EXP(AZ472-32879/8.314/298.16)/(1+EXP(614.6/8.314-200000/298.16/8.314))</f>
        <v>89.370252076496271</v>
      </c>
      <c r="BB472">
        <f>+EXP(11.88-14510/AN472)*1000</f>
        <v>386478.15605983132</v>
      </c>
      <c r="BC472">
        <f>+EXP(38.08-80470/AN472)</f>
        <v>187.25363757314727</v>
      </c>
      <c r="BD472" s="5">
        <f>(X472+AQ472)*(V472+BC472*(1+212.78/BB472*1000))/(V472-AO472)</f>
        <v>32.174227497527625</v>
      </c>
      <c r="BE472">
        <f>+LN(BD472)-LN(1+EXP(645/8.31-203000/AN472))+(74000/AN472)</f>
        <v>33.67242100516809</v>
      </c>
      <c r="BF472">
        <f>EXP(BE472-74000/8.314/298.16)/(1+EXP(645/8.314-203000/298.16/8.314))</f>
        <v>45.022753540599361</v>
      </c>
    </row>
    <row r="473" spans="1:61">
      <c r="A473">
        <v>79</v>
      </c>
      <c r="B473">
        <v>102</v>
      </c>
      <c r="C473" t="s">
        <v>60</v>
      </c>
      <c r="D473">
        <v>2</v>
      </c>
      <c r="E473" s="2">
        <f t="shared" si="201"/>
        <v>74</v>
      </c>
      <c r="F473" s="3">
        <v>30390.540277777778</v>
      </c>
      <c r="G473" t="s">
        <v>47</v>
      </c>
      <c r="H473">
        <v>-19</v>
      </c>
      <c r="I473">
        <v>-28.3</v>
      </c>
      <c r="J473">
        <v>1040</v>
      </c>
      <c r="K473">
        <v>20.5</v>
      </c>
      <c r="L473">
        <v>52.6</v>
      </c>
      <c r="M473">
        <v>38.200000000000003</v>
      </c>
      <c r="N473">
        <v>330</v>
      </c>
      <c r="O473" t="s">
        <v>46</v>
      </c>
      <c r="P473">
        <v>20.7</v>
      </c>
      <c r="Q473">
        <v>14.031000000000001</v>
      </c>
      <c r="R473">
        <v>313</v>
      </c>
      <c r="S473">
        <v>2.0044</v>
      </c>
      <c r="T473">
        <v>142.9</v>
      </c>
      <c r="U473">
        <v>22.4</v>
      </c>
      <c r="V473">
        <v>200</v>
      </c>
      <c r="W473">
        <v>1396</v>
      </c>
      <c r="X473">
        <v>9.5793999999999997</v>
      </c>
      <c r="AM473">
        <v>212</v>
      </c>
      <c r="AN473">
        <f t="shared" si="227"/>
        <v>2457.28584</v>
      </c>
      <c r="AO473">
        <f t="shared" si="222"/>
        <v>40.827753434814696</v>
      </c>
      <c r="AQ473">
        <f t="shared" si="223"/>
        <v>1.2419930959261916</v>
      </c>
      <c r="AS473">
        <f>0.15852+0.0847*COS(RADIANS(E473/365*360))</f>
        <v>0.18330324842814461</v>
      </c>
      <c r="AU473">
        <v>1396</v>
      </c>
      <c r="AV473">
        <f t="shared" si="224"/>
        <v>76.593879228070094</v>
      </c>
      <c r="AW473">
        <f t="shared" si="225"/>
        <v>90.331652487124515</v>
      </c>
      <c r="AX473">
        <f t="shared" si="226"/>
        <v>1.1793586301869903</v>
      </c>
      <c r="AY473" s="5">
        <f>W473*AS473*AV473/SQRT(W473^2*AS473^2-AV473^2)</f>
        <v>80.274279057456098</v>
      </c>
      <c r="AZ473">
        <f>LN(AY473)-LN(1+EXP(614.6/8.314-200000/AN473))+32879/AN473</f>
        <v>17.76508761297027</v>
      </c>
      <c r="BA473">
        <f>EXP(AZ473-32879/8.314/298.16)/(1+EXP(614.6/8.314-200000/298.16/8.314))</f>
        <v>90.052576154207259</v>
      </c>
      <c r="BB473">
        <f>+EXP(11.88-14510/AN473)*1000</f>
        <v>393511.79872765951</v>
      </c>
      <c r="BC473">
        <f>+EXP(38.08-80470/AN473)</f>
        <v>206.95202352206348</v>
      </c>
      <c r="BD473" s="5">
        <f>(X473+AQ473)*(V473+BC473*(1+212.78/BB473*1000))/(V473-AO473)</f>
        <v>35.274597557825828</v>
      </c>
      <c r="BE473">
        <f>+LN(BD473)-LN(1+EXP(645/8.31-203000/AN473))+(74000/AN473)</f>
        <v>33.670935112875888</v>
      </c>
      <c r="BF473">
        <f>EXP(BE473-74000/8.314/298.16)/(1+EXP(645/8.314-203000/298.16/8.314))</f>
        <v>44.955904255857739</v>
      </c>
    </row>
    <row r="474" spans="1:61">
      <c r="A474">
        <v>79</v>
      </c>
      <c r="B474">
        <v>102</v>
      </c>
      <c r="C474" t="s">
        <v>60</v>
      </c>
      <c r="D474">
        <v>2</v>
      </c>
      <c r="E474" s="2">
        <f t="shared" si="201"/>
        <v>74</v>
      </c>
      <c r="F474" s="3">
        <v>30390.656944444443</v>
      </c>
      <c r="G474" t="s">
        <v>47</v>
      </c>
      <c r="H474">
        <v>-19</v>
      </c>
      <c r="I474">
        <v>-30.3</v>
      </c>
      <c r="J474">
        <v>1040</v>
      </c>
      <c r="K474">
        <v>20</v>
      </c>
      <c r="L474">
        <v>50.2</v>
      </c>
      <c r="M474">
        <v>38.1</v>
      </c>
      <c r="N474">
        <v>330</v>
      </c>
      <c r="O474" t="s">
        <v>46</v>
      </c>
      <c r="P474">
        <v>19.7</v>
      </c>
      <c r="Q474">
        <v>12.79</v>
      </c>
      <c r="R474">
        <v>312</v>
      </c>
      <c r="S474">
        <v>1.5956999999999999</v>
      </c>
      <c r="T474">
        <v>124.8</v>
      </c>
      <c r="U474">
        <v>21</v>
      </c>
      <c r="V474">
        <v>192</v>
      </c>
      <c r="W474">
        <v>1458</v>
      </c>
      <c r="X474">
        <v>8.9374000000000002</v>
      </c>
      <c r="AM474">
        <v>212</v>
      </c>
      <c r="AN474">
        <f t="shared" si="227"/>
        <v>2445.64624</v>
      </c>
      <c r="AO474">
        <f t="shared" si="222"/>
        <v>38.598512400160303</v>
      </c>
      <c r="AQ474">
        <f t="shared" si="223"/>
        <v>1.1120643939775319</v>
      </c>
      <c r="AS474">
        <f>0.15852+0.0847*COS(RADIANS(E474/365*360))</f>
        <v>0.18330324842814461</v>
      </c>
      <c r="AU474">
        <v>1458</v>
      </c>
      <c r="AV474">
        <f t="shared" si="224"/>
        <v>70.541321548392489</v>
      </c>
      <c r="AW474">
        <f t="shared" si="225"/>
        <v>83.151919738501846</v>
      </c>
      <c r="AX474">
        <f t="shared" si="226"/>
        <v>1.1787689529102212</v>
      </c>
      <c r="AY474" s="5">
        <f>W474*AS474*AV474/SQRT(W474^2*AS474^2-AV474^2)</f>
        <v>73.134880256894348</v>
      </c>
      <c r="AZ474">
        <f>LN(AY474)-LN(1+EXP(614.6/8.314-200000/AN474))+32879/AN474</f>
        <v>17.735807870904097</v>
      </c>
      <c r="BA474">
        <f>EXP(AZ474-32879/8.314/298.16)/(1+EXP(614.6/8.314-200000/298.16/8.314))</f>
        <v>87.454087134593237</v>
      </c>
      <c r="BB474">
        <f>+EXP(11.88-14510/AN474)*1000</f>
        <v>382606.79883609927</v>
      </c>
      <c r="BC474">
        <f>+EXP(38.08-80470/AN474)</f>
        <v>177.08525394202954</v>
      </c>
      <c r="BD474" s="5">
        <f>(X474+AQ474)*(V474+BC474*(1+212.78/BB474*1000))/(V474-AO474)</f>
        <v>30.63079038569138</v>
      </c>
      <c r="BE474">
        <f>+LN(BD474)-LN(1+EXP(645/8.31-203000/AN474))+(74000/AN474)</f>
        <v>33.675293119454544</v>
      </c>
      <c r="BF474">
        <f>EXP(BE474-74000/8.314/298.16)/(1+EXP(645/8.314-203000/298.16/8.314))</f>
        <v>45.152249909425898</v>
      </c>
    </row>
    <row r="475" spans="1:61">
      <c r="A475">
        <v>79</v>
      </c>
      <c r="B475">
        <v>102</v>
      </c>
      <c r="C475" t="s">
        <v>60</v>
      </c>
      <c r="D475">
        <v>2</v>
      </c>
      <c r="E475" s="2">
        <f>ROUND(F475,0)-"1-1-83"+1</f>
        <v>74</v>
      </c>
      <c r="F475" s="3">
        <v>30390.451388888891</v>
      </c>
      <c r="G475" t="s">
        <v>47</v>
      </c>
      <c r="H475">
        <v>-19</v>
      </c>
      <c r="I475">
        <v>-26.1</v>
      </c>
      <c r="J475">
        <v>1040</v>
      </c>
      <c r="K475">
        <v>22.1</v>
      </c>
      <c r="L475">
        <v>57.9</v>
      </c>
      <c r="M475" t="s">
        <v>46</v>
      </c>
      <c r="N475">
        <v>330</v>
      </c>
      <c r="O475" t="s">
        <v>46</v>
      </c>
      <c r="P475" t="s">
        <v>46</v>
      </c>
      <c r="Q475">
        <v>11.225</v>
      </c>
      <c r="R475">
        <v>309</v>
      </c>
      <c r="S475">
        <v>2.2198000000000002</v>
      </c>
      <c r="T475">
        <v>197.8</v>
      </c>
      <c r="U475">
        <v>22.3</v>
      </c>
      <c r="V475">
        <v>231</v>
      </c>
      <c r="W475">
        <v>1901</v>
      </c>
      <c r="X475">
        <v>9.1509</v>
      </c>
      <c r="AM475">
        <v>212</v>
      </c>
      <c r="AN475">
        <f t="shared" si="227"/>
        <v>2456.4544400000004</v>
      </c>
      <c r="AO475">
        <f t="shared" si="222"/>
        <v>40.665055306198028</v>
      </c>
      <c r="AQ475">
        <f t="shared" si="223"/>
        <v>1.2322716594999525</v>
      </c>
      <c r="AS475">
        <f>0.15852+0.0847*COS(RADIANS(E475/365*360))</f>
        <v>0.18330324842814461</v>
      </c>
      <c r="AU475">
        <v>1901</v>
      </c>
      <c r="AV475">
        <f t="shared" si="224"/>
        <v>68.153058454635314</v>
      </c>
      <c r="AW475">
        <f t="shared" si="225"/>
        <v>79.999737238544157</v>
      </c>
      <c r="AX475">
        <f t="shared" si="226"/>
        <v>1.173824609673157</v>
      </c>
      <c r="AY475" s="5"/>
      <c r="BD475" s="5"/>
    </row>
    <row r="476" spans="1:61">
      <c r="A476">
        <v>79</v>
      </c>
      <c r="B476">
        <v>102</v>
      </c>
      <c r="C476" t="s">
        <v>60</v>
      </c>
      <c r="D476">
        <v>2</v>
      </c>
      <c r="E476" s="2">
        <f>ROUND(F476,0)-"1-1-83"+1</f>
        <v>74</v>
      </c>
      <c r="F476" s="3">
        <v>30390.491666666665</v>
      </c>
      <c r="G476" t="s">
        <v>47</v>
      </c>
      <c r="H476">
        <v>-19</v>
      </c>
      <c r="I476">
        <v>-31.7</v>
      </c>
      <c r="J476">
        <v>1040</v>
      </c>
      <c r="K476">
        <v>20.100000000000001</v>
      </c>
      <c r="L476">
        <v>55.2</v>
      </c>
      <c r="M476" t="s">
        <v>46</v>
      </c>
      <c r="N476">
        <v>330</v>
      </c>
      <c r="O476" t="s">
        <v>46</v>
      </c>
      <c r="P476" t="s">
        <v>46</v>
      </c>
      <c r="Q476">
        <v>10.407</v>
      </c>
      <c r="R476">
        <v>312</v>
      </c>
      <c r="S476">
        <v>1.7435</v>
      </c>
      <c r="T476">
        <v>167.5</v>
      </c>
      <c r="U476">
        <v>20.2</v>
      </c>
      <c r="V476">
        <v>224</v>
      </c>
      <c r="W476">
        <v>1997</v>
      </c>
      <c r="X476">
        <v>8.7673000000000005</v>
      </c>
      <c r="AM476">
        <v>212</v>
      </c>
      <c r="AN476">
        <f t="shared" si="227"/>
        <v>2438.9950400000002</v>
      </c>
      <c r="AO476">
        <f t="shared" si="222"/>
        <v>37.370751562469977</v>
      </c>
      <c r="AQ476">
        <f t="shared" si="223"/>
        <v>1.0435226019679611</v>
      </c>
      <c r="AS476">
        <f>0.15852+0.0847*COS(RADIANS(E476/365*360))</f>
        <v>0.18330324842814461</v>
      </c>
      <c r="AU476">
        <v>1997</v>
      </c>
      <c r="AV476">
        <f t="shared" si="224"/>
        <v>62.817589751696332</v>
      </c>
      <c r="AW476">
        <f t="shared" si="225"/>
        <v>73.616575888636419</v>
      </c>
      <c r="AX476">
        <f t="shared" si="226"/>
        <v>1.1719102273682582</v>
      </c>
      <c r="AY476" s="5"/>
      <c r="BD476" s="5"/>
    </row>
    <row r="477" spans="1:61">
      <c r="A477">
        <v>79</v>
      </c>
      <c r="B477">
        <v>102</v>
      </c>
      <c r="C477" t="s">
        <v>60</v>
      </c>
      <c r="D477">
        <v>2</v>
      </c>
      <c r="E477" s="2">
        <f t="shared" si="201"/>
        <v>74</v>
      </c>
      <c r="F477" s="3">
        <v>30390.579861111109</v>
      </c>
      <c r="G477" t="s">
        <v>47</v>
      </c>
      <c r="H477">
        <v>-19</v>
      </c>
      <c r="I477">
        <v>-26.2</v>
      </c>
      <c r="J477">
        <v>1040</v>
      </c>
      <c r="K477">
        <v>20.6</v>
      </c>
      <c r="L477">
        <v>53</v>
      </c>
      <c r="M477">
        <v>38.6</v>
      </c>
      <c r="N477">
        <v>330</v>
      </c>
      <c r="O477" t="s">
        <v>46</v>
      </c>
      <c r="P477">
        <v>21.9</v>
      </c>
      <c r="Q477">
        <v>12.603999999999999</v>
      </c>
      <c r="R477">
        <v>312</v>
      </c>
      <c r="S477">
        <v>1.7533000000000001</v>
      </c>
      <c r="T477">
        <v>139.1</v>
      </c>
      <c r="U477">
        <v>21.6</v>
      </c>
      <c r="V477">
        <v>205</v>
      </c>
      <c r="W477">
        <v>1999</v>
      </c>
      <c r="X477">
        <v>8.8439999999999994</v>
      </c>
      <c r="AM477">
        <v>212</v>
      </c>
      <c r="AN477">
        <f t="shared" si="227"/>
        <v>2450.6346400000002</v>
      </c>
      <c r="AO477">
        <f t="shared" si="222"/>
        <v>39.541178532843773</v>
      </c>
      <c r="AQ477">
        <f t="shared" si="223"/>
        <v>1.1661450556919257</v>
      </c>
      <c r="AS477">
        <f>0.15852+0.0847*COS(RADIANS(E477/365*360))</f>
        <v>0.18330324842814461</v>
      </c>
      <c r="AU477">
        <v>1999</v>
      </c>
      <c r="AV477">
        <f t="shared" si="224"/>
        <v>68.74714993796519</v>
      </c>
      <c r="AW477">
        <f t="shared" si="225"/>
        <v>80.928864894610513</v>
      </c>
      <c r="AX477">
        <f t="shared" si="226"/>
        <v>1.1771959269240635</v>
      </c>
      <c r="AY477" s="5"/>
      <c r="BD477" s="5"/>
    </row>
    <row r="478" spans="1:61">
      <c r="E478" s="2"/>
      <c r="F478" s="3"/>
    </row>
    <row r="479" spans="1:61">
      <c r="A479">
        <v>81</v>
      </c>
      <c r="B479">
        <v>101</v>
      </c>
      <c r="C479" t="s">
        <v>59</v>
      </c>
      <c r="D479">
        <v>1</v>
      </c>
      <c r="E479" s="2">
        <f t="shared" si="201"/>
        <v>74</v>
      </c>
      <c r="F479" s="3">
        <v>30390.775694444445</v>
      </c>
      <c r="G479" t="s">
        <v>47</v>
      </c>
      <c r="H479" t="s">
        <v>46</v>
      </c>
      <c r="I479" t="s">
        <v>46</v>
      </c>
      <c r="J479">
        <v>1040</v>
      </c>
      <c r="K479">
        <v>11.7</v>
      </c>
      <c r="L479">
        <v>56.4</v>
      </c>
      <c r="M479">
        <v>53.8</v>
      </c>
      <c r="N479">
        <v>330</v>
      </c>
      <c r="O479" t="s">
        <v>46</v>
      </c>
      <c r="P479">
        <v>11.7</v>
      </c>
      <c r="Q479">
        <v>5.9260000000000002</v>
      </c>
      <c r="R479">
        <v>330</v>
      </c>
      <c r="S479">
        <v>0.12659999999999999</v>
      </c>
      <c r="T479">
        <v>21.4</v>
      </c>
      <c r="U479">
        <v>11.8</v>
      </c>
      <c r="V479">
        <v>319</v>
      </c>
      <c r="W479">
        <v>12</v>
      </c>
      <c r="X479">
        <v>9.6699999999999994E-2</v>
      </c>
      <c r="AH479">
        <f>-0.1623*2</f>
        <v>-0.3246</v>
      </c>
      <c r="AI479">
        <v>2.1600000000000001E-2</v>
      </c>
      <c r="AJ479">
        <v>2</v>
      </c>
      <c r="AK479">
        <f>AVERAGE(U479:U480)</f>
        <v>13</v>
      </c>
      <c r="AL479">
        <f>AVERAGE(V479:V480)</f>
        <v>291.5</v>
      </c>
      <c r="AM479">
        <v>212</v>
      </c>
      <c r="AN479">
        <f>8.314*(AK479+273.16)</f>
        <v>2379.1342400000003</v>
      </c>
      <c r="AO479">
        <f t="shared" ref="AO479:AO489" si="228">0.5*AM479/1.01325*1000/EXP(-3.9489+28990/AN479)</f>
        <v>27.710921309887489</v>
      </c>
      <c r="AP479">
        <f>LN(-AH479)+57052/AN479</f>
        <v>22.854990080358636</v>
      </c>
      <c r="AQ479">
        <f t="shared" ref="AQ479:AQ489" si="229">EXP(AP$479-57052/AN479)</f>
        <v>0.32459999999999972</v>
      </c>
      <c r="AR479">
        <f>AI479*4*(1+2*AO479/AL479)/(1-AO479/AL479)</f>
        <v>0.11362884070557265</v>
      </c>
      <c r="AS479">
        <f>0.15852+0.0847*COS(RADIANS(E479/365*360))</f>
        <v>0.18330324842814461</v>
      </c>
      <c r="AT479">
        <f>0.000000926*E479*E479 - 0.000385884*E479+ 0.056568805</f>
        <v>3.3084164999999999E-2</v>
      </c>
      <c r="AU479">
        <v>12</v>
      </c>
      <c r="AV479">
        <f t="shared" ref="AV479:AV489" si="230">(X479+AQ479)/(V479-AO479)*(4*V479+8*AO479)</f>
        <v>2.1661494897792135</v>
      </c>
      <c r="AW479">
        <f t="shared" ref="AW479:AW489" si="231">(X479+AQ479)/(V479-AO479)*(4.5*V479+10.5*AO479)</f>
        <v>2.4970368622240176</v>
      </c>
      <c r="AX479">
        <f t="shared" ref="AX479:AX489" si="232">AW479/AV479</f>
        <v>1.1527537106769719</v>
      </c>
      <c r="AY479" s="5"/>
      <c r="BD479" s="5"/>
      <c r="BG479">
        <f>AVERAGE(BA479:BA489)</f>
        <v>59.172109027515589</v>
      </c>
      <c r="BH479">
        <f>AVERAGE(BF479:BF489)</f>
        <v>28.304003219217748</v>
      </c>
      <c r="BI479">
        <f>BG479/BH479</f>
        <v>2.0905915170098317</v>
      </c>
    </row>
    <row r="480" spans="1:61">
      <c r="A480">
        <v>81</v>
      </c>
      <c r="B480">
        <v>101</v>
      </c>
      <c r="C480" t="s">
        <v>59</v>
      </c>
      <c r="D480">
        <v>1</v>
      </c>
      <c r="E480" s="2">
        <f t="shared" si="201"/>
        <v>74</v>
      </c>
      <c r="F480" s="3">
        <v>30390.737499999999</v>
      </c>
      <c r="G480" t="s">
        <v>47</v>
      </c>
      <c r="H480" t="s">
        <v>46</v>
      </c>
      <c r="I480" t="s">
        <v>46</v>
      </c>
      <c r="J480">
        <v>1040</v>
      </c>
      <c r="K480">
        <v>13.9</v>
      </c>
      <c r="L480">
        <v>52.5</v>
      </c>
      <c r="M480">
        <v>46.6</v>
      </c>
      <c r="N480">
        <v>330</v>
      </c>
      <c r="O480" t="s">
        <v>46</v>
      </c>
      <c r="P480">
        <v>13.8</v>
      </c>
      <c r="Q480">
        <v>7.65</v>
      </c>
      <c r="R480">
        <v>326</v>
      </c>
      <c r="S480">
        <v>0.37530000000000002</v>
      </c>
      <c r="T480">
        <v>49.1</v>
      </c>
      <c r="U480">
        <v>14.2</v>
      </c>
      <c r="V480">
        <v>264</v>
      </c>
      <c r="W480">
        <v>90</v>
      </c>
      <c r="X480">
        <v>1.7802</v>
      </c>
      <c r="AM480">
        <v>212</v>
      </c>
      <c r="AN480">
        <f t="shared" ref="AN480:AN489" si="233">8.314*(U480+273.16)</f>
        <v>2389.1110400000002</v>
      </c>
      <c r="AO480">
        <f t="shared" si="228"/>
        <v>29.157464522993905</v>
      </c>
      <c r="AQ480">
        <f t="shared" si="229"/>
        <v>0.35878864653596193</v>
      </c>
      <c r="AS480">
        <f>0.15852+0.0847*COS(RADIANS(E480/365*360))</f>
        <v>0.18330324842814461</v>
      </c>
      <c r="AU480">
        <v>90</v>
      </c>
      <c r="AV480">
        <f t="shared" si="230"/>
        <v>11.742812645725593</v>
      </c>
      <c r="AW480">
        <f t="shared" si="231"/>
        <v>13.609021483889009</v>
      </c>
      <c r="AX480">
        <f t="shared" si="232"/>
        <v>1.1589234959686359</v>
      </c>
      <c r="AY480" s="5"/>
      <c r="BD480" s="5"/>
    </row>
    <row r="481" spans="1:61">
      <c r="A481">
        <v>81</v>
      </c>
      <c r="B481">
        <v>101</v>
      </c>
      <c r="C481" t="s">
        <v>59</v>
      </c>
      <c r="D481">
        <v>1</v>
      </c>
      <c r="E481" s="2">
        <f t="shared" si="201"/>
        <v>74</v>
      </c>
      <c r="F481" s="3">
        <v>30390.705555555556</v>
      </c>
      <c r="G481" t="s">
        <v>47</v>
      </c>
      <c r="H481" t="s">
        <v>46</v>
      </c>
      <c r="I481" t="s">
        <v>46</v>
      </c>
      <c r="J481">
        <v>1040</v>
      </c>
      <c r="K481">
        <v>16</v>
      </c>
      <c r="L481">
        <v>50.4</v>
      </c>
      <c r="M481">
        <v>43.3</v>
      </c>
      <c r="N481">
        <v>330</v>
      </c>
      <c r="O481" t="s">
        <v>46</v>
      </c>
      <c r="P481">
        <v>15.4</v>
      </c>
      <c r="Q481">
        <v>9.3559999999999999</v>
      </c>
      <c r="R481">
        <v>320</v>
      </c>
      <c r="S481">
        <v>0.73709999999999998</v>
      </c>
      <c r="T481">
        <v>78.8</v>
      </c>
      <c r="U481">
        <v>16.5</v>
      </c>
      <c r="V481">
        <v>227</v>
      </c>
      <c r="W481">
        <v>353</v>
      </c>
      <c r="X481">
        <v>4.3623000000000003</v>
      </c>
      <c r="AM481">
        <v>212</v>
      </c>
      <c r="AN481">
        <f t="shared" si="233"/>
        <v>2408.23324</v>
      </c>
      <c r="AO481">
        <f t="shared" si="228"/>
        <v>32.1065749241044</v>
      </c>
      <c r="AQ481">
        <f t="shared" si="229"/>
        <v>0.43369823979310007</v>
      </c>
      <c r="AS481">
        <f>0.15852+0.0847*COS(RADIANS(E481/365*360))</f>
        <v>0.18330324842814461</v>
      </c>
      <c r="AU481">
        <v>353</v>
      </c>
      <c r="AV481">
        <f t="shared" si="230"/>
        <v>28.665056371865301</v>
      </c>
      <c r="AW481">
        <f t="shared" si="231"/>
        <v>33.433321344935081</v>
      </c>
      <c r="AX481">
        <f t="shared" si="232"/>
        <v>1.1663441687053449</v>
      </c>
      <c r="AY481" s="5"/>
      <c r="BD481" s="5"/>
    </row>
    <row r="482" spans="1:61">
      <c r="A482">
        <v>81</v>
      </c>
      <c r="B482">
        <v>101</v>
      </c>
      <c r="C482" t="s">
        <v>59</v>
      </c>
      <c r="D482">
        <v>1</v>
      </c>
      <c r="E482" s="2">
        <f t="shared" si="201"/>
        <v>74</v>
      </c>
      <c r="F482" s="3">
        <v>30390.627083333333</v>
      </c>
      <c r="G482" t="s">
        <v>47</v>
      </c>
      <c r="H482" t="s">
        <v>46</v>
      </c>
      <c r="I482" t="s">
        <v>46</v>
      </c>
      <c r="J482">
        <v>1040</v>
      </c>
      <c r="K482">
        <v>20.8</v>
      </c>
      <c r="L482">
        <v>46</v>
      </c>
      <c r="M482">
        <v>39.200000000000003</v>
      </c>
      <c r="N482">
        <v>330</v>
      </c>
      <c r="O482" t="s">
        <v>46</v>
      </c>
      <c r="P482">
        <v>19.8</v>
      </c>
      <c r="Q482">
        <v>13.365</v>
      </c>
      <c r="R482">
        <v>321</v>
      </c>
      <c r="S482">
        <v>1.4109</v>
      </c>
      <c r="T482">
        <v>105.6</v>
      </c>
      <c r="U482">
        <v>21.1</v>
      </c>
      <c r="V482">
        <v>246</v>
      </c>
      <c r="W482">
        <v>354</v>
      </c>
      <c r="X482">
        <v>4.5458999999999996</v>
      </c>
      <c r="AM482">
        <v>212</v>
      </c>
      <c r="AN482">
        <f t="shared" si="233"/>
        <v>2446.4776400000005</v>
      </c>
      <c r="AO482">
        <f t="shared" si="228"/>
        <v>38.754312935573068</v>
      </c>
      <c r="AQ482">
        <f t="shared" si="229"/>
        <v>0.62809256215388432</v>
      </c>
      <c r="AS482">
        <f>0.15852+0.0847*COS(RADIANS(E482/365*360))</f>
        <v>0.18330324842814461</v>
      </c>
      <c r="AU482">
        <v>354</v>
      </c>
      <c r="AV482">
        <f t="shared" si="230"/>
        <v>32.306220655479038</v>
      </c>
      <c r="AW482">
        <f t="shared" si="231"/>
        <v>37.795779538271859</v>
      </c>
      <c r="AX482">
        <f t="shared" si="232"/>
        <v>1.1699226579715014</v>
      </c>
      <c r="AY482" s="5"/>
      <c r="BD482" s="5"/>
    </row>
    <row r="483" spans="1:61">
      <c r="A483">
        <v>81</v>
      </c>
      <c r="B483">
        <v>101</v>
      </c>
      <c r="C483" t="s">
        <v>59</v>
      </c>
      <c r="D483">
        <v>1</v>
      </c>
      <c r="E483" s="2">
        <f>ROUND(F483,0)-"1-1-83"+1</f>
        <v>74</v>
      </c>
      <c r="F483" s="3">
        <v>30390.37777777778</v>
      </c>
      <c r="G483" t="s">
        <v>47</v>
      </c>
      <c r="H483" t="s">
        <v>46</v>
      </c>
      <c r="I483" t="s">
        <v>46</v>
      </c>
      <c r="J483">
        <v>1040</v>
      </c>
      <c r="K483">
        <v>16.5</v>
      </c>
      <c r="L483">
        <v>63.7</v>
      </c>
      <c r="M483" t="s">
        <v>46</v>
      </c>
      <c r="N483">
        <v>330</v>
      </c>
      <c r="O483" t="s">
        <v>46</v>
      </c>
      <c r="P483" t="s">
        <v>46</v>
      </c>
      <c r="Q483">
        <v>7.7089999999999996</v>
      </c>
      <c r="R483">
        <v>317</v>
      </c>
      <c r="S483">
        <v>0.80940000000000001</v>
      </c>
      <c r="T483">
        <v>105</v>
      </c>
      <c r="U483">
        <v>17.399999999999999</v>
      </c>
      <c r="V483">
        <v>213</v>
      </c>
      <c r="W483">
        <v>489</v>
      </c>
      <c r="X483">
        <v>6.6127000000000002</v>
      </c>
      <c r="AM483">
        <v>212</v>
      </c>
      <c r="AN483">
        <f t="shared" si="233"/>
        <v>2415.7158399999998</v>
      </c>
      <c r="AO483">
        <f t="shared" si="228"/>
        <v>33.326328884140914</v>
      </c>
      <c r="AQ483">
        <f t="shared" si="229"/>
        <v>0.46671986285744932</v>
      </c>
      <c r="AS483">
        <f>0.15852+0.0847*COS(RADIANS(E483/365*360))</f>
        <v>0.18330324842814461</v>
      </c>
      <c r="AU483">
        <v>489</v>
      </c>
      <c r="AV483">
        <f t="shared" si="230"/>
        <v>44.074984783475124</v>
      </c>
      <c r="AW483">
        <f t="shared" si="231"/>
        <v>51.554021047915178</v>
      </c>
      <c r="AX483">
        <f t="shared" si="232"/>
        <v>1.1696889131370534</v>
      </c>
      <c r="AY483" s="5">
        <f t="shared" ref="AY483:AY489" si="234">W483*AS483*AV483/SQRT(W483^2*AS483^2-AV483^2)</f>
        <v>50.616894717015789</v>
      </c>
      <c r="AZ483">
        <f t="shared" ref="AZ483:AZ489" si="235">LN(AY483)-LN(1+EXP(614.6/8.314-200000/AN483))+32879/AN483</f>
        <v>17.534602972967662</v>
      </c>
      <c r="BA483">
        <f t="shared" ref="BA483:BA489" si="236">EXP(AZ483-32879/8.314/298.16)/(1+EXP(614.6/8.314-200000/298.16/8.314))</f>
        <v>71.515130253647115</v>
      </c>
      <c r="BB483">
        <f t="shared" ref="BB483:BB489" si="237">+EXP(11.88-14510/AN483)*1000</f>
        <v>355490.61093020655</v>
      </c>
      <c r="BC483">
        <f t="shared" ref="BC483:BC489" si="238">+EXP(38.08-80470/AN483)</f>
        <v>117.79700981136246</v>
      </c>
      <c r="BD483" s="5">
        <f t="shared" ref="BD483:BD489" si="239">(X483+AQ483)*(V483+BC483*(1+212.78/BB483*1000))/(V483-AO483)</f>
        <v>15.81202722761412</v>
      </c>
      <c r="BE483">
        <f t="shared" ref="BE483:BE489" si="240">+LN(BD483)-LN(1+EXP(645/8.31-203000/AN483))+(74000/AN483)</f>
        <v>33.391878554674037</v>
      </c>
      <c r="BF483">
        <f t="shared" ref="BF483:BF489" si="241">EXP(BE483-74000/8.314/298.16)/(1+EXP(645/8.314-203000/298.16/8.314))</f>
        <v>34.009011911715511</v>
      </c>
    </row>
    <row r="484" spans="1:61">
      <c r="A484">
        <v>81</v>
      </c>
      <c r="B484">
        <v>101</v>
      </c>
      <c r="C484" t="s">
        <v>59</v>
      </c>
      <c r="D484">
        <v>1</v>
      </c>
      <c r="E484" s="2">
        <f>ROUND(F484,0)-"1-1-83"+1</f>
        <v>74</v>
      </c>
      <c r="F484" s="3">
        <v>30390.415972222221</v>
      </c>
      <c r="G484" t="s">
        <v>47</v>
      </c>
      <c r="H484" t="s">
        <v>46</v>
      </c>
      <c r="I484" t="s">
        <v>46</v>
      </c>
      <c r="J484">
        <v>1040</v>
      </c>
      <c r="K484">
        <v>18.399999999999999</v>
      </c>
      <c r="L484">
        <v>61.6</v>
      </c>
      <c r="M484" t="s">
        <v>46</v>
      </c>
      <c r="N484">
        <v>330</v>
      </c>
      <c r="O484" t="s">
        <v>46</v>
      </c>
      <c r="P484" t="s">
        <v>46</v>
      </c>
      <c r="Q484">
        <v>8.9710000000000001</v>
      </c>
      <c r="R484">
        <v>315</v>
      </c>
      <c r="S484">
        <v>1.7827999999999999</v>
      </c>
      <c r="T484">
        <v>198.7</v>
      </c>
      <c r="U484">
        <v>19.2</v>
      </c>
      <c r="V484">
        <v>257</v>
      </c>
      <c r="W484">
        <v>727</v>
      </c>
      <c r="X484">
        <v>6.6588000000000003</v>
      </c>
      <c r="AM484">
        <v>212</v>
      </c>
      <c r="AN484">
        <f t="shared" si="233"/>
        <v>2430.6810399999999</v>
      </c>
      <c r="AO484">
        <f t="shared" si="228"/>
        <v>35.881895012485344</v>
      </c>
      <c r="AQ484">
        <f t="shared" si="229"/>
        <v>0.53976523328597459</v>
      </c>
      <c r="AS484">
        <f>0.15852+0.0847*COS(RADIANS(E484/365*360))</f>
        <v>0.18330324842814461</v>
      </c>
      <c r="AU484">
        <v>727</v>
      </c>
      <c r="AV484">
        <f t="shared" si="230"/>
        <v>42.812009246745582</v>
      </c>
      <c r="AW484">
        <f t="shared" si="231"/>
        <v>49.915728941788984</v>
      </c>
      <c r="AX484">
        <f t="shared" si="232"/>
        <v>1.1659282014563099</v>
      </c>
      <c r="AY484" s="5">
        <f t="shared" si="234"/>
        <v>45.208515796911172</v>
      </c>
      <c r="AZ484">
        <f t="shared" si="235"/>
        <v>17.337712624839384</v>
      </c>
      <c r="BA484">
        <f t="shared" si="236"/>
        <v>58.733995043837801</v>
      </c>
      <c r="BB484">
        <f t="shared" si="237"/>
        <v>368883.03751384973</v>
      </c>
      <c r="BC484">
        <f t="shared" si="238"/>
        <v>144.61167511605308</v>
      </c>
      <c r="BD484" s="5">
        <f t="shared" si="239"/>
        <v>15.790194966496319</v>
      </c>
      <c r="BE484">
        <f t="shared" si="240"/>
        <v>33.200791510494675</v>
      </c>
      <c r="BF484">
        <f t="shared" si="241"/>
        <v>28.0935075483494</v>
      </c>
    </row>
    <row r="485" spans="1:61">
      <c r="A485">
        <v>81</v>
      </c>
      <c r="B485">
        <v>101</v>
      </c>
      <c r="C485" t="s">
        <v>59</v>
      </c>
      <c r="D485">
        <v>1</v>
      </c>
      <c r="E485" s="2">
        <f t="shared" si="201"/>
        <v>74</v>
      </c>
      <c r="F485" s="3">
        <v>30390.668750000001</v>
      </c>
      <c r="G485" t="s">
        <v>47</v>
      </c>
      <c r="H485" t="s">
        <v>46</v>
      </c>
      <c r="I485" t="s">
        <v>46</v>
      </c>
      <c r="J485">
        <v>1040</v>
      </c>
      <c r="K485">
        <v>20.8</v>
      </c>
      <c r="L485">
        <v>46.1</v>
      </c>
      <c r="M485">
        <v>38.9</v>
      </c>
      <c r="N485">
        <v>330</v>
      </c>
      <c r="O485" t="s">
        <v>46</v>
      </c>
      <c r="P485">
        <v>18.8</v>
      </c>
      <c r="Q485">
        <v>14.099</v>
      </c>
      <c r="R485">
        <v>320</v>
      </c>
      <c r="S485">
        <v>1.4200999999999999</v>
      </c>
      <c r="T485">
        <v>100.7</v>
      </c>
      <c r="U485">
        <v>21.6</v>
      </c>
      <c r="V485">
        <v>245</v>
      </c>
      <c r="W485">
        <v>987</v>
      </c>
      <c r="X485">
        <v>4.3293999999999997</v>
      </c>
      <c r="AM485">
        <v>212</v>
      </c>
      <c r="AN485">
        <f t="shared" si="233"/>
        <v>2450.6346400000002</v>
      </c>
      <c r="AO485">
        <f t="shared" si="228"/>
        <v>39.541178532843773</v>
      </c>
      <c r="AQ485">
        <f t="shared" si="229"/>
        <v>0.65343642980277983</v>
      </c>
      <c r="AS485">
        <f>0.15852+0.0847*COS(RADIANS(E485/365*360))</f>
        <v>0.18330324842814461</v>
      </c>
      <c r="AU485">
        <v>987</v>
      </c>
      <c r="AV485">
        <f t="shared" si="230"/>
        <v>31.438891034452922</v>
      </c>
      <c r="AW485">
        <f t="shared" si="231"/>
        <v>36.807195578164759</v>
      </c>
      <c r="AX485">
        <f t="shared" si="232"/>
        <v>1.1707536228879345</v>
      </c>
      <c r="AY485" s="5"/>
      <c r="BD485" s="5"/>
    </row>
    <row r="486" spans="1:61">
      <c r="A486">
        <v>81</v>
      </c>
      <c r="B486">
        <v>101</v>
      </c>
      <c r="C486" t="s">
        <v>59</v>
      </c>
      <c r="D486">
        <v>1</v>
      </c>
      <c r="E486" s="2">
        <f>ROUND(F486,0)-"1-1-83"+1</f>
        <v>74</v>
      </c>
      <c r="F486" s="3">
        <v>30390.464583333334</v>
      </c>
      <c r="G486" t="s">
        <v>47</v>
      </c>
      <c r="H486" t="s">
        <v>46</v>
      </c>
      <c r="I486" t="s">
        <v>46</v>
      </c>
      <c r="J486">
        <v>1040</v>
      </c>
      <c r="K486">
        <v>24.1</v>
      </c>
      <c r="L486">
        <v>55.1</v>
      </c>
      <c r="M486" t="s">
        <v>46</v>
      </c>
      <c r="N486">
        <v>330</v>
      </c>
      <c r="O486" t="s">
        <v>46</v>
      </c>
      <c r="P486" t="s">
        <v>46</v>
      </c>
      <c r="Q486">
        <v>15.115</v>
      </c>
      <c r="R486">
        <v>313</v>
      </c>
      <c r="S486">
        <v>3.6177999999999999</v>
      </c>
      <c r="T486">
        <v>239.3</v>
      </c>
      <c r="U486">
        <v>25.2</v>
      </c>
      <c r="V486">
        <v>254</v>
      </c>
      <c r="W486">
        <v>1372</v>
      </c>
      <c r="X486">
        <v>7.7656000000000001</v>
      </c>
      <c r="AM486">
        <v>212</v>
      </c>
      <c r="AN486">
        <f t="shared" si="233"/>
        <v>2480.56504</v>
      </c>
      <c r="AO486">
        <f t="shared" si="228"/>
        <v>45.607764453888748</v>
      </c>
      <c r="AQ486">
        <f t="shared" si="229"/>
        <v>0.86536107580680999</v>
      </c>
      <c r="AS486">
        <f>0.15852+0.0847*COS(RADIANS(E486/365*360))</f>
        <v>0.18330324842814461</v>
      </c>
      <c r="AU486">
        <v>1372</v>
      </c>
      <c r="AV486">
        <f t="shared" si="230"/>
        <v>57.191032764899752</v>
      </c>
      <c r="AW486">
        <f t="shared" si="231"/>
        <v>67.173310418221277</v>
      </c>
      <c r="AX486">
        <f t="shared" si="232"/>
        <v>1.1745427066224972</v>
      </c>
      <c r="AY486" s="5">
        <f t="shared" si="234"/>
        <v>58.729762955919171</v>
      </c>
      <c r="AZ486">
        <f t="shared" si="235"/>
        <v>17.326361885030156</v>
      </c>
      <c r="BA486">
        <f t="shared" si="236"/>
        <v>58.071090096263013</v>
      </c>
      <c r="BB486">
        <f t="shared" si="237"/>
        <v>415933.87151899486</v>
      </c>
      <c r="BC486">
        <f t="shared" si="238"/>
        <v>281.40938233604703</v>
      </c>
      <c r="BD486" s="5">
        <f t="shared" si="239"/>
        <v>28.137420671141015</v>
      </c>
      <c r="BE486">
        <f t="shared" si="240"/>
        <v>33.154405079045794</v>
      </c>
      <c r="BF486">
        <f t="shared" si="241"/>
        <v>26.820112436115643</v>
      </c>
    </row>
    <row r="487" spans="1:61">
      <c r="A487">
        <v>81</v>
      </c>
      <c r="B487">
        <v>101</v>
      </c>
      <c r="C487" t="s">
        <v>59</v>
      </c>
      <c r="D487">
        <v>1</v>
      </c>
      <c r="E487" s="2">
        <f t="shared" si="201"/>
        <v>74</v>
      </c>
      <c r="F487" s="3">
        <v>30390.588194444445</v>
      </c>
      <c r="G487" t="s">
        <v>47</v>
      </c>
      <c r="H487" t="s">
        <v>46</v>
      </c>
      <c r="I487" t="s">
        <v>46</v>
      </c>
      <c r="J487">
        <v>1040</v>
      </c>
      <c r="K487">
        <v>23.3</v>
      </c>
      <c r="L487">
        <v>48.7</v>
      </c>
      <c r="M487">
        <v>40.200000000000003</v>
      </c>
      <c r="N487">
        <v>330</v>
      </c>
      <c r="O487" t="s">
        <v>46</v>
      </c>
      <c r="P487">
        <v>20.6</v>
      </c>
      <c r="Q487">
        <v>16.378</v>
      </c>
      <c r="R487">
        <v>316</v>
      </c>
      <c r="S487">
        <v>2.1637</v>
      </c>
      <c r="T487">
        <v>132.1</v>
      </c>
      <c r="U487">
        <v>24.5</v>
      </c>
      <c r="V487">
        <v>226</v>
      </c>
      <c r="W487">
        <v>1385</v>
      </c>
      <c r="X487">
        <v>6.8209</v>
      </c>
      <c r="AM487">
        <v>212</v>
      </c>
      <c r="AN487">
        <f t="shared" si="233"/>
        <v>2474.7452400000002</v>
      </c>
      <c r="AO487">
        <f t="shared" si="228"/>
        <v>44.371362724762349</v>
      </c>
      <c r="AQ487">
        <f t="shared" si="229"/>
        <v>0.81979903853833302</v>
      </c>
      <c r="AS487">
        <f>0.15852+0.0847*COS(RADIANS(E487/365*360))</f>
        <v>0.18330324842814461</v>
      </c>
      <c r="AU487">
        <v>1385</v>
      </c>
      <c r="AV487">
        <f t="shared" si="230"/>
        <v>52.96201030424146</v>
      </c>
      <c r="AW487">
        <f t="shared" si="231"/>
        <v>62.382163361032667</v>
      </c>
      <c r="AX487">
        <f t="shared" si="232"/>
        <v>1.1778662290701756</v>
      </c>
      <c r="AY487" s="5">
        <f t="shared" si="234"/>
        <v>54.153498476368149</v>
      </c>
      <c r="AZ487">
        <f t="shared" si="235"/>
        <v>17.276620121358981</v>
      </c>
      <c r="BA487">
        <f t="shared" si="236"/>
        <v>55.253196152778926</v>
      </c>
      <c r="BB487">
        <f t="shared" si="237"/>
        <v>410251.42997716577</v>
      </c>
      <c r="BC487">
        <f t="shared" si="238"/>
        <v>260.73945639155892</v>
      </c>
      <c r="BD487" s="5">
        <f t="shared" si="239"/>
        <v>26.165013292497562</v>
      </c>
      <c r="BE487">
        <f t="shared" si="240"/>
        <v>33.154424874596963</v>
      </c>
      <c r="BF487">
        <f t="shared" si="241"/>
        <v>26.820643360278655</v>
      </c>
    </row>
    <row r="488" spans="1:61">
      <c r="A488">
        <v>81</v>
      </c>
      <c r="B488">
        <v>101</v>
      </c>
      <c r="C488" t="s">
        <v>59</v>
      </c>
      <c r="D488">
        <v>1</v>
      </c>
      <c r="E488" s="2">
        <f t="shared" si="201"/>
        <v>74</v>
      </c>
      <c r="F488" s="3">
        <v>30390.503472222223</v>
      </c>
      <c r="G488" t="s">
        <v>47</v>
      </c>
      <c r="H488" t="s">
        <v>46</v>
      </c>
      <c r="I488" t="s">
        <v>46</v>
      </c>
      <c r="J488">
        <v>1040</v>
      </c>
      <c r="K488">
        <v>23.9</v>
      </c>
      <c r="L488">
        <v>49.5</v>
      </c>
      <c r="M488" t="s">
        <v>46</v>
      </c>
      <c r="N488">
        <v>330</v>
      </c>
      <c r="O488" t="s">
        <v>46</v>
      </c>
      <c r="P488" t="s">
        <v>46</v>
      </c>
      <c r="Q488">
        <v>17.486999999999998</v>
      </c>
      <c r="R488">
        <v>315</v>
      </c>
      <c r="S488">
        <v>0.41589999999999999</v>
      </c>
      <c r="T488">
        <v>23.8</v>
      </c>
      <c r="U488">
        <v>25.5</v>
      </c>
      <c r="W488">
        <v>1793</v>
      </c>
      <c r="X488">
        <v>7.6334</v>
      </c>
      <c r="AM488">
        <v>212</v>
      </c>
      <c r="AN488">
        <f t="shared" si="233"/>
        <v>2483.05924</v>
      </c>
      <c r="AO488">
        <f t="shared" si="228"/>
        <v>46.146322134167924</v>
      </c>
      <c r="AQ488">
        <f t="shared" si="229"/>
        <v>0.88558605907771015</v>
      </c>
      <c r="AS488">
        <f>0.15852+0.0847*COS(RADIANS(E488/365*360))</f>
        <v>0.18330324842814461</v>
      </c>
      <c r="AU488">
        <v>1793</v>
      </c>
      <c r="AV488">
        <f t="shared" si="230"/>
        <v>-68.151888472621678</v>
      </c>
      <c r="AW488">
        <f t="shared" si="231"/>
        <v>-89.449353620315947</v>
      </c>
      <c r="AX488">
        <f t="shared" si="232"/>
        <v>1.3125</v>
      </c>
      <c r="AY488" s="5"/>
      <c r="BD488" s="5"/>
    </row>
    <row r="489" spans="1:61">
      <c r="A489">
        <v>81</v>
      </c>
      <c r="B489">
        <v>101</v>
      </c>
      <c r="C489" t="s">
        <v>59</v>
      </c>
      <c r="D489">
        <v>1</v>
      </c>
      <c r="E489" s="2">
        <f t="shared" si="201"/>
        <v>74</v>
      </c>
      <c r="F489" s="3">
        <v>30390.551388888889</v>
      </c>
      <c r="G489" t="s">
        <v>47</v>
      </c>
      <c r="H489" t="s">
        <v>46</v>
      </c>
      <c r="I489" t="s">
        <v>46</v>
      </c>
      <c r="J489">
        <v>1040</v>
      </c>
      <c r="K489">
        <v>23.8</v>
      </c>
      <c r="L489">
        <v>47.5</v>
      </c>
      <c r="M489">
        <v>39.200000000000003</v>
      </c>
      <c r="N489">
        <v>330</v>
      </c>
      <c r="O489" t="s">
        <v>46</v>
      </c>
      <c r="P489">
        <v>20.3</v>
      </c>
      <c r="Q489">
        <v>21.914999999999999</v>
      </c>
      <c r="R489">
        <v>317</v>
      </c>
      <c r="S489">
        <v>2.5297999999999998</v>
      </c>
      <c r="T489">
        <v>115.4</v>
      </c>
      <c r="U489">
        <v>27.4</v>
      </c>
      <c r="V489">
        <v>217</v>
      </c>
      <c r="W489">
        <v>1915</v>
      </c>
      <c r="X489">
        <v>6.5834999999999999</v>
      </c>
      <c r="AM489">
        <v>212</v>
      </c>
      <c r="AN489">
        <f t="shared" si="233"/>
        <v>2498.8558400000002</v>
      </c>
      <c r="AO489">
        <f t="shared" si="228"/>
        <v>49.680966147825991</v>
      </c>
      <c r="AQ489">
        <f t="shared" si="229"/>
        <v>1.0240251015995134</v>
      </c>
      <c r="AS489">
        <f>0.15852+0.0847*COS(RADIANS(E489/365*360))</f>
        <v>0.18330324842814461</v>
      </c>
      <c r="AU489">
        <v>1915</v>
      </c>
      <c r="AV489">
        <f t="shared" si="230"/>
        <v>57.536343253237753</v>
      </c>
      <c r="AW489">
        <f t="shared" si="231"/>
        <v>68.116666515747454</v>
      </c>
      <c r="AX489">
        <f t="shared" si="232"/>
        <v>1.1838893934559234</v>
      </c>
      <c r="AY489" s="5">
        <f t="shared" si="234"/>
        <v>58.325165988588665</v>
      </c>
      <c r="AZ489">
        <f t="shared" si="235"/>
        <v>17.221444262876894</v>
      </c>
      <c r="BA489">
        <f t="shared" si="236"/>
        <v>52.287133591051081</v>
      </c>
      <c r="BB489">
        <f t="shared" si="237"/>
        <v>434129.33729445399</v>
      </c>
      <c r="BC489">
        <f t="shared" si="238"/>
        <v>356.83088786968472</v>
      </c>
      <c r="BD489" s="5">
        <f t="shared" si="239"/>
        <v>34.042396697416294</v>
      </c>
      <c r="BE489">
        <f t="shared" si="240"/>
        <v>33.114725576424291</v>
      </c>
      <c r="BF489">
        <f t="shared" si="241"/>
        <v>25.776740839629539</v>
      </c>
    </row>
    <row r="490" spans="1:61">
      <c r="E490" s="2"/>
      <c r="F490" s="3"/>
    </row>
    <row r="491" spans="1:61">
      <c r="A491">
        <v>82</v>
      </c>
      <c r="B491">
        <v>82</v>
      </c>
      <c r="C491" t="s">
        <v>58</v>
      </c>
      <c r="D491">
        <v>1</v>
      </c>
      <c r="E491" s="2">
        <f>ROUND(F491,0)-"1-1-83"+1</f>
        <v>74</v>
      </c>
      <c r="F491" s="3">
        <v>30390.298611111109</v>
      </c>
      <c r="G491" t="s">
        <v>47</v>
      </c>
      <c r="H491">
        <v>-11</v>
      </c>
      <c r="I491">
        <v>-12.6</v>
      </c>
      <c r="J491">
        <v>1040</v>
      </c>
      <c r="K491">
        <v>12.1</v>
      </c>
      <c r="L491">
        <v>70.400000000000006</v>
      </c>
      <c r="M491" t="s">
        <v>46</v>
      </c>
      <c r="N491">
        <v>330</v>
      </c>
      <c r="O491" t="s">
        <v>46</v>
      </c>
      <c r="P491" t="s">
        <v>46</v>
      </c>
      <c r="Q491">
        <v>3.7109999999999999</v>
      </c>
      <c r="R491">
        <v>329</v>
      </c>
      <c r="S491">
        <v>6.2300000000000001E-2</v>
      </c>
      <c r="T491">
        <v>16.8</v>
      </c>
      <c r="U491">
        <v>11.7</v>
      </c>
      <c r="V491">
        <v>286</v>
      </c>
      <c r="W491">
        <v>40</v>
      </c>
      <c r="X491">
        <v>0.4299</v>
      </c>
      <c r="AH491" s="4">
        <f>0.5*(AVERAGE(X491:X491)-AVERAGE(W491:W491)*AT491)</f>
        <v>-0.4467333</v>
      </c>
      <c r="AK491">
        <f>U491</f>
        <v>11.7</v>
      </c>
      <c r="AM491">
        <v>212</v>
      </c>
      <c r="AN491">
        <f>8.314*(AK491+273.16)</f>
        <v>2368.3260399999999</v>
      </c>
      <c r="AO491">
        <f t="shared" ref="AO491:AO502" si="242">0.5*AM491/1.01325*1000/EXP(-3.9489+28990/AN491)</f>
        <v>26.212020688467401</v>
      </c>
      <c r="AP491">
        <f>LN(-AH491)+57052/AN491</f>
        <v>23.283795104138512</v>
      </c>
      <c r="AQ491">
        <f t="shared" ref="AQ491:AQ502" si="243">EXP(AP$491-57052/AN491)</f>
        <v>0.4467333000000005</v>
      </c>
      <c r="AS491">
        <f>0.15852+0.0847*COS(RADIANS(E491/365*360))</f>
        <v>0.18330324842814461</v>
      </c>
      <c r="AT491">
        <f>0.000000926*E491*E491 - 0.000385884*E491+ 0.056568805</f>
        <v>3.3084164999999999E-2</v>
      </c>
      <c r="AU491">
        <v>40</v>
      </c>
      <c r="AV491">
        <f t="shared" ref="AV491:AV502" si="244">(X491+AQ491)/(V491-AO491)*(4*V491+8*AO491)</f>
        <v>4.5679370535591062</v>
      </c>
      <c r="AW491">
        <f t="shared" ref="AW491:AW502" si="245">(X491+AQ491)/(V491-AO491)*(4.5*V491+10.5*AO491)</f>
        <v>5.2716046669488827</v>
      </c>
      <c r="AX491">
        <f t="shared" ref="AX491:AX502" si="246">AW491/AV491</f>
        <v>1.1540449452650654</v>
      </c>
      <c r="AY491" s="5"/>
      <c r="BD491" s="5"/>
      <c r="BG491">
        <f>AVERAGE(BA491:BA502)</f>
        <v>122.14725090564278</v>
      </c>
      <c r="BH491">
        <f>AVERAGE(BF491:BF502)</f>
        <v>58.92986401742909</v>
      </c>
      <c r="BI491">
        <f>BG491/BH491</f>
        <v>2.0727563679684806</v>
      </c>
    </row>
    <row r="492" spans="1:61">
      <c r="A492">
        <v>82</v>
      </c>
      <c r="B492">
        <v>82</v>
      </c>
      <c r="C492" t="s">
        <v>58</v>
      </c>
      <c r="D492">
        <v>1</v>
      </c>
      <c r="E492" s="2">
        <f>ROUND(F492,0)-"1-1-83"+1</f>
        <v>74</v>
      </c>
      <c r="F492" s="3">
        <v>30390.341666666667</v>
      </c>
      <c r="G492" t="s">
        <v>47</v>
      </c>
      <c r="H492">
        <v>-11</v>
      </c>
      <c r="I492">
        <v>-17.3</v>
      </c>
      <c r="J492">
        <v>1040</v>
      </c>
      <c r="K492">
        <v>15</v>
      </c>
      <c r="L492">
        <v>64.2</v>
      </c>
      <c r="M492" t="s">
        <v>46</v>
      </c>
      <c r="N492">
        <v>330</v>
      </c>
      <c r="O492" t="s">
        <v>46</v>
      </c>
      <c r="P492" t="s">
        <v>46</v>
      </c>
      <c r="Q492">
        <v>5.9450000000000003</v>
      </c>
      <c r="R492">
        <v>321</v>
      </c>
      <c r="S492">
        <v>9.9199999999999997E-2</v>
      </c>
      <c r="T492">
        <v>16.7</v>
      </c>
      <c r="U492">
        <v>15</v>
      </c>
      <c r="W492">
        <v>194</v>
      </c>
      <c r="X492">
        <v>4.4978999999999996</v>
      </c>
      <c r="AM492">
        <v>212</v>
      </c>
      <c r="AN492">
        <f t="shared" ref="AN492:AN502" si="247">8.314*(U492+273.16)</f>
        <v>2395.76224</v>
      </c>
      <c r="AO492">
        <f t="shared" si="242"/>
        <v>30.156437178198086</v>
      </c>
      <c r="AQ492">
        <f t="shared" si="243"/>
        <v>0.58865192251497633</v>
      </c>
      <c r="AS492">
        <f>0.15852+0.0847*COS(RADIANS(E492/365*360))</f>
        <v>0.18330324842814461</v>
      </c>
      <c r="AU492">
        <v>194</v>
      </c>
      <c r="AV492">
        <f t="shared" si="244"/>
        <v>-40.692415380119805</v>
      </c>
      <c r="AW492">
        <f t="shared" si="245"/>
        <v>-53.408795186407239</v>
      </c>
      <c r="AX492">
        <f t="shared" si="246"/>
        <v>1.3125</v>
      </c>
      <c r="AY492" s="5"/>
      <c r="BD492" s="5"/>
    </row>
    <row r="493" spans="1:61">
      <c r="A493">
        <v>82</v>
      </c>
      <c r="B493">
        <v>82</v>
      </c>
      <c r="C493" t="s">
        <v>58</v>
      </c>
      <c r="D493">
        <v>1</v>
      </c>
      <c r="E493" s="2">
        <f>ROUND(F493,0)-"1-1-83"+1</f>
        <v>74</v>
      </c>
      <c r="F493" s="3">
        <v>30390.420138888891</v>
      </c>
      <c r="G493" t="s">
        <v>47</v>
      </c>
      <c r="H493">
        <v>-11</v>
      </c>
      <c r="I493">
        <v>-28.8</v>
      </c>
      <c r="J493">
        <v>1040</v>
      </c>
      <c r="K493">
        <v>18.399999999999999</v>
      </c>
      <c r="L493">
        <v>56.6</v>
      </c>
      <c r="M493" t="s">
        <v>46</v>
      </c>
      <c r="N493">
        <v>330</v>
      </c>
      <c r="O493" t="s">
        <v>46</v>
      </c>
      <c r="P493" t="s">
        <v>46</v>
      </c>
      <c r="Q493">
        <v>8.8160000000000007</v>
      </c>
      <c r="R493">
        <v>319</v>
      </c>
      <c r="S493">
        <v>0.9153</v>
      </c>
      <c r="T493">
        <v>103.8</v>
      </c>
      <c r="U493">
        <v>18.3</v>
      </c>
      <c r="V493">
        <v>238</v>
      </c>
      <c r="W493">
        <v>208</v>
      </c>
      <c r="X493">
        <v>5.0328999999999997</v>
      </c>
      <c r="AM493">
        <v>212</v>
      </c>
      <c r="AN493">
        <f t="shared" si="247"/>
        <v>2423.1984400000001</v>
      </c>
      <c r="AO493">
        <f t="shared" si="242"/>
        <v>34.584457343792096</v>
      </c>
      <c r="AQ493">
        <f t="shared" si="243"/>
        <v>0.7708249262576754</v>
      </c>
      <c r="AS493">
        <f>0.15852+0.0847*COS(RADIANS(E493/365*360))</f>
        <v>0.18330324842814461</v>
      </c>
      <c r="AU493">
        <v>208</v>
      </c>
      <c r="AV493">
        <f t="shared" si="244"/>
        <v>35.055804752478075</v>
      </c>
      <c r="AW493">
        <f t="shared" si="245"/>
        <v>40.917893477468752</v>
      </c>
      <c r="AX493">
        <f t="shared" si="246"/>
        <v>1.1672216275273581</v>
      </c>
      <c r="AY493" s="5"/>
      <c r="BD493" s="5"/>
    </row>
    <row r="494" spans="1:61">
      <c r="A494">
        <v>82</v>
      </c>
      <c r="B494">
        <v>82</v>
      </c>
      <c r="C494" t="s">
        <v>58</v>
      </c>
      <c r="D494">
        <v>1</v>
      </c>
      <c r="E494" s="2">
        <f>ROUND(F494,0)-"1-1-83"</f>
        <v>74</v>
      </c>
      <c r="F494" s="3">
        <v>30390.506944444445</v>
      </c>
      <c r="G494" t="s">
        <v>47</v>
      </c>
      <c r="H494">
        <v>-11</v>
      </c>
      <c r="I494">
        <v>-31.8</v>
      </c>
      <c r="J494">
        <v>1040</v>
      </c>
      <c r="K494">
        <v>22.9</v>
      </c>
      <c r="L494">
        <v>47.5</v>
      </c>
      <c r="M494">
        <v>34.299999999999997</v>
      </c>
      <c r="N494">
        <v>330</v>
      </c>
      <c r="O494" t="s">
        <v>46</v>
      </c>
      <c r="P494">
        <v>23.2</v>
      </c>
      <c r="Q494">
        <v>13.789</v>
      </c>
      <c r="R494">
        <v>314</v>
      </c>
      <c r="S494">
        <v>1.8284</v>
      </c>
      <c r="T494">
        <v>132.6</v>
      </c>
      <c r="U494">
        <v>22.6</v>
      </c>
      <c r="V494">
        <v>219</v>
      </c>
      <c r="W494">
        <v>469</v>
      </c>
      <c r="X494">
        <v>7.3510999999999997</v>
      </c>
      <c r="AM494">
        <v>212</v>
      </c>
      <c r="AN494">
        <f t="shared" si="247"/>
        <v>2458.9486400000005</v>
      </c>
      <c r="AO494">
        <f t="shared" si="242"/>
        <v>41.154771758127119</v>
      </c>
      <c r="AQ494">
        <f t="shared" si="243"/>
        <v>1.0854657495207642</v>
      </c>
      <c r="AS494">
        <f>0.15852+0.0847*COS(RADIANS(E494/365*360))</f>
        <v>0.18330324842814461</v>
      </c>
      <c r="AU494">
        <v>469</v>
      </c>
      <c r="AV494">
        <f t="shared" si="244"/>
        <v>57.173707722442217</v>
      </c>
      <c r="AW494">
        <f t="shared" si="245"/>
        <v>67.248851778292391</v>
      </c>
      <c r="AX494">
        <f t="shared" si="246"/>
        <v>1.1762198824809713</v>
      </c>
      <c r="AY494" s="5"/>
      <c r="BD494" s="5"/>
    </row>
    <row r="495" spans="1:61">
      <c r="A495">
        <v>82</v>
      </c>
      <c r="B495">
        <v>82</v>
      </c>
      <c r="C495" t="s">
        <v>58</v>
      </c>
      <c r="D495">
        <v>1</v>
      </c>
      <c r="E495" s="2">
        <f>ROUND(F495,0)-"1-1-83"</f>
        <v>74</v>
      </c>
      <c r="F495" s="3">
        <v>30390.740972222222</v>
      </c>
      <c r="G495" t="s">
        <v>47</v>
      </c>
      <c r="H495">
        <v>-11</v>
      </c>
      <c r="I495">
        <v>-12</v>
      </c>
      <c r="J495">
        <v>1040</v>
      </c>
      <c r="K495">
        <v>14.3</v>
      </c>
      <c r="L495">
        <v>52.4</v>
      </c>
      <c r="M495">
        <v>46.4</v>
      </c>
      <c r="N495">
        <v>330</v>
      </c>
      <c r="O495" t="s">
        <v>46</v>
      </c>
      <c r="P495">
        <v>14.2</v>
      </c>
      <c r="Q495">
        <v>7.5549999999999997</v>
      </c>
      <c r="R495">
        <v>320</v>
      </c>
      <c r="S495">
        <v>0.38190000000000002</v>
      </c>
      <c r="T495">
        <v>50.6</v>
      </c>
      <c r="U495">
        <v>14.3</v>
      </c>
      <c r="V495">
        <v>183</v>
      </c>
      <c r="W495">
        <v>496</v>
      </c>
      <c r="X495">
        <v>4.2468000000000004</v>
      </c>
      <c r="AM495">
        <v>212</v>
      </c>
      <c r="AN495">
        <f t="shared" si="247"/>
        <v>2389.9424400000003</v>
      </c>
      <c r="AO495">
        <f t="shared" si="242"/>
        <v>29.28080373120369</v>
      </c>
      <c r="AQ495">
        <f t="shared" si="243"/>
        <v>0.55548730607279162</v>
      </c>
      <c r="AS495">
        <f>0.15852+0.0847*COS(RADIANS(E495/365*360))</f>
        <v>0.18330324842814461</v>
      </c>
      <c r="AU495">
        <v>496</v>
      </c>
      <c r="AV495">
        <f t="shared" si="244"/>
        <v>30.186164625081048</v>
      </c>
      <c r="AW495">
        <f t="shared" si="245"/>
        <v>35.331562128314914</v>
      </c>
      <c r="AX495">
        <f t="shared" si="246"/>
        <v>1.1704554906905484</v>
      </c>
      <c r="AY495" s="5"/>
      <c r="BD495" s="5"/>
    </row>
    <row r="496" spans="1:61">
      <c r="A496">
        <v>82</v>
      </c>
      <c r="B496">
        <v>82</v>
      </c>
      <c r="C496" t="s">
        <v>58</v>
      </c>
      <c r="D496">
        <v>1</v>
      </c>
      <c r="E496" s="2">
        <f>ROUND(F496,0)-"1-1-83"+1</f>
        <v>74</v>
      </c>
      <c r="F496" s="3">
        <v>30390.466666666667</v>
      </c>
      <c r="G496" t="s">
        <v>47</v>
      </c>
      <c r="H496">
        <v>-11</v>
      </c>
      <c r="I496">
        <v>-31.5</v>
      </c>
      <c r="J496">
        <v>1040</v>
      </c>
      <c r="K496">
        <v>23.2</v>
      </c>
      <c r="L496">
        <v>52.3</v>
      </c>
      <c r="M496" t="s">
        <v>46</v>
      </c>
      <c r="N496">
        <v>330</v>
      </c>
      <c r="O496" t="s">
        <v>46</v>
      </c>
      <c r="P496" t="s">
        <v>46</v>
      </c>
      <c r="Q496">
        <v>13.379</v>
      </c>
      <c r="R496">
        <v>307</v>
      </c>
      <c r="S496">
        <v>2.5579999999999998</v>
      </c>
      <c r="T496">
        <v>191.2</v>
      </c>
      <c r="U496">
        <v>23.3</v>
      </c>
      <c r="V496">
        <v>209</v>
      </c>
      <c r="W496">
        <v>523</v>
      </c>
      <c r="X496">
        <v>11.0479</v>
      </c>
      <c r="AM496">
        <v>212</v>
      </c>
      <c r="AN496">
        <f t="shared" si="247"/>
        <v>2464.7684400000003</v>
      </c>
      <c r="AO496">
        <f t="shared" si="242"/>
        <v>42.316513934068745</v>
      </c>
      <c r="AQ496">
        <f t="shared" si="243"/>
        <v>1.1465909038192585</v>
      </c>
      <c r="AS496">
        <f>0.15852+0.0847*COS(RADIANS(E496/365*360))</f>
        <v>0.18330324842814461</v>
      </c>
      <c r="AU496">
        <v>523</v>
      </c>
      <c r="AV496">
        <f t="shared" si="244"/>
        <v>85.928255327767033</v>
      </c>
      <c r="AW496">
        <f t="shared" si="245"/>
        <v>101.31307370779916</v>
      </c>
      <c r="AX496">
        <f t="shared" si="246"/>
        <v>1.1790426015441355</v>
      </c>
      <c r="AY496" s="5"/>
      <c r="BD496" s="5"/>
    </row>
    <row r="497" spans="1:61">
      <c r="A497">
        <v>82</v>
      </c>
      <c r="B497">
        <v>82</v>
      </c>
      <c r="C497" t="s">
        <v>58</v>
      </c>
      <c r="D497">
        <v>1</v>
      </c>
      <c r="E497" s="2">
        <f>ROUND(F497,0)-"1-1-83"</f>
        <v>74</v>
      </c>
      <c r="F497" s="3">
        <v>30390.556250000001</v>
      </c>
      <c r="G497" t="s">
        <v>47</v>
      </c>
      <c r="H497">
        <v>-11</v>
      </c>
      <c r="I497">
        <v>-28.2</v>
      </c>
      <c r="J497">
        <v>1040</v>
      </c>
      <c r="K497">
        <v>25.5</v>
      </c>
      <c r="L497">
        <v>45.4</v>
      </c>
      <c r="M497">
        <v>33</v>
      </c>
      <c r="N497">
        <v>330</v>
      </c>
      <c r="O497" t="s">
        <v>46</v>
      </c>
      <c r="P497">
        <v>25.3</v>
      </c>
      <c r="Q497">
        <v>17.356000000000002</v>
      </c>
      <c r="R497">
        <v>309</v>
      </c>
      <c r="S497">
        <v>2.7454999999999998</v>
      </c>
      <c r="T497">
        <v>158.19999999999999</v>
      </c>
      <c r="U497">
        <v>25.5</v>
      </c>
      <c r="V497">
        <v>191</v>
      </c>
      <c r="W497">
        <v>580</v>
      </c>
      <c r="X497">
        <v>10.9178</v>
      </c>
      <c r="AM497">
        <v>212</v>
      </c>
      <c r="AN497">
        <f t="shared" si="247"/>
        <v>2483.05924</v>
      </c>
      <c r="AO497">
        <f t="shared" si="242"/>
        <v>46.146322134167924</v>
      </c>
      <c r="AQ497">
        <f t="shared" si="243"/>
        <v>1.3597479943228556</v>
      </c>
      <c r="AS497">
        <f>0.15852+0.0847*COS(RADIANS(E497/365*360))</f>
        <v>0.18330324842814461</v>
      </c>
      <c r="AU497">
        <v>580</v>
      </c>
      <c r="AV497">
        <f t="shared" si="244"/>
        <v>96.045584418358615</v>
      </c>
      <c r="AW497">
        <f t="shared" si="245"/>
        <v>113.91820652578684</v>
      </c>
      <c r="AX497">
        <f t="shared" si="246"/>
        <v>1.1860847868818003</v>
      </c>
      <c r="AY497" s="5"/>
      <c r="BD497" s="5"/>
    </row>
    <row r="498" spans="1:61">
      <c r="A498">
        <v>82</v>
      </c>
      <c r="B498">
        <v>82</v>
      </c>
      <c r="C498" t="s">
        <v>58</v>
      </c>
      <c r="D498">
        <v>1</v>
      </c>
      <c r="E498" s="2">
        <f>ROUND(F498,0)-"1-1-83"</f>
        <v>74</v>
      </c>
      <c r="F498" s="3">
        <v>30390.59236111111</v>
      </c>
      <c r="G498" t="s">
        <v>47</v>
      </c>
      <c r="H498">
        <v>-11</v>
      </c>
      <c r="I498">
        <v>-25.2</v>
      </c>
      <c r="J498">
        <v>1040</v>
      </c>
      <c r="K498">
        <v>25.3</v>
      </c>
      <c r="L498">
        <v>46.9</v>
      </c>
      <c r="M498">
        <v>34.6</v>
      </c>
      <c r="N498">
        <v>330</v>
      </c>
      <c r="O498" t="s">
        <v>46</v>
      </c>
      <c r="P498">
        <v>24.5</v>
      </c>
      <c r="Q498">
        <v>18.206</v>
      </c>
      <c r="R498">
        <v>309</v>
      </c>
      <c r="S498">
        <v>2.6772</v>
      </c>
      <c r="T498">
        <v>147.1</v>
      </c>
      <c r="U498">
        <v>26.1</v>
      </c>
      <c r="V498">
        <v>178</v>
      </c>
      <c r="W498">
        <v>789</v>
      </c>
      <c r="X498">
        <v>11.3316</v>
      </c>
      <c r="AM498">
        <v>212</v>
      </c>
      <c r="AN498">
        <f t="shared" si="247"/>
        <v>2488.0476400000002</v>
      </c>
      <c r="AO498">
        <f t="shared" si="242"/>
        <v>47.239255532236427</v>
      </c>
      <c r="AQ498">
        <f t="shared" si="243"/>
        <v>1.4238521875550314</v>
      </c>
      <c r="AS498">
        <f>0.15852+0.0847*COS(RADIANS(E498/365*360))</f>
        <v>0.18330324842814461</v>
      </c>
      <c r="AU498">
        <v>789</v>
      </c>
      <c r="AV498">
        <f t="shared" si="244"/>
        <v>106.31896091340789</v>
      </c>
      <c r="AW498">
        <f t="shared" si="245"/>
        <v>126.52097504798235</v>
      </c>
      <c r="AX498">
        <f t="shared" si="246"/>
        <v>1.1900132766631166</v>
      </c>
      <c r="AY498" s="5">
        <f>W498*AS498*AV498/SQRT(W498^2*AS498^2-AV498^2)</f>
        <v>156.82945656637074</v>
      </c>
      <c r="AZ498">
        <f>LN(AY498)-LN(1+EXP(614.6/8.314-200000/AN498))+32879/AN498</f>
        <v>18.26837576284867</v>
      </c>
      <c r="BA498">
        <f>EXP(AZ498-32879/8.314/298.16)/(1+EXP(614.6/8.314-200000/298.16/8.314))</f>
        <v>148.96059816567504</v>
      </c>
      <c r="BB498">
        <f>+EXP(11.88-14510/AN498)*1000</f>
        <v>423315.64193974133</v>
      </c>
      <c r="BC498">
        <f>+EXP(38.08-80470/AN498)</f>
        <v>310.24791550723171</v>
      </c>
      <c r="BD498" s="5">
        <f>(X498+AQ498)*(V498+BC498*(1+212.78/BB498*1000))/(V498-AO498)</f>
        <v>62.839882532431446</v>
      </c>
      <c r="BE498">
        <f>+LN(BD498)-LN(1+EXP(645/8.31-203000/AN498))+(74000/AN498)</f>
        <v>33.864139031596487</v>
      </c>
      <c r="BF498">
        <f>EXP(BE498-74000/8.314/298.16)/(1+EXP(645/8.314-203000/298.16/8.314))</f>
        <v>54.537362794436397</v>
      </c>
    </row>
    <row r="499" spans="1:61">
      <c r="A499">
        <v>82</v>
      </c>
      <c r="B499">
        <v>82</v>
      </c>
      <c r="C499" t="s">
        <v>58</v>
      </c>
      <c r="D499">
        <v>1</v>
      </c>
      <c r="E499" s="2">
        <f>ROUND(F499,0)-"1-1-83"</f>
        <v>74</v>
      </c>
      <c r="F499" s="3">
        <v>30390.710416666665</v>
      </c>
      <c r="G499" t="s">
        <v>47</v>
      </c>
      <c r="H499">
        <v>-11</v>
      </c>
      <c r="I499">
        <v>-14.1</v>
      </c>
      <c r="J499">
        <v>1040</v>
      </c>
      <c r="K499">
        <v>16.899999999999999</v>
      </c>
      <c r="L499">
        <v>50.5</v>
      </c>
      <c r="M499">
        <v>41.2</v>
      </c>
      <c r="N499">
        <v>330</v>
      </c>
      <c r="O499" t="s">
        <v>46</v>
      </c>
      <c r="P499">
        <v>16.7</v>
      </c>
      <c r="Q499">
        <v>9.641</v>
      </c>
      <c r="R499">
        <v>312</v>
      </c>
      <c r="S499">
        <v>0.87509999999999999</v>
      </c>
      <c r="T499">
        <v>90.8</v>
      </c>
      <c r="U499">
        <v>17.2</v>
      </c>
      <c r="V499">
        <v>162</v>
      </c>
      <c r="W499">
        <v>816</v>
      </c>
      <c r="X499">
        <v>8.2993000000000006</v>
      </c>
      <c r="AM499">
        <v>212</v>
      </c>
      <c r="AN499">
        <f t="shared" si="247"/>
        <v>2414.0530400000002</v>
      </c>
      <c r="AO499">
        <f t="shared" si="242"/>
        <v>33.051988748672713</v>
      </c>
      <c r="AQ499">
        <f t="shared" si="243"/>
        <v>0.70504866777249042</v>
      </c>
      <c r="AS499">
        <f>0.15852+0.0847*COS(RADIANS(E499/365*360))</f>
        <v>0.18330324842814461</v>
      </c>
      <c r="AU499">
        <v>816</v>
      </c>
      <c r="AV499">
        <f t="shared" si="244"/>
        <v>63.713359390664898</v>
      </c>
      <c r="AW499">
        <f t="shared" si="245"/>
        <v>75.139524904444869</v>
      </c>
      <c r="AX499">
        <f t="shared" si="246"/>
        <v>1.1793370436444779</v>
      </c>
      <c r="AY499" s="5">
        <f>W499*AS499*AV499/SQRT(W499^2*AS499^2-AV499^2)</f>
        <v>70.421627524842449</v>
      </c>
      <c r="AZ499">
        <f>LN(AY499)-LN(1+EXP(614.6/8.314-200000/AN499))+32879/AN499</f>
        <v>17.874200682473845</v>
      </c>
      <c r="BA499">
        <f>EXP(AZ499-32879/8.314/298.16)/(1+EXP(614.6/8.314-200000/298.16/8.314))</f>
        <v>100.43459792656775</v>
      </c>
      <c r="BB499">
        <f>+EXP(11.88-14510/AN499)*1000</f>
        <v>354022.88549909246</v>
      </c>
      <c r="BC499">
        <f>+EXP(38.08-80470/AN499)</f>
        <v>115.12497083662367</v>
      </c>
      <c r="BD499" s="5">
        <f>(X499+AQ499)*(V499+BC499*(1+212.78/BB499*1000))/(V499-AO499)</f>
        <v>24.183215709140022</v>
      </c>
      <c r="BE499">
        <f>+LN(BD499)-LN(1+EXP(645/8.31-203000/AN499))+(74000/AN499)</f>
        <v>33.837958189189692</v>
      </c>
      <c r="BF499">
        <f>EXP(BE499-74000/8.314/298.16)/(1+EXP(645/8.314-203000/298.16/8.314))</f>
        <v>53.128057590737271</v>
      </c>
    </row>
    <row r="500" spans="1:61">
      <c r="A500">
        <v>82</v>
      </c>
      <c r="B500">
        <v>82</v>
      </c>
      <c r="C500" t="s">
        <v>58</v>
      </c>
      <c r="D500">
        <v>1</v>
      </c>
      <c r="E500" s="2">
        <f>ROUND(F500,0)-"1-1-83"+1</f>
        <v>74</v>
      </c>
      <c r="F500" s="3">
        <v>30390.381944444445</v>
      </c>
      <c r="G500" t="s">
        <v>47</v>
      </c>
      <c r="H500">
        <v>-11</v>
      </c>
      <c r="I500">
        <v>-23.6</v>
      </c>
      <c r="J500">
        <v>1040</v>
      </c>
      <c r="K500">
        <v>18.100000000000001</v>
      </c>
      <c r="L500">
        <v>59</v>
      </c>
      <c r="M500" t="s">
        <v>46</v>
      </c>
      <c r="N500">
        <v>330</v>
      </c>
      <c r="O500" t="s">
        <v>46</v>
      </c>
      <c r="P500" t="s">
        <v>46</v>
      </c>
      <c r="Q500">
        <v>9.4659999999999993</v>
      </c>
      <c r="R500">
        <v>311</v>
      </c>
      <c r="S500">
        <v>0.92179999999999995</v>
      </c>
      <c r="T500">
        <v>97.4</v>
      </c>
      <c r="U500">
        <v>19</v>
      </c>
      <c r="V500">
        <v>134</v>
      </c>
      <c r="W500">
        <v>987</v>
      </c>
      <c r="X500">
        <v>10.5724</v>
      </c>
      <c r="AM500">
        <v>212</v>
      </c>
      <c r="AN500">
        <f t="shared" si="247"/>
        <v>2429.0182400000003</v>
      </c>
      <c r="AO500">
        <f t="shared" si="242"/>
        <v>35.590130033936823</v>
      </c>
      <c r="AQ500">
        <f t="shared" si="243"/>
        <v>0.81555729237250774</v>
      </c>
      <c r="AS500">
        <f>0.15852+0.0847*COS(RADIANS(E500/365*360))</f>
        <v>0.18330324842814461</v>
      </c>
      <c r="AU500">
        <v>987</v>
      </c>
      <c r="AV500">
        <f t="shared" si="244"/>
        <v>94.97356473274904</v>
      </c>
      <c r="AW500">
        <f t="shared" si="245"/>
        <v>113.02297726975006</v>
      </c>
      <c r="AX500">
        <f t="shared" si="246"/>
        <v>1.1900466997083996</v>
      </c>
      <c r="AY500" s="5">
        <f>W500*AS500*AV500/SQRT(W500^2*AS500^2-AV500^2)</f>
        <v>111.58461492187941</v>
      </c>
      <c r="AZ500">
        <f>LN(AY500)-LN(1+EXP(614.6/8.314-200000/AN500))+32879/AN500</f>
        <v>18.250482939037546</v>
      </c>
      <c r="BA500">
        <f>EXP(AZ500-32879/8.314/298.16)/(1+EXP(614.6/8.314-200000/298.16/8.314))</f>
        <v>146.31897594497772</v>
      </c>
      <c r="BB500">
        <f>+EXP(11.88-14510/AN500)*1000</f>
        <v>367378.68263109424</v>
      </c>
      <c r="BC500">
        <f>+EXP(38.08-80470/AN500)</f>
        <v>141.37121459484456</v>
      </c>
      <c r="BD500" s="5">
        <f>(X500+AQ500)*(V500+BC500*(1+212.78/BB500*1000))/(V500-AO500)</f>
        <v>41.340991422847779</v>
      </c>
      <c r="BE500">
        <f>+LN(BD500)-LN(1+EXP(645/8.31-203000/AN500))+(74000/AN500)</f>
        <v>34.184249672478764</v>
      </c>
      <c r="BF500">
        <f>EXP(BE500-74000/8.314/298.16)/(1+EXP(645/8.314-203000/298.16/8.314))</f>
        <v>75.113226631817639</v>
      </c>
    </row>
    <row r="501" spans="1:61">
      <c r="A501">
        <v>82</v>
      </c>
      <c r="B501">
        <v>82</v>
      </c>
      <c r="C501" t="s">
        <v>58</v>
      </c>
      <c r="D501">
        <v>1</v>
      </c>
      <c r="E501" s="2">
        <f>ROUND(F501,0)-"1-1-83"</f>
        <v>74</v>
      </c>
      <c r="F501" s="3">
        <v>30390.631944444445</v>
      </c>
      <c r="G501" t="s">
        <v>47</v>
      </c>
      <c r="H501">
        <v>-11</v>
      </c>
      <c r="I501">
        <v>-21.6</v>
      </c>
      <c r="J501">
        <v>1040</v>
      </c>
      <c r="K501">
        <v>22.5</v>
      </c>
      <c r="L501">
        <v>46.6</v>
      </c>
      <c r="M501">
        <v>36.5</v>
      </c>
      <c r="N501">
        <v>330</v>
      </c>
      <c r="O501" t="s">
        <v>46</v>
      </c>
      <c r="P501">
        <v>21.7</v>
      </c>
      <c r="Q501">
        <v>15.832000000000001</v>
      </c>
      <c r="R501">
        <v>309</v>
      </c>
      <c r="S501">
        <v>2.0148999999999999</v>
      </c>
      <c r="T501">
        <v>127.3</v>
      </c>
      <c r="U501">
        <v>23.5</v>
      </c>
      <c r="V501">
        <v>167</v>
      </c>
      <c r="W501">
        <v>1485</v>
      </c>
      <c r="X501">
        <v>10.802300000000001</v>
      </c>
      <c r="AM501">
        <v>212</v>
      </c>
      <c r="AN501">
        <f t="shared" si="247"/>
        <v>2466.4312400000003</v>
      </c>
      <c r="AO501">
        <f t="shared" si="242"/>
        <v>42.653394511853229</v>
      </c>
      <c r="AQ501">
        <f t="shared" si="243"/>
        <v>1.1646238733628551</v>
      </c>
      <c r="AS501">
        <f>0.15852+0.0847*COS(RADIANS(E501/365*360))</f>
        <v>0.18330324842814461</v>
      </c>
      <c r="AU501">
        <v>1485</v>
      </c>
      <c r="AV501">
        <f t="shared" si="244"/>
        <v>97.126451506298153</v>
      </c>
      <c r="AW501">
        <f t="shared" si="245"/>
        <v>115.42460244619124</v>
      </c>
      <c r="AX501">
        <f t="shared" si="246"/>
        <v>1.1883951349618342</v>
      </c>
      <c r="AY501" s="5">
        <f>W501*AS501*AV501/SQRT(W501^2*AS501^2-AV501^2)</f>
        <v>103.97021209995836</v>
      </c>
      <c r="AZ501">
        <f>LN(AY501)-LN(1+EXP(614.6/8.314-200000/AN501))+32879/AN501</f>
        <v>17.973928441064253</v>
      </c>
      <c r="BA501">
        <f>EXP(AZ501-32879/8.314/298.16)/(1+EXP(614.6/8.314-200000/298.16/8.314))</f>
        <v>110.96718282223249</v>
      </c>
      <c r="BB501">
        <f>+EXP(11.88-14510/AN501)*1000</f>
        <v>402222.76444382186</v>
      </c>
      <c r="BC501">
        <f>+EXP(38.08-80470/AN501)</f>
        <v>233.67075332473951</v>
      </c>
      <c r="BD501" s="5">
        <f>(X501+AQ501)*(V501+BC501*(1+212.78/BB501*1000))/(V501-AO501)</f>
        <v>50.456372529820179</v>
      </c>
      <c r="BE501">
        <f>+LN(BD501)-LN(1+EXP(645/8.31-203000/AN501))+(74000/AN501)</f>
        <v>33.914808050612791</v>
      </c>
      <c r="BF501">
        <f>EXP(BE501-74000/8.314/298.16)/(1+EXP(645/8.314-203000/298.16/8.314))</f>
        <v>57.371923249435191</v>
      </c>
    </row>
    <row r="502" spans="1:61">
      <c r="A502">
        <v>82</v>
      </c>
      <c r="B502">
        <v>82</v>
      </c>
      <c r="C502" t="s">
        <v>58</v>
      </c>
      <c r="D502">
        <v>1</v>
      </c>
      <c r="E502" s="2">
        <f>ROUND(F502,0)-"1-1-83"</f>
        <v>74</v>
      </c>
      <c r="F502" s="3">
        <v>30390.673611111109</v>
      </c>
      <c r="G502" t="s">
        <v>47</v>
      </c>
      <c r="H502">
        <v>-11</v>
      </c>
      <c r="I502">
        <v>-17.7</v>
      </c>
      <c r="J502">
        <v>1040</v>
      </c>
      <c r="K502">
        <v>22.5</v>
      </c>
      <c r="L502">
        <v>46.5</v>
      </c>
      <c r="M502">
        <v>33.799999999999997</v>
      </c>
      <c r="N502">
        <v>330</v>
      </c>
      <c r="O502" t="s">
        <v>46</v>
      </c>
      <c r="P502">
        <v>21.8</v>
      </c>
      <c r="Q502">
        <v>15.52</v>
      </c>
      <c r="R502">
        <v>306</v>
      </c>
      <c r="S502">
        <v>1.9504999999999999</v>
      </c>
      <c r="T502">
        <v>125.7</v>
      </c>
      <c r="U502">
        <v>23.3</v>
      </c>
      <c r="V502">
        <v>169</v>
      </c>
      <c r="W502">
        <v>1601</v>
      </c>
      <c r="X502">
        <v>10.312799999999999</v>
      </c>
      <c r="AM502">
        <v>212</v>
      </c>
      <c r="AN502">
        <f t="shared" si="247"/>
        <v>2464.7684400000003</v>
      </c>
      <c r="AO502">
        <f t="shared" si="242"/>
        <v>42.316513934068745</v>
      </c>
      <c r="AQ502">
        <f t="shared" si="243"/>
        <v>1.1465909038192585</v>
      </c>
      <c r="AS502">
        <f>0.15852+0.0847*COS(RADIANS(E502/365*360))</f>
        <v>0.18330324842814461</v>
      </c>
      <c r="AU502">
        <v>1601</v>
      </c>
      <c r="AV502">
        <f t="shared" si="244"/>
        <v>91.771393501047825</v>
      </c>
      <c r="AW502">
        <f t="shared" si="245"/>
        <v>108.98454642440015</v>
      </c>
      <c r="AX502">
        <f t="shared" si="246"/>
        <v>1.1875655611915252</v>
      </c>
      <c r="AY502" s="5">
        <f>W502*AS502*AV502/SQRT(W502^2*AS502^2-AV502^2)</f>
        <v>96.616957521690438</v>
      </c>
      <c r="AZ502">
        <f>LN(AY502)-LN(1+EXP(614.6/8.314-200000/AN502))+32879/AN502</f>
        <v>17.909612575006605</v>
      </c>
      <c r="BA502">
        <f>EXP(AZ502-32879/8.314/298.16)/(1+EXP(614.6/8.314-200000/298.16/8.314))</f>
        <v>104.05489966876095</v>
      </c>
      <c r="BB502">
        <f>+EXP(11.88-14510/AN502)*1000</f>
        <v>400629.57506388181</v>
      </c>
      <c r="BC502">
        <f>+EXP(38.08-80470/AN502)</f>
        <v>228.58374442589459</v>
      </c>
      <c r="BD502" s="5">
        <f>(X502+AQ502)*(V502+BC502*(1+212.78/BB502*1000))/(V502-AO502)</f>
        <v>46.946007612816594</v>
      </c>
      <c r="BE502">
        <f>+LN(BD502)-LN(1+EXP(645/8.31-203000/AN502))+(74000/AN502)</f>
        <v>33.863430771288861</v>
      </c>
      <c r="BF502">
        <f>EXP(BE502-74000/8.314/298.16)/(1+EXP(645/8.314-203000/298.16/8.314))</f>
        <v>54.498749820718977</v>
      </c>
    </row>
    <row r="503" spans="1:61">
      <c r="E503" s="2"/>
      <c r="F503" s="3"/>
    </row>
    <row r="504" spans="1:61">
      <c r="A504">
        <v>82</v>
      </c>
      <c r="B504">
        <v>82</v>
      </c>
      <c r="C504" t="s">
        <v>58</v>
      </c>
      <c r="D504">
        <v>2</v>
      </c>
      <c r="E504" s="2">
        <f t="shared" ref="E504:E510" si="248">ROUND(F504,0)-"1-1-83"+1</f>
        <v>74</v>
      </c>
      <c r="F504" s="3">
        <v>30390.300694444446</v>
      </c>
      <c r="G504" t="s">
        <v>47</v>
      </c>
      <c r="H504">
        <v>-11</v>
      </c>
      <c r="I504">
        <v>-12.6</v>
      </c>
      <c r="J504">
        <v>1040</v>
      </c>
      <c r="K504">
        <v>12</v>
      </c>
      <c r="L504">
        <v>71.2</v>
      </c>
      <c r="M504" t="s">
        <v>46</v>
      </c>
      <c r="N504">
        <v>330</v>
      </c>
      <c r="O504" t="s">
        <v>46</v>
      </c>
      <c r="P504" t="s">
        <v>46</v>
      </c>
      <c r="Q504">
        <v>3.843</v>
      </c>
      <c r="R504">
        <v>328</v>
      </c>
      <c r="S504">
        <v>0.11509999999999999</v>
      </c>
      <c r="T504">
        <v>29.9</v>
      </c>
      <c r="U504">
        <v>11.9</v>
      </c>
      <c r="V504">
        <v>280</v>
      </c>
      <c r="W504">
        <v>50</v>
      </c>
      <c r="X504">
        <v>0.86439999999999995</v>
      </c>
      <c r="AH504" s="4">
        <f>0.5*(AVERAGE(X504:X504)-AVERAGE(W504:W504)*AT504)</f>
        <v>-0.39490412499999999</v>
      </c>
      <c r="AK504">
        <f>U504</f>
        <v>11.9</v>
      </c>
      <c r="AM504">
        <v>212</v>
      </c>
      <c r="AN504">
        <f>8.314*(AK504+273.16)</f>
        <v>2369.98884</v>
      </c>
      <c r="AO504">
        <f t="shared" ref="AO504:AO515" si="249">0.5*AM504/1.01325*1000/EXP(-3.9489+28990/AN504)</f>
        <v>26.43810330637637</v>
      </c>
      <c r="AP504">
        <f>LN(-AH504)+57052/AN504</f>
        <v>23.143574929532917</v>
      </c>
      <c r="AQ504">
        <f t="shared" ref="AQ504:AQ515" si="250">EXP(AP$504-57052/AN504)</f>
        <v>0.39490412500000049</v>
      </c>
      <c r="AS504">
        <f>0.15852+0.0847*COS(RADIANS(E504/365*360))</f>
        <v>0.18330324842814461</v>
      </c>
      <c r="AT504">
        <f>0.000000926*E504*E504 - 0.000385884*E504+ 0.056568805</f>
        <v>3.3084164999999999E-2</v>
      </c>
      <c r="AU504">
        <v>50</v>
      </c>
      <c r="AV504">
        <f t="shared" ref="AV504:AV515" si="251">(X504+AQ504)/(V504-AO504)*(4*V504+8*AO504)</f>
        <v>6.6128607739245311</v>
      </c>
      <c r="AW504">
        <f t="shared" ref="AW504:AW515" si="252">(X504+AQ504)/(V504-AO504)*(4.5*V504+10.5*AO504)</f>
        <v>7.636423904905663</v>
      </c>
      <c r="AX504">
        <f t="shared" ref="AX504:AX515" si="253">AW504/AV504</f>
        <v>1.1547837110100956</v>
      </c>
      <c r="AY504" s="5"/>
      <c r="BD504" s="5"/>
      <c r="BG504">
        <f>AVERAGE(BA504:BA515)</f>
        <v>84.546865015282165</v>
      </c>
      <c r="BH504">
        <f>AVERAGE(BF504:BF515)</f>
        <v>42.424040148159783</v>
      </c>
      <c r="BI504">
        <f>BG504/BH504</f>
        <v>1.9928998916655403</v>
      </c>
    </row>
    <row r="505" spans="1:61">
      <c r="A505">
        <v>82</v>
      </c>
      <c r="B505">
        <v>82</v>
      </c>
      <c r="C505" t="s">
        <v>58</v>
      </c>
      <c r="D505">
        <v>2</v>
      </c>
      <c r="E505" s="2">
        <f>ROUND(F505,0)-"1-1-83"</f>
        <v>74</v>
      </c>
      <c r="F505" s="3">
        <v>30390.743055555555</v>
      </c>
      <c r="G505" t="s">
        <v>47</v>
      </c>
      <c r="H505">
        <v>-11</v>
      </c>
      <c r="I505">
        <v>-12</v>
      </c>
      <c r="J505">
        <v>1040</v>
      </c>
      <c r="K505">
        <v>14.2</v>
      </c>
      <c r="L505">
        <v>52.1</v>
      </c>
      <c r="M505">
        <v>46.4</v>
      </c>
      <c r="N505">
        <v>330</v>
      </c>
      <c r="O505" t="s">
        <v>46</v>
      </c>
      <c r="P505">
        <v>14.2</v>
      </c>
      <c r="Q505">
        <v>7.6559999999999997</v>
      </c>
      <c r="R505">
        <v>320</v>
      </c>
      <c r="S505">
        <v>0.29909999999999998</v>
      </c>
      <c r="T505">
        <v>39.1</v>
      </c>
      <c r="U505">
        <v>14.3</v>
      </c>
      <c r="V505">
        <v>185</v>
      </c>
      <c r="W505">
        <v>128</v>
      </c>
      <c r="X505">
        <v>3.2288000000000001</v>
      </c>
      <c r="AM505">
        <v>212</v>
      </c>
      <c r="AN505">
        <f t="shared" ref="AN505:AN515" si="254">8.314*(U505+273.16)</f>
        <v>2389.9424400000003</v>
      </c>
      <c r="AO505">
        <f t="shared" si="249"/>
        <v>29.28080373120369</v>
      </c>
      <c r="AQ505">
        <f t="shared" si="250"/>
        <v>0.48281114973596601</v>
      </c>
      <c r="AS505">
        <f>0.15852+0.0847*COS(RADIANS(E505/365*360))</f>
        <v>0.18330324842814461</v>
      </c>
      <c r="AU505">
        <v>128</v>
      </c>
      <c r="AV505">
        <f t="shared" si="251"/>
        <v>23.221439605804967</v>
      </c>
      <c r="AW505">
        <f t="shared" si="252"/>
        <v>27.170993932388225</v>
      </c>
      <c r="AX505">
        <f t="shared" si="253"/>
        <v>1.1700822340745807</v>
      </c>
      <c r="AY505" s="5"/>
      <c r="BD505" s="5"/>
    </row>
    <row r="506" spans="1:61">
      <c r="A506">
        <v>82</v>
      </c>
      <c r="B506">
        <v>82</v>
      </c>
      <c r="C506" t="s">
        <v>58</v>
      </c>
      <c r="D506">
        <v>2</v>
      </c>
      <c r="E506" s="2">
        <f t="shared" si="248"/>
        <v>74</v>
      </c>
      <c r="F506" s="3">
        <v>30390.34375</v>
      </c>
      <c r="G506" t="s">
        <v>47</v>
      </c>
      <c r="H506">
        <v>-11</v>
      </c>
      <c r="I506">
        <v>-17.3</v>
      </c>
      <c r="J506">
        <v>1040</v>
      </c>
      <c r="K506">
        <v>15.1</v>
      </c>
      <c r="L506">
        <v>63.3</v>
      </c>
      <c r="M506" t="s">
        <v>46</v>
      </c>
      <c r="N506">
        <v>330</v>
      </c>
      <c r="O506" t="s">
        <v>46</v>
      </c>
      <c r="P506" t="s">
        <v>46</v>
      </c>
      <c r="Q506">
        <v>6.2409999999999997</v>
      </c>
      <c r="R506">
        <v>322</v>
      </c>
      <c r="S506">
        <v>7.0900000000000005E-2</v>
      </c>
      <c r="T506">
        <v>11.4</v>
      </c>
      <c r="U506">
        <v>15.2</v>
      </c>
      <c r="W506">
        <v>183</v>
      </c>
      <c r="X506">
        <v>3.1957</v>
      </c>
      <c r="AM506">
        <v>212</v>
      </c>
      <c r="AN506">
        <f t="shared" si="254"/>
        <v>2397.4250400000001</v>
      </c>
      <c r="AO506">
        <f t="shared" si="249"/>
        <v>30.41059485152007</v>
      </c>
      <c r="AQ506">
        <f t="shared" si="250"/>
        <v>0.52015743604811204</v>
      </c>
      <c r="AS506">
        <f>0.15852+0.0847*COS(RADIANS(E506/365*360))</f>
        <v>0.18330324842814461</v>
      </c>
      <c r="AU506">
        <v>183</v>
      </c>
      <c r="AV506">
        <f t="shared" si="251"/>
        <v>-29.726859488384896</v>
      </c>
      <c r="AW506">
        <f t="shared" si="252"/>
        <v>-39.016503078505181</v>
      </c>
      <c r="AX506">
        <f t="shared" si="253"/>
        <v>1.3125000000000002</v>
      </c>
      <c r="AY506" s="5"/>
      <c r="BD506" s="5"/>
    </row>
    <row r="507" spans="1:61">
      <c r="A507">
        <v>82</v>
      </c>
      <c r="B507">
        <v>82</v>
      </c>
      <c r="C507" t="s">
        <v>58</v>
      </c>
      <c r="D507">
        <v>2</v>
      </c>
      <c r="E507" s="2">
        <f t="shared" si="248"/>
        <v>74</v>
      </c>
      <c r="F507" s="3">
        <v>30390.420833333334</v>
      </c>
      <c r="G507" t="s">
        <v>47</v>
      </c>
      <c r="H507">
        <v>-11</v>
      </c>
      <c r="I507">
        <v>-28.8</v>
      </c>
      <c r="J507">
        <v>1040</v>
      </c>
      <c r="K507">
        <v>18.100000000000001</v>
      </c>
      <c r="L507">
        <v>57.6</v>
      </c>
      <c r="M507" t="s">
        <v>46</v>
      </c>
      <c r="N507">
        <v>330</v>
      </c>
      <c r="O507" t="s">
        <v>46</v>
      </c>
      <c r="P507" t="s">
        <v>46</v>
      </c>
      <c r="Q507">
        <v>8.5760000000000005</v>
      </c>
      <c r="R507">
        <v>321</v>
      </c>
      <c r="S507">
        <v>0.65880000000000005</v>
      </c>
      <c r="T507">
        <v>76.8</v>
      </c>
      <c r="U507">
        <v>18.100000000000001</v>
      </c>
      <c r="V507">
        <v>249</v>
      </c>
      <c r="W507">
        <v>209</v>
      </c>
      <c r="X507">
        <v>3.2406000000000001</v>
      </c>
      <c r="AM507">
        <v>212</v>
      </c>
      <c r="AN507">
        <f t="shared" si="254"/>
        <v>2421.5356400000005</v>
      </c>
      <c r="AO507">
        <f t="shared" si="249"/>
        <v>34.301509294581038</v>
      </c>
      <c r="AQ507">
        <f t="shared" si="250"/>
        <v>0.6592310234961325</v>
      </c>
      <c r="AS507">
        <f>0.15852+0.0847*COS(RADIANS(E507/365*360))</f>
        <v>0.18330324842814461</v>
      </c>
      <c r="AU507">
        <v>209</v>
      </c>
      <c r="AV507">
        <f t="shared" si="251"/>
        <v>23.076046803691312</v>
      </c>
      <c r="AW507">
        <f t="shared" si="252"/>
        <v>26.895142992866077</v>
      </c>
      <c r="AX507">
        <f t="shared" si="253"/>
        <v>1.1655004525542847</v>
      </c>
      <c r="AY507" s="5"/>
      <c r="BD507" s="5"/>
    </row>
    <row r="508" spans="1:61">
      <c r="A508">
        <v>82</v>
      </c>
      <c r="B508">
        <v>82</v>
      </c>
      <c r="C508" t="s">
        <v>58</v>
      </c>
      <c r="D508">
        <v>2</v>
      </c>
      <c r="E508" s="2">
        <f t="shared" si="248"/>
        <v>74</v>
      </c>
      <c r="F508" s="3">
        <v>30390.468055555557</v>
      </c>
      <c r="G508" t="s">
        <v>47</v>
      </c>
      <c r="H508">
        <v>-11</v>
      </c>
      <c r="I508">
        <v>-31.5</v>
      </c>
      <c r="J508">
        <v>1040</v>
      </c>
      <c r="K508">
        <v>22.7</v>
      </c>
      <c r="L508">
        <v>52.1</v>
      </c>
      <c r="M508" t="s">
        <v>46</v>
      </c>
      <c r="N508">
        <v>330</v>
      </c>
      <c r="O508" t="s">
        <v>46</v>
      </c>
      <c r="P508" t="s">
        <v>46</v>
      </c>
      <c r="Q508">
        <v>13.199</v>
      </c>
      <c r="R508">
        <v>316</v>
      </c>
      <c r="S508">
        <v>1.2515000000000001</v>
      </c>
      <c r="T508">
        <v>94.8</v>
      </c>
      <c r="U508">
        <v>22.9</v>
      </c>
      <c r="V508">
        <v>234</v>
      </c>
      <c r="W508">
        <v>516</v>
      </c>
      <c r="X508">
        <v>4.5247000000000002</v>
      </c>
      <c r="AM508">
        <v>212</v>
      </c>
      <c r="AN508">
        <f t="shared" si="254"/>
        <v>2461.4428400000002</v>
      </c>
      <c r="AO508">
        <f t="shared" si="249"/>
        <v>41.649375280188231</v>
      </c>
      <c r="AQ508">
        <f t="shared" si="250"/>
        <v>0.96589469746452206</v>
      </c>
      <c r="AS508">
        <f>0.15852+0.0847*COS(RADIANS(E508/365*360))</f>
        <v>0.18330324842814461</v>
      </c>
      <c r="AU508">
        <v>516</v>
      </c>
      <c r="AV508">
        <f t="shared" si="251"/>
        <v>36.22881578630988</v>
      </c>
      <c r="AW508">
        <f t="shared" si="252"/>
        <v>42.540722384155096</v>
      </c>
      <c r="AX508">
        <f t="shared" si="253"/>
        <v>1.1742233760848002</v>
      </c>
      <c r="AY508" s="5"/>
      <c r="BD508" s="5"/>
    </row>
    <row r="509" spans="1:61">
      <c r="A509">
        <v>82</v>
      </c>
      <c r="B509">
        <v>82</v>
      </c>
      <c r="C509" t="s">
        <v>58</v>
      </c>
      <c r="D509">
        <v>2</v>
      </c>
      <c r="E509" s="2">
        <f>ROUND(F509,0)-"1-1-83"</f>
        <v>74</v>
      </c>
      <c r="F509" s="3">
        <v>30390.559027777777</v>
      </c>
      <c r="G509" t="s">
        <v>47</v>
      </c>
      <c r="H509">
        <v>-11</v>
      </c>
      <c r="I509">
        <v>-28.2</v>
      </c>
      <c r="J509">
        <v>1040</v>
      </c>
      <c r="K509">
        <v>25.2</v>
      </c>
      <c r="L509">
        <v>45.5</v>
      </c>
      <c r="M509">
        <v>33</v>
      </c>
      <c r="N509">
        <v>330</v>
      </c>
      <c r="O509" t="s">
        <v>46</v>
      </c>
      <c r="P509">
        <v>25.3</v>
      </c>
      <c r="Q509">
        <v>17.018000000000001</v>
      </c>
      <c r="R509">
        <v>312</v>
      </c>
      <c r="S509">
        <v>1.8076000000000001</v>
      </c>
      <c r="T509">
        <v>106.2</v>
      </c>
      <c r="U509">
        <v>25.2</v>
      </c>
      <c r="V509">
        <v>196</v>
      </c>
      <c r="W509">
        <v>522</v>
      </c>
      <c r="X509">
        <v>7.2232000000000003</v>
      </c>
      <c r="AM509">
        <v>212</v>
      </c>
      <c r="AN509">
        <f t="shared" si="254"/>
        <v>2480.56504</v>
      </c>
      <c r="AO509">
        <f t="shared" si="249"/>
        <v>45.607764453888748</v>
      </c>
      <c r="AQ509">
        <f t="shared" si="250"/>
        <v>1.1548568751812005</v>
      </c>
      <c r="AS509">
        <f>0.15852+0.0847*COS(RADIANS(E509/365*360))</f>
        <v>0.18330324842814461</v>
      </c>
      <c r="AU509">
        <v>522</v>
      </c>
      <c r="AV509">
        <f t="shared" si="251"/>
        <v>64.000858232786115</v>
      </c>
      <c r="AW509">
        <f t="shared" si="252"/>
        <v>75.812044353392039</v>
      </c>
      <c r="AX509">
        <f t="shared" si="253"/>
        <v>1.184547308375864</v>
      </c>
      <c r="AY509" s="5">
        <f t="shared" ref="AY509:AY514" si="255">W509*AS509*AV509/SQRT(W509^2*AS509^2-AV509^2)</f>
        <v>86.095022685569759</v>
      </c>
      <c r="AZ509">
        <f t="shared" ref="AZ509:AZ514" si="256">LN(AY509)-LN(1+EXP(614.6/8.314-200000/AN509))+32879/AN509</f>
        <v>17.708866852903494</v>
      </c>
      <c r="BA509">
        <f t="shared" ref="BA509:BA514" si="257">EXP(AZ509-32879/8.314/298.16)/(1+EXP(614.6/8.314-200000/298.16/8.314))</f>
        <v>85.129439786196883</v>
      </c>
      <c r="BB509">
        <f t="shared" ref="BB509:BB514" si="258">+EXP(11.88-14510/AN509)*1000</f>
        <v>415933.87151899486</v>
      </c>
      <c r="BC509">
        <f t="shared" ref="BC509:BC514" si="259">+EXP(38.08-80470/AN509)</f>
        <v>281.40938233604703</v>
      </c>
      <c r="BD509" s="5">
        <f t="shared" ref="BD509:BD514" si="260">(X509+AQ509)*(V509+BC509*(1+212.78/BB509*1000))/(V509-AO509)</f>
        <v>34.615331272825514</v>
      </c>
      <c r="BE509">
        <f t="shared" ref="BE509:BE514" si="261">+LN(BD509)-LN(1+EXP(645/8.31-203000/AN509))+(74000/AN509)</f>
        <v>33.361601376439914</v>
      </c>
      <c r="BF509">
        <f t="shared" ref="BF509:BF514" si="262">EXP(BE509-74000/8.314/298.16)/(1+EXP(645/8.314-203000/298.16/8.314))</f>
        <v>32.994747016835305</v>
      </c>
    </row>
    <row r="510" spans="1:61">
      <c r="A510">
        <v>82</v>
      </c>
      <c r="B510">
        <v>82</v>
      </c>
      <c r="C510" t="s">
        <v>58</v>
      </c>
      <c r="D510">
        <v>2</v>
      </c>
      <c r="E510" s="2">
        <f t="shared" si="248"/>
        <v>74</v>
      </c>
      <c r="F510" s="3">
        <v>30390.383333333335</v>
      </c>
      <c r="G510" t="s">
        <v>47</v>
      </c>
      <c r="H510">
        <v>-11</v>
      </c>
      <c r="I510">
        <v>-23.6</v>
      </c>
      <c r="J510">
        <v>1040</v>
      </c>
      <c r="K510">
        <v>18.3</v>
      </c>
      <c r="L510">
        <v>57.9</v>
      </c>
      <c r="M510" t="s">
        <v>46</v>
      </c>
      <c r="N510">
        <v>330</v>
      </c>
      <c r="O510" t="s">
        <v>46</v>
      </c>
      <c r="P510" t="s">
        <v>46</v>
      </c>
      <c r="Q510">
        <v>9.407</v>
      </c>
      <c r="R510">
        <v>314</v>
      </c>
      <c r="S510">
        <v>0.51759999999999995</v>
      </c>
      <c r="T510">
        <v>55</v>
      </c>
      <c r="U510">
        <v>18.899999999999999</v>
      </c>
      <c r="V510">
        <v>108</v>
      </c>
      <c r="W510">
        <v>790</v>
      </c>
      <c r="X510">
        <v>6.9668999999999999</v>
      </c>
      <c r="AM510">
        <v>212</v>
      </c>
      <c r="AN510">
        <f t="shared" si="254"/>
        <v>2428.1868399999998</v>
      </c>
      <c r="AO510">
        <f t="shared" si="249"/>
        <v>35.444989780944915</v>
      </c>
      <c r="AQ510">
        <f t="shared" si="250"/>
        <v>0.70317755407430094</v>
      </c>
      <c r="AS510">
        <f>0.15852+0.0847*COS(RADIANS(E510/365*360))</f>
        <v>0.18330324842814461</v>
      </c>
      <c r="AU510">
        <v>790</v>
      </c>
      <c r="AV510">
        <f t="shared" si="251"/>
        <v>75.64467362040881</v>
      </c>
      <c r="AW510">
        <f t="shared" si="252"/>
        <v>90.720803248473842</v>
      </c>
      <c r="AX510">
        <f t="shared" si="253"/>
        <v>1.1993019323966985</v>
      </c>
      <c r="AY510" s="5">
        <f t="shared" si="255"/>
        <v>88.710193109656004</v>
      </c>
      <c r="AZ510">
        <f t="shared" si="256"/>
        <v>18.025715355224978</v>
      </c>
      <c r="BA510">
        <f t="shared" si="257"/>
        <v>116.86523362024248</v>
      </c>
      <c r="BB510">
        <f t="shared" si="258"/>
        <v>366628.03789269523</v>
      </c>
      <c r="BC510">
        <f t="shared" si="259"/>
        <v>139.77668955879363</v>
      </c>
      <c r="BD510" s="5">
        <f t="shared" si="260"/>
        <v>34.769207703787281</v>
      </c>
      <c r="BE510">
        <f t="shared" si="261"/>
        <v>34.021631282928773</v>
      </c>
      <c r="BF510">
        <f t="shared" si="262"/>
        <v>63.839892802201227</v>
      </c>
    </row>
    <row r="511" spans="1:61">
      <c r="A511">
        <v>82</v>
      </c>
      <c r="B511">
        <v>82</v>
      </c>
      <c r="C511" t="s">
        <v>58</v>
      </c>
      <c r="D511">
        <v>2</v>
      </c>
      <c r="E511" s="2">
        <f>ROUND(F511,0)-"1-1-83"</f>
        <v>74</v>
      </c>
      <c r="F511" s="3">
        <v>30390.712500000001</v>
      </c>
      <c r="G511" t="s">
        <v>47</v>
      </c>
      <c r="H511">
        <v>-11</v>
      </c>
      <c r="I511">
        <v>-12</v>
      </c>
      <c r="J511">
        <v>1040</v>
      </c>
      <c r="K511">
        <v>16.8</v>
      </c>
      <c r="L511">
        <v>49.6</v>
      </c>
      <c r="M511">
        <v>41.2</v>
      </c>
      <c r="N511">
        <v>330</v>
      </c>
      <c r="O511" t="s">
        <v>46</v>
      </c>
      <c r="P511">
        <v>16.7</v>
      </c>
      <c r="Q511">
        <v>9.7479999999999993</v>
      </c>
      <c r="R511">
        <v>313</v>
      </c>
      <c r="S511">
        <v>0.67810000000000004</v>
      </c>
      <c r="T511">
        <v>69.599999999999994</v>
      </c>
      <c r="U511">
        <v>17.100000000000001</v>
      </c>
      <c r="V511">
        <v>157</v>
      </c>
      <c r="W511">
        <v>790</v>
      </c>
      <c r="X511">
        <v>6.6348000000000003</v>
      </c>
      <c r="AM511">
        <v>212</v>
      </c>
      <c r="AN511">
        <f t="shared" si="254"/>
        <v>2413.2216400000002</v>
      </c>
      <c r="AO511">
        <f t="shared" si="249"/>
        <v>32.915526122449677</v>
      </c>
      <c r="AQ511">
        <f t="shared" si="250"/>
        <v>0.60783566027285396</v>
      </c>
      <c r="AS511">
        <f>0.15852+0.0847*COS(RADIANS(E511/365*360))</f>
        <v>0.18330324842814461</v>
      </c>
      <c r="AU511">
        <v>790</v>
      </c>
      <c r="AV511">
        <f t="shared" si="251"/>
        <v>52.025336442902692</v>
      </c>
      <c r="AW511">
        <f t="shared" si="252"/>
        <v>61.41035272349194</v>
      </c>
      <c r="AX511">
        <f t="shared" si="253"/>
        <v>1.1803931876709575</v>
      </c>
      <c r="AY511" s="5">
        <f t="shared" si="255"/>
        <v>55.74732227681298</v>
      </c>
      <c r="AZ511">
        <f t="shared" si="256"/>
        <v>17.645225666661311</v>
      </c>
      <c r="BA511">
        <f t="shared" si="257"/>
        <v>79.880497206497111</v>
      </c>
      <c r="BB511">
        <f t="shared" si="258"/>
        <v>353290.54143612867</v>
      </c>
      <c r="BC511">
        <f t="shared" si="259"/>
        <v>113.81041764426226</v>
      </c>
      <c r="BD511" s="5">
        <f t="shared" si="260"/>
        <v>19.807743249401831</v>
      </c>
      <c r="BE511">
        <f t="shared" si="261"/>
        <v>33.648977130719459</v>
      </c>
      <c r="BF511">
        <f t="shared" si="262"/>
        <v>43.97952223205305</v>
      </c>
    </row>
    <row r="512" spans="1:61">
      <c r="A512">
        <v>82</v>
      </c>
      <c r="B512">
        <v>82</v>
      </c>
      <c r="C512" t="s">
        <v>58</v>
      </c>
      <c r="D512">
        <v>2</v>
      </c>
      <c r="E512" s="2">
        <f>ROUND(F512,0)-"1-1-83"</f>
        <v>74</v>
      </c>
      <c r="F512" s="3">
        <v>30390.676388888889</v>
      </c>
      <c r="G512" t="s">
        <v>47</v>
      </c>
      <c r="H512">
        <v>-11</v>
      </c>
      <c r="I512">
        <v>-17.7</v>
      </c>
      <c r="J512">
        <v>1040</v>
      </c>
      <c r="K512">
        <v>22.4</v>
      </c>
      <c r="L512">
        <v>46</v>
      </c>
      <c r="M512">
        <v>33.799999999999997</v>
      </c>
      <c r="N512">
        <v>330</v>
      </c>
      <c r="O512" t="s">
        <v>46</v>
      </c>
      <c r="P512">
        <v>21.8</v>
      </c>
      <c r="Q512">
        <v>15.558999999999999</v>
      </c>
      <c r="R512">
        <v>308</v>
      </c>
      <c r="S512">
        <v>1.6818</v>
      </c>
      <c r="T512">
        <v>108.1</v>
      </c>
      <c r="U512">
        <v>23.2</v>
      </c>
      <c r="V512">
        <v>174</v>
      </c>
      <c r="W512">
        <v>889</v>
      </c>
      <c r="X512">
        <v>8.6982999999999997</v>
      </c>
      <c r="AM512">
        <v>212</v>
      </c>
      <c r="AN512">
        <f t="shared" si="254"/>
        <v>2463.9370400000003</v>
      </c>
      <c r="AO512">
        <f t="shared" si="249"/>
        <v>42.148903568939772</v>
      </c>
      <c r="AQ512">
        <f t="shared" si="250"/>
        <v>0.98882540460214263</v>
      </c>
      <c r="AS512">
        <f>0.15852+0.0847*COS(RADIANS(E512/365*360))</f>
        <v>0.18330324842814461</v>
      </c>
      <c r="AU512">
        <v>889</v>
      </c>
      <c r="AV512">
        <f t="shared" si="251"/>
        <v>75.908758203968688</v>
      </c>
      <c r="AW512">
        <f t="shared" si="252"/>
        <v>90.042385052659782</v>
      </c>
      <c r="AX512">
        <f t="shared" si="253"/>
        <v>1.186192307489917</v>
      </c>
      <c r="AY512" s="5">
        <f t="shared" si="255"/>
        <v>85.78438883602027</v>
      </c>
      <c r="AZ512">
        <f t="shared" si="256"/>
        <v>17.795216241217652</v>
      </c>
      <c r="BA512">
        <f t="shared" si="257"/>
        <v>92.80702222918768</v>
      </c>
      <c r="BB512">
        <f t="shared" si="258"/>
        <v>399834.54521650868</v>
      </c>
      <c r="BC512">
        <f t="shared" si="259"/>
        <v>226.07940231473177</v>
      </c>
      <c r="BD512" s="5">
        <f t="shared" si="260"/>
        <v>38.233308090413679</v>
      </c>
      <c r="BE512">
        <f t="shared" si="261"/>
        <v>33.668506975075601</v>
      </c>
      <c r="BF512">
        <f t="shared" si="262"/>
        <v>44.846877544894191</v>
      </c>
    </row>
    <row r="513" spans="1:61">
      <c r="A513">
        <v>82</v>
      </c>
      <c r="B513">
        <v>82</v>
      </c>
      <c r="C513" t="s">
        <v>58</v>
      </c>
      <c r="D513">
        <v>2</v>
      </c>
      <c r="E513" s="2">
        <f>ROUND(F513,0)-"1-1-83"</f>
        <v>74</v>
      </c>
      <c r="F513" s="3">
        <v>30390.633333333335</v>
      </c>
      <c r="G513" t="s">
        <v>47</v>
      </c>
      <c r="H513">
        <v>-11</v>
      </c>
      <c r="I513">
        <v>-21.6</v>
      </c>
      <c r="J513">
        <v>1040</v>
      </c>
      <c r="K513">
        <v>22.6</v>
      </c>
      <c r="L513">
        <v>47.1</v>
      </c>
      <c r="M513">
        <v>36.5</v>
      </c>
      <c r="N513">
        <v>330</v>
      </c>
      <c r="O513" t="s">
        <v>46</v>
      </c>
      <c r="P513">
        <v>21.7</v>
      </c>
      <c r="Q513">
        <v>14.784000000000001</v>
      </c>
      <c r="R513">
        <v>312</v>
      </c>
      <c r="S513">
        <v>1.2434000000000001</v>
      </c>
      <c r="T513">
        <v>84.1</v>
      </c>
      <c r="U513">
        <v>23</v>
      </c>
      <c r="V513">
        <v>184</v>
      </c>
      <c r="W513">
        <v>1172</v>
      </c>
      <c r="X513">
        <v>6.3989000000000003</v>
      </c>
      <c r="AM513">
        <v>212</v>
      </c>
      <c r="AN513">
        <f t="shared" si="254"/>
        <v>2462.2742400000002</v>
      </c>
      <c r="AO513">
        <f t="shared" si="249"/>
        <v>41.815335646417694</v>
      </c>
      <c r="AQ513">
        <f t="shared" si="250"/>
        <v>0.97348370632571923</v>
      </c>
      <c r="AS513">
        <f>0.15852+0.0847*COS(RADIANS(E513/365*360))</f>
        <v>0.18330324842814461</v>
      </c>
      <c r="AU513">
        <v>1172</v>
      </c>
      <c r="AV513">
        <f t="shared" si="251"/>
        <v>55.50742084099037</v>
      </c>
      <c r="AW513">
        <f t="shared" si="252"/>
        <v>65.698084198075122</v>
      </c>
      <c r="AX513">
        <f t="shared" si="253"/>
        <v>1.1835910082415375</v>
      </c>
      <c r="AY513" s="5">
        <f t="shared" si="255"/>
        <v>57.458465843348293</v>
      </c>
      <c r="AZ513">
        <f t="shared" si="256"/>
        <v>17.403490912976888</v>
      </c>
      <c r="BA513">
        <f t="shared" si="257"/>
        <v>62.727313780324458</v>
      </c>
      <c r="BB513">
        <f t="shared" si="258"/>
        <v>398247.6127907589</v>
      </c>
      <c r="BC513">
        <f t="shared" si="259"/>
        <v>221.1477937839405</v>
      </c>
      <c r="BD513" s="5">
        <f t="shared" si="260"/>
        <v>27.133765196574011</v>
      </c>
      <c r="BE513">
        <f t="shared" si="261"/>
        <v>33.346315237433707</v>
      </c>
      <c r="BF513">
        <f t="shared" si="262"/>
        <v>32.494220036270697</v>
      </c>
    </row>
    <row r="514" spans="1:61">
      <c r="A514">
        <v>82</v>
      </c>
      <c r="B514">
        <v>82</v>
      </c>
      <c r="C514" t="s">
        <v>58</v>
      </c>
      <c r="D514">
        <v>2</v>
      </c>
      <c r="E514" s="2">
        <f>ROUND(F514,0)-"1-1-83"</f>
        <v>74</v>
      </c>
      <c r="F514" s="3">
        <v>30390.59375</v>
      </c>
      <c r="G514" t="s">
        <v>47</v>
      </c>
      <c r="H514">
        <v>-11</v>
      </c>
      <c r="I514">
        <v>-25.2</v>
      </c>
      <c r="J514">
        <v>1040</v>
      </c>
      <c r="K514">
        <v>25.3</v>
      </c>
      <c r="L514">
        <v>47.2</v>
      </c>
      <c r="M514">
        <v>34.6</v>
      </c>
      <c r="N514">
        <v>330</v>
      </c>
      <c r="O514" t="s">
        <v>46</v>
      </c>
      <c r="P514">
        <v>24.5</v>
      </c>
      <c r="Q514">
        <v>17.724</v>
      </c>
      <c r="R514">
        <v>310</v>
      </c>
      <c r="S514">
        <v>1.6752</v>
      </c>
      <c r="T514">
        <v>94.5</v>
      </c>
      <c r="U514">
        <v>25.9</v>
      </c>
      <c r="V514">
        <v>179</v>
      </c>
      <c r="W514">
        <v>1495</v>
      </c>
      <c r="X514">
        <v>7.3144</v>
      </c>
      <c r="AM514">
        <v>212</v>
      </c>
      <c r="AN514">
        <f t="shared" si="254"/>
        <v>2486.3848400000002</v>
      </c>
      <c r="AO514">
        <f t="shared" si="249"/>
        <v>46.872587308471076</v>
      </c>
      <c r="AQ514">
        <f t="shared" si="250"/>
        <v>1.2187318241690772</v>
      </c>
      <c r="AS514">
        <f>0.15852+0.0847*COS(RADIANS(E514/365*360))</f>
        <v>0.18330324842814461</v>
      </c>
      <c r="AU514">
        <v>1495</v>
      </c>
      <c r="AV514">
        <f t="shared" si="251"/>
        <v>70.458369902269212</v>
      </c>
      <c r="AW514">
        <f t="shared" si="252"/>
        <v>83.806396465751973</v>
      </c>
      <c r="AX514">
        <f t="shared" si="253"/>
        <v>1.1894455773245596</v>
      </c>
      <c r="AY514" s="5">
        <f t="shared" si="255"/>
        <v>72.909455548105953</v>
      </c>
      <c r="AZ514">
        <f t="shared" si="256"/>
        <v>17.511354400296529</v>
      </c>
      <c r="BA514">
        <f t="shared" si="257"/>
        <v>69.871683469244445</v>
      </c>
      <c r="BB514">
        <f t="shared" si="258"/>
        <v>421667.86631552986</v>
      </c>
      <c r="BC514">
        <f t="shared" si="259"/>
        <v>303.60945275792636</v>
      </c>
      <c r="BD514" s="5">
        <f t="shared" si="260"/>
        <v>41.062610716104821</v>
      </c>
      <c r="BE514">
        <f t="shared" si="261"/>
        <v>33.459519025040187</v>
      </c>
      <c r="BF514">
        <f t="shared" si="262"/>
        <v>36.388981256704227</v>
      </c>
    </row>
    <row r="515" spans="1:61">
      <c r="A515">
        <v>82</v>
      </c>
      <c r="B515">
        <v>82</v>
      </c>
      <c r="C515" t="s">
        <v>58</v>
      </c>
      <c r="D515">
        <v>2</v>
      </c>
      <c r="E515" s="2">
        <f>ROUND(F515,0)-"1-1-83"</f>
        <v>74</v>
      </c>
      <c r="F515" s="3">
        <v>30390.510416666668</v>
      </c>
      <c r="G515" t="s">
        <v>47</v>
      </c>
      <c r="H515">
        <v>-11</v>
      </c>
      <c r="I515">
        <v>-31.8</v>
      </c>
      <c r="J515">
        <v>1040</v>
      </c>
      <c r="K515">
        <v>22.6</v>
      </c>
      <c r="L515">
        <v>49.8</v>
      </c>
      <c r="M515">
        <v>34.299999999999997</v>
      </c>
      <c r="N515">
        <v>330</v>
      </c>
      <c r="O515" t="s">
        <v>46</v>
      </c>
      <c r="P515">
        <v>23.2</v>
      </c>
      <c r="Q515">
        <v>14.063000000000001</v>
      </c>
      <c r="R515">
        <v>313</v>
      </c>
      <c r="S515">
        <v>1.4578</v>
      </c>
      <c r="T515">
        <v>103.7</v>
      </c>
      <c r="U515">
        <v>23</v>
      </c>
      <c r="V515">
        <v>214</v>
      </c>
      <c r="W515">
        <v>1688</v>
      </c>
      <c r="X515">
        <v>5.976</v>
      </c>
      <c r="AM515">
        <v>212</v>
      </c>
      <c r="AN515">
        <f t="shared" si="254"/>
        <v>2462.2742400000002</v>
      </c>
      <c r="AO515">
        <f t="shared" si="249"/>
        <v>41.815335646417694</v>
      </c>
      <c r="AQ515">
        <f t="shared" si="250"/>
        <v>0.97348370632571923</v>
      </c>
      <c r="AS515">
        <f>0.15852+0.0847*COS(RADIANS(E515/365*360))</f>
        <v>0.18330324842814461</v>
      </c>
      <c r="AU515">
        <v>1688</v>
      </c>
      <c r="AV515">
        <f t="shared" si="251"/>
        <v>48.050260652828285</v>
      </c>
      <c r="AW515">
        <f t="shared" si="252"/>
        <v>56.58808396287251</v>
      </c>
      <c r="AX515">
        <f t="shared" si="253"/>
        <v>1.1776852652627947</v>
      </c>
      <c r="AY515" s="5"/>
      <c r="BD515" s="5"/>
    </row>
    <row r="516" spans="1:61">
      <c r="E516" s="2"/>
      <c r="F516" s="3"/>
    </row>
    <row r="517" spans="1:61">
      <c r="A517">
        <v>146</v>
      </c>
      <c r="B517">
        <v>101</v>
      </c>
      <c r="C517" t="s">
        <v>59</v>
      </c>
      <c r="D517">
        <v>1</v>
      </c>
      <c r="E517" s="2">
        <f t="shared" ref="E517:E530" si="263">ROUND(F517,0)-"1-1-83"+1</f>
        <v>109</v>
      </c>
      <c r="F517" s="3">
        <v>30425.25138888889</v>
      </c>
      <c r="G517" t="s">
        <v>47</v>
      </c>
      <c r="H517">
        <v>-9.5</v>
      </c>
      <c r="I517">
        <v>-8.1999999999999993</v>
      </c>
      <c r="J517">
        <v>1040</v>
      </c>
      <c r="K517">
        <v>10.6</v>
      </c>
      <c r="L517">
        <v>30.4</v>
      </c>
      <c r="M517">
        <v>28.4</v>
      </c>
      <c r="N517">
        <v>330</v>
      </c>
      <c r="O517" t="s">
        <v>46</v>
      </c>
      <c r="P517">
        <v>10.199999999999999</v>
      </c>
      <c r="Q517">
        <v>8.7460000000000004</v>
      </c>
      <c r="R517">
        <v>331</v>
      </c>
      <c r="S517">
        <v>0.1331</v>
      </c>
      <c r="T517">
        <v>15.2</v>
      </c>
      <c r="U517">
        <v>10.7</v>
      </c>
      <c r="V517">
        <v>359</v>
      </c>
      <c r="W517">
        <v>14</v>
      </c>
      <c r="X517">
        <v>-0.31069999999999998</v>
      </c>
      <c r="AH517" s="8">
        <f>0.8*(AVERAGE(X517:X517)-AVERAGE(W517:W517)*AT517)</f>
        <v>-0.53426365600000003</v>
      </c>
      <c r="AK517">
        <f>U517</f>
        <v>10.7</v>
      </c>
      <c r="AM517">
        <v>212</v>
      </c>
      <c r="AN517">
        <f>8.314*(AK517+273.16)</f>
        <v>2360.0120400000001</v>
      </c>
      <c r="AO517">
        <f t="shared" ref="AO517:AO525" si="264">0.5*AM517/1.01325*1000/EXP(-3.9489+28990/AN517)</f>
        <v>25.105721035451815</v>
      </c>
      <c r="AP517">
        <f>LN(-AH517)+57052/AN517</f>
        <v>23.54758711646015</v>
      </c>
      <c r="AQ517">
        <f t="shared" ref="AQ517:AQ525" si="265">EXP(AP$517-57052/AN517)</f>
        <v>0.53426365599999981</v>
      </c>
      <c r="AS517">
        <f>0.15852+0.0847*COS(RADIANS(E517/365*360))</f>
        <v>0.13304056229325895</v>
      </c>
      <c r="AT517">
        <f>0.000000926*E517*E517 - 0.000385884*E517+ 0.056568805</f>
        <v>2.5509255000000002E-2</v>
      </c>
      <c r="AU517">
        <v>14</v>
      </c>
      <c r="AV517">
        <f t="shared" ref="AV517:AV525" si="266">(X517+AQ517)/(V517-AO517)*(4*V517+8*AO517)</f>
        <v>1.0959733284452822</v>
      </c>
      <c r="AW517">
        <f t="shared" ref="AW517:AW525" si="267">(X517+AQ517)/(V517-AO517)*(4.5*V517+10.5*AO517)</f>
        <v>1.2581848325566027</v>
      </c>
      <c r="AX517">
        <f t="shared" ref="AX517:AX525" si="268">AW517/AV517</f>
        <v>1.1480067989806189</v>
      </c>
      <c r="AY517" s="5"/>
      <c r="BD517" s="5"/>
      <c r="BG517">
        <f>AVERAGE(BA517:BA525)</f>
        <v>88.330855972325239</v>
      </c>
      <c r="BH517">
        <f>AVERAGE(BF517:BF525)</f>
        <v>46.829355594456914</v>
      </c>
      <c r="BI517">
        <f>BG517/BH517</f>
        <v>1.8862283038287371</v>
      </c>
    </row>
    <row r="518" spans="1:61">
      <c r="A518">
        <v>146</v>
      </c>
      <c r="B518">
        <v>101</v>
      </c>
      <c r="C518" t="s">
        <v>59</v>
      </c>
      <c r="D518">
        <v>1</v>
      </c>
      <c r="E518" s="2">
        <f t="shared" si="263"/>
        <v>109</v>
      </c>
      <c r="F518" s="3">
        <v>30425.340277777777</v>
      </c>
      <c r="G518" t="s">
        <v>47</v>
      </c>
      <c r="H518">
        <v>-9.5</v>
      </c>
      <c r="I518">
        <v>-14.1</v>
      </c>
      <c r="J518">
        <v>1040</v>
      </c>
      <c r="K518">
        <v>13.7</v>
      </c>
      <c r="L518">
        <v>62.1</v>
      </c>
      <c r="M518">
        <v>56.1</v>
      </c>
      <c r="N518">
        <v>330</v>
      </c>
      <c r="O518" t="s">
        <v>46</v>
      </c>
      <c r="P518">
        <v>13.8</v>
      </c>
      <c r="Q518">
        <v>5.9850000000000003</v>
      </c>
      <c r="R518">
        <v>321</v>
      </c>
      <c r="S518">
        <v>0.30230000000000001</v>
      </c>
      <c r="T518">
        <v>50.5</v>
      </c>
      <c r="U518">
        <v>13.9</v>
      </c>
      <c r="V518">
        <v>201</v>
      </c>
      <c r="W518">
        <v>256</v>
      </c>
      <c r="X518">
        <v>3.7050999999999998</v>
      </c>
      <c r="AM518">
        <v>212</v>
      </c>
      <c r="AN518">
        <f t="shared" ref="AN518:AN525" si="269">8.314*(U518+273.16)</f>
        <v>2386.6168400000001</v>
      </c>
      <c r="AO518">
        <f t="shared" si="264"/>
        <v>28.790047366268713</v>
      </c>
      <c r="AQ518">
        <f t="shared" si="265"/>
        <v>0.69950577880279907</v>
      </c>
      <c r="AS518">
        <f>0.15852+0.0847*COS(RADIANS(E518/365*360))</f>
        <v>0.13304056229325895</v>
      </c>
      <c r="AU518">
        <v>256</v>
      </c>
      <c r="AV518">
        <f t="shared" si="266"/>
        <v>26.454763203255684</v>
      </c>
      <c r="AW518">
        <f t="shared" si="267"/>
        <v>30.866151114668206</v>
      </c>
      <c r="AX518">
        <f t="shared" si="268"/>
        <v>1.166752122387912</v>
      </c>
      <c r="AY518" s="5"/>
      <c r="BD518" s="5"/>
    </row>
    <row r="519" spans="1:61">
      <c r="A519">
        <v>146</v>
      </c>
      <c r="B519">
        <v>101</v>
      </c>
      <c r="C519" t="s">
        <v>59</v>
      </c>
      <c r="D519">
        <v>1</v>
      </c>
      <c r="E519" s="2">
        <f>ROUND(F519,0)-"1-1-83"</f>
        <v>109</v>
      </c>
      <c r="F519" s="3">
        <v>30425.574305555554</v>
      </c>
      <c r="G519" t="s">
        <v>47</v>
      </c>
      <c r="H519">
        <v>-9.5</v>
      </c>
      <c r="I519" t="s">
        <v>46</v>
      </c>
      <c r="J519">
        <v>1040</v>
      </c>
      <c r="K519">
        <v>15.2</v>
      </c>
      <c r="L519">
        <v>62.8</v>
      </c>
      <c r="M519">
        <v>56.7</v>
      </c>
      <c r="N519">
        <v>330</v>
      </c>
      <c r="O519" t="s">
        <v>46</v>
      </c>
      <c r="P519">
        <v>15.7</v>
      </c>
      <c r="Q519">
        <v>6.3659999999999997</v>
      </c>
      <c r="R519">
        <v>319</v>
      </c>
      <c r="S519">
        <v>0.25530000000000003</v>
      </c>
      <c r="T519">
        <v>40.1</v>
      </c>
      <c r="U519">
        <v>15.3</v>
      </c>
      <c r="V519">
        <v>167</v>
      </c>
      <c r="W519">
        <v>337</v>
      </c>
      <c r="X519">
        <v>3.7321</v>
      </c>
      <c r="AM519">
        <v>212</v>
      </c>
      <c r="AN519">
        <f t="shared" si="269"/>
        <v>2398.2564400000001</v>
      </c>
      <c r="AO519">
        <f t="shared" si="264"/>
        <v>30.538342550406046</v>
      </c>
      <c r="AQ519">
        <f t="shared" si="265"/>
        <v>0.78555734057361792</v>
      </c>
      <c r="AS519">
        <f>0.15852+0.0847*COS(RADIANS(E519/365*360))</f>
        <v>0.13304056229325895</v>
      </c>
      <c r="AU519">
        <v>337</v>
      </c>
      <c r="AV519">
        <f t="shared" si="266"/>
        <v>30.202544214003233</v>
      </c>
      <c r="AW519">
        <f t="shared" si="267"/>
        <v>35.494351597217239</v>
      </c>
      <c r="AX519">
        <f t="shared" si="268"/>
        <v>1.175210649332002</v>
      </c>
      <c r="AY519" s="5"/>
      <c r="BD519" s="5"/>
    </row>
    <row r="520" spans="1:61">
      <c r="A520">
        <v>146</v>
      </c>
      <c r="B520">
        <v>101</v>
      </c>
      <c r="C520" t="s">
        <v>59</v>
      </c>
      <c r="D520">
        <v>1</v>
      </c>
      <c r="E520" s="2">
        <f t="shared" si="263"/>
        <v>109</v>
      </c>
      <c r="F520" s="3">
        <v>30425.299305555556</v>
      </c>
      <c r="G520" t="s">
        <v>47</v>
      </c>
      <c r="H520">
        <v>-9.5</v>
      </c>
      <c r="I520">
        <v>-9.6999999999999993</v>
      </c>
      <c r="J520">
        <v>1040</v>
      </c>
      <c r="K520">
        <v>12.3</v>
      </c>
      <c r="L520">
        <v>35.4</v>
      </c>
      <c r="M520">
        <v>28.1</v>
      </c>
      <c r="N520">
        <v>330</v>
      </c>
      <c r="O520" t="s">
        <v>46</v>
      </c>
      <c r="P520">
        <v>11.1</v>
      </c>
      <c r="Q520">
        <v>9.5579999999999998</v>
      </c>
      <c r="R520">
        <v>320</v>
      </c>
      <c r="S520">
        <v>0.442</v>
      </c>
      <c r="T520">
        <v>46.2</v>
      </c>
      <c r="U520">
        <v>12.9</v>
      </c>
      <c r="V520">
        <v>211</v>
      </c>
      <c r="W520">
        <v>599</v>
      </c>
      <c r="X520">
        <v>3.0375000000000001</v>
      </c>
      <c r="AM520">
        <v>212</v>
      </c>
      <c r="AN520">
        <f t="shared" si="269"/>
        <v>2378.3028399999998</v>
      </c>
      <c r="AO520">
        <f t="shared" si="264"/>
        <v>27.593134011783579</v>
      </c>
      <c r="AQ520">
        <f t="shared" si="265"/>
        <v>0.64342648713653761</v>
      </c>
      <c r="AS520">
        <f>0.15852+0.0847*COS(RADIANS(E520/365*360))</f>
        <v>0.13304056229325895</v>
      </c>
      <c r="AU520">
        <v>599</v>
      </c>
      <c r="AV520">
        <f t="shared" si="266"/>
        <v>21.369147315192119</v>
      </c>
      <c r="AW520">
        <f t="shared" si="267"/>
        <v>24.870970900421881</v>
      </c>
      <c r="AX520">
        <f t="shared" si="268"/>
        <v>1.1638728739887616</v>
      </c>
      <c r="AY520" s="5"/>
      <c r="BD520" s="5"/>
    </row>
    <row r="521" spans="1:61">
      <c r="A521">
        <v>146</v>
      </c>
      <c r="B521">
        <v>101</v>
      </c>
      <c r="C521" t="s">
        <v>59</v>
      </c>
      <c r="D521">
        <v>1</v>
      </c>
      <c r="E521" s="2">
        <f>ROUND(F521,0)-"1-1-83"</f>
        <v>109</v>
      </c>
      <c r="F521" s="3">
        <v>30425.518749999999</v>
      </c>
      <c r="G521" t="s">
        <v>47</v>
      </c>
      <c r="H521">
        <v>-9.5</v>
      </c>
      <c r="I521">
        <v>-21.4</v>
      </c>
      <c r="J521">
        <v>1040</v>
      </c>
      <c r="K521">
        <v>18.600000000000001</v>
      </c>
      <c r="L521">
        <v>55.4</v>
      </c>
      <c r="M521">
        <v>44</v>
      </c>
      <c r="N521">
        <v>330</v>
      </c>
      <c r="O521" t="s">
        <v>46</v>
      </c>
      <c r="P521">
        <v>19.399999999999999</v>
      </c>
      <c r="Q521">
        <v>9.8369999999999997</v>
      </c>
      <c r="R521">
        <v>311</v>
      </c>
      <c r="S521">
        <v>0.69889999999999997</v>
      </c>
      <c r="T521">
        <v>71</v>
      </c>
      <c r="U521">
        <v>19</v>
      </c>
      <c r="V521">
        <v>168</v>
      </c>
      <c r="W521">
        <v>827</v>
      </c>
      <c r="X521">
        <v>6.1958000000000002</v>
      </c>
      <c r="AM521">
        <v>212</v>
      </c>
      <c r="AN521">
        <f t="shared" si="269"/>
        <v>2429.0182400000003</v>
      </c>
      <c r="AO521">
        <f t="shared" si="264"/>
        <v>35.590130033936823</v>
      </c>
      <c r="AQ521">
        <f t="shared" si="265"/>
        <v>1.0617392944397621</v>
      </c>
      <c r="AS521">
        <f>0.15852+0.0847*COS(RADIANS(E521/365*360))</f>
        <v>0.13304056229325895</v>
      </c>
      <c r="AU521">
        <v>827</v>
      </c>
      <c r="AV521">
        <f t="shared" si="266"/>
        <v>52.438995260453552</v>
      </c>
      <c r="AW521">
        <f t="shared" si="267"/>
        <v>61.919974428347061</v>
      </c>
      <c r="AX521">
        <f t="shared" si="268"/>
        <v>1.1808001682870441</v>
      </c>
      <c r="AY521" s="5"/>
      <c r="BD521" s="5"/>
    </row>
    <row r="522" spans="1:61">
      <c r="A522">
        <v>146</v>
      </c>
      <c r="B522">
        <v>101</v>
      </c>
      <c r="C522" t="s">
        <v>59</v>
      </c>
      <c r="D522">
        <v>1</v>
      </c>
      <c r="E522" s="2">
        <f t="shared" si="263"/>
        <v>109</v>
      </c>
      <c r="F522" s="3">
        <v>30425.406944444443</v>
      </c>
      <c r="G522" t="s">
        <v>47</v>
      </c>
      <c r="H522">
        <v>-9.5</v>
      </c>
      <c r="I522">
        <v>-17</v>
      </c>
      <c r="J522">
        <v>1040</v>
      </c>
      <c r="K522">
        <v>16.5</v>
      </c>
      <c r="L522">
        <v>60.6</v>
      </c>
      <c r="M522">
        <v>53.2</v>
      </c>
      <c r="N522">
        <v>330</v>
      </c>
      <c r="O522" t="s">
        <v>46</v>
      </c>
      <c r="P522">
        <v>14.8</v>
      </c>
      <c r="Q522">
        <v>8.2759999999999998</v>
      </c>
      <c r="R522">
        <v>309</v>
      </c>
      <c r="S522">
        <v>0.88160000000000005</v>
      </c>
      <c r="T522">
        <v>106.5</v>
      </c>
      <c r="U522">
        <v>17.399999999999999</v>
      </c>
      <c r="V522">
        <v>187</v>
      </c>
      <c r="W522">
        <v>1450</v>
      </c>
      <c r="X522">
        <v>7.9006999999999996</v>
      </c>
      <c r="AM522">
        <v>212</v>
      </c>
      <c r="AN522">
        <f t="shared" si="269"/>
        <v>2415.7158399999998</v>
      </c>
      <c r="AO522">
        <f t="shared" si="264"/>
        <v>33.326328884140914</v>
      </c>
      <c r="AQ522">
        <f t="shared" si="265"/>
        <v>0.93292634025354848</v>
      </c>
      <c r="AS522">
        <f>0.15852+0.0847*COS(RADIANS(E522/365*360))</f>
        <v>0.13304056229325895</v>
      </c>
      <c r="AU522">
        <v>1450</v>
      </c>
      <c r="AV522">
        <f t="shared" si="266"/>
        <v>58.322880755491397</v>
      </c>
      <c r="AW522">
        <f t="shared" si="267"/>
        <v>68.48678777423747</v>
      </c>
      <c r="AX522">
        <f t="shared" si="268"/>
        <v>1.1742696328968472</v>
      </c>
      <c r="AY522" s="5">
        <f>W522*AS522*AV522/SQRT(W522^2*AS522^2-AV522^2)</f>
        <v>61.186271375847774</v>
      </c>
      <c r="AZ522">
        <f>LN(AY522)-LN(1+EXP(614.6/8.314-200000/AN522))+32879/AN522</f>
        <v>17.724240405144123</v>
      </c>
      <c r="BA522">
        <f>EXP(AZ522-32879/8.314/298.16)/(1+EXP(614.6/8.314-200000/298.16/8.314))</f>
        <v>86.448293433294523</v>
      </c>
      <c r="BB522">
        <f>+EXP(11.88-14510/AN522)*1000</f>
        <v>355490.61093020655</v>
      </c>
      <c r="BC522">
        <f>+EXP(38.08-80470/AN522)</f>
        <v>117.79700981136246</v>
      </c>
      <c r="BD522" s="5">
        <f>(X522+AQ522)*(V522+BC522*(1+212.78/BB522*1000))/(V522-AO522)</f>
        <v>21.573650858617384</v>
      </c>
      <c r="BE522">
        <f>+LN(BD522)-LN(1+EXP(645/8.31-203000/AN522))+(74000/AN522)</f>
        <v>33.702580389671503</v>
      </c>
      <c r="BF522">
        <f>EXP(BE522-74000/8.314/298.16)/(1+EXP(645/8.314-203000/298.16/8.314))</f>
        <v>46.401295575090849</v>
      </c>
    </row>
    <row r="523" spans="1:61">
      <c r="A523">
        <v>146</v>
      </c>
      <c r="B523">
        <v>101</v>
      </c>
      <c r="C523" t="s">
        <v>59</v>
      </c>
      <c r="D523">
        <v>1</v>
      </c>
      <c r="E523" s="2">
        <f t="shared" si="263"/>
        <v>109</v>
      </c>
      <c r="F523" s="3">
        <v>30425.37361111111</v>
      </c>
      <c r="G523" t="s">
        <v>47</v>
      </c>
      <c r="H523">
        <v>-9.5</v>
      </c>
      <c r="I523">
        <v>-16.7</v>
      </c>
      <c r="J523">
        <v>1040</v>
      </c>
      <c r="K523">
        <v>16.3</v>
      </c>
      <c r="L523">
        <v>61.3</v>
      </c>
      <c r="M523">
        <v>52.7</v>
      </c>
      <c r="N523">
        <v>330</v>
      </c>
      <c r="O523" t="s">
        <v>46</v>
      </c>
      <c r="P523">
        <v>15.6</v>
      </c>
      <c r="Q523">
        <v>8.91</v>
      </c>
      <c r="R523">
        <v>309</v>
      </c>
      <c r="S523">
        <v>0.71519999999999995</v>
      </c>
      <c r="T523">
        <v>80.3</v>
      </c>
      <c r="U523">
        <v>17.899999999999999</v>
      </c>
      <c r="V523">
        <v>158</v>
      </c>
      <c r="W523">
        <v>1702</v>
      </c>
      <c r="X523">
        <v>7.3811999999999998</v>
      </c>
      <c r="AM523">
        <v>212</v>
      </c>
      <c r="AN523">
        <f t="shared" si="269"/>
        <v>2419.87284</v>
      </c>
      <c r="AO523">
        <f t="shared" si="264"/>
        <v>34.020492060107372</v>
      </c>
      <c r="AQ523">
        <f t="shared" si="265"/>
        <v>0.97155409463762665</v>
      </c>
      <c r="AS523">
        <f>0.15852+0.0847*COS(RADIANS(E523/365*360))</f>
        <v>0.13304056229325895</v>
      </c>
      <c r="AU523">
        <v>1702</v>
      </c>
      <c r="AV523">
        <f t="shared" si="266"/>
        <v>60.915381486476242</v>
      </c>
      <c r="AW523">
        <f t="shared" si="267"/>
        <v>71.967849810776485</v>
      </c>
      <c r="AX523">
        <f t="shared" si="268"/>
        <v>1.1814396964214036</v>
      </c>
      <c r="AY523" s="5">
        <f>W523*AS523*AV523/SQRT(W523^2*AS523^2-AV523^2)</f>
        <v>63.246994395957813</v>
      </c>
      <c r="AZ523">
        <f>LN(AY523)-LN(1+EXP(614.6/8.314-200000/AN523))+32879/AN523</f>
        <v>17.733962799054702</v>
      </c>
      <c r="BA523">
        <f>EXP(AZ523-32879/8.314/298.16)/(1+EXP(614.6/8.314-200000/298.16/8.314))</f>
        <v>87.292876828339473</v>
      </c>
      <c r="BB523">
        <f>+EXP(11.88-14510/AN523)*1000</f>
        <v>359177.66665270389</v>
      </c>
      <c r="BC523">
        <f>+EXP(38.08-80470/AN523)</f>
        <v>124.7343838895905</v>
      </c>
      <c r="BD523" s="5">
        <f>(X523+AQ523)*(V523+BC523*(1+212.78/BB523*1000))/(V523-AO523)</f>
        <v>24.026769398759821</v>
      </c>
      <c r="BE523">
        <f>+LN(BD523)-LN(1+EXP(645/8.31-203000/AN523))+(74000/AN523)</f>
        <v>33.757400001598427</v>
      </c>
      <c r="BF523">
        <f>EXP(BE523-74000/8.314/298.16)/(1+EXP(645/8.314-203000/298.16/8.314))</f>
        <v>49.016010647400257</v>
      </c>
    </row>
    <row r="524" spans="1:61">
      <c r="A524">
        <v>146</v>
      </c>
      <c r="B524">
        <v>101</v>
      </c>
      <c r="C524" t="s">
        <v>59</v>
      </c>
      <c r="D524">
        <v>1</v>
      </c>
      <c r="E524" s="2">
        <f t="shared" si="263"/>
        <v>109</v>
      </c>
      <c r="F524" s="3">
        <v>30425.452777777777</v>
      </c>
      <c r="G524" t="s">
        <v>47</v>
      </c>
      <c r="H524">
        <v>-9.5</v>
      </c>
      <c r="I524">
        <v>-20.8</v>
      </c>
      <c r="J524">
        <v>1040</v>
      </c>
      <c r="K524">
        <v>19.399999999999999</v>
      </c>
      <c r="L524">
        <v>61.6</v>
      </c>
      <c r="M524">
        <v>47</v>
      </c>
      <c r="N524">
        <v>330</v>
      </c>
      <c r="O524" t="s">
        <v>46</v>
      </c>
      <c r="P524">
        <v>17.899999999999999</v>
      </c>
      <c r="Q524">
        <v>10.706</v>
      </c>
      <c r="R524">
        <v>305</v>
      </c>
      <c r="S524">
        <v>1.4493</v>
      </c>
      <c r="T524">
        <v>135.4</v>
      </c>
      <c r="U524">
        <v>21</v>
      </c>
      <c r="V524">
        <v>195</v>
      </c>
      <c r="W524">
        <v>2000</v>
      </c>
      <c r="X524">
        <v>8.9312000000000005</v>
      </c>
      <c r="AM524">
        <v>212</v>
      </c>
      <c r="AN524">
        <f t="shared" si="269"/>
        <v>2445.64624</v>
      </c>
      <c r="AO524">
        <f t="shared" si="264"/>
        <v>38.598512400160303</v>
      </c>
      <c r="AQ524">
        <f t="shared" si="265"/>
        <v>1.2455804256534595</v>
      </c>
      <c r="AS524">
        <f>0.15852+0.0847*COS(RADIANS(E524/365*360))</f>
        <v>0.13304056229325895</v>
      </c>
      <c r="AU524">
        <v>2000</v>
      </c>
      <c r="AV524">
        <f t="shared" si="266"/>
        <v>70.845601187538861</v>
      </c>
      <c r="AW524">
        <f t="shared" si="267"/>
        <v>83.468611271596856</v>
      </c>
      <c r="AX524">
        <f t="shared" si="268"/>
        <v>1.1781763422494362</v>
      </c>
      <c r="AY524" s="5">
        <f>W524*AS524*AV524/SQRT(W524^2*AS524^2-AV524^2)</f>
        <v>73.498725134454247</v>
      </c>
      <c r="AZ524">
        <f>LN(AY524)-LN(1+EXP(614.6/8.314-200000/AN524))+32879/AN524</f>
        <v>17.740770520813935</v>
      </c>
      <c r="BA524">
        <f>EXP(AZ524-32879/8.314/298.16)/(1+EXP(614.6/8.314-200000/298.16/8.314))</f>
        <v>87.889169840872768</v>
      </c>
      <c r="BB524">
        <f>+EXP(11.88-14510/AN524)*1000</f>
        <v>382606.79883609927</v>
      </c>
      <c r="BC524">
        <f>+EXP(38.08-80470/AN524)</f>
        <v>177.08525394202954</v>
      </c>
      <c r="BD524" s="5">
        <f>(X524+AQ524)*(V524+BC524*(1+212.78/BB524*1000))/(V524-AO524)</f>
        <v>30.61906980093196</v>
      </c>
      <c r="BE524">
        <f>+LN(BD524)-LN(1+EXP(645/8.31-203000/AN524))+(74000/AN524)</f>
        <v>33.674910405604528</v>
      </c>
      <c r="BF524">
        <f>EXP(BE524-74000/8.314/298.16)/(1+EXP(645/8.314-203000/298.16/8.314))</f>
        <v>45.134972824326958</v>
      </c>
    </row>
    <row r="525" spans="1:61">
      <c r="A525">
        <v>146</v>
      </c>
      <c r="B525">
        <v>101</v>
      </c>
      <c r="C525" t="s">
        <v>59</v>
      </c>
      <c r="D525">
        <v>1</v>
      </c>
      <c r="E525" s="2">
        <f t="shared" si="263"/>
        <v>109</v>
      </c>
      <c r="F525" s="3">
        <v>30425.484722222223</v>
      </c>
      <c r="G525" t="s">
        <v>47</v>
      </c>
      <c r="H525">
        <v>-9.5</v>
      </c>
      <c r="I525">
        <v>-21.4</v>
      </c>
      <c r="J525">
        <v>1040</v>
      </c>
      <c r="K525">
        <v>21.5</v>
      </c>
      <c r="L525">
        <v>57.2</v>
      </c>
      <c r="M525">
        <v>42.1</v>
      </c>
      <c r="N525">
        <v>330</v>
      </c>
      <c r="O525" t="s">
        <v>46</v>
      </c>
      <c r="P525">
        <v>21</v>
      </c>
      <c r="Q525">
        <v>14.087</v>
      </c>
      <c r="R525">
        <v>306</v>
      </c>
      <c r="S525">
        <v>1.7652000000000001</v>
      </c>
      <c r="T525">
        <v>125.3</v>
      </c>
      <c r="U525">
        <v>23.6</v>
      </c>
      <c r="V525">
        <v>183</v>
      </c>
      <c r="W525">
        <v>2000</v>
      </c>
      <c r="X525">
        <v>9.1805000000000003</v>
      </c>
      <c r="AM525">
        <v>212</v>
      </c>
      <c r="AN525">
        <f t="shared" si="269"/>
        <v>2467.2626400000004</v>
      </c>
      <c r="AO525">
        <f t="shared" si="264"/>
        <v>42.822667547509667</v>
      </c>
      <c r="AQ525">
        <f t="shared" si="265"/>
        <v>1.5280384278826433</v>
      </c>
      <c r="AS525">
        <f>0.15852+0.0847*COS(RADIANS(E525/365*360))</f>
        <v>0.13304056229325895</v>
      </c>
      <c r="AU525">
        <v>2000</v>
      </c>
      <c r="AV525">
        <f t="shared" si="266"/>
        <v>82.090273627127118</v>
      </c>
      <c r="AW525">
        <f t="shared" si="267"/>
        <v>97.258572819967597</v>
      </c>
      <c r="AX525">
        <f t="shared" si="268"/>
        <v>1.1847758391175351</v>
      </c>
      <c r="AY525" s="5">
        <f>W525*AS525*AV525/SQRT(W525^2*AS525^2-AV525^2)</f>
        <v>86.300062630515413</v>
      </c>
      <c r="AZ525">
        <f>LN(AY525)-LN(1+EXP(614.6/8.314-200000/AN525))+32879/AN525</f>
        <v>17.783140887960887</v>
      </c>
      <c r="BA525">
        <f>EXP(AZ525-32879/8.314/298.16)/(1+EXP(614.6/8.314-200000/298.16/8.314))</f>
        <v>91.693083786794134</v>
      </c>
      <c r="BB525">
        <f>+EXP(11.88-14510/AN525)*1000</f>
        <v>403020.92494067608</v>
      </c>
      <c r="BC525">
        <f>+EXP(38.08-80470/AN525)</f>
        <v>236.25392643028658</v>
      </c>
      <c r="BD525" s="5">
        <f>(X525+AQ525)*(V525+BC525*(1+212.78/BB525*1000))/(V525-AO525)</f>
        <v>41.556701780731693</v>
      </c>
      <c r="BE525">
        <f>+LN(BD525)-LN(1+EXP(645/8.31-203000/AN525))+(74000/AN525)</f>
        <v>33.710391133754513</v>
      </c>
      <c r="BF525">
        <f>EXP(BE525-74000/8.314/298.16)/(1+EXP(645/8.314-203000/298.16/8.314))</f>
        <v>46.765143331009583</v>
      </c>
    </row>
    <row r="526" spans="1:61">
      <c r="E526" s="2"/>
      <c r="F526" s="3"/>
    </row>
    <row r="527" spans="1:61">
      <c r="A527">
        <v>146</v>
      </c>
      <c r="B527">
        <v>101</v>
      </c>
      <c r="C527" t="s">
        <v>59</v>
      </c>
      <c r="D527">
        <v>2</v>
      </c>
      <c r="E527" s="2">
        <f t="shared" si="263"/>
        <v>109</v>
      </c>
      <c r="F527" s="3">
        <v>30425.254861111112</v>
      </c>
      <c r="G527" t="s">
        <v>47</v>
      </c>
      <c r="H527">
        <v>-9.5</v>
      </c>
      <c r="I527">
        <v>-8.1999999999999993</v>
      </c>
      <c r="J527">
        <v>1040</v>
      </c>
      <c r="K527">
        <v>10.5</v>
      </c>
      <c r="L527">
        <v>34.299999999999997</v>
      </c>
      <c r="M527">
        <v>28.4</v>
      </c>
      <c r="N527">
        <v>330</v>
      </c>
      <c r="O527" t="s">
        <v>46</v>
      </c>
      <c r="P527">
        <v>10.199999999999999</v>
      </c>
      <c r="Q527">
        <v>7.9580000000000002</v>
      </c>
      <c r="R527">
        <v>331</v>
      </c>
      <c r="S527">
        <v>0.25719999999999998</v>
      </c>
      <c r="T527">
        <v>32.299999999999997</v>
      </c>
      <c r="U527">
        <v>10.3</v>
      </c>
      <c r="V527">
        <v>342</v>
      </c>
      <c r="W527">
        <v>10</v>
      </c>
      <c r="X527">
        <v>-0.30570000000000003</v>
      </c>
      <c r="AH527">
        <v>-0.5665</v>
      </c>
      <c r="AI527">
        <v>2.6100000000000002E-2</v>
      </c>
      <c r="AJ527">
        <v>2</v>
      </c>
      <c r="AK527">
        <f>AVERAGE(U527:U528)</f>
        <v>11.25</v>
      </c>
      <c r="AL527">
        <f>AVERAGE(V527:V528)</f>
        <v>312</v>
      </c>
      <c r="AM527">
        <v>212</v>
      </c>
      <c r="AN527">
        <f>8.314*(AK527+273.16)</f>
        <v>2364.5847400000002</v>
      </c>
      <c r="AO527">
        <f t="shared" ref="AO527:AO536" si="270">0.5*AM527/1.01325*1000/EXP(-3.9489+28990/AN527)</f>
        <v>25.709242927776923</v>
      </c>
      <c r="AP527">
        <f>LN(-AH527)+57052/AN527</f>
        <v>23.55942550983346</v>
      </c>
      <c r="AQ527">
        <f t="shared" ref="AQ527:AQ536" si="271">EXP(AP$527-57052/AN527)</f>
        <v>0.56650000000000023</v>
      </c>
      <c r="AR527">
        <f>AI527*4*(1+2*AO527/AL527)/(1-AO527/AL527)</f>
        <v>0.13252572423687578</v>
      </c>
      <c r="AS527">
        <f>0.15852+0.0847*COS(RADIANS(E527/365*360))</f>
        <v>0.13304056229325895</v>
      </c>
      <c r="AT527">
        <f>0.000000926*E527*E527 - 0.000385884*E527+ 0.056568805</f>
        <v>2.5509255000000002E-2</v>
      </c>
      <c r="AU527">
        <v>10</v>
      </c>
      <c r="AV527">
        <f t="shared" ref="AV527:AV536" si="272">(X527+AQ527)/(V527-AO527)*(4*V527+8*AO527)</f>
        <v>1.2975850709124532</v>
      </c>
      <c r="AW527">
        <f t="shared" ref="AW527:AW536" si="273">(X527+AQ527)/(V527-AO527)*(4.5*V527+10.5*AO527)</f>
        <v>1.4915813386405663</v>
      </c>
      <c r="AX527">
        <f t="shared" ref="AX527:AX536" si="274">AW527/AV527</f>
        <v>1.1495056255476923</v>
      </c>
      <c r="AY527" s="5"/>
      <c r="BD527" s="5"/>
      <c r="BG527">
        <f>AVERAGE(BA527:BA536)</f>
        <v>116.17124826619043</v>
      </c>
      <c r="BH527">
        <f>AVERAGE(BF527:BF536)</f>
        <v>55.22419538340354</v>
      </c>
      <c r="BI527">
        <f>BG527/BH527</f>
        <v>2.1036295315785303</v>
      </c>
    </row>
    <row r="528" spans="1:61">
      <c r="A528">
        <v>146</v>
      </c>
      <c r="B528">
        <v>101</v>
      </c>
      <c r="C528" t="s">
        <v>59</v>
      </c>
      <c r="D528">
        <v>2</v>
      </c>
      <c r="E528" s="2">
        <f t="shared" si="263"/>
        <v>109</v>
      </c>
      <c r="F528" s="3">
        <v>30425.301388888889</v>
      </c>
      <c r="G528" t="s">
        <v>47</v>
      </c>
      <c r="H528">
        <v>-9.5</v>
      </c>
      <c r="I528">
        <v>-9.6999999999999993</v>
      </c>
      <c r="J528">
        <v>1040</v>
      </c>
      <c r="K528">
        <v>12.3</v>
      </c>
      <c r="L528">
        <v>41.8</v>
      </c>
      <c r="M528">
        <v>28.1</v>
      </c>
      <c r="N528">
        <v>330</v>
      </c>
      <c r="O528" t="s">
        <v>46</v>
      </c>
      <c r="P528">
        <v>11.1</v>
      </c>
      <c r="Q528">
        <v>8.0150000000000006</v>
      </c>
      <c r="R528">
        <v>323</v>
      </c>
      <c r="S528">
        <v>0.60329999999999995</v>
      </c>
      <c r="T528">
        <v>75.3</v>
      </c>
      <c r="U528">
        <v>12.2</v>
      </c>
      <c r="V528">
        <v>282</v>
      </c>
      <c r="W528">
        <v>88</v>
      </c>
      <c r="X528">
        <v>1.7285999999999999</v>
      </c>
      <c r="AM528">
        <v>212</v>
      </c>
      <c r="AN528">
        <f t="shared" ref="AN528:AN536" si="275">8.314*(U528+273.16)</f>
        <v>2372.4830400000001</v>
      </c>
      <c r="AO528">
        <f t="shared" si="270"/>
        <v>26.780284237674238</v>
      </c>
      <c r="AQ528">
        <f t="shared" si="271"/>
        <v>0.61388112218614255</v>
      </c>
      <c r="AS528">
        <f>0.15852+0.0847*COS(RADIANS(E528/365*360))</f>
        <v>0.13304056229325895</v>
      </c>
      <c r="AU528">
        <v>88</v>
      </c>
      <c r="AV528">
        <f t="shared" si="272"/>
        <v>12.31949177054269</v>
      </c>
      <c r="AW528">
        <f t="shared" si="273"/>
        <v>14.228124152085289</v>
      </c>
      <c r="AX528">
        <f t="shared" si="274"/>
        <v>1.1549278506850711</v>
      </c>
      <c r="AY528" s="5"/>
      <c r="BD528" s="5"/>
    </row>
    <row r="529" spans="1:61">
      <c r="A529">
        <v>146</v>
      </c>
      <c r="B529">
        <v>101</v>
      </c>
      <c r="C529" t="s">
        <v>59</v>
      </c>
      <c r="D529">
        <v>2</v>
      </c>
      <c r="E529" s="2">
        <f t="shared" si="263"/>
        <v>109</v>
      </c>
      <c r="F529" s="3">
        <v>30425.341666666667</v>
      </c>
      <c r="G529" t="s">
        <v>47</v>
      </c>
      <c r="H529">
        <v>-9.5</v>
      </c>
      <c r="I529">
        <v>-14.1</v>
      </c>
      <c r="J529">
        <v>1040</v>
      </c>
      <c r="K529">
        <v>13.5</v>
      </c>
      <c r="L529">
        <v>66</v>
      </c>
      <c r="M529">
        <v>56.1</v>
      </c>
      <c r="N529">
        <v>330</v>
      </c>
      <c r="O529" t="s">
        <v>46</v>
      </c>
      <c r="P529">
        <v>13.8</v>
      </c>
      <c r="Q529">
        <v>5.1230000000000002</v>
      </c>
      <c r="R529">
        <v>318</v>
      </c>
      <c r="S529">
        <v>0.38690000000000002</v>
      </c>
      <c r="T529">
        <v>75.5</v>
      </c>
      <c r="U529">
        <v>13.5</v>
      </c>
      <c r="V529">
        <v>225</v>
      </c>
      <c r="W529">
        <v>190</v>
      </c>
      <c r="X529">
        <v>4.2831000000000001</v>
      </c>
      <c r="AM529">
        <v>212</v>
      </c>
      <c r="AN529">
        <f t="shared" si="275"/>
        <v>2383.29124</v>
      </c>
      <c r="AO529">
        <f t="shared" si="270"/>
        <v>28.306180997469603</v>
      </c>
      <c r="AQ529">
        <f t="shared" si="271"/>
        <v>0.68461449804528918</v>
      </c>
      <c r="AS529">
        <f>0.15852+0.0847*COS(RADIANS(E529/365*360))</f>
        <v>0.13304056229325895</v>
      </c>
      <c r="AU529">
        <v>190</v>
      </c>
      <c r="AV529">
        <f t="shared" si="272"/>
        <v>28.449695483172054</v>
      </c>
      <c r="AW529">
        <f t="shared" si="273"/>
        <v>33.078262104942425</v>
      </c>
      <c r="AX529">
        <f t="shared" si="274"/>
        <v>1.1626930110555369</v>
      </c>
      <c r="AY529" s="5"/>
      <c r="BD529" s="5"/>
    </row>
    <row r="530" spans="1:61">
      <c r="A530">
        <v>146</v>
      </c>
      <c r="B530">
        <v>101</v>
      </c>
      <c r="C530" t="s">
        <v>59</v>
      </c>
      <c r="D530">
        <v>2</v>
      </c>
      <c r="E530" s="2">
        <f t="shared" si="263"/>
        <v>109</v>
      </c>
      <c r="F530" s="3">
        <v>30425.37638888889</v>
      </c>
      <c r="G530" t="s">
        <v>47</v>
      </c>
      <c r="H530">
        <v>-9.5</v>
      </c>
      <c r="I530">
        <v>-16.7</v>
      </c>
      <c r="J530">
        <v>1040</v>
      </c>
      <c r="K530">
        <v>16.899999999999999</v>
      </c>
      <c r="L530">
        <v>66.599999999999994</v>
      </c>
      <c r="M530">
        <v>52.7</v>
      </c>
      <c r="N530">
        <v>330</v>
      </c>
      <c r="O530" t="s">
        <v>46</v>
      </c>
      <c r="P530">
        <v>15.6</v>
      </c>
      <c r="Q530">
        <v>7.36</v>
      </c>
      <c r="R530">
        <v>298</v>
      </c>
      <c r="S530">
        <v>1.0470999999999999</v>
      </c>
      <c r="T530">
        <v>142.30000000000001</v>
      </c>
      <c r="U530">
        <v>17.8</v>
      </c>
      <c r="V530">
        <v>187</v>
      </c>
      <c r="W530">
        <v>301</v>
      </c>
      <c r="X530">
        <v>9.6679999999999993</v>
      </c>
      <c r="AM530">
        <v>212</v>
      </c>
      <c r="AN530">
        <f t="shared" si="275"/>
        <v>2419.0414400000004</v>
      </c>
      <c r="AO530">
        <f t="shared" si="270"/>
        <v>33.88070428292923</v>
      </c>
      <c r="AQ530">
        <f t="shared" si="271"/>
        <v>0.97519003246918234</v>
      </c>
      <c r="AS530">
        <f>0.15852+0.0847*COS(RADIANS(E530/365*360))</f>
        <v>0.13304056229325895</v>
      </c>
      <c r="AU530">
        <v>301</v>
      </c>
      <c r="AV530">
        <f t="shared" si="272"/>
        <v>70.832982129597397</v>
      </c>
      <c r="AW530">
        <f t="shared" si="273"/>
        <v>83.219632645762161</v>
      </c>
      <c r="AX530">
        <f t="shared" si="274"/>
        <v>1.1748712272695494</v>
      </c>
      <c r="AY530" s="5"/>
      <c r="BB530">
        <f t="shared" ref="BB530:BB536" si="276">+EXP(11.88-14510/AN530)*1000</f>
        <v>358438.22573689034</v>
      </c>
      <c r="BC530">
        <f t="shared" ref="BC530:BC536" si="277">+EXP(38.08-80470/AN530)</f>
        <v>123.31691040862187</v>
      </c>
      <c r="BD530" s="5">
        <f t="shared" ref="BD530:BD536" si="278">(X530+AQ530)*(V530+BC530*(1+212.78/BB530*1000))/(V530-AO530)</f>
        <v>26.658257808256216</v>
      </c>
      <c r="BE530">
        <f t="shared" ref="BE530:BE536" si="279">+LN(BD530)-LN(1+EXP(645/8.31-203000/AN530))+(74000/AN530)</f>
        <v>33.871894045379115</v>
      </c>
      <c r="BF530">
        <f t="shared" ref="BF530:BF536" si="280">EXP(BE530-74000/8.314/298.16)/(1+EXP(645/8.314-203000/298.16/8.314))</f>
        <v>54.96194498708261</v>
      </c>
    </row>
    <row r="531" spans="1:61">
      <c r="A531">
        <v>146</v>
      </c>
      <c r="B531">
        <v>101</v>
      </c>
      <c r="C531" t="s">
        <v>59</v>
      </c>
      <c r="D531">
        <v>2</v>
      </c>
      <c r="E531" s="2">
        <f>ROUND(F531,0)-"1-1-83"</f>
        <v>109</v>
      </c>
      <c r="F531" s="3">
        <v>30425.575694444444</v>
      </c>
      <c r="G531" t="s">
        <v>47</v>
      </c>
      <c r="H531">
        <v>-9.5</v>
      </c>
      <c r="I531" t="s">
        <v>46</v>
      </c>
      <c r="J531">
        <v>1040</v>
      </c>
      <c r="K531">
        <v>14.9</v>
      </c>
      <c r="L531">
        <v>67.900000000000006</v>
      </c>
      <c r="M531">
        <v>56.7</v>
      </c>
      <c r="N531">
        <v>330</v>
      </c>
      <c r="O531" t="s">
        <v>46</v>
      </c>
      <c r="P531">
        <v>15.7</v>
      </c>
      <c r="Q531">
        <v>5.9450000000000003</v>
      </c>
      <c r="R531">
        <v>306</v>
      </c>
      <c r="S531">
        <v>0.34449999999999997</v>
      </c>
      <c r="T531">
        <v>58</v>
      </c>
      <c r="U531">
        <v>15.5</v>
      </c>
      <c r="V531">
        <v>126</v>
      </c>
      <c r="W531">
        <v>368</v>
      </c>
      <c r="X531">
        <v>6.476</v>
      </c>
      <c r="AM531">
        <v>212</v>
      </c>
      <c r="AN531">
        <f t="shared" si="275"/>
        <v>2399.9192400000002</v>
      </c>
      <c r="AO531">
        <f t="shared" si="270"/>
        <v>30.795181787300052</v>
      </c>
      <c r="AQ531">
        <f t="shared" si="271"/>
        <v>0.80812292241138284</v>
      </c>
      <c r="AS531">
        <f>0.15852+0.0847*COS(RADIANS(E531/365*360))</f>
        <v>0.13304056229325895</v>
      </c>
      <c r="AU531">
        <v>368</v>
      </c>
      <c r="AV531">
        <f t="shared" si="272"/>
        <v>57.410172845850923</v>
      </c>
      <c r="AW531">
        <f t="shared" si="273"/>
        <v>68.120654596107954</v>
      </c>
      <c r="AX531">
        <f t="shared" si="274"/>
        <v>1.1865606950708054</v>
      </c>
      <c r="AY531" s="5"/>
      <c r="BB531">
        <f t="shared" si="276"/>
        <v>341710.27111227409</v>
      </c>
      <c r="BC531">
        <f t="shared" si="277"/>
        <v>94.604499552620837</v>
      </c>
      <c r="BD531" s="5">
        <f t="shared" si="278"/>
        <v>21.385614786465187</v>
      </c>
      <c r="BE531">
        <f t="shared" si="279"/>
        <v>33.896149108825121</v>
      </c>
      <c r="BF531">
        <f t="shared" si="280"/>
        <v>56.31134923791339</v>
      </c>
    </row>
    <row r="532" spans="1:61">
      <c r="A532">
        <v>146</v>
      </c>
      <c r="B532">
        <v>101</v>
      </c>
      <c r="C532" t="s">
        <v>59</v>
      </c>
      <c r="D532">
        <v>2</v>
      </c>
      <c r="E532" s="2">
        <f>ROUND(F532,0)-"1-1-83"</f>
        <v>109</v>
      </c>
      <c r="F532" s="3">
        <v>30425.522222222222</v>
      </c>
      <c r="G532" t="s">
        <v>47</v>
      </c>
      <c r="H532">
        <v>-9.5</v>
      </c>
      <c r="I532">
        <v>-21.4</v>
      </c>
      <c r="J532">
        <v>1040</v>
      </c>
      <c r="K532">
        <v>18</v>
      </c>
      <c r="L532">
        <v>62.4</v>
      </c>
      <c r="M532">
        <v>44</v>
      </c>
      <c r="N532">
        <v>330</v>
      </c>
      <c r="O532" t="s">
        <v>46</v>
      </c>
      <c r="P532">
        <v>19.399999999999999</v>
      </c>
      <c r="Q532">
        <v>8.3290000000000006</v>
      </c>
      <c r="R532">
        <v>296</v>
      </c>
      <c r="S532">
        <v>0.86809999999999998</v>
      </c>
      <c r="T532">
        <v>104.2</v>
      </c>
      <c r="U532">
        <v>18.600000000000001</v>
      </c>
      <c r="V532">
        <v>154</v>
      </c>
      <c r="W532">
        <v>649</v>
      </c>
      <c r="X532">
        <v>9.0648</v>
      </c>
      <c r="AM532">
        <v>212</v>
      </c>
      <c r="AN532">
        <f t="shared" si="275"/>
        <v>2425.6926400000002</v>
      </c>
      <c r="AO532">
        <f t="shared" si="270"/>
        <v>35.012522284009364</v>
      </c>
      <c r="AQ532">
        <f t="shared" si="271"/>
        <v>1.0403377617860274</v>
      </c>
      <c r="AS532">
        <f>0.15852+0.0847*COS(RADIANS(E532/365*360))</f>
        <v>0.13304056229325895</v>
      </c>
      <c r="AU532">
        <v>649</v>
      </c>
      <c r="AV532">
        <f t="shared" si="272"/>
        <v>76.102258183958568</v>
      </c>
      <c r="AW532">
        <f t="shared" si="273"/>
        <v>90.075253849055201</v>
      </c>
      <c r="AX532">
        <f t="shared" si="274"/>
        <v>1.1836081608947837</v>
      </c>
      <c r="AY532" s="5"/>
      <c r="BB532">
        <f t="shared" si="276"/>
        <v>364382.22831332404</v>
      </c>
      <c r="BC532">
        <f t="shared" si="277"/>
        <v>135.09391038520093</v>
      </c>
      <c r="BD532" s="5">
        <f t="shared" si="278"/>
        <v>31.251230078375254</v>
      </c>
      <c r="BE532">
        <f t="shared" si="279"/>
        <v>33.946500916286354</v>
      </c>
      <c r="BF532">
        <f t="shared" si="280"/>
        <v>59.219323987468933</v>
      </c>
    </row>
    <row r="533" spans="1:61">
      <c r="A533">
        <v>146</v>
      </c>
      <c r="B533">
        <v>101</v>
      </c>
      <c r="C533" t="s">
        <v>59</v>
      </c>
      <c r="D533">
        <v>2</v>
      </c>
      <c r="E533" s="2">
        <f t="shared" ref="E533:E548" si="281">ROUND(F533,0)-"1-1-83"+1</f>
        <v>109</v>
      </c>
      <c r="F533" s="3">
        <v>30425.456249999999</v>
      </c>
      <c r="G533" t="s">
        <v>47</v>
      </c>
      <c r="H533">
        <v>-9.5</v>
      </c>
      <c r="I533">
        <v>-20.8</v>
      </c>
      <c r="J533">
        <v>1040</v>
      </c>
      <c r="K533">
        <v>19.600000000000001</v>
      </c>
      <c r="L533">
        <v>63.6</v>
      </c>
      <c r="M533">
        <v>47</v>
      </c>
      <c r="N533">
        <v>330</v>
      </c>
      <c r="O533" t="s">
        <v>46</v>
      </c>
      <c r="P533">
        <v>17.899999999999999</v>
      </c>
      <c r="Q533">
        <v>9.2140000000000004</v>
      </c>
      <c r="R533">
        <v>294</v>
      </c>
      <c r="S533">
        <v>1.6934</v>
      </c>
      <c r="T533">
        <v>183.8</v>
      </c>
      <c r="U533">
        <v>20.399999999999999</v>
      </c>
      <c r="V533">
        <v>193</v>
      </c>
      <c r="W533">
        <v>961</v>
      </c>
      <c r="X533">
        <v>11.167899999999999</v>
      </c>
      <c r="AM533">
        <v>212</v>
      </c>
      <c r="AN533">
        <f t="shared" si="275"/>
        <v>2440.6578399999999</v>
      </c>
      <c r="AO533">
        <f t="shared" si="270"/>
        <v>37.674603396515018</v>
      </c>
      <c r="AQ533">
        <f t="shared" si="271"/>
        <v>1.2017280099650931</v>
      </c>
      <c r="AS533">
        <f>0.15852+0.0847*COS(RADIANS(E533/365*360))</f>
        <v>0.13304056229325895</v>
      </c>
      <c r="AU533">
        <v>961</v>
      </c>
      <c r="AV533">
        <f t="shared" si="272"/>
        <v>85.48196077097937</v>
      </c>
      <c r="AW533">
        <f t="shared" si="273"/>
        <v>100.66763695874167</v>
      </c>
      <c r="AX533">
        <f t="shared" si="274"/>
        <v>1.1776477288400917</v>
      </c>
      <c r="AY533" s="5">
        <f>W533*AS533*AV533/SQRT(W533^2*AS533^2-AV533^2)</f>
        <v>114.95361256673674</v>
      </c>
      <c r="AZ533">
        <f>LN(AY533)-LN(1+EXP(614.6/8.314-200000/AN533))+32879/AN533</f>
        <v>18.215568474182103</v>
      </c>
      <c r="BA533">
        <f>EXP(AZ533-32879/8.314/298.16)/(1+EXP(614.6/8.314-200000/298.16/8.314))</f>
        <v>141.29848114286767</v>
      </c>
      <c r="BB533">
        <f t="shared" si="276"/>
        <v>377995.21297348774</v>
      </c>
      <c r="BC533">
        <f t="shared" si="277"/>
        <v>165.5678198332551</v>
      </c>
      <c r="BD533" s="5">
        <f t="shared" si="278"/>
        <v>35.977451244164278</v>
      </c>
      <c r="BE533">
        <f t="shared" si="279"/>
        <v>33.898733822522743</v>
      </c>
      <c r="BF533">
        <f t="shared" si="280"/>
        <v>56.457086216666887</v>
      </c>
    </row>
    <row r="534" spans="1:61">
      <c r="A534">
        <v>146</v>
      </c>
      <c r="B534">
        <v>101</v>
      </c>
      <c r="C534" t="s">
        <v>59</v>
      </c>
      <c r="D534">
        <v>2</v>
      </c>
      <c r="E534" s="2">
        <f t="shared" si="281"/>
        <v>109</v>
      </c>
      <c r="F534" s="3">
        <v>30425.454861111109</v>
      </c>
      <c r="G534" t="s">
        <v>47</v>
      </c>
      <c r="H534">
        <v>-9.5</v>
      </c>
      <c r="I534">
        <v>-20.8</v>
      </c>
      <c r="J534">
        <v>1040</v>
      </c>
      <c r="K534">
        <v>19.5</v>
      </c>
      <c r="L534">
        <v>63.5</v>
      </c>
      <c r="M534">
        <v>47</v>
      </c>
      <c r="N534">
        <v>330</v>
      </c>
      <c r="O534" t="s">
        <v>46</v>
      </c>
      <c r="P534">
        <v>17.899999999999999</v>
      </c>
      <c r="Q534">
        <v>9.18</v>
      </c>
      <c r="R534">
        <v>294</v>
      </c>
      <c r="S534">
        <v>1.6011</v>
      </c>
      <c r="T534">
        <v>174.4</v>
      </c>
      <c r="U534">
        <v>20.3</v>
      </c>
      <c r="V534">
        <v>189</v>
      </c>
      <c r="W534">
        <v>1204</v>
      </c>
      <c r="X534">
        <v>11.1326</v>
      </c>
      <c r="AM534">
        <v>212</v>
      </c>
      <c r="AN534">
        <f t="shared" si="275"/>
        <v>2439.8264400000003</v>
      </c>
      <c r="AO534">
        <f t="shared" si="270"/>
        <v>37.522421681569433</v>
      </c>
      <c r="AQ534">
        <f t="shared" si="271"/>
        <v>1.1921936246591471</v>
      </c>
      <c r="AS534">
        <f>0.15852+0.0847*COS(RADIANS(E534/365*360))</f>
        <v>0.13304056229325895</v>
      </c>
      <c r="AU534">
        <v>1204</v>
      </c>
      <c r="AV534">
        <f t="shared" si="272"/>
        <v>85.934782909324611</v>
      </c>
      <c r="AW534">
        <f t="shared" si="273"/>
        <v>101.25608182432619</v>
      </c>
      <c r="AX534">
        <f t="shared" si="274"/>
        <v>1.1782898425561634</v>
      </c>
      <c r="AY534" s="5">
        <f>W534*AS534*AV534/SQRT(W534^2*AS534^2-AV534^2)</f>
        <v>101.82941890299327</v>
      </c>
      <c r="AZ534">
        <f>LN(AY534)-LN(1+EXP(614.6/8.314-200000/AN534))+32879/AN534</f>
        <v>18.098938412684401</v>
      </c>
      <c r="BA534">
        <f>EXP(AZ534-32879/8.314/298.16)/(1+EXP(614.6/8.314-200000/298.16/8.314))</f>
        <v>125.74354541681593</v>
      </c>
      <c r="BB534">
        <f t="shared" si="276"/>
        <v>377230.21891510941</v>
      </c>
      <c r="BC534">
        <f t="shared" si="277"/>
        <v>163.71805411992744</v>
      </c>
      <c r="BD534" s="5">
        <f t="shared" si="278"/>
        <v>36.212157955344829</v>
      </c>
      <c r="BE534">
        <f t="shared" si="279"/>
        <v>33.91567562077438</v>
      </c>
      <c r="BF534">
        <f t="shared" si="280"/>
        <v>57.421719015696496</v>
      </c>
    </row>
    <row r="535" spans="1:61">
      <c r="A535">
        <v>146</v>
      </c>
      <c r="B535">
        <v>101</v>
      </c>
      <c r="C535" t="s">
        <v>59</v>
      </c>
      <c r="D535">
        <v>2</v>
      </c>
      <c r="E535" s="2">
        <f t="shared" si="281"/>
        <v>109</v>
      </c>
      <c r="F535" s="3">
        <v>30425.408333333333</v>
      </c>
      <c r="G535" t="s">
        <v>47</v>
      </c>
      <c r="H535">
        <v>-9.5</v>
      </c>
      <c r="I535">
        <v>-17</v>
      </c>
      <c r="J535">
        <v>1040</v>
      </c>
      <c r="K535">
        <v>16.600000000000001</v>
      </c>
      <c r="L535">
        <v>65.400000000000006</v>
      </c>
      <c r="M535">
        <v>53.2</v>
      </c>
      <c r="N535">
        <v>330</v>
      </c>
      <c r="O535" t="s">
        <v>46</v>
      </c>
      <c r="P535">
        <v>14.8</v>
      </c>
      <c r="Q535">
        <v>7.4450000000000003</v>
      </c>
      <c r="R535">
        <v>297</v>
      </c>
      <c r="S535">
        <v>0.97499999999999998</v>
      </c>
      <c r="T535">
        <v>131</v>
      </c>
      <c r="U535">
        <v>17.5</v>
      </c>
      <c r="V535">
        <v>179</v>
      </c>
      <c r="W535">
        <v>2000</v>
      </c>
      <c r="X535">
        <v>9.4170999999999996</v>
      </c>
      <c r="AM535">
        <v>212</v>
      </c>
      <c r="AN535">
        <f t="shared" si="275"/>
        <v>2416.5472400000003</v>
      </c>
      <c r="AO535">
        <f t="shared" si="270"/>
        <v>33.464208932505827</v>
      </c>
      <c r="AQ535">
        <f t="shared" si="271"/>
        <v>0.95173815372009241</v>
      </c>
      <c r="AS535">
        <f>0.15852+0.0847*COS(RADIANS(E535/365*360))</f>
        <v>0.13304056229325895</v>
      </c>
      <c r="AU535">
        <v>2000</v>
      </c>
      <c r="AV535">
        <f t="shared" si="272"/>
        <v>70.085631679705713</v>
      </c>
      <c r="AW535">
        <f t="shared" si="273"/>
        <v>82.422620522772092</v>
      </c>
      <c r="AX535">
        <f t="shared" si="274"/>
        <v>1.176027361777189</v>
      </c>
      <c r="AY535" s="5">
        <f>W535*AS535*AV535/SQRT(W535^2*AS535^2-AV535^2)</f>
        <v>72.651173787701794</v>
      </c>
      <c r="AZ535">
        <f>LN(AY535)-LN(1+EXP(614.6/8.314-200000/AN535))+32879/AN535</f>
        <v>17.891300437229013</v>
      </c>
      <c r="BA535">
        <f>EXP(AZ535-32879/8.314/298.16)/(1+EXP(614.6/8.314-200000/298.16/8.314))</f>
        <v>102.16677259369672</v>
      </c>
      <c r="BB535">
        <f t="shared" si="276"/>
        <v>356225.99335112964</v>
      </c>
      <c r="BC535">
        <f t="shared" si="277"/>
        <v>119.15478585012079</v>
      </c>
      <c r="BD535" s="5">
        <f t="shared" si="278"/>
        <v>26.313131749209447</v>
      </c>
      <c r="BE535">
        <f t="shared" si="279"/>
        <v>33.890588880520518</v>
      </c>
      <c r="BF535">
        <f t="shared" si="280"/>
        <v>55.99911413366744</v>
      </c>
    </row>
    <row r="536" spans="1:61">
      <c r="A536">
        <v>146</v>
      </c>
      <c r="B536">
        <v>101</v>
      </c>
      <c r="C536" t="s">
        <v>59</v>
      </c>
      <c r="D536">
        <v>2</v>
      </c>
      <c r="E536" s="2">
        <f t="shared" si="281"/>
        <v>109</v>
      </c>
      <c r="F536" s="3">
        <v>30425.487499999999</v>
      </c>
      <c r="G536" t="s">
        <v>47</v>
      </c>
      <c r="H536">
        <v>-9.5</v>
      </c>
      <c r="I536">
        <v>-21.4</v>
      </c>
      <c r="J536">
        <v>1040</v>
      </c>
      <c r="K536">
        <v>21.6</v>
      </c>
      <c r="L536">
        <v>66.8</v>
      </c>
      <c r="M536">
        <v>42.1</v>
      </c>
      <c r="N536">
        <v>330</v>
      </c>
      <c r="O536" t="s">
        <v>46</v>
      </c>
      <c r="P536">
        <v>21</v>
      </c>
      <c r="Q536">
        <v>11.247</v>
      </c>
      <c r="R536">
        <v>297</v>
      </c>
      <c r="S536">
        <v>2.3317000000000001</v>
      </c>
      <c r="T536">
        <v>207.3</v>
      </c>
      <c r="U536">
        <v>23.4</v>
      </c>
      <c r="V536">
        <v>212</v>
      </c>
      <c r="W536">
        <v>2000</v>
      </c>
      <c r="X536">
        <v>10.5289</v>
      </c>
      <c r="AM536">
        <v>212</v>
      </c>
      <c r="AN536">
        <f t="shared" si="275"/>
        <v>2465.5998399999999</v>
      </c>
      <c r="AO536">
        <f t="shared" si="270"/>
        <v>42.484677111600078</v>
      </c>
      <c r="AQ536">
        <f t="shared" si="271"/>
        <v>1.5223096384286703</v>
      </c>
      <c r="AS536">
        <f>0.15852+0.0847*COS(RADIANS(E536/365*360))</f>
        <v>0.13304056229325895</v>
      </c>
      <c r="AU536">
        <v>2000</v>
      </c>
      <c r="AV536">
        <f t="shared" si="272"/>
        <v>84.448765644358673</v>
      </c>
      <c r="AW536">
        <f t="shared" si="273"/>
        <v>99.53535223623399</v>
      </c>
      <c r="AX536">
        <f t="shared" si="274"/>
        <v>1.1786478046986484</v>
      </c>
      <c r="AY536" s="5">
        <f>W536*AS536*AV536/SQRT(W536^2*AS536^2-AV536^2)</f>
        <v>89.052934152397469</v>
      </c>
      <c r="AZ536">
        <f>LN(AY536)-LN(1+EXP(614.6/8.314-200000/AN536))+32879/AN536</f>
        <v>17.823570871712029</v>
      </c>
      <c r="BA536">
        <f>EXP(AZ536-32879/8.314/298.16)/(1+EXP(614.6/8.314-200000/298.16/8.314))</f>
        <v>95.476193911381372</v>
      </c>
      <c r="BB536">
        <f t="shared" si="276"/>
        <v>401425.64797881601</v>
      </c>
      <c r="BC536">
        <f t="shared" si="277"/>
        <v>231.11411075224052</v>
      </c>
      <c r="BD536" s="5">
        <f t="shared" si="278"/>
        <v>40.211048201861864</v>
      </c>
      <c r="BE536">
        <f t="shared" si="279"/>
        <v>33.698207484323746</v>
      </c>
      <c r="BF536">
        <f t="shared" si="280"/>
        <v>46.19883010532908</v>
      </c>
    </row>
    <row r="537" spans="1:61">
      <c r="E537" s="2"/>
      <c r="F537" s="3"/>
    </row>
    <row r="538" spans="1:61">
      <c r="A538">
        <v>148</v>
      </c>
      <c r="B538">
        <v>82</v>
      </c>
      <c r="C538" t="s">
        <v>58</v>
      </c>
      <c r="D538">
        <v>1</v>
      </c>
      <c r="E538" s="2">
        <f t="shared" si="281"/>
        <v>109</v>
      </c>
      <c r="F538" s="3">
        <v>30425.262500000001</v>
      </c>
      <c r="G538" t="s">
        <v>47</v>
      </c>
      <c r="H538">
        <v>-10.5</v>
      </c>
      <c r="I538">
        <v>-9.9</v>
      </c>
      <c r="J538">
        <v>1040</v>
      </c>
      <c r="K538">
        <v>11.6</v>
      </c>
      <c r="L538">
        <v>32.799999999999997</v>
      </c>
      <c r="M538">
        <v>28.4</v>
      </c>
      <c r="N538">
        <v>330</v>
      </c>
      <c r="O538" t="s">
        <v>46</v>
      </c>
      <c r="P538">
        <v>10.199999999999999</v>
      </c>
      <c r="Q538">
        <v>8.6760000000000002</v>
      </c>
      <c r="R538">
        <v>331</v>
      </c>
      <c r="S538">
        <v>0.3226</v>
      </c>
      <c r="T538">
        <v>37.200000000000003</v>
      </c>
      <c r="U538">
        <v>11.3</v>
      </c>
      <c r="V538">
        <v>347</v>
      </c>
      <c r="W538">
        <v>21</v>
      </c>
      <c r="X538">
        <v>-0.46910000000000002</v>
      </c>
      <c r="AH538">
        <v>-0.85240000000000005</v>
      </c>
      <c r="AI538">
        <v>1.83E-2</v>
      </c>
      <c r="AJ538">
        <v>2</v>
      </c>
      <c r="AK538">
        <f>AVERAGE(U538:U539)</f>
        <v>12.4</v>
      </c>
      <c r="AL538">
        <f>AVERAGE(V538:V539)</f>
        <v>315</v>
      </c>
      <c r="AM538">
        <v>212</v>
      </c>
      <c r="AN538">
        <f>8.314*(AK538+273.16)</f>
        <v>2374.1458400000001</v>
      </c>
      <c r="AO538">
        <f t="shared" ref="AO538:AO546" si="282">0.5*AM538/1.01325*1000/EXP(-3.9489+28990/AN538)</f>
        <v>27.01045629423599</v>
      </c>
      <c r="AP538">
        <f>LN(-AH538)+57052/AN538</f>
        <v>23.870837852266007</v>
      </c>
      <c r="AQ538">
        <f t="shared" ref="AQ538:AQ546" si="283">EXP(AP$538-57052/AN538)</f>
        <v>0.85239999999999938</v>
      </c>
      <c r="AR538">
        <f>AI538*4*(1+2*AO538/AL538)/(1-AO538/AL538)</f>
        <v>9.3796220702632091E-2</v>
      </c>
      <c r="AS538">
        <f>0.15852+0.0847*COS(RADIANS(E538/365*360))</f>
        <v>0.13304056229325895</v>
      </c>
      <c r="AT538">
        <f>0.000000926*E538*E538 - 0.000385884*E538+ 0.056568805</f>
        <v>2.5509255000000002E-2</v>
      </c>
      <c r="AU538">
        <v>21</v>
      </c>
      <c r="AV538">
        <f t="shared" ref="AV538:AV546" si="284">(X538+AQ538)/(V538-AO538)*(4*V538+8*AO538)</f>
        <v>1.9214542327233206</v>
      </c>
      <c r="AW538">
        <f t="shared" ref="AW538:AW546" si="285">(X538+AQ538)/(V538-AO538)*(4.5*V538+10.5*AO538)</f>
        <v>2.2101677909041513</v>
      </c>
      <c r="AX538">
        <f t="shared" ref="AX538:AX546" si="286">AW538/AV538</f>
        <v>1.1502578376647725</v>
      </c>
      <c r="AY538" s="5"/>
      <c r="BD538" s="5"/>
      <c r="BG538">
        <f>AVERAGE(BA538:BA546)</f>
        <v>37.407140923227509</v>
      </c>
      <c r="BH538">
        <f>AVERAGE(BF538:BF546)</f>
        <v>18.180597180278586</v>
      </c>
      <c r="BI538">
        <f>BG538/BH538</f>
        <v>2.0575309244409712</v>
      </c>
    </row>
    <row r="539" spans="1:61">
      <c r="A539">
        <v>148</v>
      </c>
      <c r="B539">
        <v>82</v>
      </c>
      <c r="C539" t="s">
        <v>58</v>
      </c>
      <c r="D539">
        <v>1</v>
      </c>
      <c r="E539" s="2">
        <f t="shared" si="281"/>
        <v>109</v>
      </c>
      <c r="F539" s="3">
        <v>30425.310416666667</v>
      </c>
      <c r="G539" t="s">
        <v>47</v>
      </c>
      <c r="H539">
        <v>-10.5</v>
      </c>
      <c r="I539">
        <v>-11.1</v>
      </c>
      <c r="J539">
        <v>1040</v>
      </c>
      <c r="K539">
        <v>13.6</v>
      </c>
      <c r="L539">
        <v>35.6</v>
      </c>
      <c r="M539">
        <v>30.4</v>
      </c>
      <c r="N539">
        <v>330</v>
      </c>
      <c r="O539" t="s">
        <v>46</v>
      </c>
      <c r="P539">
        <v>12.45</v>
      </c>
      <c r="Q539">
        <v>9.6690000000000005</v>
      </c>
      <c r="R539">
        <v>326</v>
      </c>
      <c r="S539">
        <v>0.35499999999999998</v>
      </c>
      <c r="T539">
        <v>36.700000000000003</v>
      </c>
      <c r="U539">
        <v>13.5</v>
      </c>
      <c r="V539">
        <v>283</v>
      </c>
      <c r="W539">
        <v>95</v>
      </c>
      <c r="X539">
        <v>0.88149999999999995</v>
      </c>
      <c r="AM539">
        <v>212</v>
      </c>
      <c r="AN539">
        <f t="shared" ref="AN539:AN546" si="287">8.314*(U539+273.16)</f>
        <v>2383.29124</v>
      </c>
      <c r="AO539">
        <f t="shared" si="282"/>
        <v>28.306180997469603</v>
      </c>
      <c r="AQ539">
        <f t="shared" si="283"/>
        <v>0.93473984104559171</v>
      </c>
      <c r="AS539">
        <f>0.15852+0.0847*COS(RADIANS(E539/365*360))</f>
        <v>0.13304056229325895</v>
      </c>
      <c r="AU539">
        <v>95</v>
      </c>
      <c r="AV539">
        <f t="shared" si="284"/>
        <v>9.6872001807107573</v>
      </c>
      <c r="AW539">
        <f t="shared" si="285"/>
        <v>11.200880305365651</v>
      </c>
      <c r="AX539">
        <f t="shared" si="286"/>
        <v>1.1562556875482914</v>
      </c>
      <c r="AY539" s="5"/>
      <c r="BD539" s="5"/>
    </row>
    <row r="540" spans="1:61">
      <c r="A540">
        <v>148</v>
      </c>
      <c r="B540">
        <v>82</v>
      </c>
      <c r="C540" t="s">
        <v>58</v>
      </c>
      <c r="D540">
        <v>1</v>
      </c>
      <c r="E540" s="2">
        <f>ROUND(F540,0)-"1-1-83"</f>
        <v>109</v>
      </c>
      <c r="F540" s="3">
        <v>30425.578472222223</v>
      </c>
      <c r="G540" t="s">
        <v>47</v>
      </c>
      <c r="H540">
        <v>-10.5</v>
      </c>
      <c r="I540" t="s">
        <v>46</v>
      </c>
      <c r="J540">
        <v>1040</v>
      </c>
      <c r="K540">
        <v>14.2</v>
      </c>
      <c r="L540">
        <v>65.599999999999994</v>
      </c>
      <c r="M540">
        <v>56.7</v>
      </c>
      <c r="N540">
        <v>330</v>
      </c>
      <c r="O540" t="s">
        <v>46</v>
      </c>
      <c r="P540">
        <v>15.7</v>
      </c>
      <c r="Q540">
        <v>5.5270000000000001</v>
      </c>
      <c r="R540">
        <v>328</v>
      </c>
      <c r="S540">
        <v>0.16589999999999999</v>
      </c>
      <c r="T540">
        <v>30</v>
      </c>
      <c r="U540">
        <v>14.3</v>
      </c>
      <c r="V540">
        <v>300</v>
      </c>
      <c r="W540">
        <v>126</v>
      </c>
      <c r="X540">
        <v>0.4758</v>
      </c>
      <c r="AM540">
        <v>212</v>
      </c>
      <c r="AN540">
        <f t="shared" si="287"/>
        <v>2389.9424400000003</v>
      </c>
      <c r="AO540">
        <f t="shared" si="282"/>
        <v>29.28080373120369</v>
      </c>
      <c r="AQ540">
        <f t="shared" si="283"/>
        <v>0.99913360214937996</v>
      </c>
      <c r="AS540">
        <f>0.15852+0.0847*COS(RADIANS(E540/365*360))</f>
        <v>0.13304056229325895</v>
      </c>
      <c r="AU540">
        <v>126</v>
      </c>
      <c r="AV540">
        <f t="shared" si="284"/>
        <v>7.8140681647400054</v>
      </c>
      <c r="AW540">
        <f t="shared" si="285"/>
        <v>9.0301184048503149</v>
      </c>
      <c r="AX540">
        <f t="shared" si="286"/>
        <v>1.1556231932551577</v>
      </c>
      <c r="AY540" s="5"/>
      <c r="BD540" s="5"/>
    </row>
    <row r="541" spans="1:61">
      <c r="A541">
        <v>148</v>
      </c>
      <c r="B541">
        <v>82</v>
      </c>
      <c r="C541" t="s">
        <v>58</v>
      </c>
      <c r="D541">
        <v>1</v>
      </c>
      <c r="E541" s="2">
        <f t="shared" si="281"/>
        <v>109</v>
      </c>
      <c r="F541" s="3">
        <v>30425.348611111112</v>
      </c>
      <c r="G541" t="s">
        <v>47</v>
      </c>
      <c r="H541">
        <v>-10.5</v>
      </c>
      <c r="I541">
        <v>-13.1</v>
      </c>
      <c r="J541">
        <v>1040</v>
      </c>
      <c r="K541">
        <v>13.6</v>
      </c>
      <c r="L541">
        <v>63.7</v>
      </c>
      <c r="M541">
        <v>56.1</v>
      </c>
      <c r="N541">
        <v>330</v>
      </c>
      <c r="O541" t="s">
        <v>46</v>
      </c>
      <c r="P541">
        <v>13.8</v>
      </c>
      <c r="Q541">
        <v>5.9050000000000002</v>
      </c>
      <c r="R541">
        <v>322</v>
      </c>
      <c r="S541">
        <v>0.1517</v>
      </c>
      <c r="T541">
        <v>25.7</v>
      </c>
      <c r="U541">
        <v>14</v>
      </c>
      <c r="V541">
        <v>188</v>
      </c>
      <c r="W541">
        <v>224</v>
      </c>
      <c r="X541">
        <v>2.1116999999999999</v>
      </c>
      <c r="AM541">
        <v>212</v>
      </c>
      <c r="AN541">
        <f t="shared" si="287"/>
        <v>2387.4482400000002</v>
      </c>
      <c r="AO541">
        <f t="shared" si="282"/>
        <v>28.91208753756759</v>
      </c>
      <c r="AQ541">
        <f t="shared" si="283"/>
        <v>0.97452425426533529</v>
      </c>
      <c r="AS541">
        <f>0.15852+0.0847*COS(RADIANS(E541/365*360))</f>
        <v>0.13304056229325895</v>
      </c>
      <c r="AU541">
        <v>224</v>
      </c>
      <c r="AV541">
        <f t="shared" si="284"/>
        <v>19.075453808115181</v>
      </c>
      <c r="AW541">
        <f t="shared" si="285"/>
        <v>22.301205133011308</v>
      </c>
      <c r="AX541">
        <f t="shared" si="286"/>
        <v>1.1691048274575679</v>
      </c>
      <c r="AY541" s="5"/>
      <c r="BD541" s="5"/>
    </row>
    <row r="542" spans="1:61">
      <c r="A542">
        <v>148</v>
      </c>
      <c r="B542">
        <v>82</v>
      </c>
      <c r="C542" t="s">
        <v>58</v>
      </c>
      <c r="D542">
        <v>1</v>
      </c>
      <c r="E542" s="2">
        <f>ROUND(F542,0)-"1-1-83"</f>
        <v>109</v>
      </c>
      <c r="F542" s="3">
        <v>30425.527777777777</v>
      </c>
      <c r="G542" t="s">
        <v>47</v>
      </c>
      <c r="H542">
        <v>-10.5</v>
      </c>
      <c r="I542">
        <v>-13.4</v>
      </c>
      <c r="J542">
        <v>1040</v>
      </c>
      <c r="K542">
        <v>17.8</v>
      </c>
      <c r="L542">
        <v>54.5</v>
      </c>
      <c r="M542">
        <v>49.7</v>
      </c>
      <c r="N542">
        <v>330</v>
      </c>
      <c r="O542" t="s">
        <v>46</v>
      </c>
      <c r="P542">
        <v>17.45</v>
      </c>
      <c r="Q542">
        <v>9.4090000000000007</v>
      </c>
      <c r="R542">
        <v>323</v>
      </c>
      <c r="S542">
        <v>0.38279999999999997</v>
      </c>
      <c r="T542">
        <v>40.700000000000003</v>
      </c>
      <c r="U542">
        <v>18.100000000000001</v>
      </c>
      <c r="V542">
        <v>251</v>
      </c>
      <c r="W542">
        <v>230</v>
      </c>
      <c r="X542">
        <v>1.7296</v>
      </c>
      <c r="AM542">
        <v>212</v>
      </c>
      <c r="AN542">
        <f t="shared" si="287"/>
        <v>2421.5356400000005</v>
      </c>
      <c r="AO542">
        <f t="shared" si="282"/>
        <v>34.301509294581038</v>
      </c>
      <c r="AQ542">
        <f t="shared" si="283"/>
        <v>1.3642184268414543</v>
      </c>
      <c r="AS542">
        <f>0.15852+0.0847*COS(RADIANS(E542/365*360))</f>
        <v>0.13304056229325895</v>
      </c>
      <c r="AU542">
        <v>230</v>
      </c>
      <c r="AV542">
        <f t="shared" si="284"/>
        <v>18.251972221245833</v>
      </c>
      <c r="AW542">
        <f t="shared" si="285"/>
        <v>21.268056063136566</v>
      </c>
      <c r="AX542">
        <f t="shared" si="286"/>
        <v>1.1652470103137633</v>
      </c>
      <c r="AY542" s="5"/>
      <c r="BD542" s="5"/>
    </row>
    <row r="543" spans="1:61">
      <c r="A543">
        <v>148</v>
      </c>
      <c r="B543">
        <v>82</v>
      </c>
      <c r="C543" t="s">
        <v>58</v>
      </c>
      <c r="D543">
        <v>1</v>
      </c>
      <c r="E543" s="2">
        <f t="shared" si="281"/>
        <v>109</v>
      </c>
      <c r="F543" s="3">
        <v>30425.381944444445</v>
      </c>
      <c r="G543" t="s">
        <v>47</v>
      </c>
      <c r="H543">
        <v>-10.5</v>
      </c>
      <c r="I543">
        <v>-14.8</v>
      </c>
      <c r="J543">
        <v>1040</v>
      </c>
      <c r="K543">
        <v>17</v>
      </c>
      <c r="L543">
        <v>54.8</v>
      </c>
      <c r="M543">
        <v>52.7</v>
      </c>
      <c r="N543">
        <v>330</v>
      </c>
      <c r="O543" t="s">
        <v>46</v>
      </c>
      <c r="P543">
        <v>15.6</v>
      </c>
      <c r="Q543">
        <v>9.2590000000000003</v>
      </c>
      <c r="R543">
        <v>322</v>
      </c>
      <c r="S543">
        <v>0.2984</v>
      </c>
      <c r="T543">
        <v>32.200000000000003</v>
      </c>
      <c r="U543">
        <v>17.600000000000001</v>
      </c>
      <c r="V543">
        <v>202</v>
      </c>
      <c r="W543">
        <v>334</v>
      </c>
      <c r="X543">
        <v>2.3437999999999999</v>
      </c>
      <c r="AM543">
        <v>212</v>
      </c>
      <c r="AN543">
        <f t="shared" si="287"/>
        <v>2417.3786400000004</v>
      </c>
      <c r="AO543">
        <f t="shared" si="282"/>
        <v>33.602563997853217</v>
      </c>
      <c r="AQ543">
        <f t="shared" si="283"/>
        <v>1.3100518667618988</v>
      </c>
      <c r="AS543">
        <f>0.15852+0.0847*COS(RADIANS(E543/365*360))</f>
        <v>0.13304056229325895</v>
      </c>
      <c r="AU543">
        <v>334</v>
      </c>
      <c r="AV543">
        <f t="shared" si="284"/>
        <v>23.364623187171286</v>
      </c>
      <c r="AW543">
        <f t="shared" si="285"/>
        <v>27.378853050583157</v>
      </c>
      <c r="AX543">
        <f t="shared" si="286"/>
        <v>1.1718080292266793</v>
      </c>
      <c r="AY543" s="5">
        <f>W543*AS543*AV543/SQRT(W543^2*AS543^2-AV543^2)</f>
        <v>27.468321923938152</v>
      </c>
      <c r="AZ543">
        <f>LN(AY543)-LN(1+EXP(614.6/8.314-200000/AN543))+32879/AN543</f>
        <v>16.913980733426499</v>
      </c>
      <c r="BA543">
        <f>EXP(AZ543-32879/8.314/298.16)/(1+EXP(614.6/8.314-200000/298.16/8.314))</f>
        <v>38.447235688930299</v>
      </c>
      <c r="BB543">
        <f>+EXP(11.88-14510/AN543)*1000</f>
        <v>356962.38960961206</v>
      </c>
      <c r="BC543">
        <f>+EXP(38.08-80470/AN543)</f>
        <v>120.5272620305566</v>
      </c>
      <c r="BD543" s="5">
        <f>(X543+AQ543)*(V543+BC543*(1+212.78/BB543*1000))/(V543-AO543)</f>
        <v>8.5569952771386717</v>
      </c>
      <c r="BE543">
        <f>+LN(BD543)-LN(1+EXP(645/8.31-203000/AN543))+(74000/AN543)</f>
        <v>32.756688823105449</v>
      </c>
      <c r="BF543">
        <f>EXP(BE543-74000/8.314/298.16)/(1+EXP(645/8.314-203000/298.16/8.314))</f>
        <v>18.019163206185176</v>
      </c>
    </row>
    <row r="544" spans="1:61">
      <c r="A544">
        <v>148</v>
      </c>
      <c r="B544">
        <v>82</v>
      </c>
      <c r="C544" t="s">
        <v>58</v>
      </c>
      <c r="D544">
        <v>1</v>
      </c>
      <c r="E544" s="2">
        <f t="shared" si="281"/>
        <v>109</v>
      </c>
      <c r="F544" s="3">
        <v>30425.414583333335</v>
      </c>
      <c r="G544" t="s">
        <v>47</v>
      </c>
      <c r="H544">
        <v>-10.5</v>
      </c>
      <c r="I544">
        <v>-14.9</v>
      </c>
      <c r="J544">
        <v>1040</v>
      </c>
      <c r="K544">
        <v>17.2</v>
      </c>
      <c r="L544">
        <v>51.9</v>
      </c>
      <c r="M544">
        <v>53.2</v>
      </c>
      <c r="N544">
        <v>330</v>
      </c>
      <c r="O544" t="s">
        <v>46</v>
      </c>
      <c r="P544">
        <v>14.8</v>
      </c>
      <c r="Q544">
        <v>9.5579999999999998</v>
      </c>
      <c r="R544">
        <v>322</v>
      </c>
      <c r="S544">
        <v>0.37</v>
      </c>
      <c r="T544">
        <v>38.700000000000003</v>
      </c>
      <c r="U544">
        <v>17.5</v>
      </c>
      <c r="V544">
        <v>213</v>
      </c>
      <c r="W544">
        <v>409</v>
      </c>
      <c r="X544">
        <v>2.5398000000000001</v>
      </c>
      <c r="AM544">
        <v>212</v>
      </c>
      <c r="AN544">
        <f t="shared" si="287"/>
        <v>2416.5472400000003</v>
      </c>
      <c r="AO544">
        <f t="shared" si="282"/>
        <v>33.464208932505827</v>
      </c>
      <c r="AQ544">
        <f t="shared" si="283"/>
        <v>1.2994576846756944</v>
      </c>
      <c r="AS544">
        <f>0.15852+0.0847*COS(RADIANS(E544/365*360))</f>
        <v>0.13304056229325895</v>
      </c>
      <c r="AU544">
        <v>409</v>
      </c>
      <c r="AV544">
        <f t="shared" si="284"/>
        <v>23.94435834898967</v>
      </c>
      <c r="AW544">
        <f t="shared" si="285"/>
        <v>28.010819093899247</v>
      </c>
      <c r="AX544">
        <f t="shared" si="286"/>
        <v>1.1698295976714348</v>
      </c>
      <c r="AY544" s="5">
        <f>W544*AS544*AV544/SQRT(W544^2*AS544^2-AV544^2)</f>
        <v>26.664798365892608</v>
      </c>
      <c r="AZ544">
        <f>LN(AY544)-LN(1+EXP(614.6/8.314-200000/AN544))+32879/AN544</f>
        <v>16.888975172868133</v>
      </c>
      <c r="BA544">
        <f>EXP(AZ544-32879/8.314/298.16)/(1+EXP(614.6/8.314-200000/298.16/8.314))</f>
        <v>37.497761548431782</v>
      </c>
      <c r="BB544">
        <f>+EXP(11.88-14510/AN544)*1000</f>
        <v>356225.99335112964</v>
      </c>
      <c r="BC544">
        <f>+EXP(38.08-80470/AN544)</f>
        <v>119.15478585012079</v>
      </c>
      <c r="BD544" s="5">
        <f>(X544+AQ544)*(V544+BC544*(1+212.78/BB544*1000))/(V544-AO544)</f>
        <v>8.6249108518061028</v>
      </c>
      <c r="BE544">
        <f>+LN(BD544)-LN(1+EXP(645/8.31-203000/AN544))+(74000/AN544)</f>
        <v>32.775175386736528</v>
      </c>
      <c r="BF544">
        <f>EXP(BE544-74000/8.314/298.16)/(1+EXP(645/8.314-203000/298.16/8.314))</f>
        <v>18.35537372694187</v>
      </c>
    </row>
    <row r="545" spans="1:61">
      <c r="A545">
        <v>148</v>
      </c>
      <c r="B545">
        <v>82</v>
      </c>
      <c r="C545" t="s">
        <v>58</v>
      </c>
      <c r="D545">
        <v>1</v>
      </c>
      <c r="E545" s="2">
        <f t="shared" si="281"/>
        <v>109</v>
      </c>
      <c r="F545" s="3">
        <v>30425.492361111112</v>
      </c>
      <c r="G545" t="s">
        <v>47</v>
      </c>
      <c r="H545">
        <v>-10.5</v>
      </c>
      <c r="I545">
        <v>-15.6</v>
      </c>
      <c r="J545">
        <v>1040</v>
      </c>
      <c r="K545">
        <v>20.6</v>
      </c>
      <c r="L545">
        <v>48.9</v>
      </c>
      <c r="M545">
        <v>42.1</v>
      </c>
      <c r="N545">
        <v>330</v>
      </c>
      <c r="O545" t="s">
        <v>46</v>
      </c>
      <c r="P545">
        <v>21</v>
      </c>
      <c r="Q545">
        <v>12.516</v>
      </c>
      <c r="R545">
        <v>323</v>
      </c>
      <c r="S545">
        <v>0.52849999999999997</v>
      </c>
      <c r="T545">
        <v>42.2</v>
      </c>
      <c r="U545">
        <v>20.9</v>
      </c>
      <c r="V545">
        <v>235</v>
      </c>
      <c r="W545">
        <v>870</v>
      </c>
      <c r="X545">
        <v>2.1536</v>
      </c>
      <c r="AM545">
        <v>212</v>
      </c>
      <c r="AN545">
        <f t="shared" si="287"/>
        <v>2444.81484</v>
      </c>
      <c r="AO545">
        <f t="shared" si="282"/>
        <v>38.443232889298244</v>
      </c>
      <c r="AQ545">
        <f t="shared" si="283"/>
        <v>1.7073104438991955</v>
      </c>
      <c r="AS545">
        <f>0.15852+0.0847*COS(RADIANS(E545/365*360))</f>
        <v>0.13304056229325895</v>
      </c>
      <c r="AU545">
        <v>870</v>
      </c>
      <c r="AV545">
        <f t="shared" si="284"/>
        <v>24.50519981043848</v>
      </c>
      <c r="AW545">
        <f t="shared" si="285"/>
        <v>28.701044541098497</v>
      </c>
      <c r="AX545">
        <f t="shared" si="286"/>
        <v>1.1712226287937759</v>
      </c>
      <c r="AY545" s="5"/>
      <c r="BD545" s="5"/>
    </row>
    <row r="546" spans="1:61">
      <c r="A546">
        <v>148</v>
      </c>
      <c r="B546">
        <v>82</v>
      </c>
      <c r="C546" t="s">
        <v>58</v>
      </c>
      <c r="D546">
        <v>1</v>
      </c>
      <c r="E546" s="2">
        <f t="shared" si="281"/>
        <v>109</v>
      </c>
      <c r="F546" s="3">
        <v>30425.457638888889</v>
      </c>
      <c r="G546" t="s">
        <v>47</v>
      </c>
      <c r="H546">
        <v>-10.5</v>
      </c>
      <c r="I546">
        <v>-17.5</v>
      </c>
      <c r="J546">
        <v>1040</v>
      </c>
      <c r="K546">
        <v>19.600000000000001</v>
      </c>
      <c r="L546">
        <v>52.2</v>
      </c>
      <c r="M546">
        <v>47</v>
      </c>
      <c r="N546">
        <v>330</v>
      </c>
      <c r="O546" t="s">
        <v>46</v>
      </c>
      <c r="P546">
        <v>17.899999999999999</v>
      </c>
      <c r="Q546">
        <v>12.775</v>
      </c>
      <c r="R546">
        <v>320</v>
      </c>
      <c r="S546">
        <v>0.74629999999999996</v>
      </c>
      <c r="T546">
        <v>58.4</v>
      </c>
      <c r="U546">
        <v>21.1</v>
      </c>
      <c r="V546">
        <v>233</v>
      </c>
      <c r="W546">
        <v>1837</v>
      </c>
      <c r="X546">
        <v>2.9950000000000001</v>
      </c>
      <c r="AM546">
        <v>212</v>
      </c>
      <c r="AN546">
        <f t="shared" si="287"/>
        <v>2446.4776400000005</v>
      </c>
      <c r="AO546">
        <f t="shared" si="282"/>
        <v>38.754312935573068</v>
      </c>
      <c r="AQ546">
        <f t="shared" si="283"/>
        <v>1.7346055528604853</v>
      </c>
      <c r="AS546">
        <f>0.15852+0.0847*COS(RADIANS(E546/365*360))</f>
        <v>0.13304056229325895</v>
      </c>
      <c r="AU546">
        <v>1837</v>
      </c>
      <c r="AV546">
        <f t="shared" si="284"/>
        <v>30.2417694482793</v>
      </c>
      <c r="AW546">
        <f t="shared" si="285"/>
        <v>35.437409033918875</v>
      </c>
      <c r="AX546">
        <f t="shared" si="286"/>
        <v>1.1718034255411334</v>
      </c>
      <c r="AY546" s="5">
        <f>W546*AS546*AV546/SQRT(W546^2*AS546^2-AV546^2)</f>
        <v>30.475991553934598</v>
      </c>
      <c r="AZ546">
        <f>LN(AY546)-LN(1+EXP(614.6/8.314-200000/AN546))+32879/AN546</f>
        <v>16.855862029640846</v>
      </c>
      <c r="BA546">
        <f>EXP(AZ546-32879/8.314/298.16)/(1+EXP(614.6/8.314-200000/298.16/8.314))</f>
        <v>36.276425532320452</v>
      </c>
      <c r="BB546">
        <f>+EXP(11.88-14510/AN546)*1000</f>
        <v>383379.00474886067</v>
      </c>
      <c r="BC546">
        <f>+EXP(38.08-80470/AN546)</f>
        <v>179.076486007803</v>
      </c>
      <c r="BD546" s="5">
        <f>(X546+AQ546)*(V546+BC546*(1+212.78/BB546*1000))/(V546-AO546)</f>
        <v>12.453470577073382</v>
      </c>
      <c r="BE546">
        <f>+LN(BD546)-LN(1+EXP(645/8.31-203000/AN546))+(74000/AN546)</f>
        <v>32.764873785156624</v>
      </c>
      <c r="BF546">
        <f>EXP(BE546-74000/8.314/298.16)/(1+EXP(645/8.314-203000/298.16/8.314))</f>
        <v>18.167254607708713</v>
      </c>
    </row>
    <row r="547" spans="1:61">
      <c r="E547" s="2"/>
      <c r="F547" s="3"/>
    </row>
    <row r="548" spans="1:61">
      <c r="A548">
        <v>148</v>
      </c>
      <c r="B548">
        <v>82</v>
      </c>
      <c r="C548" t="s">
        <v>58</v>
      </c>
      <c r="D548">
        <v>2</v>
      </c>
      <c r="E548" s="2">
        <f t="shared" si="281"/>
        <v>109</v>
      </c>
      <c r="F548" s="3">
        <v>30425.313194444443</v>
      </c>
      <c r="G548" t="s">
        <v>47</v>
      </c>
      <c r="H548">
        <v>-10.5</v>
      </c>
      <c r="I548">
        <v>-11.1</v>
      </c>
      <c r="J548">
        <v>1040</v>
      </c>
      <c r="K548">
        <v>13.2</v>
      </c>
      <c r="L548">
        <v>32.200000000000003</v>
      </c>
      <c r="M548">
        <v>30.4</v>
      </c>
      <c r="N548">
        <v>330</v>
      </c>
      <c r="O548" t="s">
        <v>46</v>
      </c>
      <c r="P548">
        <v>12.45</v>
      </c>
      <c r="Q548">
        <v>10.31</v>
      </c>
      <c r="R548">
        <v>330</v>
      </c>
      <c r="S548">
        <v>0.3085</v>
      </c>
      <c r="T548">
        <v>29.9</v>
      </c>
      <c r="U548">
        <v>13.5</v>
      </c>
      <c r="V548">
        <v>314</v>
      </c>
      <c r="W548">
        <v>79</v>
      </c>
      <c r="X548">
        <v>0.18909999999999999</v>
      </c>
      <c r="AH548" s="4">
        <f>0.5*(AVERAGE(X548:X548)-AVERAGE(W548:W548)*AT548)</f>
        <v>-0.91306557249999998</v>
      </c>
      <c r="AK548">
        <f>U548</f>
        <v>13.5</v>
      </c>
      <c r="AM548">
        <v>212</v>
      </c>
      <c r="AN548">
        <f>8.314*(AK548+273.16)</f>
        <v>2383.29124</v>
      </c>
      <c r="AO548">
        <f t="shared" ref="AO548:AO555" si="288">0.5*AM548/1.01325*1000/EXP(-3.9489+28990/AN548)</f>
        <v>28.306180997469603</v>
      </c>
      <c r="AP548">
        <f>LN(-AH548)+57052/AN548</f>
        <v>23.847377305501645</v>
      </c>
      <c r="AQ548">
        <f t="shared" ref="AQ548:AQ555" si="289">EXP(AP$548-57052/AN548)</f>
        <v>0.91306557250000053</v>
      </c>
      <c r="AS548">
        <f>0.15852+0.0847*COS(RADIANS(E548/365*360))</f>
        <v>0.13304056229325895</v>
      </c>
      <c r="AT548">
        <f>0.000000926*E548*E548 - 0.000385884*E548+ 0.056568805</f>
        <v>2.5509255000000002E-2</v>
      </c>
      <c r="AU548">
        <v>79</v>
      </c>
      <c r="AV548">
        <f t="shared" ref="AV548:AV555" si="290">(X548+AQ548)/(V548-AO548)*(4*V548+8*AO548)</f>
        <v>5.7190762832725017</v>
      </c>
      <c r="AW548">
        <f t="shared" ref="AW548:AW555" si="291">(X548+AQ548)/(V548-AO548)*(4.5*V548+10.5*AO548)</f>
        <v>6.5977625678406273</v>
      </c>
      <c r="AX548">
        <f t="shared" ref="AX548:AX555" si="292">AW548/AV548</f>
        <v>1.1536412946856751</v>
      </c>
      <c r="AY548" s="5"/>
      <c r="BD548" s="5"/>
      <c r="BG548">
        <f>AVERAGE(BA548:BA555)</f>
        <v>42.558251107785964</v>
      </c>
      <c r="BH548">
        <f>AVERAGE(BF548:BF555)</f>
        <v>21.89451336375987</v>
      </c>
      <c r="BI548">
        <f>BG548/BH548</f>
        <v>1.9437861166729116</v>
      </c>
    </row>
    <row r="549" spans="1:61">
      <c r="A549">
        <v>148</v>
      </c>
      <c r="B549">
        <v>82</v>
      </c>
      <c r="C549" t="s">
        <v>58</v>
      </c>
      <c r="D549">
        <v>2</v>
      </c>
      <c r="E549" s="2">
        <f>ROUND(F549,0)-"1-1-83"</f>
        <v>109</v>
      </c>
      <c r="F549" s="3">
        <v>30425.579861111109</v>
      </c>
      <c r="G549" t="s">
        <v>47</v>
      </c>
      <c r="H549">
        <v>-10.5</v>
      </c>
      <c r="I549" t="s">
        <v>46</v>
      </c>
      <c r="J549">
        <v>1040</v>
      </c>
      <c r="K549">
        <v>14</v>
      </c>
      <c r="L549">
        <v>64.900000000000006</v>
      </c>
      <c r="M549">
        <v>56.7</v>
      </c>
      <c r="N549">
        <v>330</v>
      </c>
      <c r="O549" t="s">
        <v>46</v>
      </c>
      <c r="P549">
        <v>15.7</v>
      </c>
      <c r="Q549">
        <v>5.6669999999999998</v>
      </c>
      <c r="R549">
        <v>330</v>
      </c>
      <c r="S549">
        <v>0.26669999999999999</v>
      </c>
      <c r="T549">
        <v>47.1</v>
      </c>
      <c r="U549">
        <v>14.2</v>
      </c>
      <c r="V549">
        <v>322</v>
      </c>
      <c r="W549">
        <v>80</v>
      </c>
      <c r="X549">
        <v>0.14649999999999999</v>
      </c>
      <c r="AM549">
        <v>212</v>
      </c>
      <c r="AN549">
        <f t="shared" ref="AN549:AN555" si="293">8.314*(U549+273.16)</f>
        <v>2389.1110400000002</v>
      </c>
      <c r="AO549">
        <f t="shared" si="288"/>
        <v>29.157464522993905</v>
      </c>
      <c r="AQ549">
        <f t="shared" si="289"/>
        <v>0.96789219468803367</v>
      </c>
      <c r="AS549">
        <f>0.15852+0.0847*COS(RADIANS(E549/365*360))</f>
        <v>0.13304056229325895</v>
      </c>
      <c r="AU549">
        <v>80</v>
      </c>
      <c r="AV549">
        <f t="shared" si="290"/>
        <v>5.7890495690706842</v>
      </c>
      <c r="AW549">
        <f t="shared" si="291"/>
        <v>6.6791158639943387</v>
      </c>
      <c r="AX549">
        <f t="shared" si="292"/>
        <v>1.1537499868163223</v>
      </c>
      <c r="AY549" s="5"/>
      <c r="BD549" s="5"/>
    </row>
    <row r="550" spans="1:61">
      <c r="A550">
        <v>148</v>
      </c>
      <c r="B550">
        <v>82</v>
      </c>
      <c r="C550" t="s">
        <v>58</v>
      </c>
      <c r="D550">
        <v>2</v>
      </c>
      <c r="E550" s="2">
        <f>ROUND(F550,0)-"1-1-83"</f>
        <v>109</v>
      </c>
      <c r="F550" s="3">
        <v>30425.529166666667</v>
      </c>
      <c r="G550" t="s">
        <v>47</v>
      </c>
      <c r="H550">
        <v>-10.5</v>
      </c>
      <c r="I550">
        <v>-13.4</v>
      </c>
      <c r="J550">
        <v>1040</v>
      </c>
      <c r="K550">
        <v>17.100000000000001</v>
      </c>
      <c r="L550">
        <v>53.2</v>
      </c>
      <c r="M550">
        <v>49.7</v>
      </c>
      <c r="N550">
        <v>330</v>
      </c>
      <c r="O550" t="s">
        <v>46</v>
      </c>
      <c r="P550">
        <v>17.45</v>
      </c>
      <c r="Q550">
        <v>9.3729999999999993</v>
      </c>
      <c r="R550">
        <v>329</v>
      </c>
      <c r="S550">
        <v>0.40770000000000001</v>
      </c>
      <c r="T550">
        <v>43.5</v>
      </c>
      <c r="U550">
        <v>17.5</v>
      </c>
      <c r="V550">
        <v>318</v>
      </c>
      <c r="W550">
        <v>99</v>
      </c>
      <c r="X550">
        <v>0.1893</v>
      </c>
      <c r="AM550">
        <v>212</v>
      </c>
      <c r="AN550">
        <f t="shared" si="293"/>
        <v>2416.5472400000003</v>
      </c>
      <c r="AO550">
        <f t="shared" si="288"/>
        <v>33.464208932505827</v>
      </c>
      <c r="AQ550">
        <f t="shared" si="289"/>
        <v>1.2693265256252915</v>
      </c>
      <c r="AS550">
        <f>0.15852+0.0847*COS(RADIANS(E550/365*360))</f>
        <v>0.13304056229325895</v>
      </c>
      <c r="AU550">
        <v>99</v>
      </c>
      <c r="AV550">
        <f t="shared" si="290"/>
        <v>7.8930920944381002</v>
      </c>
      <c r="AW550">
        <f t="shared" si="291"/>
        <v>9.1370518552349793</v>
      </c>
      <c r="AX550">
        <f t="shared" si="292"/>
        <v>1.1576010701399824</v>
      </c>
      <c r="AY550" s="5"/>
      <c r="BD550" s="5"/>
    </row>
    <row r="551" spans="1:61">
      <c r="A551">
        <v>148</v>
      </c>
      <c r="B551">
        <v>82</v>
      </c>
      <c r="C551" t="s">
        <v>58</v>
      </c>
      <c r="D551">
        <v>2</v>
      </c>
      <c r="E551" s="2">
        <f t="shared" ref="E551:E574" si="294">ROUND(F551,0)-"1-1-83"+1</f>
        <v>109</v>
      </c>
      <c r="F551" s="3">
        <v>30425.35</v>
      </c>
      <c r="G551" t="s">
        <v>47</v>
      </c>
      <c r="H551">
        <v>-10.5</v>
      </c>
      <c r="I551">
        <v>-13.1</v>
      </c>
      <c r="J551">
        <v>1040</v>
      </c>
      <c r="K551">
        <v>13.7</v>
      </c>
      <c r="L551">
        <v>61.5</v>
      </c>
      <c r="M551">
        <v>56.1</v>
      </c>
      <c r="N551">
        <v>330</v>
      </c>
      <c r="O551" t="s">
        <v>46</v>
      </c>
      <c r="P551">
        <v>13.8</v>
      </c>
      <c r="Q551">
        <v>6.1779999999999999</v>
      </c>
      <c r="R551">
        <v>327</v>
      </c>
      <c r="S551">
        <v>0.17449999999999999</v>
      </c>
      <c r="T551">
        <v>28.2</v>
      </c>
      <c r="U551">
        <v>14</v>
      </c>
      <c r="V551">
        <v>224</v>
      </c>
      <c r="W551">
        <v>177</v>
      </c>
      <c r="X551">
        <v>1.7805</v>
      </c>
      <c r="AM551">
        <v>212</v>
      </c>
      <c r="AN551">
        <f t="shared" si="293"/>
        <v>2387.4482400000002</v>
      </c>
      <c r="AO551">
        <f t="shared" si="288"/>
        <v>28.91208753756759</v>
      </c>
      <c r="AQ551">
        <f t="shared" si="289"/>
        <v>0.95192748512846848</v>
      </c>
      <c r="AS551">
        <f>0.15852+0.0847*COS(RADIANS(E551/365*360))</f>
        <v>0.13304056229325895</v>
      </c>
      <c r="AU551">
        <v>177</v>
      </c>
      <c r="AV551">
        <f t="shared" si="290"/>
        <v>15.789068881389486</v>
      </c>
      <c r="AW551">
        <f t="shared" si="291"/>
        <v>18.370122359172623</v>
      </c>
      <c r="AX551">
        <f t="shared" si="292"/>
        <v>1.1634709112470472</v>
      </c>
      <c r="AY551" s="5"/>
      <c r="BD551" s="5"/>
    </row>
    <row r="552" spans="1:61">
      <c r="A552">
        <v>148</v>
      </c>
      <c r="B552">
        <v>82</v>
      </c>
      <c r="C552" t="s">
        <v>58</v>
      </c>
      <c r="D552">
        <v>2</v>
      </c>
      <c r="E552" s="2">
        <f t="shared" si="294"/>
        <v>109</v>
      </c>
      <c r="F552" s="3">
        <v>30425.383333333335</v>
      </c>
      <c r="G552" t="s">
        <v>47</v>
      </c>
      <c r="H552">
        <v>-10.5</v>
      </c>
      <c r="I552">
        <v>-14.8</v>
      </c>
      <c r="J552">
        <v>1040</v>
      </c>
      <c r="K552">
        <v>16.399999999999999</v>
      </c>
      <c r="L552">
        <v>52.8</v>
      </c>
      <c r="M552">
        <v>52.7</v>
      </c>
      <c r="N552">
        <v>330</v>
      </c>
      <c r="O552" t="s">
        <v>46</v>
      </c>
      <c r="P552">
        <v>15.6</v>
      </c>
      <c r="Q552">
        <v>8.8059999999999992</v>
      </c>
      <c r="R552">
        <v>326</v>
      </c>
      <c r="S552">
        <v>0.29930000000000001</v>
      </c>
      <c r="T552">
        <v>34</v>
      </c>
      <c r="U552">
        <v>16.600000000000001</v>
      </c>
      <c r="V552">
        <v>216</v>
      </c>
      <c r="W552">
        <v>335</v>
      </c>
      <c r="X552">
        <v>2.2734999999999999</v>
      </c>
      <c r="AM552">
        <v>212</v>
      </c>
      <c r="AN552">
        <f t="shared" si="293"/>
        <v>2409.0646400000005</v>
      </c>
      <c r="AO552">
        <f t="shared" si="288"/>
        <v>32.240236829852087</v>
      </c>
      <c r="AQ552">
        <f t="shared" si="289"/>
        <v>1.1795780701242797</v>
      </c>
      <c r="AS552">
        <f>0.15852+0.0847*COS(RADIANS(E552/365*360))</f>
        <v>0.13304056229325895</v>
      </c>
      <c r="AU552">
        <v>335</v>
      </c>
      <c r="AV552">
        <f t="shared" si="290"/>
        <v>21.082329580401481</v>
      </c>
      <c r="AW552">
        <f t="shared" si="291"/>
        <v>24.626372940439715</v>
      </c>
      <c r="AX552">
        <f t="shared" si="292"/>
        <v>1.1681049215421071</v>
      </c>
      <c r="AY552" s="5"/>
      <c r="BD552" s="5"/>
    </row>
    <row r="553" spans="1:61">
      <c r="A553">
        <v>148</v>
      </c>
      <c r="B553">
        <v>82</v>
      </c>
      <c r="C553" t="s">
        <v>58</v>
      </c>
      <c r="D553">
        <v>2</v>
      </c>
      <c r="E553" s="2">
        <f t="shared" si="294"/>
        <v>109</v>
      </c>
      <c r="F553" s="3">
        <v>30425.494444444445</v>
      </c>
      <c r="G553" t="s">
        <v>47</v>
      </c>
      <c r="H553">
        <v>-10.5</v>
      </c>
      <c r="I553">
        <v>-15.6</v>
      </c>
      <c r="J553">
        <v>1040</v>
      </c>
      <c r="K553">
        <v>20.7</v>
      </c>
      <c r="L553">
        <v>47.5</v>
      </c>
      <c r="M553">
        <v>42.1</v>
      </c>
      <c r="N553">
        <v>330</v>
      </c>
      <c r="O553" t="s">
        <v>46</v>
      </c>
      <c r="P553">
        <v>21</v>
      </c>
      <c r="Q553">
        <v>13.377000000000001</v>
      </c>
      <c r="R553">
        <v>324</v>
      </c>
      <c r="S553">
        <v>0.7923</v>
      </c>
      <c r="T553">
        <v>59.2</v>
      </c>
      <c r="U553">
        <v>21.3</v>
      </c>
      <c r="V553">
        <v>217</v>
      </c>
      <c r="W553">
        <v>1560</v>
      </c>
      <c r="X553">
        <v>3.7422</v>
      </c>
      <c r="AM553">
        <v>212</v>
      </c>
      <c r="AN553">
        <f t="shared" si="293"/>
        <v>2448.1404400000001</v>
      </c>
      <c r="AO553">
        <f t="shared" si="288"/>
        <v>39.067482507546124</v>
      </c>
      <c r="AQ553">
        <f t="shared" si="289"/>
        <v>1.7214357761931951</v>
      </c>
      <c r="AS553">
        <f>0.15852+0.0847*COS(RADIANS(E553/365*360))</f>
        <v>0.13304056229325895</v>
      </c>
      <c r="AU553">
        <v>1560</v>
      </c>
      <c r="AV553">
        <f t="shared" si="290"/>
        <v>36.249921630662513</v>
      </c>
      <c r="AW553">
        <f t="shared" si="291"/>
        <v>42.580584150231545</v>
      </c>
      <c r="AX553">
        <f t="shared" si="292"/>
        <v>1.1746393436121019</v>
      </c>
      <c r="AY553" s="5">
        <f>W553*AS553*AV553/SQRT(W553^2*AS553^2-AV553^2)</f>
        <v>36.815838032484869</v>
      </c>
      <c r="AZ553">
        <f>LN(AY553)-LN(1+EXP(614.6/8.314-200000/AN553))+32879/AN553</f>
        <v>17.035700069544145</v>
      </c>
      <c r="BA553">
        <f>EXP(AZ553-32879/8.314/298.16)/(1+EXP(614.6/8.314-200000/298.16/8.314))</f>
        <v>43.423733037731168</v>
      </c>
      <c r="BB553">
        <f>+EXP(11.88-14510/AN553)*1000</f>
        <v>384926.51387636183</v>
      </c>
      <c r="BC553">
        <f>+EXP(38.08-80470/AN553)</f>
        <v>183.12220068759808</v>
      </c>
      <c r="BD553" s="5">
        <f>(X553+AQ553)*(V553+BC553*(1+212.78/BB553*1000))/(V553-AO553)</f>
        <v>15.394523863630541</v>
      </c>
      <c r="BE553">
        <f>+LN(BD553)-LN(1+EXP(645/8.31-203000/AN553))+(74000/AN553)</f>
        <v>32.956070388069023</v>
      </c>
      <c r="BF553">
        <f>EXP(BE553-74000/8.314/298.16)/(1+EXP(645/8.314-203000/298.16/8.314))</f>
        <v>21.995048923889133</v>
      </c>
    </row>
    <row r="554" spans="1:61">
      <c r="A554">
        <v>148</v>
      </c>
      <c r="B554">
        <v>82</v>
      </c>
      <c r="C554" t="s">
        <v>58</v>
      </c>
      <c r="D554">
        <v>2</v>
      </c>
      <c r="E554" s="2">
        <f t="shared" si="294"/>
        <v>109</v>
      </c>
      <c r="F554" s="3">
        <v>30425.415277777778</v>
      </c>
      <c r="G554" t="s">
        <v>47</v>
      </c>
      <c r="H554">
        <v>-10.5</v>
      </c>
      <c r="I554">
        <v>-14.9</v>
      </c>
      <c r="J554">
        <v>1040</v>
      </c>
      <c r="K554">
        <v>16.8</v>
      </c>
      <c r="L554">
        <v>50.2</v>
      </c>
      <c r="M554">
        <v>53.2</v>
      </c>
      <c r="N554">
        <v>330</v>
      </c>
      <c r="O554" t="s">
        <v>46</v>
      </c>
      <c r="P554">
        <v>14.8</v>
      </c>
      <c r="Q554">
        <v>10</v>
      </c>
      <c r="R554">
        <v>326</v>
      </c>
      <c r="S554">
        <v>0.41789999999999999</v>
      </c>
      <c r="T554">
        <v>41.8</v>
      </c>
      <c r="U554">
        <v>17.399999999999999</v>
      </c>
      <c r="V554">
        <v>212</v>
      </c>
      <c r="W554">
        <v>1986</v>
      </c>
      <c r="X554">
        <v>2.8508</v>
      </c>
      <c r="AM554">
        <v>212</v>
      </c>
      <c r="AN554">
        <f t="shared" si="293"/>
        <v>2415.7158399999998</v>
      </c>
      <c r="AO554">
        <f t="shared" si="288"/>
        <v>33.326328884140914</v>
      </c>
      <c r="AQ554">
        <f t="shared" si="289"/>
        <v>1.2590546460346721</v>
      </c>
      <c r="AS554">
        <f>0.15852+0.0847*COS(RADIANS(E554/365*360))</f>
        <v>0.13304056229325895</v>
      </c>
      <c r="AU554">
        <v>1986</v>
      </c>
      <c r="AV554">
        <f t="shared" si="290"/>
        <v>25.638291596220132</v>
      </c>
      <c r="AW554">
        <f t="shared" si="291"/>
        <v>29.992937172257829</v>
      </c>
      <c r="AX554">
        <f t="shared" si="292"/>
        <v>1.1698492881124616</v>
      </c>
      <c r="AY554" s="5">
        <f>W554*AS554*AV554/SQRT(W554^2*AS554^2-AV554^2)</f>
        <v>25.759851631606008</v>
      </c>
      <c r="AZ554">
        <f>LN(AY554)-LN(1+EXP(614.6/8.314-200000/AN554))+32879/AN554</f>
        <v>16.859134706291211</v>
      </c>
      <c r="BA554">
        <f>EXP(AZ554-32879/8.314/298.16)/(1+EXP(614.6/8.314-200000/298.16/8.314))</f>
        <v>36.395341022957425</v>
      </c>
      <c r="BB554">
        <f>+EXP(11.88-14510/AN554)*1000</f>
        <v>355490.61093020655</v>
      </c>
      <c r="BC554">
        <f>+EXP(38.08-80470/AN554)</f>
        <v>117.79700981136246</v>
      </c>
      <c r="BD554" s="5">
        <f>(X554+AQ554)*(V554+BC554*(1+212.78/BB554*1000))/(V554-AO554)</f>
        <v>9.2078167988272526</v>
      </c>
      <c r="BE554">
        <f>+LN(BD554)-LN(1+EXP(645/8.31-203000/AN554))+(74000/AN554)</f>
        <v>32.851160462633644</v>
      </c>
      <c r="BF554">
        <f>EXP(BE554-74000/8.314/298.16)/(1+EXP(645/8.314-203000/298.16/8.314))</f>
        <v>19.804465719950681</v>
      </c>
    </row>
    <row r="555" spans="1:61">
      <c r="A555">
        <v>148</v>
      </c>
      <c r="B555">
        <v>82</v>
      </c>
      <c r="C555" t="s">
        <v>58</v>
      </c>
      <c r="D555">
        <v>2</v>
      </c>
      <c r="E555" s="2">
        <f t="shared" si="294"/>
        <v>109</v>
      </c>
      <c r="F555" s="3">
        <v>30425.460416666665</v>
      </c>
      <c r="G555" t="s">
        <v>47</v>
      </c>
      <c r="H555">
        <v>-10.5</v>
      </c>
      <c r="I555">
        <v>-17.5</v>
      </c>
      <c r="J555">
        <v>1040</v>
      </c>
      <c r="K555">
        <v>20.399999999999999</v>
      </c>
      <c r="L555">
        <v>47.8</v>
      </c>
      <c r="M555">
        <v>47</v>
      </c>
      <c r="N555">
        <v>330</v>
      </c>
      <c r="O555" t="s">
        <v>46</v>
      </c>
      <c r="P555">
        <v>17.899999999999999</v>
      </c>
      <c r="Q555">
        <v>12.766999999999999</v>
      </c>
      <c r="R555">
        <v>323</v>
      </c>
      <c r="S555">
        <v>1.1366000000000001</v>
      </c>
      <c r="T555">
        <v>89</v>
      </c>
      <c r="U555">
        <v>20.8</v>
      </c>
      <c r="V555">
        <v>236</v>
      </c>
      <c r="W555">
        <v>2000</v>
      </c>
      <c r="X555">
        <v>4.5476000000000001</v>
      </c>
      <c r="AM555">
        <v>212</v>
      </c>
      <c r="AN555">
        <f t="shared" si="293"/>
        <v>2443.9834400000004</v>
      </c>
      <c r="AO555">
        <f t="shared" si="288"/>
        <v>38.288473049032525</v>
      </c>
      <c r="AQ555">
        <f t="shared" si="289"/>
        <v>1.6545354563244521</v>
      </c>
      <c r="AS555">
        <f>0.15852+0.0847*COS(RADIANS(E555/365*360))</f>
        <v>0.13304056229325895</v>
      </c>
      <c r="AU555">
        <v>2000</v>
      </c>
      <c r="AV555">
        <f t="shared" si="290"/>
        <v>39.221679992491495</v>
      </c>
      <c r="AW555">
        <f t="shared" si="291"/>
        <v>45.926032262452146</v>
      </c>
      <c r="AX555">
        <f t="shared" si="292"/>
        <v>1.1709348572331455</v>
      </c>
      <c r="AY555" s="5">
        <f>W555*AS555*AV555/SQRT(W555^2*AS555^2-AV555^2)</f>
        <v>39.654860846718371</v>
      </c>
      <c r="AZ555">
        <f>LN(AY555)-LN(1+EXP(614.6/8.314-200000/AN555))+32879/AN555</f>
        <v>17.132883733446235</v>
      </c>
      <c r="BA555">
        <f>EXP(AZ555-32879/8.314/298.16)/(1+EXP(614.6/8.314-200000/298.16/8.314))</f>
        <v>47.855679262669305</v>
      </c>
      <c r="BB555">
        <f>+EXP(11.88-14510/AN555)*1000</f>
        <v>381065.48181619798</v>
      </c>
      <c r="BC555">
        <f>+EXP(38.08-80470/AN555)</f>
        <v>173.16501564259352</v>
      </c>
      <c r="BD555" s="5">
        <f>(X555+AQ555)*(V555+BC555*(1+212.78/BB555*1000))/(V555-AO555)</f>
        <v>15.86854795560634</v>
      </c>
      <c r="BE555">
        <f>+LN(BD555)-LN(1+EXP(645/8.31-203000/AN555))+(74000/AN555)</f>
        <v>33.038462853096036</v>
      </c>
      <c r="BF555">
        <f>EXP(BE555-74000/8.314/298.16)/(1+EXP(645/8.314-203000/298.16/8.314))</f>
        <v>23.88402544743979</v>
      </c>
    </row>
    <row r="556" spans="1:61">
      <c r="E556" s="2"/>
      <c r="F556" s="3"/>
    </row>
    <row r="557" spans="1:61">
      <c r="A557">
        <v>148</v>
      </c>
      <c r="B557">
        <v>82</v>
      </c>
      <c r="C557" t="s">
        <v>58</v>
      </c>
      <c r="D557">
        <v>3</v>
      </c>
      <c r="E557" s="2">
        <f t="shared" si="294"/>
        <v>109</v>
      </c>
      <c r="F557" s="3">
        <v>30425.265972222223</v>
      </c>
      <c r="G557" t="s">
        <v>47</v>
      </c>
      <c r="H557">
        <v>-10.5</v>
      </c>
      <c r="I557">
        <v>-9.9</v>
      </c>
      <c r="J557">
        <v>1040</v>
      </c>
      <c r="K557">
        <v>11.5</v>
      </c>
      <c r="L557">
        <v>35.4</v>
      </c>
      <c r="M557">
        <v>28.4</v>
      </c>
      <c r="N557">
        <v>330</v>
      </c>
      <c r="O557" t="s">
        <v>46</v>
      </c>
      <c r="P557">
        <v>10.199999999999999</v>
      </c>
      <c r="Q557">
        <v>8.4480000000000004</v>
      </c>
      <c r="R557">
        <v>331</v>
      </c>
      <c r="S557">
        <v>0.93630000000000002</v>
      </c>
      <c r="T557">
        <v>110.8</v>
      </c>
      <c r="U557">
        <v>11.4</v>
      </c>
      <c r="V557">
        <v>338</v>
      </c>
      <c r="W557">
        <v>22</v>
      </c>
      <c r="X557">
        <v>-0.81579999999999997</v>
      </c>
      <c r="AH557" s="8">
        <f>AVERAGE(X557:X557)-AVERAGE(W557:W557)*AT557</f>
        <v>-1.37700361</v>
      </c>
      <c r="AK557">
        <f>U557</f>
        <v>11.4</v>
      </c>
      <c r="AM557">
        <v>212</v>
      </c>
      <c r="AN557">
        <f>8.314*(AK557+273.16)</f>
        <v>2365.8318399999998</v>
      </c>
      <c r="AO557">
        <f>0.5*AM557/1.01325*1000/EXP(-3.9489+28990/AN557)</f>
        <v>25.875930848962735</v>
      </c>
      <c r="AP557">
        <f>LN(-AH557)+57052/AN557</f>
        <v>24.434895122840345</v>
      </c>
      <c r="AQ557">
        <f>EXP(AP$557-57052/AN557)</f>
        <v>1.3770036099999998</v>
      </c>
      <c r="AS557">
        <f>0.15852+0.0847*COS(RADIANS(E557/365*360))</f>
        <v>0.13304056229325895</v>
      </c>
      <c r="AT557">
        <f>0.000000926*E557*E557 - 0.000385884*E557+ 0.056568805</f>
        <v>2.5509255000000002E-2</v>
      </c>
      <c r="AU557">
        <v>22</v>
      </c>
      <c r="AV557">
        <f>(X557+AQ557)/(V557-AO557)*(4*V557+8*AO557)</f>
        <v>2.8031180342359643</v>
      </c>
      <c r="AW557">
        <f>(X557+AQ557)/(V557-AO557)*(4.5*V557+10.5*AO557)</f>
        <v>3.223295737794956</v>
      </c>
      <c r="AX557">
        <f>AW557/AV557</f>
        <v>1.1498965432162109</v>
      </c>
      <c r="AY557" s="5"/>
      <c r="BD557" s="5"/>
    </row>
    <row r="558" spans="1:61">
      <c r="E558" s="2"/>
      <c r="F558" s="3"/>
    </row>
    <row r="559" spans="1:61">
      <c r="A559">
        <v>149</v>
      </c>
      <c r="B559">
        <v>82</v>
      </c>
      <c r="C559" t="s">
        <v>58</v>
      </c>
      <c r="D559">
        <v>1</v>
      </c>
      <c r="E559" s="2">
        <f t="shared" si="294"/>
        <v>109</v>
      </c>
      <c r="F559" s="3">
        <v>30425.287499999999</v>
      </c>
      <c r="G559" t="s">
        <v>47</v>
      </c>
      <c r="H559" t="s">
        <v>46</v>
      </c>
      <c r="I559" t="s">
        <v>46</v>
      </c>
      <c r="J559">
        <v>1040</v>
      </c>
      <c r="K559">
        <v>11.1</v>
      </c>
      <c r="L559">
        <v>30.1</v>
      </c>
      <c r="M559">
        <v>28.1</v>
      </c>
      <c r="N559">
        <v>330</v>
      </c>
      <c r="O559" t="s">
        <v>46</v>
      </c>
      <c r="P559">
        <v>11.1</v>
      </c>
      <c r="Q559">
        <v>8.74</v>
      </c>
      <c r="R559">
        <v>330</v>
      </c>
      <c r="S559">
        <v>0.32450000000000001</v>
      </c>
      <c r="T559">
        <v>37.1</v>
      </c>
      <c r="U559">
        <v>10.8</v>
      </c>
      <c r="V559">
        <v>338</v>
      </c>
      <c r="W559">
        <v>35</v>
      </c>
      <c r="X559">
        <v>-0.28589999999999999</v>
      </c>
      <c r="AH559" s="8">
        <f>(AVERAGE(X559:X559)-AVERAGE(W559:W559)*AT559)*0.5</f>
        <v>-0.58936196250000006</v>
      </c>
      <c r="AK559">
        <f>U559</f>
        <v>10.8</v>
      </c>
      <c r="AM559">
        <v>212</v>
      </c>
      <c r="AN559">
        <f>8.314*(AK559+273.16)</f>
        <v>2360.8434400000001</v>
      </c>
      <c r="AO559">
        <f t="shared" ref="AO559:AO566" si="295">0.5*AM559/1.01325*1000/EXP(-3.9489+28990/AN559)</f>
        <v>25.214561208776146</v>
      </c>
      <c r="AP559">
        <f>LN(-AH559)+57052/AN559</f>
        <v>23.63722486339524</v>
      </c>
      <c r="AQ559">
        <f t="shared" ref="AQ559:AQ566" si="296">EXP(AP$559-57052/AN559)</f>
        <v>0.58936196249999928</v>
      </c>
      <c r="AS559">
        <f>0.15852+0.0847*COS(RADIANS(E559/365*360))</f>
        <v>0.13304056229325895</v>
      </c>
      <c r="AT559">
        <f>0.000000926*E559*E559 - 0.000385884*E559+ 0.056568805</f>
        <v>2.5509255000000002E-2</v>
      </c>
      <c r="AU559">
        <v>35</v>
      </c>
      <c r="AV559">
        <f t="shared" ref="AV559:AV566" si="297">(X559+AQ559)/(V559-AO559)*(4*V559+8*AO559)</f>
        <v>1.5074034678405905</v>
      </c>
      <c r="AW559">
        <f t="shared" ref="AW559:AW566" si="298">(X559+AQ559)/(V559-AO559)*(4.5*V559+10.5*AO559)</f>
        <v>1.7325233535507383</v>
      </c>
      <c r="AX559">
        <f t="shared" ref="AX559:AX566" si="299">AW559/AV559</f>
        <v>1.149342820626942</v>
      </c>
      <c r="AY559" s="5"/>
      <c r="BD559" s="5"/>
      <c r="BG559">
        <f>AVERAGE(BA559:BA566)</f>
        <v>12.392308631723301</v>
      </c>
      <c r="BH559">
        <f>AVERAGE(BF559:BF566)</f>
        <v>5.8435099404410202</v>
      </c>
      <c r="BI559">
        <f>BG559/BH559</f>
        <v>2.1206960812987052</v>
      </c>
    </row>
    <row r="560" spans="1:61">
      <c r="A560">
        <v>149</v>
      </c>
      <c r="B560">
        <v>82</v>
      </c>
      <c r="C560" t="s">
        <v>58</v>
      </c>
      <c r="D560">
        <v>1</v>
      </c>
      <c r="E560" s="2">
        <f t="shared" si="294"/>
        <v>109</v>
      </c>
      <c r="F560" s="3">
        <v>30425.361111111109</v>
      </c>
      <c r="G560" t="s">
        <v>47</v>
      </c>
      <c r="H560" t="s">
        <v>46</v>
      </c>
      <c r="I560" t="s">
        <v>46</v>
      </c>
      <c r="J560">
        <v>1040</v>
      </c>
      <c r="K560">
        <v>16.2</v>
      </c>
      <c r="L560">
        <v>53</v>
      </c>
      <c r="M560">
        <v>51.6</v>
      </c>
      <c r="N560">
        <v>330</v>
      </c>
      <c r="O560" t="s">
        <v>46</v>
      </c>
      <c r="P560">
        <v>16</v>
      </c>
      <c r="Q560">
        <v>8.5429999999999993</v>
      </c>
      <c r="R560">
        <v>329</v>
      </c>
      <c r="S560">
        <v>0.34370000000000001</v>
      </c>
      <c r="T560">
        <v>40.200000000000003</v>
      </c>
      <c r="U560">
        <v>16.3</v>
      </c>
      <c r="V560">
        <v>301</v>
      </c>
      <c r="W560">
        <v>263</v>
      </c>
      <c r="X560">
        <v>0.60309999999999997</v>
      </c>
      <c r="AM560">
        <v>212</v>
      </c>
      <c r="AN560">
        <f t="shared" ref="AN560:AN566" si="300">8.314*(U560+273.16)</f>
        <v>2406.5704400000004</v>
      </c>
      <c r="AO560">
        <f t="shared" si="295"/>
        <v>31.840637032230198</v>
      </c>
      <c r="AQ560">
        <f t="shared" si="296"/>
        <v>0.93282264463114628</v>
      </c>
      <c r="AS560">
        <f>0.15852+0.0847*COS(RADIANS(E560/365*360))</f>
        <v>0.13304056229325895</v>
      </c>
      <c r="AU560">
        <v>263</v>
      </c>
      <c r="AV560">
        <f t="shared" si="297"/>
        <v>8.3240236673559522</v>
      </c>
      <c r="AW560">
        <f t="shared" si="298"/>
        <v>9.6370682618793673</v>
      </c>
      <c r="AX560">
        <f t="shared" si="299"/>
        <v>1.1577415739064676</v>
      </c>
      <c r="AY560" s="5"/>
      <c r="BD560" s="5"/>
    </row>
    <row r="561" spans="1:61">
      <c r="A561">
        <v>149</v>
      </c>
      <c r="B561">
        <v>82</v>
      </c>
      <c r="C561" t="s">
        <v>58</v>
      </c>
      <c r="D561">
        <v>1</v>
      </c>
      <c r="E561" s="2">
        <f t="shared" si="294"/>
        <v>109</v>
      </c>
      <c r="F561" s="3">
        <v>30425.326388888891</v>
      </c>
      <c r="G561" t="s">
        <v>47</v>
      </c>
      <c r="H561" t="s">
        <v>46</v>
      </c>
      <c r="I561" t="s">
        <v>46</v>
      </c>
      <c r="J561">
        <v>1040</v>
      </c>
      <c r="K561">
        <v>14.4</v>
      </c>
      <c r="L561">
        <v>33.5</v>
      </c>
      <c r="M561">
        <v>32.799999999999997</v>
      </c>
      <c r="N561">
        <v>330</v>
      </c>
      <c r="O561" t="s">
        <v>46</v>
      </c>
      <c r="P561">
        <v>13.8</v>
      </c>
      <c r="Q561">
        <v>10.936</v>
      </c>
      <c r="R561">
        <v>329</v>
      </c>
      <c r="S561">
        <v>0.38769999999999999</v>
      </c>
      <c r="T561">
        <v>35.5</v>
      </c>
      <c r="U561">
        <v>14.7</v>
      </c>
      <c r="V561">
        <v>296</v>
      </c>
      <c r="W561">
        <v>272</v>
      </c>
      <c r="X561">
        <v>0.59799999999999998</v>
      </c>
      <c r="AM561">
        <v>212</v>
      </c>
      <c r="AN561">
        <f t="shared" si="300"/>
        <v>2393.2680399999999</v>
      </c>
      <c r="AO561">
        <f t="shared" si="295"/>
        <v>29.778526703074959</v>
      </c>
      <c r="AQ561">
        <f t="shared" si="296"/>
        <v>0.81766015100726164</v>
      </c>
      <c r="AS561">
        <f>0.15852+0.0847*COS(RADIANS(E561/365*360))</f>
        <v>0.13304056229325895</v>
      </c>
      <c r="AU561">
        <v>272</v>
      </c>
      <c r="AV561">
        <f t="shared" si="297"/>
        <v>7.5628452608741688</v>
      </c>
      <c r="AW561">
        <f t="shared" si="298"/>
        <v>8.745726500589079</v>
      </c>
      <c r="AX561">
        <f t="shared" si="299"/>
        <v>1.156406907574119</v>
      </c>
      <c r="AY561" s="5"/>
      <c r="BD561" s="5"/>
    </row>
    <row r="562" spans="1:61">
      <c r="A562">
        <v>149</v>
      </c>
      <c r="B562">
        <v>82</v>
      </c>
      <c r="C562" t="s">
        <v>58</v>
      </c>
      <c r="D562">
        <v>1</v>
      </c>
      <c r="E562" s="2">
        <f t="shared" si="294"/>
        <v>109</v>
      </c>
      <c r="F562" s="3">
        <v>30425.395833333332</v>
      </c>
      <c r="G562" t="s">
        <v>47</v>
      </c>
      <c r="H562" t="s">
        <v>46</v>
      </c>
      <c r="I562" t="s">
        <v>46</v>
      </c>
      <c r="J562">
        <v>1040</v>
      </c>
      <c r="K562">
        <v>14.9</v>
      </c>
      <c r="L562">
        <v>54.3</v>
      </c>
      <c r="M562">
        <v>53.2</v>
      </c>
      <c r="N562">
        <v>330</v>
      </c>
      <c r="O562" t="s">
        <v>46</v>
      </c>
      <c r="P562">
        <v>14.8</v>
      </c>
      <c r="Q562">
        <v>7.97</v>
      </c>
      <c r="R562">
        <v>329</v>
      </c>
      <c r="S562">
        <v>0.14729999999999999</v>
      </c>
      <c r="T562">
        <v>18.5</v>
      </c>
      <c r="U562">
        <v>15.3</v>
      </c>
      <c r="V562">
        <v>285</v>
      </c>
      <c r="W562">
        <v>299</v>
      </c>
      <c r="X562">
        <v>0.46429999999999999</v>
      </c>
      <c r="AM562">
        <v>212</v>
      </c>
      <c r="AN562">
        <f t="shared" si="300"/>
        <v>2398.2564400000001</v>
      </c>
      <c r="AO562">
        <f t="shared" si="295"/>
        <v>30.538342550406046</v>
      </c>
      <c r="AQ562">
        <f t="shared" si="296"/>
        <v>0.85922532703962873</v>
      </c>
      <c r="AS562">
        <f>0.15852+0.0847*COS(RADIANS(E562/365*360))</f>
        <v>0.13304056229325895</v>
      </c>
      <c r="AU562">
        <v>299</v>
      </c>
      <c r="AV562">
        <f t="shared" si="297"/>
        <v>7.2001615083337391</v>
      </c>
      <c r="AW562">
        <f t="shared" si="298"/>
        <v>8.3384392218973602</v>
      </c>
      <c r="AX562">
        <f t="shared" si="299"/>
        <v>1.1580905806413002</v>
      </c>
      <c r="AY562" s="5"/>
      <c r="BD562" s="5"/>
    </row>
    <row r="563" spans="1:61">
      <c r="A563">
        <v>149</v>
      </c>
      <c r="B563">
        <v>82</v>
      </c>
      <c r="C563" t="s">
        <v>58</v>
      </c>
      <c r="D563">
        <v>1</v>
      </c>
      <c r="E563" s="2">
        <f>ROUND(F563,0)-"1-1-83"</f>
        <v>109</v>
      </c>
      <c r="F563" s="3">
        <v>30425.505555555555</v>
      </c>
      <c r="G563" t="s">
        <v>47</v>
      </c>
      <c r="H563" t="s">
        <v>46</v>
      </c>
      <c r="I563" t="s">
        <v>46</v>
      </c>
      <c r="J563">
        <v>1040</v>
      </c>
      <c r="K563">
        <v>20.6</v>
      </c>
      <c r="L563">
        <v>42.7</v>
      </c>
      <c r="M563">
        <v>42.9</v>
      </c>
      <c r="N563">
        <v>330</v>
      </c>
      <c r="O563" t="s">
        <v>46</v>
      </c>
      <c r="P563">
        <v>20.2</v>
      </c>
      <c r="Q563">
        <v>14.279</v>
      </c>
      <c r="R563">
        <v>329</v>
      </c>
      <c r="S563">
        <v>0.31709999999999999</v>
      </c>
      <c r="T563">
        <v>22.2</v>
      </c>
      <c r="U563">
        <v>21.1</v>
      </c>
      <c r="V563">
        <v>290</v>
      </c>
      <c r="W563">
        <v>628</v>
      </c>
      <c r="X563">
        <v>0.44090000000000001</v>
      </c>
      <c r="AM563">
        <v>212</v>
      </c>
      <c r="AN563">
        <f t="shared" si="300"/>
        <v>2446.4776400000005</v>
      </c>
      <c r="AO563">
        <f t="shared" si="295"/>
        <v>38.754312935573068</v>
      </c>
      <c r="AQ563">
        <f t="shared" si="296"/>
        <v>1.3732319533967816</v>
      </c>
      <c r="AS563">
        <f>0.15852+0.0847*COS(RADIANS(E563/365*360))</f>
        <v>0.13304056229325895</v>
      </c>
      <c r="AU563">
        <v>628</v>
      </c>
      <c r="AV563">
        <f t="shared" si="297"/>
        <v>10.614457093877597</v>
      </c>
      <c r="AW563">
        <f t="shared" si="298"/>
        <v>12.361005390648605</v>
      </c>
      <c r="AX563">
        <f t="shared" si="299"/>
        <v>1.164544289107204</v>
      </c>
      <c r="AY563" s="5">
        <f>W563*AS563*AV563/SQRT(W563^2*AS563^2-AV563^2)</f>
        <v>10.70116773875483</v>
      </c>
      <c r="AZ563">
        <f>LN(AY563)-LN(1+EXP(614.6/8.314-200000/AN563))+32879/AN563</f>
        <v>15.80927568814457</v>
      </c>
      <c r="BA563">
        <f>EXP(AZ563-32879/8.314/298.16)/(1+EXP(614.6/8.314-200000/298.16/8.314))</f>
        <v>12.737899401789628</v>
      </c>
      <c r="BB563">
        <f>+EXP(11.88-14510/AN563)*1000</f>
        <v>383379.00474886067</v>
      </c>
      <c r="BC563">
        <f>+EXP(38.08-80470/AN563)</f>
        <v>179.076486007803</v>
      </c>
      <c r="BD563" s="5">
        <f>(X563+AQ563)*(V563+BC563*(1+212.78/BB563*1000))/(V563-AO563)</f>
        <v>4.1046377534344058</v>
      </c>
      <c r="BE563">
        <f>+LN(BD563)-LN(1+EXP(645/8.31-203000/AN563))+(74000/AN563)</f>
        <v>31.654991933687661</v>
      </c>
      <c r="BF563">
        <f>EXP(BE563-74000/8.314/298.16)/(1+EXP(645/8.314-203000/298.16/8.314))</f>
        <v>5.9878889726000031</v>
      </c>
    </row>
    <row r="564" spans="1:61">
      <c r="A564">
        <v>149</v>
      </c>
      <c r="B564">
        <v>82</v>
      </c>
      <c r="C564" t="s">
        <v>58</v>
      </c>
      <c r="D564">
        <v>1</v>
      </c>
      <c r="E564" s="2">
        <f t="shared" si="294"/>
        <v>109</v>
      </c>
      <c r="F564" s="3">
        <v>30425.427083333332</v>
      </c>
      <c r="G564" t="s">
        <v>47</v>
      </c>
      <c r="H564" t="s">
        <v>46</v>
      </c>
      <c r="I564" t="s">
        <v>46</v>
      </c>
      <c r="J564">
        <v>1040</v>
      </c>
      <c r="K564">
        <v>17.399999999999999</v>
      </c>
      <c r="L564">
        <v>47.3</v>
      </c>
      <c r="M564">
        <v>47.3</v>
      </c>
      <c r="N564">
        <v>330</v>
      </c>
      <c r="O564" t="s">
        <v>46</v>
      </c>
      <c r="P564">
        <v>17.2</v>
      </c>
      <c r="Q564">
        <v>10.945</v>
      </c>
      <c r="R564">
        <v>329</v>
      </c>
      <c r="S564">
        <v>0.36299999999999999</v>
      </c>
      <c r="T564">
        <v>33.200000000000003</v>
      </c>
      <c r="U564">
        <v>18</v>
      </c>
      <c r="V564">
        <v>308</v>
      </c>
      <c r="W564">
        <v>650</v>
      </c>
      <c r="X564">
        <v>0.32819999999999999</v>
      </c>
      <c r="AM564">
        <v>212</v>
      </c>
      <c r="AN564">
        <f t="shared" si="300"/>
        <v>2420.70424</v>
      </c>
      <c r="AO564">
        <f t="shared" si="295"/>
        <v>34.16075996917013</v>
      </c>
      <c r="AQ564">
        <f t="shared" si="296"/>
        <v>1.0713042547774845</v>
      </c>
      <c r="AS564">
        <f>0.15852+0.0847*COS(RADIANS(E564/365*360))</f>
        <v>0.13304056229325895</v>
      </c>
      <c r="AU564">
        <v>650</v>
      </c>
      <c r="AV564">
        <f t="shared" si="297"/>
        <v>7.6930328649574609</v>
      </c>
      <c r="AW564">
        <f t="shared" si="298"/>
        <v>8.9165389538080841</v>
      </c>
      <c r="AX564">
        <f t="shared" si="299"/>
        <v>1.1590407983857467</v>
      </c>
      <c r="AY564" s="5">
        <f>W564*AS564*AV564/SQRT(W564^2*AS564^2-AV564^2)</f>
        <v>7.7236563835395202</v>
      </c>
      <c r="AZ564">
        <f>LN(AY564)-LN(1+EXP(614.6/8.314-200000/AN564))+32879/AN564</f>
        <v>15.626531860608564</v>
      </c>
      <c r="BA564">
        <f>EXP(AZ564-32879/8.314/298.16)/(1+EXP(614.6/8.314-200000/298.16/8.314))</f>
        <v>10.610434745884225</v>
      </c>
      <c r="BB564">
        <f>+EXP(11.88-14510/AN564)*1000</f>
        <v>359918.12350011297</v>
      </c>
      <c r="BC564">
        <f>+EXP(38.08-80470/AN564)</f>
        <v>126.16716010285872</v>
      </c>
      <c r="BD564" s="5">
        <f>(X564+AQ564)*(V564+BC564*(1+212.78/BB564*1000))/(V564-AO564)</f>
        <v>2.6000878534428846</v>
      </c>
      <c r="BE564">
        <f>+LN(BD564)-LN(1+EXP(645/8.31-203000/AN564))+(74000/AN564)</f>
        <v>31.52321864832011</v>
      </c>
      <c r="BF564">
        <f>EXP(BE564-74000/8.314/298.16)/(1+EXP(645/8.314-203000/298.16/8.314))</f>
        <v>5.2486223852898837</v>
      </c>
    </row>
    <row r="565" spans="1:61">
      <c r="A565">
        <v>149</v>
      </c>
      <c r="B565">
        <v>82</v>
      </c>
      <c r="C565" t="s">
        <v>58</v>
      </c>
      <c r="D565">
        <v>1</v>
      </c>
      <c r="E565" s="2">
        <f>ROUND(F565,0)-"1-1-83"</f>
        <v>109</v>
      </c>
      <c r="F565" s="3">
        <v>30425.548611111109</v>
      </c>
      <c r="G565" t="s">
        <v>47</v>
      </c>
      <c r="H565" t="s">
        <v>46</v>
      </c>
      <c r="I565" t="s">
        <v>46</v>
      </c>
      <c r="J565">
        <v>1040</v>
      </c>
      <c r="K565">
        <v>19.399999999999999</v>
      </c>
      <c r="L565">
        <v>48.4</v>
      </c>
      <c r="M565">
        <v>49.9</v>
      </c>
      <c r="N565">
        <v>330</v>
      </c>
      <c r="O565" t="s">
        <v>46</v>
      </c>
      <c r="P565">
        <v>18.100000000000001</v>
      </c>
      <c r="Q565">
        <v>12.013</v>
      </c>
      <c r="R565">
        <v>329</v>
      </c>
      <c r="S565">
        <v>0.32779999999999998</v>
      </c>
      <c r="T565">
        <v>27.3</v>
      </c>
      <c r="U565">
        <v>19.899999999999999</v>
      </c>
      <c r="V565">
        <v>307</v>
      </c>
      <c r="W565">
        <v>925</v>
      </c>
      <c r="X565">
        <v>0.27210000000000001</v>
      </c>
      <c r="AM565">
        <v>212</v>
      </c>
      <c r="AN565">
        <f t="shared" si="300"/>
        <v>2436.5008400000002</v>
      </c>
      <c r="AO565">
        <f t="shared" si="295"/>
        <v>36.918797415475069</v>
      </c>
      <c r="AQ565">
        <f t="shared" si="296"/>
        <v>1.2481691985724006</v>
      </c>
      <c r="AS565">
        <f>0.15852+0.0847*COS(RADIANS(E565/365*360))</f>
        <v>0.13304056229325895</v>
      </c>
      <c r="AU565">
        <v>925</v>
      </c>
      <c r="AV565">
        <f t="shared" si="297"/>
        <v>8.5748383751170874</v>
      </c>
      <c r="AW565">
        <f t="shared" si="298"/>
        <v>9.9584133696101595</v>
      </c>
      <c r="AX565">
        <f t="shared" si="299"/>
        <v>1.161352894826333</v>
      </c>
      <c r="AY565" s="5"/>
      <c r="BD565" s="5"/>
    </row>
    <row r="566" spans="1:61">
      <c r="A566">
        <v>149</v>
      </c>
      <c r="B566">
        <v>82</v>
      </c>
      <c r="C566" t="s">
        <v>58</v>
      </c>
      <c r="D566">
        <v>1</v>
      </c>
      <c r="E566" s="2">
        <f t="shared" si="294"/>
        <v>109</v>
      </c>
      <c r="F566" s="3">
        <v>30425.475694444445</v>
      </c>
      <c r="G566" t="s">
        <v>47</v>
      </c>
      <c r="H566" t="s">
        <v>46</v>
      </c>
      <c r="I566" t="s">
        <v>46</v>
      </c>
      <c r="J566">
        <v>1040</v>
      </c>
      <c r="K566">
        <v>22.1</v>
      </c>
      <c r="L566">
        <v>40.700000000000003</v>
      </c>
      <c r="M566">
        <v>42.1</v>
      </c>
      <c r="N566">
        <v>330</v>
      </c>
      <c r="O566" t="s">
        <v>46</v>
      </c>
      <c r="P566">
        <v>21</v>
      </c>
      <c r="Q566">
        <v>17.827999999999999</v>
      </c>
      <c r="R566">
        <v>329</v>
      </c>
      <c r="S566">
        <v>0.57369999999999999</v>
      </c>
      <c r="T566">
        <v>32.200000000000003</v>
      </c>
      <c r="U566">
        <v>23.6</v>
      </c>
      <c r="V566">
        <v>296</v>
      </c>
      <c r="W566">
        <v>1797</v>
      </c>
      <c r="X566">
        <v>0.48399999999999999</v>
      </c>
      <c r="AM566">
        <v>212</v>
      </c>
      <c r="AN566">
        <f t="shared" si="300"/>
        <v>2467.2626400000004</v>
      </c>
      <c r="AO566">
        <f t="shared" si="295"/>
        <v>42.822667547509667</v>
      </c>
      <c r="AQ566">
        <f t="shared" si="296"/>
        <v>1.6713347964744072</v>
      </c>
      <c r="AS566">
        <f>0.15852+0.0847*COS(RADIANS(E566/365*360))</f>
        <v>0.13304056229325895</v>
      </c>
      <c r="AU566">
        <v>1797</v>
      </c>
      <c r="AV566">
        <f t="shared" si="297"/>
        <v>12.996005016314632</v>
      </c>
      <c r="AW566">
        <f t="shared" si="298"/>
        <v>15.167338872156087</v>
      </c>
      <c r="AX566">
        <f t="shared" si="299"/>
        <v>1.1670770250639066</v>
      </c>
      <c r="AY566" s="5">
        <f>W566*AS566*AV566/SQRT(W566^2*AS566^2-AV566^2)</f>
        <v>13.015249183631596</v>
      </c>
      <c r="AZ566">
        <f>LN(AY566)-LN(1+EXP(614.6/8.314-200000/AN566))+32879/AN566</f>
        <v>15.891432248285088</v>
      </c>
      <c r="BA566">
        <f>EXP(AZ566-32879/8.314/298.16)/(1+EXP(614.6/8.314-200000/298.16/8.314))</f>
        <v>13.828591747496048</v>
      </c>
      <c r="BB566">
        <f>+EXP(11.88-14510/AN566)*1000</f>
        <v>403020.92494067608</v>
      </c>
      <c r="BC566">
        <f>+EXP(38.08-80470/AN566)</f>
        <v>236.25392643028658</v>
      </c>
      <c r="BD566" s="5">
        <f>(X566+AQ566)*(V566+BC566*(1+212.78/BB566*1000))/(V566-AO566)</f>
        <v>5.5930256951415132</v>
      </c>
      <c r="BE566">
        <f>+LN(BD566)-LN(1+EXP(645/8.31-203000/AN566))+(74000/AN566)</f>
        <v>31.704852741087542</v>
      </c>
      <c r="BF566">
        <f>EXP(BE566-74000/8.314/298.16)/(1+EXP(645/8.314-203000/298.16/8.314))</f>
        <v>6.2940184634331748</v>
      </c>
    </row>
    <row r="567" spans="1:61">
      <c r="E567" s="2"/>
      <c r="F567" s="3"/>
    </row>
    <row r="568" spans="1:61">
      <c r="A568">
        <v>149</v>
      </c>
      <c r="B568">
        <v>82</v>
      </c>
      <c r="C568" t="s">
        <v>58</v>
      </c>
      <c r="D568">
        <v>2</v>
      </c>
      <c r="E568" s="2">
        <f t="shared" si="294"/>
        <v>109</v>
      </c>
      <c r="F568" s="3">
        <v>30425.291666666668</v>
      </c>
      <c r="G568" t="s">
        <v>47</v>
      </c>
      <c r="H568" t="s">
        <v>46</v>
      </c>
      <c r="I568" t="s">
        <v>46</v>
      </c>
      <c r="J568">
        <v>1040</v>
      </c>
      <c r="K568">
        <v>11.3</v>
      </c>
      <c r="L568">
        <v>34.9</v>
      </c>
      <c r="M568">
        <v>28.1</v>
      </c>
      <c r="N568">
        <v>330</v>
      </c>
      <c r="O568" t="s">
        <v>46</v>
      </c>
      <c r="P568">
        <v>11.1</v>
      </c>
      <c r="Q568">
        <v>8.4879999999999995</v>
      </c>
      <c r="R568">
        <v>329</v>
      </c>
      <c r="S568">
        <v>0.62970000000000004</v>
      </c>
      <c r="T568">
        <v>74.2</v>
      </c>
      <c r="U568">
        <v>11.3</v>
      </c>
      <c r="V568">
        <v>317</v>
      </c>
      <c r="W568">
        <v>29</v>
      </c>
      <c r="X568">
        <v>0.36130000000000001</v>
      </c>
      <c r="AH568" s="8">
        <f>AVERAGE(X568:X568)-AVERAGE(W568:W568)*AT568</f>
        <v>-0.37846839500000001</v>
      </c>
      <c r="AK568">
        <f>U568</f>
        <v>11.3</v>
      </c>
      <c r="AM568">
        <v>212</v>
      </c>
      <c r="AN568">
        <f>8.314*(AK568+273.16)</f>
        <v>2365.0004400000003</v>
      </c>
      <c r="AO568">
        <f t="shared" ref="AO568:AO575" si="301">0.5*AM568/1.01325*1000/EXP(-3.9489+28990/AN568)</f>
        <v>25.76470542886327</v>
      </c>
      <c r="AP568">
        <f>LN(-AH568)+57052/AN568</f>
        <v>23.151840032106371</v>
      </c>
      <c r="AQ568">
        <f t="shared" ref="AQ568:AQ575" si="302">EXP(AP$568-57052/AN568)</f>
        <v>0.37846839500000024</v>
      </c>
      <c r="AS568">
        <f>0.15852+0.0847*COS(RADIANS(E568/365*360))</f>
        <v>0.13304056229325895</v>
      </c>
      <c r="AT568">
        <f>0.000000926*E568*E568 - 0.000385884*E568+ 0.056568805</f>
        <v>2.5509255000000002E-2</v>
      </c>
      <c r="AU568">
        <v>29</v>
      </c>
      <c r="AV568">
        <f t="shared" ref="AV568:AV575" si="303">(X568+AQ568)/(V568-AO568)*(4*V568+8*AO568)</f>
        <v>3.744414442376931</v>
      </c>
      <c r="AW568">
        <f t="shared" ref="AW568:AW575" si="304">(X568+AQ568)/(V568-AO568)*(4.5*V568+10.5*AO568)</f>
        <v>4.3106338554711634</v>
      </c>
      <c r="AX568">
        <f t="shared" ref="AX568:AX575" si="305">AW568/AV568</f>
        <v>1.1512170786134452</v>
      </c>
      <c r="AY568" s="5"/>
      <c r="BD568" s="5"/>
      <c r="BG568">
        <f>AVERAGE(BA568:BA575)</f>
        <v>91.461186485902886</v>
      </c>
      <c r="BH568">
        <f>AVERAGE(BF568:BF575)</f>
        <v>40.461442394172401</v>
      </c>
      <c r="BI568">
        <f>BG568/BH568</f>
        <v>2.260452941714107</v>
      </c>
    </row>
    <row r="569" spans="1:61">
      <c r="A569">
        <v>149</v>
      </c>
      <c r="B569">
        <v>82</v>
      </c>
      <c r="C569" t="s">
        <v>58</v>
      </c>
      <c r="D569">
        <v>2</v>
      </c>
      <c r="E569" s="2">
        <f t="shared" si="294"/>
        <v>109</v>
      </c>
      <c r="F569" s="3">
        <v>30425.327777777777</v>
      </c>
      <c r="G569" t="s">
        <v>47</v>
      </c>
      <c r="H569" t="s">
        <v>46</v>
      </c>
      <c r="I569" t="s">
        <v>46</v>
      </c>
      <c r="J569">
        <v>1040</v>
      </c>
      <c r="K569">
        <v>14.5</v>
      </c>
      <c r="L569">
        <v>39.1</v>
      </c>
      <c r="M569">
        <v>32.799999999999997</v>
      </c>
      <c r="N569">
        <v>330</v>
      </c>
      <c r="O569" t="s">
        <v>46</v>
      </c>
      <c r="P569">
        <v>13.8</v>
      </c>
      <c r="Q569">
        <v>10.106</v>
      </c>
      <c r="R569">
        <v>321</v>
      </c>
      <c r="S569">
        <v>0.84289999999999998</v>
      </c>
      <c r="T569">
        <v>83.4</v>
      </c>
      <c r="U569">
        <v>14.8</v>
      </c>
      <c r="V569">
        <v>226</v>
      </c>
      <c r="W569">
        <v>157</v>
      </c>
      <c r="X569">
        <v>4.7111999999999998</v>
      </c>
      <c r="AM569">
        <v>212</v>
      </c>
      <c r="AN569">
        <f t="shared" ref="AN569:AN575" si="306">8.314*(U569+273.16)</f>
        <v>2394.0994400000004</v>
      </c>
      <c r="AO569">
        <f t="shared" si="301"/>
        <v>29.904055010931092</v>
      </c>
      <c r="AQ569">
        <f t="shared" si="302"/>
        <v>0.50742066520426043</v>
      </c>
      <c r="AS569">
        <f>0.15852+0.0847*COS(RADIANS(E569/365*360))</f>
        <v>0.13304056229325895</v>
      </c>
      <c r="AU569">
        <v>157</v>
      </c>
      <c r="AV569">
        <f t="shared" si="303"/>
        <v>30.42437434035071</v>
      </c>
      <c r="AW569">
        <f t="shared" si="304"/>
        <v>35.421157592836259</v>
      </c>
      <c r="AX569">
        <f t="shared" si="305"/>
        <v>1.1642361876233722</v>
      </c>
      <c r="AY569" s="5"/>
      <c r="BD569" s="5"/>
    </row>
    <row r="570" spans="1:61">
      <c r="A570">
        <v>149</v>
      </c>
      <c r="B570">
        <v>82</v>
      </c>
      <c r="C570" t="s">
        <v>58</v>
      </c>
      <c r="D570">
        <v>2</v>
      </c>
      <c r="E570" s="2">
        <f t="shared" si="294"/>
        <v>109</v>
      </c>
      <c r="F570" s="3">
        <v>30425.428472222222</v>
      </c>
      <c r="G570" t="s">
        <v>47</v>
      </c>
      <c r="H570" t="s">
        <v>46</v>
      </c>
      <c r="I570" t="s">
        <v>46</v>
      </c>
      <c r="J570">
        <v>1040</v>
      </c>
      <c r="K570">
        <v>17.600000000000001</v>
      </c>
      <c r="L570">
        <v>52.7</v>
      </c>
      <c r="M570">
        <v>47.3</v>
      </c>
      <c r="N570">
        <v>330</v>
      </c>
      <c r="O570" t="s">
        <v>46</v>
      </c>
      <c r="P570">
        <v>17.2</v>
      </c>
      <c r="Q570">
        <v>10.153</v>
      </c>
      <c r="R570">
        <v>318</v>
      </c>
      <c r="S570">
        <v>1.0716000000000001</v>
      </c>
      <c r="T570">
        <v>105.5</v>
      </c>
      <c r="U570">
        <v>18.3</v>
      </c>
      <c r="V570">
        <v>195</v>
      </c>
      <c r="W570">
        <v>330</v>
      </c>
      <c r="X570">
        <v>7.7961999999999998</v>
      </c>
      <c r="AM570">
        <v>212</v>
      </c>
      <c r="AN570">
        <f t="shared" si="306"/>
        <v>2423.1984400000001</v>
      </c>
      <c r="AO570">
        <f t="shared" si="301"/>
        <v>34.584457343792096</v>
      </c>
      <c r="AQ570">
        <f t="shared" si="302"/>
        <v>0.67553583267903172</v>
      </c>
      <c r="AS570">
        <f>0.15852+0.0847*COS(RADIANS(E570/365*360))</f>
        <v>0.13304056229325895</v>
      </c>
      <c r="AU570">
        <v>330</v>
      </c>
      <c r="AV570">
        <f t="shared" si="303"/>
        <v>55.804299842316581</v>
      </c>
      <c r="AW570">
        <f t="shared" si="304"/>
        <v>65.519506886556201</v>
      </c>
      <c r="AX570">
        <f t="shared" si="305"/>
        <v>1.1740942377503416</v>
      </c>
      <c r="AY570" s="5"/>
      <c r="BB570">
        <f t="shared" ref="BB570:BB575" si="307">+EXP(11.88-14510/AN570)*1000</f>
        <v>362145.59484539949</v>
      </c>
      <c r="BC570">
        <f t="shared" ref="BC570:BC575" si="308">+EXP(38.08-80470/AN570)</f>
        <v>130.558854170312</v>
      </c>
      <c r="BD570" s="5">
        <f t="shared" ref="BD570:BD575" si="309">(X570+AQ570)*(V570+BC570*(1+212.78/BB570*1000))/(V570-AO570)</f>
        <v>21.244315358447974</v>
      </c>
      <c r="BE570">
        <f t="shared" ref="BE570:BE575" si="310">+LN(BD570)-LN(1+EXP(645/8.31-203000/AN570))+(74000/AN570)</f>
        <v>33.592122454454859</v>
      </c>
      <c r="BF570">
        <f t="shared" ref="BF570:BF575" si="311">EXP(BE570-74000/8.314/298.16)/(1+EXP(645/8.314-203000/298.16/8.314))</f>
        <v>41.548833466938021</v>
      </c>
    </row>
    <row r="571" spans="1:61">
      <c r="A571">
        <v>149</v>
      </c>
      <c r="B571">
        <v>82</v>
      </c>
      <c r="C571" t="s">
        <v>58</v>
      </c>
      <c r="D571">
        <v>2</v>
      </c>
      <c r="E571" s="2">
        <f t="shared" si="294"/>
        <v>109</v>
      </c>
      <c r="F571" s="3">
        <v>30425.397916666665</v>
      </c>
      <c r="G571" t="s">
        <v>47</v>
      </c>
      <c r="H571" t="s">
        <v>46</v>
      </c>
      <c r="I571" t="s">
        <v>46</v>
      </c>
      <c r="J571">
        <v>1040</v>
      </c>
      <c r="K571">
        <v>15</v>
      </c>
      <c r="L571">
        <v>59.8</v>
      </c>
      <c r="M571">
        <v>53.2</v>
      </c>
      <c r="N571">
        <v>330</v>
      </c>
      <c r="O571" t="s">
        <v>46</v>
      </c>
      <c r="P571">
        <v>14.8</v>
      </c>
      <c r="Q571">
        <v>6.9989999999999997</v>
      </c>
      <c r="R571">
        <v>320</v>
      </c>
      <c r="S571">
        <v>0.71030000000000004</v>
      </c>
      <c r="T571">
        <v>101.5</v>
      </c>
      <c r="U571">
        <v>15.3</v>
      </c>
      <c r="V571">
        <v>220</v>
      </c>
      <c r="W571">
        <v>346</v>
      </c>
      <c r="X571">
        <v>6.1071999999999997</v>
      </c>
      <c r="AM571">
        <v>212</v>
      </c>
      <c r="AN571">
        <f t="shared" si="306"/>
        <v>2398.2564400000001</v>
      </c>
      <c r="AO571">
        <f t="shared" si="301"/>
        <v>30.538342550406046</v>
      </c>
      <c r="AQ571">
        <f t="shared" si="302"/>
        <v>0.52881907995627131</v>
      </c>
      <c r="AS571">
        <f>0.15852+0.0847*COS(RADIANS(E571/365*360))</f>
        <v>0.13304056229325895</v>
      </c>
      <c r="AU571">
        <v>346</v>
      </c>
      <c r="AV571">
        <f t="shared" si="303"/>
        <v>39.379582557617852</v>
      </c>
      <c r="AW571">
        <f t="shared" si="304"/>
        <v>45.906468657044186</v>
      </c>
      <c r="AX571">
        <f t="shared" si="305"/>
        <v>1.1657428970933499</v>
      </c>
      <c r="AY571" s="5">
        <f>W571*AS571*AV571/SQRT(W571^2*AS571^2-AV571^2)</f>
        <v>76.04697296188786</v>
      </c>
      <c r="AZ571">
        <f>LN(AY571)-LN(1+EXP(614.6/8.314-200000/AN571))+32879/AN571</f>
        <v>18.040817206119975</v>
      </c>
      <c r="BA571">
        <f>EXP(AZ571-32879/8.314/298.16)/(1+EXP(614.6/8.314-200000/298.16/8.314))</f>
        <v>118.64350877947149</v>
      </c>
      <c r="BB571">
        <f t="shared" si="307"/>
        <v>340280.83988979232</v>
      </c>
      <c r="BC571">
        <f t="shared" si="308"/>
        <v>92.430521534967994</v>
      </c>
      <c r="BD571" s="5">
        <f t="shared" si="309"/>
        <v>12.967478202172584</v>
      </c>
      <c r="BE571">
        <f t="shared" si="310"/>
        <v>33.417307311897268</v>
      </c>
      <c r="BF571">
        <f t="shared" si="311"/>
        <v>34.884908097469705</v>
      </c>
    </row>
    <row r="572" spans="1:61">
      <c r="A572">
        <v>149</v>
      </c>
      <c r="B572">
        <v>82</v>
      </c>
      <c r="C572" t="s">
        <v>58</v>
      </c>
      <c r="D572">
        <v>2</v>
      </c>
      <c r="E572" s="2">
        <f>ROUND(F572,0)-"1-1-83"</f>
        <v>109</v>
      </c>
      <c r="F572" s="3">
        <v>30425.55</v>
      </c>
      <c r="G572" t="s">
        <v>47</v>
      </c>
      <c r="H572" t="s">
        <v>46</v>
      </c>
      <c r="I572" t="s">
        <v>46</v>
      </c>
      <c r="J572">
        <v>1040</v>
      </c>
      <c r="K572">
        <v>18.8</v>
      </c>
      <c r="L572">
        <v>55.8</v>
      </c>
      <c r="M572">
        <v>49.9</v>
      </c>
      <c r="N572">
        <v>330</v>
      </c>
      <c r="O572" t="s">
        <v>46</v>
      </c>
      <c r="P572">
        <v>18.100000000000001</v>
      </c>
      <c r="Q572">
        <v>9.875</v>
      </c>
      <c r="R572">
        <v>318</v>
      </c>
      <c r="S572">
        <v>0.94089999999999996</v>
      </c>
      <c r="T572">
        <v>95.3</v>
      </c>
      <c r="U572">
        <v>19.2</v>
      </c>
      <c r="V572">
        <v>207</v>
      </c>
      <c r="W572">
        <v>390</v>
      </c>
      <c r="X572">
        <v>6.3802000000000003</v>
      </c>
      <c r="AM572">
        <v>212</v>
      </c>
      <c r="AN572">
        <f t="shared" si="306"/>
        <v>2430.6810399999999</v>
      </c>
      <c r="AO572">
        <f t="shared" si="301"/>
        <v>35.881895012485344</v>
      </c>
      <c r="AQ572">
        <f t="shared" si="302"/>
        <v>0.72631531854558073</v>
      </c>
      <c r="AS572">
        <f>0.15852+0.0847*COS(RADIANS(E572/365*360))</f>
        <v>0.13304056229325895</v>
      </c>
      <c r="AU572">
        <v>390</v>
      </c>
      <c r="AV572">
        <f t="shared" si="303"/>
        <v>46.308113199659886</v>
      </c>
      <c r="AW572">
        <f t="shared" si="304"/>
        <v>54.331883840302055</v>
      </c>
      <c r="AX572">
        <f t="shared" si="305"/>
        <v>1.173269219716365</v>
      </c>
      <c r="AY572" s="5"/>
      <c r="BD572" s="5"/>
    </row>
    <row r="573" spans="1:61">
      <c r="A573">
        <v>149</v>
      </c>
      <c r="B573">
        <v>82</v>
      </c>
      <c r="C573" t="s">
        <v>58</v>
      </c>
      <c r="D573">
        <v>2</v>
      </c>
      <c r="E573" s="2">
        <f t="shared" si="294"/>
        <v>109</v>
      </c>
      <c r="F573" s="3">
        <v>30425.363194444446</v>
      </c>
      <c r="G573" t="s">
        <v>47</v>
      </c>
      <c r="H573" t="s">
        <v>46</v>
      </c>
      <c r="I573" t="s">
        <v>46</v>
      </c>
      <c r="J573">
        <v>1040</v>
      </c>
      <c r="K573">
        <v>17.2</v>
      </c>
      <c r="L573">
        <v>58.3</v>
      </c>
      <c r="M573">
        <v>51.6</v>
      </c>
      <c r="N573">
        <v>330</v>
      </c>
      <c r="O573" t="s">
        <v>46</v>
      </c>
      <c r="P573">
        <v>16</v>
      </c>
      <c r="Q573">
        <v>10.526999999999999</v>
      </c>
      <c r="R573">
        <v>314</v>
      </c>
      <c r="S573">
        <v>1.0607</v>
      </c>
      <c r="T573">
        <v>100.8</v>
      </c>
      <c r="U573">
        <v>19.2</v>
      </c>
      <c r="V573">
        <v>173</v>
      </c>
      <c r="W573">
        <v>497</v>
      </c>
      <c r="X573">
        <v>8.6483000000000008</v>
      </c>
      <c r="AM573">
        <v>212</v>
      </c>
      <c r="AN573">
        <f t="shared" si="306"/>
        <v>2430.6810399999999</v>
      </c>
      <c r="AO573">
        <f t="shared" si="301"/>
        <v>35.881895012485344</v>
      </c>
      <c r="AQ573">
        <f t="shared" si="302"/>
        <v>0.72631531854558073</v>
      </c>
      <c r="AS573">
        <f>0.15852+0.0847*COS(RADIANS(E573/365*360))</f>
        <v>0.13304056229325895</v>
      </c>
      <c r="AU573">
        <v>497</v>
      </c>
      <c r="AV573">
        <f t="shared" si="303"/>
        <v>66.936933692375561</v>
      </c>
      <c r="AW573">
        <f t="shared" si="304"/>
        <v>78.983859456196654</v>
      </c>
      <c r="AX573">
        <f t="shared" si="305"/>
        <v>1.1799742697982787</v>
      </c>
      <c r="AY573" s="5"/>
      <c r="BB573">
        <f t="shared" si="307"/>
        <v>368883.03751384973</v>
      </c>
      <c r="BC573">
        <f t="shared" si="308"/>
        <v>144.61167511605308</v>
      </c>
      <c r="BD573" s="5">
        <f t="shared" si="309"/>
        <v>27.417773839448987</v>
      </c>
      <c r="BE573">
        <f t="shared" si="310"/>
        <v>33.752593818200616</v>
      </c>
      <c r="BF573">
        <f t="shared" si="311"/>
        <v>48.78099592511942</v>
      </c>
    </row>
    <row r="574" spans="1:61">
      <c r="A574">
        <v>149</v>
      </c>
      <c r="B574">
        <v>82</v>
      </c>
      <c r="C574" t="s">
        <v>58</v>
      </c>
      <c r="D574">
        <v>2</v>
      </c>
      <c r="E574" s="2">
        <f t="shared" si="294"/>
        <v>109</v>
      </c>
      <c r="F574" s="3">
        <v>30425.477777777778</v>
      </c>
      <c r="G574" t="s">
        <v>47</v>
      </c>
      <c r="H574" t="s">
        <v>46</v>
      </c>
      <c r="I574" t="s">
        <v>46</v>
      </c>
      <c r="J574">
        <v>1040</v>
      </c>
      <c r="K574">
        <v>24.2</v>
      </c>
      <c r="L574">
        <v>49.7</v>
      </c>
      <c r="M574">
        <v>42.1</v>
      </c>
      <c r="N574">
        <v>330</v>
      </c>
      <c r="O574" t="s">
        <v>46</v>
      </c>
      <c r="P574">
        <v>21</v>
      </c>
      <c r="Q574">
        <v>16.792999999999999</v>
      </c>
      <c r="R574">
        <v>315</v>
      </c>
      <c r="S574">
        <v>2.4121999999999999</v>
      </c>
      <c r="T574">
        <v>143.6</v>
      </c>
      <c r="U574">
        <v>25.3</v>
      </c>
      <c r="V574">
        <v>202</v>
      </c>
      <c r="W574">
        <v>1951</v>
      </c>
      <c r="X574">
        <v>9.4829000000000008</v>
      </c>
      <c r="AM574">
        <v>212</v>
      </c>
      <c r="AN574">
        <f t="shared" si="306"/>
        <v>2481.3964400000004</v>
      </c>
      <c r="AO574">
        <f t="shared" si="301"/>
        <v>45.786701725900556</v>
      </c>
      <c r="AQ574">
        <f t="shared" si="302"/>
        <v>1.1734493947689828</v>
      </c>
      <c r="AS574">
        <f>0.15852+0.0847*COS(RADIANS(E574/365*360))</f>
        <v>0.13304056229325895</v>
      </c>
      <c r="AU574">
        <v>1951</v>
      </c>
      <c r="AV574">
        <f t="shared" si="303"/>
        <v>80.106387734150346</v>
      </c>
      <c r="AW574">
        <f t="shared" si="304"/>
        <v>94.804809970303424</v>
      </c>
      <c r="AX574">
        <f t="shared" si="305"/>
        <v>1.1834862693463701</v>
      </c>
      <c r="AY574" s="5">
        <f>W574*AS574*AV574/SQRT(W574^2*AS574^2-AV574^2)</f>
        <v>84.217461895820321</v>
      </c>
      <c r="AZ574">
        <f>LN(AY574)-LN(1+EXP(614.6/8.314-200000/AN574))+32879/AN574</f>
        <v>17.682342973372407</v>
      </c>
      <c r="BA574">
        <f>EXP(AZ574-32879/8.314/298.16)/(1+EXP(614.6/8.314-200000/298.16/8.314))</f>
        <v>82.901158744168782</v>
      </c>
      <c r="BB574">
        <f t="shared" si="307"/>
        <v>416749.85356076143</v>
      </c>
      <c r="BC574">
        <f t="shared" si="308"/>
        <v>284.48475800264976</v>
      </c>
      <c r="BD574" s="5">
        <f t="shared" si="309"/>
        <v>43.094794122665583</v>
      </c>
      <c r="BE574">
        <f t="shared" si="310"/>
        <v>33.570308559773792</v>
      </c>
      <c r="BF574">
        <f t="shared" si="311"/>
        <v>40.652305523129293</v>
      </c>
    </row>
    <row r="575" spans="1:61">
      <c r="A575">
        <v>149</v>
      </c>
      <c r="B575">
        <v>82</v>
      </c>
      <c r="C575" t="s">
        <v>58</v>
      </c>
      <c r="D575">
        <v>2</v>
      </c>
      <c r="E575" s="2">
        <f>ROUND(F575,0)-"1-1-83"</f>
        <v>109</v>
      </c>
      <c r="F575" s="3">
        <v>30425.507638888888</v>
      </c>
      <c r="G575" t="s">
        <v>47</v>
      </c>
      <c r="H575" t="s">
        <v>46</v>
      </c>
      <c r="I575" t="s">
        <v>46</v>
      </c>
      <c r="J575">
        <v>1040</v>
      </c>
      <c r="K575">
        <v>20.7</v>
      </c>
      <c r="L575">
        <v>50.9</v>
      </c>
      <c r="M575">
        <v>42.9</v>
      </c>
      <c r="N575">
        <v>330</v>
      </c>
      <c r="O575" t="s">
        <v>46</v>
      </c>
      <c r="P575">
        <v>20.2</v>
      </c>
      <c r="Q575">
        <v>12.266999999999999</v>
      </c>
      <c r="R575">
        <v>317</v>
      </c>
      <c r="S575">
        <v>1.7498</v>
      </c>
      <c r="T575">
        <v>142.6</v>
      </c>
      <c r="U575">
        <v>21.1</v>
      </c>
      <c r="V575">
        <v>220</v>
      </c>
      <c r="W575">
        <v>2000</v>
      </c>
      <c r="X575">
        <v>8.2375000000000007</v>
      </c>
      <c r="AM575">
        <v>212</v>
      </c>
      <c r="AN575">
        <f t="shared" si="306"/>
        <v>2446.4776400000005</v>
      </c>
      <c r="AO575">
        <f t="shared" si="301"/>
        <v>38.754312935573068</v>
      </c>
      <c r="AQ575">
        <f t="shared" si="302"/>
        <v>0.84516975385706516</v>
      </c>
      <c r="AS575">
        <f>0.15852+0.0847*COS(RADIANS(E575/365*360))</f>
        <v>0.13304056229325895</v>
      </c>
      <c r="AU575">
        <v>2000</v>
      </c>
      <c r="AV575">
        <f t="shared" si="303"/>
        <v>59.635572939198333</v>
      </c>
      <c r="AW575">
        <f t="shared" si="304"/>
        <v>70.003131297069373</v>
      </c>
      <c r="AX575">
        <f t="shared" si="305"/>
        <v>1.1738485579478095</v>
      </c>
      <c r="AY575" s="5">
        <f>W575*AS575*AV575/SQRT(W575^2*AS575^2-AV575^2)</f>
        <v>61.19228735485153</v>
      </c>
      <c r="AZ575">
        <f>LN(AY575)-LN(1+EXP(614.6/8.314-200000/AN575))+32879/AN575</f>
        <v>17.552943976131473</v>
      </c>
      <c r="BA575">
        <f>EXP(AZ575-32879/8.314/298.16)/(1+EXP(614.6/8.314-200000/298.16/8.314))</f>
        <v>72.838891934068357</v>
      </c>
      <c r="BB575">
        <f t="shared" si="307"/>
        <v>383379.00474886067</v>
      </c>
      <c r="BC575">
        <f t="shared" si="308"/>
        <v>179.076486007803</v>
      </c>
      <c r="BD575" s="5">
        <f t="shared" si="309"/>
        <v>24.979369846671222</v>
      </c>
      <c r="BE575">
        <f t="shared" si="310"/>
        <v>33.460924717946916</v>
      </c>
      <c r="BF575">
        <f t="shared" si="311"/>
        <v>36.440168958205554</v>
      </c>
    </row>
    <row r="576" spans="1:61">
      <c r="E576" s="2"/>
      <c r="F576" s="3"/>
    </row>
    <row r="577" spans="1:61">
      <c r="A577">
        <v>153</v>
      </c>
      <c r="B577">
        <v>102</v>
      </c>
      <c r="C577" t="s">
        <v>60</v>
      </c>
      <c r="D577">
        <v>1</v>
      </c>
      <c r="E577" s="2">
        <f t="shared" ref="E577:E582" si="312">ROUND(F577,0)-"1-1-83"+1</f>
        <v>109</v>
      </c>
      <c r="F577" s="3">
        <v>30425.28263888889</v>
      </c>
      <c r="G577" t="s">
        <v>47</v>
      </c>
      <c r="H577">
        <v>-13</v>
      </c>
      <c r="I577">
        <v>-12.6</v>
      </c>
      <c r="J577">
        <v>1040</v>
      </c>
      <c r="K577">
        <v>11.3</v>
      </c>
      <c r="L577">
        <v>42.6</v>
      </c>
      <c r="M577">
        <v>28.1</v>
      </c>
      <c r="N577">
        <v>330</v>
      </c>
      <c r="O577" t="s">
        <v>46</v>
      </c>
      <c r="P577">
        <v>11.1</v>
      </c>
      <c r="Q577">
        <v>7.2270000000000003</v>
      </c>
      <c r="R577">
        <v>327</v>
      </c>
      <c r="S577">
        <v>1.2967</v>
      </c>
      <c r="T577">
        <v>179.4</v>
      </c>
      <c r="U577">
        <v>11</v>
      </c>
      <c r="V577">
        <v>316</v>
      </c>
      <c r="W577">
        <v>77</v>
      </c>
      <c r="X577">
        <v>0.88549999999999995</v>
      </c>
      <c r="AH577" s="4">
        <f>0.5*(AVERAGE(X577:X577)-AVERAGE(W577:W577)*AT577)</f>
        <v>-0.53935631750000013</v>
      </c>
      <c r="AK577">
        <f>U577</f>
        <v>11</v>
      </c>
      <c r="AM577">
        <v>212</v>
      </c>
      <c r="AN577">
        <f>8.314*(AK577+273.16)</f>
        <v>2362.5062400000002</v>
      </c>
      <c r="AO577">
        <f t="shared" ref="AO577:AO584" si="313">0.5*AM577/1.01325*1000/EXP(-3.9489+28990/AN577)</f>
        <v>25.433426844680483</v>
      </c>
      <c r="AP577">
        <f>LN(-AH577)+57052/AN577</f>
        <v>23.531552070095724</v>
      </c>
      <c r="AQ577">
        <f t="shared" ref="AQ577:AQ584" si="314">EXP(AP$577-57052/AN577)</f>
        <v>0.53935631750000101</v>
      </c>
      <c r="AS577">
        <f>0.15852+0.0847*COS(RADIANS(E577/365*360))</f>
        <v>0.13304056229325895</v>
      </c>
      <c r="AT577">
        <f>0.000000926*E577*E577 - 0.000385884*E577+ 0.056568805</f>
        <v>2.5509255000000002E-2</v>
      </c>
      <c r="AU577">
        <v>77</v>
      </c>
      <c r="AV577">
        <f t="shared" ref="AV577:AV584" si="315">(X577+AQ577)/(V577-AO577)*(4*V577+8*AO577)</f>
        <v>7.1960452778057569</v>
      </c>
      <c r="AW577">
        <f t="shared" ref="AW577:AW584" si="316">(X577+AQ577)/(V577-AO577)*(4.5*V577+10.5*AO577)</f>
        <v>8.2826284385071958</v>
      </c>
      <c r="AX577">
        <f t="shared" ref="AX577:AX584" si="317">AW577/AV577</f>
        <v>1.1509972656860163</v>
      </c>
      <c r="AY577" s="5"/>
      <c r="BD577" s="5"/>
      <c r="BG577">
        <f>AVERAGE(BA577:BA584)</f>
        <v>112.26444211176569</v>
      </c>
      <c r="BH577">
        <f>AVERAGE(BF577:BF584)</f>
        <v>53.348137762339718</v>
      </c>
      <c r="BI577">
        <f>BG577/BH577</f>
        <v>2.1043741510133276</v>
      </c>
    </row>
    <row r="578" spans="1:61">
      <c r="A578">
        <v>153</v>
      </c>
      <c r="B578">
        <v>102</v>
      </c>
      <c r="C578" t="s">
        <v>60</v>
      </c>
      <c r="D578">
        <v>1</v>
      </c>
      <c r="E578" s="2">
        <f t="shared" si="312"/>
        <v>109</v>
      </c>
      <c r="F578" s="3">
        <v>30425.330555555556</v>
      </c>
      <c r="G578" t="s">
        <v>47</v>
      </c>
      <c r="H578">
        <v>-13</v>
      </c>
      <c r="I578">
        <v>-17.2</v>
      </c>
      <c r="J578">
        <v>1040</v>
      </c>
      <c r="K578">
        <v>14.2</v>
      </c>
      <c r="L578">
        <v>49.3</v>
      </c>
      <c r="M578">
        <v>32.799999999999997</v>
      </c>
      <c r="N578">
        <v>330</v>
      </c>
      <c r="O578" t="s">
        <v>46</v>
      </c>
      <c r="P578">
        <v>13.8</v>
      </c>
      <c r="Q578">
        <v>8.1999999999999993</v>
      </c>
      <c r="R578">
        <v>318</v>
      </c>
      <c r="S578">
        <v>1.7431000000000001</v>
      </c>
      <c r="T578">
        <v>212.6</v>
      </c>
      <c r="U578">
        <v>14.4</v>
      </c>
      <c r="V578">
        <v>271</v>
      </c>
      <c r="W578">
        <v>300</v>
      </c>
      <c r="X578">
        <v>5.7515999999999998</v>
      </c>
      <c r="AM578">
        <v>212</v>
      </c>
      <c r="AN578">
        <f t="shared" ref="AN578:AN584" si="318">8.314*(U578+273.16)</f>
        <v>2390.7738399999998</v>
      </c>
      <c r="AO578">
        <f t="shared" si="313"/>
        <v>29.404578349539328</v>
      </c>
      <c r="AQ578">
        <f t="shared" si="314"/>
        <v>0.71759417440728201</v>
      </c>
      <c r="AS578">
        <f>0.15852+0.0847*COS(RADIANS(E578/365*360))</f>
        <v>0.13304056229325895</v>
      </c>
      <c r="AU578">
        <v>300</v>
      </c>
      <c r="AV578">
        <f t="shared" si="315"/>
        <v>35.32516403842687</v>
      </c>
      <c r="AW578">
        <f t="shared" si="316"/>
        <v>40.921857960829946</v>
      </c>
      <c r="AX578">
        <f t="shared" si="317"/>
        <v>1.1584336286822325</v>
      </c>
      <c r="AY578" s="5"/>
      <c r="BD578" s="5"/>
    </row>
    <row r="579" spans="1:61">
      <c r="A579">
        <v>153</v>
      </c>
      <c r="B579">
        <v>102</v>
      </c>
      <c r="C579" t="s">
        <v>60</v>
      </c>
      <c r="D579">
        <v>1</v>
      </c>
      <c r="E579" s="2">
        <f t="shared" si="312"/>
        <v>109</v>
      </c>
      <c r="F579" s="3">
        <v>30425.4375</v>
      </c>
      <c r="G579" t="s">
        <v>47</v>
      </c>
      <c r="H579">
        <v>-13</v>
      </c>
      <c r="I579">
        <v>-28.4</v>
      </c>
      <c r="J579">
        <v>1040</v>
      </c>
      <c r="K579">
        <v>17.3</v>
      </c>
      <c r="L579">
        <v>58.5</v>
      </c>
      <c r="M579">
        <v>47.3</v>
      </c>
      <c r="N579">
        <v>330</v>
      </c>
      <c r="O579" t="s">
        <v>46</v>
      </c>
      <c r="P579">
        <v>17.2</v>
      </c>
      <c r="Q579">
        <v>8.4730000000000008</v>
      </c>
      <c r="R579">
        <v>316</v>
      </c>
      <c r="S579">
        <v>1.3963000000000001</v>
      </c>
      <c r="T579">
        <v>164.8</v>
      </c>
      <c r="U579">
        <v>17.7</v>
      </c>
      <c r="V579">
        <v>237</v>
      </c>
      <c r="W579">
        <v>541</v>
      </c>
      <c r="X579">
        <v>7.7538999999999998</v>
      </c>
      <c r="AM579">
        <v>212</v>
      </c>
      <c r="AN579">
        <f t="shared" si="318"/>
        <v>2418.2100399999999</v>
      </c>
      <c r="AO579">
        <f t="shared" si="313"/>
        <v>33.741395355468306</v>
      </c>
      <c r="AQ579">
        <f t="shared" si="314"/>
        <v>0.94072453522924371</v>
      </c>
      <c r="AS579">
        <f>0.15852+0.0847*COS(RADIANS(E579/365*360))</f>
        <v>0.13304056229325895</v>
      </c>
      <c r="AU579">
        <v>541</v>
      </c>
      <c r="AV579">
        <f t="shared" si="315"/>
        <v>52.09842992477914</v>
      </c>
      <c r="AW579">
        <f t="shared" si="316"/>
        <v>60.775725138359299</v>
      </c>
      <c r="AX579">
        <f t="shared" si="317"/>
        <v>1.1665557911458873</v>
      </c>
      <c r="AY579" s="5">
        <f t="shared" ref="AY579:AY584" si="319">W579*AS579*AV579/SQRT(W579^2*AS579^2-AV579^2)</f>
        <v>75.508625232637584</v>
      </c>
      <c r="AZ579">
        <f t="shared" ref="AZ579:AZ584" si="320">LN(AY579)-LN(1+EXP(614.6/8.314-200000/AN579))+32879/AN579</f>
        <v>17.920513746002413</v>
      </c>
      <c r="BA579">
        <f t="shared" ref="BA579:BA584" si="321">EXP(AZ579-32879/8.314/298.16)/(1+EXP(614.6/8.314-200000/298.16/8.314))</f>
        <v>105.19542516014832</v>
      </c>
      <c r="BD579" s="5"/>
    </row>
    <row r="580" spans="1:61">
      <c r="A580">
        <v>153</v>
      </c>
      <c r="B580">
        <v>102</v>
      </c>
      <c r="C580" t="s">
        <v>60</v>
      </c>
      <c r="D580">
        <v>1</v>
      </c>
      <c r="E580" s="2">
        <f t="shared" si="312"/>
        <v>109</v>
      </c>
      <c r="F580" s="3">
        <v>30425.400694444445</v>
      </c>
      <c r="G580" t="s">
        <v>47</v>
      </c>
      <c r="H580">
        <v>-13</v>
      </c>
      <c r="I580">
        <v>-22.9</v>
      </c>
      <c r="J580">
        <v>1040</v>
      </c>
      <c r="K580">
        <v>15.1</v>
      </c>
      <c r="L580">
        <v>65.5</v>
      </c>
      <c r="M580">
        <v>53.2</v>
      </c>
      <c r="N580">
        <v>330</v>
      </c>
      <c r="O580" t="s">
        <v>46</v>
      </c>
      <c r="P580">
        <v>14.8</v>
      </c>
      <c r="Q580">
        <v>6.7590000000000003</v>
      </c>
      <c r="R580">
        <v>311</v>
      </c>
      <c r="S580">
        <v>1.2917000000000001</v>
      </c>
      <c r="T580">
        <v>191.1</v>
      </c>
      <c r="U580">
        <v>16</v>
      </c>
      <c r="V580">
        <v>218</v>
      </c>
      <c r="W580">
        <v>808</v>
      </c>
      <c r="X580">
        <v>10.7683</v>
      </c>
      <c r="AM580">
        <v>212</v>
      </c>
      <c r="AN580">
        <f t="shared" si="318"/>
        <v>2404.0762400000003</v>
      </c>
      <c r="AO580">
        <f t="shared" si="313"/>
        <v>31.445176275265265</v>
      </c>
      <c r="AQ580">
        <f t="shared" si="314"/>
        <v>0.81888758549596685</v>
      </c>
      <c r="AS580">
        <f>0.15852+0.0847*COS(RADIANS(E580/365*360))</f>
        <v>0.13304056229325895</v>
      </c>
      <c r="AU580">
        <v>808</v>
      </c>
      <c r="AV580">
        <f t="shared" si="315"/>
        <v>69.786010159919712</v>
      </c>
      <c r="AW580">
        <f t="shared" si="316"/>
        <v>81.43891890715166</v>
      </c>
      <c r="AX580">
        <f t="shared" si="317"/>
        <v>1.1669805842249537</v>
      </c>
      <c r="AY580" s="5">
        <f t="shared" si="319"/>
        <v>91.748263490818701</v>
      </c>
      <c r="AZ580">
        <f t="shared" si="320"/>
        <v>18.195309174211779</v>
      </c>
      <c r="BA580">
        <f t="shared" si="321"/>
        <v>138.46467521498371</v>
      </c>
      <c r="BB580">
        <f>+EXP(11.88-14510/AN580)*1000</f>
        <v>345301.41450145689</v>
      </c>
      <c r="BC580">
        <f>+EXP(38.08-80470/AN580)</f>
        <v>100.25168067247559</v>
      </c>
      <c r="BD580" s="5">
        <f>(X580+AQ580)*(V580+BC580*(1+212.78/BB580*1000))/(V580-AO580)</f>
        <v>23.604102344890869</v>
      </c>
      <c r="BE580">
        <f>+LN(BD580)-LN(1+EXP(645/8.31-203000/AN580))+(74000/AN580)</f>
        <v>33.941385985252047</v>
      </c>
      <c r="BF580">
        <f>EXP(BE580-74000/8.314/298.16)/(1+EXP(645/8.314-203000/298.16/8.314))</f>
        <v>58.917194573637644</v>
      </c>
    </row>
    <row r="581" spans="1:61">
      <c r="A581">
        <v>153</v>
      </c>
      <c r="B581">
        <v>102</v>
      </c>
      <c r="C581" t="s">
        <v>60</v>
      </c>
      <c r="D581">
        <v>1</v>
      </c>
      <c r="E581" s="2">
        <f t="shared" si="312"/>
        <v>109</v>
      </c>
      <c r="F581" s="3">
        <v>30425.364583333332</v>
      </c>
      <c r="G581" t="s">
        <v>47</v>
      </c>
      <c r="H581">
        <v>-13</v>
      </c>
      <c r="I581">
        <v>-20.6</v>
      </c>
      <c r="J581">
        <v>1040</v>
      </c>
      <c r="K581">
        <v>16.8</v>
      </c>
      <c r="L581">
        <v>64.5</v>
      </c>
      <c r="M581">
        <v>51.6</v>
      </c>
      <c r="N581">
        <v>330</v>
      </c>
      <c r="O581" t="s">
        <v>46</v>
      </c>
      <c r="P581">
        <v>16</v>
      </c>
      <c r="Q581">
        <v>8.3360000000000003</v>
      </c>
      <c r="R581">
        <v>310</v>
      </c>
      <c r="S581">
        <v>1.7307999999999999</v>
      </c>
      <c r="T581">
        <v>207.6</v>
      </c>
      <c r="U581">
        <v>18.2</v>
      </c>
      <c r="V581">
        <v>217</v>
      </c>
      <c r="W581">
        <v>1480</v>
      </c>
      <c r="X581">
        <v>11.5944</v>
      </c>
      <c r="AM581">
        <v>212</v>
      </c>
      <c r="AN581">
        <f t="shared" si="318"/>
        <v>2422.3670400000001</v>
      </c>
      <c r="AO581">
        <f t="shared" si="313"/>
        <v>34.442741323101345</v>
      </c>
      <c r="AQ581">
        <f t="shared" si="314"/>
        <v>0.97959329916847904</v>
      </c>
      <c r="AS581">
        <f>0.15852+0.0847*COS(RADIANS(E581/365*360))</f>
        <v>0.13304056229325895</v>
      </c>
      <c r="AU581">
        <v>1480</v>
      </c>
      <c r="AV581">
        <f t="shared" si="315"/>
        <v>78.76371871874052</v>
      </c>
      <c r="AW581">
        <f t="shared" si="316"/>
        <v>92.167651748841408</v>
      </c>
      <c r="AX581">
        <f t="shared" si="317"/>
        <v>1.1701790271986185</v>
      </c>
      <c r="AY581" s="5">
        <f t="shared" si="319"/>
        <v>85.939032866658977</v>
      </c>
      <c r="AZ581">
        <f t="shared" si="320"/>
        <v>18.026548904869383</v>
      </c>
      <c r="BA581">
        <f t="shared" si="321"/>
        <v>116.96268720472764</v>
      </c>
      <c r="BB581">
        <f>+EXP(11.88-14510/AN581)*1000</f>
        <v>361402.08707583277</v>
      </c>
      <c r="BC581">
        <f>+EXP(38.08-80470/AN581)</f>
        <v>129.07923889652452</v>
      </c>
      <c r="BD581" s="5">
        <f>(X581+AQ581)*(V581+BC581*(1+212.78/BB581*1000))/(V581-AO581)</f>
        <v>29.071339306166212</v>
      </c>
      <c r="BE581">
        <f>+LN(BD581)-LN(1+EXP(645/8.31-203000/AN581))+(74000/AN581)</f>
        <v>33.916327103860851</v>
      </c>
      <c r="BF581">
        <f>EXP(BE581-74000/8.314/298.16)/(1+EXP(645/8.314-203000/298.16/8.314))</f>
        <v>57.459140482834236</v>
      </c>
    </row>
    <row r="582" spans="1:61">
      <c r="A582">
        <v>153</v>
      </c>
      <c r="B582">
        <v>102</v>
      </c>
      <c r="C582" t="s">
        <v>60</v>
      </c>
      <c r="D582">
        <v>1</v>
      </c>
      <c r="E582" s="2">
        <f t="shared" si="312"/>
        <v>109</v>
      </c>
      <c r="F582" s="3">
        <v>30425.479166666668</v>
      </c>
      <c r="G582" t="s">
        <v>47</v>
      </c>
      <c r="H582">
        <v>-13</v>
      </c>
      <c r="I582">
        <v>-35.700000000000003</v>
      </c>
      <c r="J582">
        <v>1040</v>
      </c>
      <c r="K582">
        <v>23.1</v>
      </c>
      <c r="L582">
        <v>56.7</v>
      </c>
      <c r="M582">
        <v>42.1</v>
      </c>
      <c r="N582">
        <v>330</v>
      </c>
      <c r="O582" t="s">
        <v>46</v>
      </c>
      <c r="P582">
        <v>21</v>
      </c>
      <c r="Q582">
        <v>13.983000000000001</v>
      </c>
      <c r="R582">
        <v>310</v>
      </c>
      <c r="S582">
        <v>3.4969999999999999</v>
      </c>
      <c r="T582">
        <v>250.1</v>
      </c>
      <c r="U582">
        <v>24.3</v>
      </c>
      <c r="V582">
        <v>225</v>
      </c>
      <c r="W582">
        <v>2000</v>
      </c>
      <c r="X582">
        <v>12.2523</v>
      </c>
      <c r="AM582">
        <v>212</v>
      </c>
      <c r="AN582">
        <f t="shared" si="318"/>
        <v>2473.0824400000001</v>
      </c>
      <c r="AO582">
        <f t="shared" si="313"/>
        <v>44.023255750237787</v>
      </c>
      <c r="AQ582">
        <f t="shared" si="314"/>
        <v>1.5878256832654385</v>
      </c>
      <c r="AS582">
        <f>0.15852+0.0847*COS(RADIANS(E582/365*360))</f>
        <v>0.13304056229325895</v>
      </c>
      <c r="AU582">
        <v>2000</v>
      </c>
      <c r="AV582">
        <f t="shared" si="315"/>
        <v>95.760437769729037</v>
      </c>
      <c r="AW582">
        <f t="shared" si="316"/>
        <v>112.78048437052858</v>
      </c>
      <c r="AX582">
        <f t="shared" si="317"/>
        <v>1.1777356808009474</v>
      </c>
      <c r="AY582" s="5">
        <f t="shared" si="319"/>
        <v>102.63778365353016</v>
      </c>
      <c r="AZ582">
        <f t="shared" si="320"/>
        <v>17.924990135357589</v>
      </c>
      <c r="BA582">
        <f t="shared" si="321"/>
        <v>105.66737637215719</v>
      </c>
      <c r="BB582">
        <f>+EXP(11.88-14510/AN582)*1000</f>
        <v>408637.32162631571</v>
      </c>
      <c r="BC582">
        <f>+EXP(38.08-80470/AN582)</f>
        <v>255.10083553379476</v>
      </c>
      <c r="BD582" s="5">
        <f>(X582+AQ582)*(V582+BC582*(1+212.78/BB582*1000))/(V582-AO582)</f>
        <v>46.873844190186411</v>
      </c>
      <c r="BE582">
        <f>+LN(BD582)-LN(1+EXP(645/8.31-203000/AN582))+(74000/AN582)</f>
        <v>33.758210262940679</v>
      </c>
      <c r="BF582">
        <f>EXP(BE582-74000/8.314/298.16)/(1+EXP(645/8.314-203000/298.16/8.314))</f>
        <v>49.055742520405907</v>
      </c>
    </row>
    <row r="583" spans="1:61">
      <c r="A583">
        <v>153</v>
      </c>
      <c r="B583">
        <v>102</v>
      </c>
      <c r="C583" t="s">
        <v>60</v>
      </c>
      <c r="D583">
        <v>1</v>
      </c>
      <c r="E583" s="2">
        <f>ROUND(F583,0)-"1-1-83"</f>
        <v>109</v>
      </c>
      <c r="F583" s="3">
        <v>30425.509027777778</v>
      </c>
      <c r="G583" t="s">
        <v>47</v>
      </c>
      <c r="H583">
        <v>-13</v>
      </c>
      <c r="I583">
        <v>-35.299999999999997</v>
      </c>
      <c r="J583">
        <v>1040</v>
      </c>
      <c r="K583">
        <v>22.2</v>
      </c>
      <c r="L583">
        <v>59.1</v>
      </c>
      <c r="M583">
        <v>42.9</v>
      </c>
      <c r="N583">
        <v>330</v>
      </c>
      <c r="O583" t="s">
        <v>46</v>
      </c>
      <c r="P583">
        <v>20.2</v>
      </c>
      <c r="Q583">
        <v>12.968</v>
      </c>
      <c r="R583">
        <v>310</v>
      </c>
      <c r="S583">
        <v>2.8102999999999998</v>
      </c>
      <c r="T583">
        <v>216.7</v>
      </c>
      <c r="U583">
        <v>23.6</v>
      </c>
      <c r="V583">
        <v>217</v>
      </c>
      <c r="W583">
        <v>2000</v>
      </c>
      <c r="X583">
        <v>11.8725</v>
      </c>
      <c r="AM583">
        <v>212</v>
      </c>
      <c r="AN583">
        <f t="shared" si="318"/>
        <v>2467.2626400000004</v>
      </c>
      <c r="AO583">
        <f t="shared" si="313"/>
        <v>42.822667547509667</v>
      </c>
      <c r="AQ583">
        <f t="shared" si="314"/>
        <v>1.5037316617223333</v>
      </c>
      <c r="AS583">
        <f>0.15852+0.0847*COS(RADIANS(E583/365*360))</f>
        <v>0.13304056229325895</v>
      </c>
      <c r="AU583">
        <v>2000</v>
      </c>
      <c r="AV583">
        <f t="shared" si="315"/>
        <v>92.968563855455514</v>
      </c>
      <c r="AW583">
        <f t="shared" si="316"/>
        <v>109.52258898845824</v>
      </c>
      <c r="AX583">
        <f t="shared" si="317"/>
        <v>1.1780604587884178</v>
      </c>
      <c r="AY583" s="5">
        <f t="shared" si="319"/>
        <v>99.222147452046357</v>
      </c>
      <c r="AZ583">
        <f t="shared" si="320"/>
        <v>17.922671814118772</v>
      </c>
      <c r="BA583">
        <f t="shared" si="321"/>
        <v>105.4226891906</v>
      </c>
      <c r="BB583">
        <f>+EXP(11.88-14510/AN583)*1000</f>
        <v>403020.92494067608</v>
      </c>
      <c r="BC583">
        <f>+EXP(38.08-80470/AN583)</f>
        <v>236.25392643028658</v>
      </c>
      <c r="BD583" s="5">
        <f>(X583+AQ583)*(V583+BC583*(1+212.78/BB583*1000))/(V583-AO583)</f>
        <v>44.387465826608647</v>
      </c>
      <c r="BE583">
        <f>+LN(BD583)-LN(1+EXP(645/8.31-203000/AN583))+(74000/AN583)</f>
        <v>33.776289459479003</v>
      </c>
      <c r="BF583">
        <f>EXP(BE583-74000/8.314/298.16)/(1+EXP(645/8.314-203000/298.16/8.314))</f>
        <v>49.950696579200219</v>
      </c>
    </row>
    <row r="584" spans="1:61">
      <c r="A584">
        <v>153</v>
      </c>
      <c r="B584">
        <v>102</v>
      </c>
      <c r="C584" t="s">
        <v>60</v>
      </c>
      <c r="D584">
        <v>1</v>
      </c>
      <c r="E584" s="2">
        <f>ROUND(F584,0)-"1-1-83"</f>
        <v>109</v>
      </c>
      <c r="F584" s="3">
        <v>30425.552083333332</v>
      </c>
      <c r="G584" t="s">
        <v>47</v>
      </c>
      <c r="H584">
        <v>-13</v>
      </c>
      <c r="I584" t="s">
        <v>46</v>
      </c>
      <c r="J584">
        <v>1040</v>
      </c>
      <c r="K584">
        <v>19.100000000000001</v>
      </c>
      <c r="L584">
        <v>63.5</v>
      </c>
      <c r="M584">
        <v>49.9</v>
      </c>
      <c r="N584">
        <v>330</v>
      </c>
      <c r="O584" t="s">
        <v>46</v>
      </c>
      <c r="P584">
        <v>18.100000000000001</v>
      </c>
      <c r="Q584">
        <v>9.5250000000000004</v>
      </c>
      <c r="R584">
        <v>309</v>
      </c>
      <c r="S584">
        <v>1.6464000000000001</v>
      </c>
      <c r="T584">
        <v>172.8</v>
      </c>
      <c r="U584">
        <v>20.3</v>
      </c>
      <c r="V584">
        <v>206</v>
      </c>
      <c r="W584">
        <v>2000</v>
      </c>
      <c r="X584">
        <v>10.649900000000001</v>
      </c>
      <c r="AM584">
        <v>212</v>
      </c>
      <c r="AN584">
        <f t="shared" si="318"/>
        <v>2439.8264400000003</v>
      </c>
      <c r="AO584">
        <f t="shared" si="313"/>
        <v>37.522421681569433</v>
      </c>
      <c r="AQ584">
        <f t="shared" si="314"/>
        <v>1.1594219390527196</v>
      </c>
      <c r="AS584">
        <f>0.15852+0.0847*COS(RADIANS(E584/365*360))</f>
        <v>0.13304056229325895</v>
      </c>
      <c r="AU584">
        <v>2000</v>
      </c>
      <c r="AV584">
        <f t="shared" si="315"/>
        <v>78.798593087870273</v>
      </c>
      <c r="AW584">
        <f t="shared" si="316"/>
        <v>92.593580390311487</v>
      </c>
      <c r="AX584">
        <f t="shared" si="317"/>
        <v>1.1750664163135258</v>
      </c>
      <c r="AY584" s="5">
        <f t="shared" si="319"/>
        <v>82.499262868618416</v>
      </c>
      <c r="AZ584">
        <f t="shared" si="320"/>
        <v>17.888428721432369</v>
      </c>
      <c r="BA584">
        <f t="shared" si="321"/>
        <v>101.87379952797733</v>
      </c>
      <c r="BB584">
        <f>+EXP(11.88-14510/AN584)*1000</f>
        <v>377230.21891510941</v>
      </c>
      <c r="BC584">
        <f>+EXP(38.08-80470/AN584)</f>
        <v>163.71805411992744</v>
      </c>
      <c r="BD584" s="5">
        <f>(X584+AQ584)*(V584+BC584*(1+212.78/BB584*1000))/(V584-AO584)</f>
        <v>32.388109406095673</v>
      </c>
      <c r="BE584">
        <f>+LN(BD584)-LN(1+EXP(645/8.31-203000/AN584))+(74000/AN584)</f>
        <v>33.804072065009947</v>
      </c>
      <c r="BF584">
        <f>EXP(BE584-74000/8.314/298.16)/(1+EXP(645/8.314-203000/298.16/8.314))</f>
        <v>51.357914655620611</v>
      </c>
    </row>
    <row r="585" spans="1:61">
      <c r="E585" s="2"/>
      <c r="F585" s="3"/>
    </row>
    <row r="586" spans="1:61">
      <c r="A586">
        <v>153</v>
      </c>
      <c r="B586">
        <v>102</v>
      </c>
      <c r="C586" t="s">
        <v>60</v>
      </c>
      <c r="D586">
        <v>2</v>
      </c>
      <c r="E586" s="2">
        <f t="shared" ref="E586:E592" si="322">ROUND(F586,0)-"1-1-83"+1</f>
        <v>109</v>
      </c>
      <c r="F586" s="3">
        <v>30425.284722222223</v>
      </c>
      <c r="G586" t="s">
        <v>47</v>
      </c>
      <c r="H586">
        <v>-13</v>
      </c>
      <c r="I586">
        <v>-12.6</v>
      </c>
      <c r="J586">
        <v>1040</v>
      </c>
      <c r="K586">
        <v>11.1</v>
      </c>
      <c r="L586">
        <v>45.9</v>
      </c>
      <c r="M586">
        <v>28.1</v>
      </c>
      <c r="N586">
        <v>330</v>
      </c>
      <c r="O586" t="s">
        <v>46</v>
      </c>
      <c r="P586">
        <v>11.1</v>
      </c>
      <c r="Q586">
        <v>6.54</v>
      </c>
      <c r="R586">
        <v>325</v>
      </c>
      <c r="S586">
        <v>1.3752</v>
      </c>
      <c r="T586">
        <v>210.3</v>
      </c>
      <c r="U586">
        <v>10.6</v>
      </c>
      <c r="V586">
        <v>311</v>
      </c>
      <c r="W586">
        <v>88</v>
      </c>
      <c r="X586">
        <v>1.5121</v>
      </c>
      <c r="AH586" s="8">
        <f>AVERAGE(X586:X586)-AVERAGE(W586:W586)*AT586</f>
        <v>-0.7327144400000003</v>
      </c>
      <c r="AK586">
        <f>U586</f>
        <v>10.6</v>
      </c>
      <c r="AM586">
        <v>212</v>
      </c>
      <c r="AN586">
        <f>8.314*(AK586+273.16)</f>
        <v>2359.1806400000005</v>
      </c>
      <c r="AO586">
        <f t="shared" ref="AO586:AO593" si="323">0.5*AM586/1.01325*1000/EXP(-3.9489+28990/AN586)</f>
        <v>24.997274460801741</v>
      </c>
      <c r="AP586">
        <f>LN(-AH586)+57052/AN586</f>
        <v>23.871973041173465</v>
      </c>
      <c r="AQ586">
        <f t="shared" ref="AQ586:AQ593" si="324">EXP(AP$586-57052/AN586)</f>
        <v>0.73271443999999986</v>
      </c>
      <c r="AS586">
        <f>0.15852+0.0847*COS(RADIANS(E586/365*360))</f>
        <v>0.13304056229325895</v>
      </c>
      <c r="AT586">
        <f>0.000000926*E586*E586 - 0.000385884*E586+ 0.056568805</f>
        <v>2.5509255000000002E-2</v>
      </c>
      <c r="AU586">
        <v>88</v>
      </c>
      <c r="AV586">
        <f t="shared" ref="AV586:AV593" si="325">(X586+AQ586)/(V586-AO586)*(4*V586+8*AO586)</f>
        <v>11.333679071102933</v>
      </c>
      <c r="AW586">
        <f t="shared" ref="AW586:AW593" si="326">(X586+AQ586)/(V586-AO586)*(4.5*V586+10.5*AO586)</f>
        <v>13.044691618878664</v>
      </c>
      <c r="AX586">
        <f t="shared" ref="AX586:AX593" si="327">AW586/AV586</f>
        <v>1.1509670899485973</v>
      </c>
      <c r="AY586" s="5"/>
      <c r="BD586" s="5"/>
      <c r="BG586">
        <f>AVERAGE(BA586:BA593)</f>
        <v>112.1046786469974</v>
      </c>
      <c r="BH586">
        <f>AVERAGE(BF586:BF593)</f>
        <v>55.71655188066066</v>
      </c>
      <c r="BI586">
        <f>BG586/BH586</f>
        <v>2.0120534179343066</v>
      </c>
    </row>
    <row r="587" spans="1:61">
      <c r="A587">
        <v>153</v>
      </c>
      <c r="B587">
        <v>102</v>
      </c>
      <c r="C587" t="s">
        <v>60</v>
      </c>
      <c r="D587">
        <v>2</v>
      </c>
      <c r="E587" s="2">
        <f t="shared" si="322"/>
        <v>109</v>
      </c>
      <c r="F587" s="3">
        <v>30425.332638888889</v>
      </c>
      <c r="G587" t="s">
        <v>47</v>
      </c>
      <c r="H587">
        <v>-13</v>
      </c>
      <c r="I587">
        <v>-17.2</v>
      </c>
      <c r="J587">
        <v>1040</v>
      </c>
      <c r="K587">
        <v>13.9</v>
      </c>
      <c r="L587">
        <v>48.4</v>
      </c>
      <c r="M587">
        <v>32.799999999999997</v>
      </c>
      <c r="N587">
        <v>330</v>
      </c>
      <c r="O587" t="s">
        <v>46</v>
      </c>
      <c r="P587">
        <v>13.8</v>
      </c>
      <c r="Q587">
        <v>8.1820000000000004</v>
      </c>
      <c r="R587">
        <v>316</v>
      </c>
      <c r="S587">
        <v>1.3169</v>
      </c>
      <c r="T587">
        <v>161</v>
      </c>
      <c r="U587">
        <v>14.1</v>
      </c>
      <c r="V587">
        <v>256</v>
      </c>
      <c r="W587">
        <v>336</v>
      </c>
      <c r="X587">
        <v>5.7187999999999999</v>
      </c>
      <c r="AM587">
        <v>212</v>
      </c>
      <c r="AN587">
        <f t="shared" ref="AN587:AN593" si="328">8.314*(U587+273.16)</f>
        <v>2388.2796400000002</v>
      </c>
      <c r="AO587">
        <f t="shared" si="323"/>
        <v>29.034559524502782</v>
      </c>
      <c r="AQ587">
        <f t="shared" si="324"/>
        <v>0.98378110394303031</v>
      </c>
      <c r="AS587">
        <f>0.15852+0.0847*COS(RADIANS(E587/365*360))</f>
        <v>0.13304056229325895</v>
      </c>
      <c r="AU587">
        <v>336</v>
      </c>
      <c r="AV587">
        <f t="shared" si="325"/>
        <v>37.099458635812155</v>
      </c>
      <c r="AW587">
        <f t="shared" si="326"/>
        <v>43.023032742793674</v>
      </c>
      <c r="AX587">
        <f t="shared" si="327"/>
        <v>1.1596674001399978</v>
      </c>
      <c r="AY587" s="5">
        <f t="shared" ref="AY587:AY593" si="329">W587*AS587*AV587/SQRT(W587^2*AS587^2-AV587^2)</f>
        <v>66.503206500228359</v>
      </c>
      <c r="AZ587">
        <f t="shared" ref="AZ587:AZ593" si="330">LN(AY587)-LN(1+EXP(614.6/8.314-200000/AN587))+32879/AN587</f>
        <v>17.964009083174503</v>
      </c>
      <c r="BA587">
        <f t="shared" ref="BA587:BA593" si="331">EXP(AZ587-32879/8.314/298.16)/(1+EXP(614.6/8.314-200000/298.16/8.314))</f>
        <v>109.87190084945939</v>
      </c>
      <c r="BD587" s="5"/>
    </row>
    <row r="588" spans="1:61">
      <c r="A588">
        <v>153</v>
      </c>
      <c r="B588">
        <v>102</v>
      </c>
      <c r="C588" t="s">
        <v>60</v>
      </c>
      <c r="D588">
        <v>2</v>
      </c>
      <c r="E588" s="2">
        <f t="shared" si="322"/>
        <v>109</v>
      </c>
      <c r="F588" s="3">
        <v>30425.401388888888</v>
      </c>
      <c r="G588" t="s">
        <v>47</v>
      </c>
      <c r="H588">
        <v>-13</v>
      </c>
      <c r="I588">
        <v>-22.9</v>
      </c>
      <c r="J588">
        <v>1040</v>
      </c>
      <c r="K588">
        <v>14.8</v>
      </c>
      <c r="L588">
        <v>63.5</v>
      </c>
      <c r="M588">
        <v>53.2</v>
      </c>
      <c r="N588">
        <v>330</v>
      </c>
      <c r="O588" t="s">
        <v>46</v>
      </c>
      <c r="P588">
        <v>14.8</v>
      </c>
      <c r="Q588">
        <v>6.6289999999999996</v>
      </c>
      <c r="R588">
        <v>316</v>
      </c>
      <c r="S588">
        <v>0.78400000000000003</v>
      </c>
      <c r="T588">
        <v>118.3</v>
      </c>
      <c r="U588">
        <v>15.4</v>
      </c>
      <c r="V588">
        <v>217</v>
      </c>
      <c r="W588">
        <v>920</v>
      </c>
      <c r="X588">
        <v>7.1116000000000001</v>
      </c>
      <c r="AM588">
        <v>212</v>
      </c>
      <c r="AN588">
        <f t="shared" si="328"/>
        <v>2399.0878400000001</v>
      </c>
      <c r="AO588">
        <f t="shared" si="323"/>
        <v>30.666537787267789</v>
      </c>
      <c r="AQ588">
        <f t="shared" si="324"/>
        <v>1.0955627095332219</v>
      </c>
      <c r="AS588">
        <f>0.15852+0.0847*COS(RADIANS(E588/365*360))</f>
        <v>0.13304056229325895</v>
      </c>
      <c r="AU588">
        <v>920</v>
      </c>
      <c r="AV588">
        <f t="shared" si="325"/>
        <v>49.037350813072202</v>
      </c>
      <c r="AW588">
        <f t="shared" si="326"/>
        <v>57.193107161573636</v>
      </c>
      <c r="AX588">
        <f t="shared" si="327"/>
        <v>1.1663172298925923</v>
      </c>
      <c r="AY588" s="5"/>
      <c r="BD588" s="5"/>
    </row>
    <row r="589" spans="1:61">
      <c r="A589">
        <v>153</v>
      </c>
      <c r="B589">
        <v>102</v>
      </c>
      <c r="C589" t="s">
        <v>60</v>
      </c>
      <c r="D589">
        <v>2</v>
      </c>
      <c r="E589" s="2">
        <f>ROUND(F589,0)-"1-1-83"</f>
        <v>109</v>
      </c>
      <c r="F589" s="3">
        <v>30425.553472222222</v>
      </c>
      <c r="G589" t="s">
        <v>47</v>
      </c>
      <c r="H589">
        <v>-13</v>
      </c>
      <c r="I589" t="s">
        <v>46</v>
      </c>
      <c r="J589">
        <v>1040</v>
      </c>
      <c r="K589">
        <v>18.899999999999999</v>
      </c>
      <c r="L589">
        <v>63.4</v>
      </c>
      <c r="M589">
        <v>49.9</v>
      </c>
      <c r="N589">
        <v>330</v>
      </c>
      <c r="O589" t="s">
        <v>46</v>
      </c>
      <c r="P589">
        <v>18.100000000000001</v>
      </c>
      <c r="Q589">
        <v>9.1489999999999991</v>
      </c>
      <c r="R589">
        <v>308</v>
      </c>
      <c r="S589">
        <v>1.4392</v>
      </c>
      <c r="T589">
        <v>157.30000000000001</v>
      </c>
      <c r="U589">
        <v>19.899999999999999</v>
      </c>
      <c r="V589">
        <v>213</v>
      </c>
      <c r="W589">
        <v>982</v>
      </c>
      <c r="X589">
        <v>8.9877000000000002</v>
      </c>
      <c r="AM589">
        <v>212</v>
      </c>
      <c r="AN589">
        <f t="shared" si="328"/>
        <v>2436.5008400000002</v>
      </c>
      <c r="AO589">
        <f t="shared" si="323"/>
        <v>36.918797415475069</v>
      </c>
      <c r="AQ589">
        <f t="shared" si="324"/>
        <v>1.5784226321908101</v>
      </c>
      <c r="AS589">
        <f>0.15852+0.0847*COS(RADIANS(E589/365*360))</f>
        <v>0.13304056229325895</v>
      </c>
      <c r="AU589">
        <v>982</v>
      </c>
      <c r="AV589">
        <f t="shared" si="325"/>
        <v>68.849170905715781</v>
      </c>
      <c r="AW589">
        <f t="shared" si="326"/>
        <v>80.778402316049323</v>
      </c>
      <c r="AX589">
        <f t="shared" si="327"/>
        <v>1.1732661592493221</v>
      </c>
      <c r="AY589" s="5"/>
      <c r="BD589" s="5"/>
    </row>
    <row r="590" spans="1:61">
      <c r="A590">
        <v>153</v>
      </c>
      <c r="B590">
        <v>102</v>
      </c>
      <c r="C590" t="s">
        <v>60</v>
      </c>
      <c r="D590">
        <v>2</v>
      </c>
      <c r="E590" s="2">
        <f t="shared" si="322"/>
        <v>109</v>
      </c>
      <c r="F590" s="3">
        <v>30425.365972222222</v>
      </c>
      <c r="G590" t="s">
        <v>47</v>
      </c>
      <c r="H590">
        <v>-13</v>
      </c>
      <c r="I590">
        <v>-20.6</v>
      </c>
      <c r="J590">
        <v>1040</v>
      </c>
      <c r="K590">
        <v>16.8</v>
      </c>
      <c r="L590">
        <v>63.7</v>
      </c>
      <c r="M590">
        <v>51.6</v>
      </c>
      <c r="N590">
        <v>330</v>
      </c>
      <c r="O590" t="s">
        <v>46</v>
      </c>
      <c r="P590">
        <v>16</v>
      </c>
      <c r="Q590">
        <v>10.346</v>
      </c>
      <c r="R590">
        <v>309</v>
      </c>
      <c r="S590">
        <v>1.1860999999999999</v>
      </c>
      <c r="T590">
        <v>114.6</v>
      </c>
      <c r="U590">
        <v>19.600000000000001</v>
      </c>
      <c r="V590">
        <v>178</v>
      </c>
      <c r="W590">
        <v>1520</v>
      </c>
      <c r="X590">
        <v>9.1614000000000004</v>
      </c>
      <c r="AM590">
        <v>212</v>
      </c>
      <c r="AN590">
        <f t="shared" si="328"/>
        <v>2434.0066400000005</v>
      </c>
      <c r="AO590">
        <f t="shared" si="323"/>
        <v>36.471399615533059</v>
      </c>
      <c r="AQ590">
        <f t="shared" si="324"/>
        <v>1.5409997547607601</v>
      </c>
      <c r="AS590">
        <f>0.15852+0.0847*COS(RADIANS(E590/365*360))</f>
        <v>0.13304056229325895</v>
      </c>
      <c r="AU590">
        <v>1520</v>
      </c>
      <c r="AV590">
        <f t="shared" si="325"/>
        <v>75.905227513132417</v>
      </c>
      <c r="AW590">
        <f t="shared" si="326"/>
        <v>89.530334514035147</v>
      </c>
      <c r="AX590">
        <f t="shared" si="327"/>
        <v>1.1795015632954324</v>
      </c>
      <c r="AY590" s="5">
        <f t="shared" si="329"/>
        <v>81.893219625124345</v>
      </c>
      <c r="AZ590">
        <f t="shared" si="330"/>
        <v>17.91333388384162</v>
      </c>
      <c r="BA590">
        <f t="shared" si="331"/>
        <v>104.442841464151</v>
      </c>
      <c r="BB590">
        <f>+EXP(11.88-14510/AN590)*1000</f>
        <v>371904.02326347312</v>
      </c>
      <c r="BC590">
        <f>+EXP(38.08-80470/AN590)</f>
        <v>151.30307303333637</v>
      </c>
      <c r="BD590" s="5">
        <f>(X590+AQ590)*(V590+BC590*(1+212.78/BB590*1000))/(V590-AO590)</f>
        <v>31.448044774189903</v>
      </c>
      <c r="BE590">
        <f>+LN(BD590)-LN(1+EXP(645/8.31-203000/AN590))+(74000/AN590)</f>
        <v>33.847812398692447</v>
      </c>
      <c r="BF590">
        <f>EXP(BE590-74000/8.314/298.16)/(1+EXP(645/8.314-203000/298.16/8.314))</f>
        <v>53.65418060647761</v>
      </c>
    </row>
    <row r="591" spans="1:61">
      <c r="A591">
        <v>153</v>
      </c>
      <c r="B591">
        <v>102</v>
      </c>
      <c r="C591" t="s">
        <v>60</v>
      </c>
      <c r="D591">
        <v>2</v>
      </c>
      <c r="E591" s="2">
        <f t="shared" si="322"/>
        <v>109</v>
      </c>
      <c r="F591" s="3">
        <v>30425.43888888889</v>
      </c>
      <c r="G591" t="s">
        <v>47</v>
      </c>
      <c r="H591">
        <v>-13</v>
      </c>
      <c r="I591">
        <v>-28.4</v>
      </c>
      <c r="J591">
        <v>1040</v>
      </c>
      <c r="K591">
        <v>18</v>
      </c>
      <c r="L591">
        <v>64.099999999999994</v>
      </c>
      <c r="M591">
        <v>47.3</v>
      </c>
      <c r="N591">
        <v>330</v>
      </c>
      <c r="O591" t="s">
        <v>46</v>
      </c>
      <c r="P591">
        <v>17.2</v>
      </c>
      <c r="Q591">
        <v>8.7840000000000007</v>
      </c>
      <c r="R591">
        <v>303</v>
      </c>
      <c r="S591">
        <v>1.7321</v>
      </c>
      <c r="T591">
        <v>197.2</v>
      </c>
      <c r="U591">
        <v>19.2</v>
      </c>
      <c r="V591">
        <v>204</v>
      </c>
      <c r="W591">
        <v>2000</v>
      </c>
      <c r="X591">
        <v>11.778499999999999</v>
      </c>
      <c r="AM591">
        <v>212</v>
      </c>
      <c r="AN591">
        <f t="shared" si="328"/>
        <v>2430.6810399999999</v>
      </c>
      <c r="AO591">
        <f t="shared" si="323"/>
        <v>35.881895012485344</v>
      </c>
      <c r="AQ591">
        <f t="shared" si="324"/>
        <v>1.49236479666837</v>
      </c>
      <c r="AS591">
        <f>0.15852+0.0847*COS(RADIANS(E591/365*360))</f>
        <v>0.13304056229325895</v>
      </c>
      <c r="AU591">
        <v>2000</v>
      </c>
      <c r="AV591">
        <f t="shared" si="325"/>
        <v>87.072691510768934</v>
      </c>
      <c r="AW591">
        <f t="shared" si="326"/>
        <v>102.20543199012697</v>
      </c>
      <c r="AX591">
        <f t="shared" si="327"/>
        <v>1.1737943345588031</v>
      </c>
      <c r="AY591" s="5">
        <f t="shared" si="329"/>
        <v>92.146180731797386</v>
      </c>
      <c r="AZ591">
        <f t="shared" si="330"/>
        <v>18.04980339020765</v>
      </c>
      <c r="BA591">
        <f t="shared" si="331"/>
        <v>119.71446589228088</v>
      </c>
      <c r="BB591">
        <f>+EXP(11.88-14510/AN591)*1000</f>
        <v>368883.03751384973</v>
      </c>
      <c r="BC591">
        <f>+EXP(38.08-80470/AN591)</f>
        <v>144.61167511605308</v>
      </c>
      <c r="BD591" s="5">
        <f>(X591+AQ591)*(V591+BC591*(1+212.78/BB591*1000))/(V591-AO591)</f>
        <v>34.103233342002959</v>
      </c>
      <c r="BE591">
        <f>+LN(BD591)-LN(1+EXP(645/8.31-203000/AN591))+(74000/AN591)</f>
        <v>33.970794534044806</v>
      </c>
      <c r="BF591">
        <f>EXP(BE591-74000/8.314/298.16)/(1+EXP(645/8.314-203000/298.16/8.314))</f>
        <v>60.675593008796703</v>
      </c>
    </row>
    <row r="592" spans="1:61">
      <c r="A592">
        <v>153</v>
      </c>
      <c r="B592">
        <v>102</v>
      </c>
      <c r="C592" t="s">
        <v>60</v>
      </c>
      <c r="D592">
        <v>2</v>
      </c>
      <c r="E592" s="2">
        <f t="shared" si="322"/>
        <v>109</v>
      </c>
      <c r="F592" s="3">
        <v>30425.481944444444</v>
      </c>
      <c r="G592" t="s">
        <v>47</v>
      </c>
      <c r="H592">
        <v>-13</v>
      </c>
      <c r="I592">
        <v>-35.700000000000003</v>
      </c>
      <c r="J592">
        <v>1040</v>
      </c>
      <c r="K592">
        <v>23.9</v>
      </c>
      <c r="L592">
        <v>57.4</v>
      </c>
      <c r="M592">
        <v>42.1</v>
      </c>
      <c r="N592">
        <v>330</v>
      </c>
      <c r="O592" t="s">
        <v>46</v>
      </c>
      <c r="P592">
        <v>21</v>
      </c>
      <c r="Q592">
        <v>13.907</v>
      </c>
      <c r="R592">
        <v>307</v>
      </c>
      <c r="S592">
        <v>2.4836999999999998</v>
      </c>
      <c r="T592">
        <v>178.6</v>
      </c>
      <c r="U592">
        <v>24.8</v>
      </c>
      <c r="V592">
        <v>204</v>
      </c>
      <c r="W592">
        <v>2000</v>
      </c>
      <c r="X592">
        <v>10.902799999999999</v>
      </c>
      <c r="AM592">
        <v>212</v>
      </c>
      <c r="AN592">
        <f t="shared" si="328"/>
        <v>2477.2394400000003</v>
      </c>
      <c r="AO592">
        <f t="shared" si="323"/>
        <v>44.89780098218516</v>
      </c>
      <c r="AQ592">
        <f t="shared" si="324"/>
        <v>2.3198405192030473</v>
      </c>
      <c r="AS592">
        <f>0.15852+0.0847*COS(RADIANS(E592/365*360))</f>
        <v>0.13304056229325895</v>
      </c>
      <c r="AU592">
        <v>2000</v>
      </c>
      <c r="AV592">
        <f t="shared" si="325"/>
        <v>97.666874622210699</v>
      </c>
      <c r="AW592">
        <f t="shared" si="326"/>
        <v>115.47227301816183</v>
      </c>
      <c r="AX592">
        <f t="shared" si="327"/>
        <v>1.1823074452297664</v>
      </c>
      <c r="AY592" s="5">
        <f t="shared" si="329"/>
        <v>104.99572904062516</v>
      </c>
      <c r="AZ592">
        <f t="shared" si="330"/>
        <v>17.925254492416627</v>
      </c>
      <c r="BA592">
        <f t="shared" si="331"/>
        <v>105.69531398160062</v>
      </c>
      <c r="BB592">
        <f>+EXP(11.88-14510/AN592)*1000</f>
        <v>412680.45975658507</v>
      </c>
      <c r="BC592">
        <f>+EXP(38.08-80470/AN592)</f>
        <v>269.41710680730461</v>
      </c>
      <c r="BD592" s="5">
        <f>(X592+AQ592)*(V592+BC592*(1+212.78/BB592*1000))/(V592-AO592)</f>
        <v>50.889412263985669</v>
      </c>
      <c r="BE592">
        <f>+LN(BD592)-LN(1+EXP(645/8.31-203000/AN592))+(74000/AN592)</f>
        <v>33.788517748519077</v>
      </c>
      <c r="BF592">
        <f>EXP(BE592-74000/8.314/298.16)/(1+EXP(645/8.314-203000/298.16/8.314))</f>
        <v>50.565257994048345</v>
      </c>
    </row>
    <row r="593" spans="1:61">
      <c r="A593">
        <v>153</v>
      </c>
      <c r="B593">
        <v>102</v>
      </c>
      <c r="C593" t="s">
        <v>60</v>
      </c>
      <c r="D593">
        <v>2</v>
      </c>
      <c r="E593" s="2">
        <f>ROUND(F593,0)-"1-1-83"</f>
        <v>109</v>
      </c>
      <c r="F593" s="3">
        <v>30425.511111111111</v>
      </c>
      <c r="G593" t="s">
        <v>47</v>
      </c>
      <c r="H593">
        <v>-13</v>
      </c>
      <c r="I593">
        <v>-35.299999999999997</v>
      </c>
      <c r="J593">
        <v>1040</v>
      </c>
      <c r="K593">
        <v>20.9</v>
      </c>
      <c r="L593">
        <v>58.5</v>
      </c>
      <c r="M593">
        <v>42.9</v>
      </c>
      <c r="N593">
        <v>330</v>
      </c>
      <c r="O593" t="s">
        <v>46</v>
      </c>
      <c r="P593">
        <v>20.2</v>
      </c>
      <c r="Q593">
        <v>12.625</v>
      </c>
      <c r="R593">
        <v>306</v>
      </c>
      <c r="S593">
        <v>2.6156000000000001</v>
      </c>
      <c r="T593">
        <v>207.2</v>
      </c>
      <c r="U593">
        <v>22.6</v>
      </c>
      <c r="V593">
        <v>205</v>
      </c>
      <c r="W593">
        <v>2000</v>
      </c>
      <c r="X593">
        <v>12.387600000000001</v>
      </c>
      <c r="AM593">
        <v>212</v>
      </c>
      <c r="AN593">
        <f t="shared" si="328"/>
        <v>2458.9486400000005</v>
      </c>
      <c r="AO593">
        <f t="shared" si="323"/>
        <v>41.154771758127119</v>
      </c>
      <c r="AQ593">
        <f t="shared" si="324"/>
        <v>1.9546029812153118</v>
      </c>
      <c r="AS593">
        <f>0.15852+0.0847*COS(RADIANS(E593/365*360))</f>
        <v>0.13304056229325895</v>
      </c>
      <c r="AU593">
        <v>2000</v>
      </c>
      <c r="AV593">
        <f t="shared" si="325"/>
        <v>100.59864021105115</v>
      </c>
      <c r="AW593">
        <f t="shared" si="326"/>
        <v>118.57719877320628</v>
      </c>
      <c r="AX593">
        <f t="shared" si="327"/>
        <v>1.1787157214494846</v>
      </c>
      <c r="AY593" s="5">
        <f t="shared" si="329"/>
        <v>108.6642506943903</v>
      </c>
      <c r="AZ593">
        <f t="shared" si="330"/>
        <v>18.058820873538952</v>
      </c>
      <c r="BA593">
        <f t="shared" si="331"/>
        <v>120.79887104749506</v>
      </c>
      <c r="BB593">
        <f>+EXP(11.88-14510/AN593)*1000</f>
        <v>395086.24343853357</v>
      </c>
      <c r="BC593">
        <f>+EXP(38.08-80470/AN593)</f>
        <v>211.58602408971478</v>
      </c>
      <c r="BD593" s="5">
        <f>(X593+AQ593)*(V593+BC593*(1+212.78/BB593*1000))/(V593-AO593)</f>
        <v>46.440771405609404</v>
      </c>
      <c r="BE593">
        <f>+LN(BD593)-LN(1+EXP(645/8.31-203000/AN593))+(74000/AN593)</f>
        <v>33.925198928957805</v>
      </c>
      <c r="BF593">
        <f>EXP(BE593-74000/8.314/298.16)/(1+EXP(645/8.314-203000/298.16/8.314))</f>
        <v>57.971175913319961</v>
      </c>
    </row>
    <row r="594" spans="1:61">
      <c r="E594" s="2"/>
      <c r="F594" s="3"/>
    </row>
    <row r="595" spans="1:61">
      <c r="A595">
        <v>180</v>
      </c>
      <c r="B595">
        <v>102</v>
      </c>
      <c r="C595" t="s">
        <v>60</v>
      </c>
      <c r="D595">
        <v>1</v>
      </c>
      <c r="E595" s="2">
        <f>ROUND(F595,0)-"1-1-83"</f>
        <v>137</v>
      </c>
      <c r="F595" s="3">
        <v>30453.802083333332</v>
      </c>
      <c r="G595" t="s">
        <v>47</v>
      </c>
      <c r="H595">
        <v>-5.5</v>
      </c>
      <c r="I595">
        <v>-8.4</v>
      </c>
      <c r="J595">
        <v>1040</v>
      </c>
      <c r="K595">
        <v>12.4</v>
      </c>
      <c r="L595">
        <v>46.2</v>
      </c>
      <c r="M595">
        <v>40.4</v>
      </c>
      <c r="N595">
        <v>350</v>
      </c>
      <c r="O595" t="s">
        <v>46</v>
      </c>
      <c r="P595">
        <v>13.2</v>
      </c>
      <c r="Q595">
        <v>7.6360000000000001</v>
      </c>
      <c r="R595">
        <v>350</v>
      </c>
      <c r="S595">
        <v>0.42049999999999998</v>
      </c>
      <c r="T595">
        <v>55.1</v>
      </c>
      <c r="U595">
        <v>12.5</v>
      </c>
      <c r="V595">
        <v>347</v>
      </c>
      <c r="W595">
        <v>29</v>
      </c>
      <c r="X595">
        <v>-4.2299999999999997E-2</v>
      </c>
      <c r="AH595">
        <v>-0.44540000000000002</v>
      </c>
      <c r="AI595">
        <v>1.3899999999999999E-2</v>
      </c>
      <c r="AJ595">
        <v>2</v>
      </c>
      <c r="AK595">
        <f>AVERAGE(U595:U596)</f>
        <v>13.1</v>
      </c>
      <c r="AL595">
        <f>AVERAGE(V595:V596)</f>
        <v>341.5</v>
      </c>
      <c r="AM595">
        <v>212</v>
      </c>
      <c r="AN595">
        <f>8.314*(AK595+273.16)</f>
        <v>2379.9656400000003</v>
      </c>
      <c r="AO595">
        <f t="shared" ref="AO595:AO607" si="332">0.5*AM595/1.01325*1000/EXP(-3.9489+28990/AN595)</f>
        <v>27.829128587471786</v>
      </c>
      <c r="AP595">
        <f>LN(-AH595)+57052/AN595</f>
        <v>23.162992127176011</v>
      </c>
      <c r="AQ595">
        <f t="shared" ref="AQ595:AQ607" si="333">EXP(AP$595-57052/AN595)</f>
        <v>0.44540000000000074</v>
      </c>
      <c r="AR595">
        <f>AI595*4*(1+2*AO595/AL595)/(1-AO595/AL595)</f>
        <v>7.0398628344056358E-2</v>
      </c>
      <c r="AS595">
        <f>0.15852+0.0847*COS(RADIANS(E595/365*360))</f>
        <v>9.8499320351000272E-2</v>
      </c>
      <c r="AT595">
        <f>0.000000926*E595*E595 - 0.000385884*E595+ 0.056568805</f>
        <v>2.1082790999999997E-2</v>
      </c>
      <c r="AU595">
        <v>29</v>
      </c>
      <c r="AV595">
        <f t="shared" ref="AV595:AV607" si="334">(X595+AQ595)/(V595-AO595)*(4*V595+8*AO595)</f>
        <v>2.0341648691046426</v>
      </c>
      <c r="AW595">
        <f t="shared" ref="AW595:AW607" si="335">(X595+AQ595)/(V595-AO595)*(4.5*V595+10.5*AO595)</f>
        <v>2.3411560863808032</v>
      </c>
      <c r="AX595">
        <f t="shared" ref="AX595:AX607" si="336">AW595/AV595</f>
        <v>1.1509175691404432</v>
      </c>
      <c r="AY595" s="5"/>
      <c r="BD595" s="5"/>
      <c r="BG595">
        <f>AVERAGE(BA595:BA607)</f>
        <v>87.931586079281814</v>
      </c>
      <c r="BH595">
        <f>AVERAGE(BF595:BF607)</f>
        <v>30.262076034476163</v>
      </c>
      <c r="BI595">
        <f>BG595/BH595</f>
        <v>2.9056693261594311</v>
      </c>
    </row>
    <row r="596" spans="1:61">
      <c r="A596">
        <v>180</v>
      </c>
      <c r="B596">
        <v>102</v>
      </c>
      <c r="C596" t="s">
        <v>60</v>
      </c>
      <c r="D596">
        <v>1</v>
      </c>
      <c r="E596" s="2">
        <f t="shared" ref="E596:E602" si="337">ROUND(F596,0)-"1-1-83"+1</f>
        <v>137</v>
      </c>
      <c r="F596" s="3">
        <v>30453.360416666666</v>
      </c>
      <c r="G596" t="s">
        <v>47</v>
      </c>
      <c r="H596">
        <v>-5.5</v>
      </c>
      <c r="I596">
        <v>-11.7</v>
      </c>
      <c r="J596">
        <v>1040</v>
      </c>
      <c r="K596">
        <v>13.8</v>
      </c>
      <c r="L596">
        <v>51.3</v>
      </c>
      <c r="M596">
        <v>38</v>
      </c>
      <c r="N596">
        <v>350</v>
      </c>
      <c r="O596" t="s">
        <v>46</v>
      </c>
      <c r="P596">
        <v>14.2</v>
      </c>
      <c r="Q596">
        <v>7.383</v>
      </c>
      <c r="R596">
        <v>348</v>
      </c>
      <c r="S596">
        <v>1.3126</v>
      </c>
      <c r="T596">
        <v>177.8</v>
      </c>
      <c r="U596">
        <v>13.7</v>
      </c>
      <c r="V596">
        <v>336</v>
      </c>
      <c r="W596">
        <v>91</v>
      </c>
      <c r="X596">
        <v>0.8196</v>
      </c>
      <c r="AM596">
        <v>212</v>
      </c>
      <c r="AN596">
        <f t="shared" ref="AN596:AN607" si="338">8.314*(U596+273.16)</f>
        <v>2384.9540400000001</v>
      </c>
      <c r="AO596">
        <f t="shared" si="332"/>
        <v>28.547257698108172</v>
      </c>
      <c r="AQ596">
        <f t="shared" si="333"/>
        <v>0.46830154789238615</v>
      </c>
      <c r="AS596">
        <f>0.15852+0.0847*COS(RADIANS(E596/365*360))</f>
        <v>9.8499320351000272E-2</v>
      </c>
      <c r="AU596">
        <v>91</v>
      </c>
      <c r="AV596">
        <f t="shared" si="334"/>
        <v>6.5865996973243366</v>
      </c>
      <c r="AW596">
        <f t="shared" si="335"/>
        <v>7.5892988477092276</v>
      </c>
      <c r="AX596">
        <f t="shared" si="336"/>
        <v>1.1522332002037736</v>
      </c>
      <c r="AY596" s="5"/>
      <c r="BD596" s="5"/>
    </row>
    <row r="597" spans="1:61">
      <c r="A597">
        <v>180</v>
      </c>
      <c r="B597">
        <v>102</v>
      </c>
      <c r="C597" t="s">
        <v>60</v>
      </c>
      <c r="D597">
        <v>1</v>
      </c>
      <c r="E597" s="2">
        <f>ROUND(F597,0)-"1-1-83"</f>
        <v>137</v>
      </c>
      <c r="F597" s="3">
        <v>30453.763888888891</v>
      </c>
      <c r="G597" t="s">
        <v>47</v>
      </c>
      <c r="H597">
        <v>-5.5</v>
      </c>
      <c r="I597">
        <v>-11</v>
      </c>
      <c r="J597">
        <v>1040</v>
      </c>
      <c r="K597">
        <v>14.4</v>
      </c>
      <c r="L597">
        <v>45.2</v>
      </c>
      <c r="M597">
        <v>39.200000000000003</v>
      </c>
      <c r="N597">
        <v>350</v>
      </c>
      <c r="O597" t="s">
        <v>46</v>
      </c>
      <c r="P597">
        <v>14.1</v>
      </c>
      <c r="Q597">
        <v>8.7539999999999996</v>
      </c>
      <c r="R597">
        <v>347</v>
      </c>
      <c r="S597">
        <v>0.69410000000000005</v>
      </c>
      <c r="T597">
        <v>79.3</v>
      </c>
      <c r="U597">
        <v>14.4</v>
      </c>
      <c r="V597">
        <v>310</v>
      </c>
      <c r="W597">
        <v>136</v>
      </c>
      <c r="X597">
        <v>1.6002000000000001</v>
      </c>
      <c r="AM597">
        <v>212</v>
      </c>
      <c r="AN597">
        <f t="shared" si="338"/>
        <v>2390.7738399999998</v>
      </c>
      <c r="AO597">
        <f t="shared" si="332"/>
        <v>29.404578349539328</v>
      </c>
      <c r="AQ597">
        <f t="shared" si="333"/>
        <v>0.49638123459798972</v>
      </c>
      <c r="AS597">
        <f>0.15852+0.0847*COS(RADIANS(E597/365*360))</f>
        <v>9.8499320351000272E-2</v>
      </c>
      <c r="AU597">
        <v>136</v>
      </c>
      <c r="AV597">
        <f t="shared" si="334"/>
        <v>11.022822147774392</v>
      </c>
      <c r="AW597">
        <f t="shared" si="335"/>
        <v>12.730237067418994</v>
      </c>
      <c r="AX597">
        <f t="shared" si="336"/>
        <v>1.1548981646219652</v>
      </c>
      <c r="AY597" s="5"/>
      <c r="BD597" s="5"/>
    </row>
    <row r="598" spans="1:61">
      <c r="A598">
        <v>180</v>
      </c>
      <c r="B598">
        <v>102</v>
      </c>
      <c r="C598" t="s">
        <v>60</v>
      </c>
      <c r="D598">
        <v>1</v>
      </c>
      <c r="E598" s="2">
        <f t="shared" si="337"/>
        <v>137</v>
      </c>
      <c r="F598" s="3">
        <v>30453.295138888891</v>
      </c>
      <c r="G598" t="s">
        <v>47</v>
      </c>
      <c r="H598">
        <v>-5.5</v>
      </c>
      <c r="I598">
        <v>-6.1</v>
      </c>
      <c r="J598">
        <v>1040</v>
      </c>
      <c r="K598">
        <v>12.3</v>
      </c>
      <c r="L598">
        <v>72.2</v>
      </c>
      <c r="M598">
        <v>40.5</v>
      </c>
      <c r="N598">
        <v>350</v>
      </c>
      <c r="O598" t="s">
        <v>46</v>
      </c>
      <c r="P598">
        <v>12.4</v>
      </c>
      <c r="Q598">
        <v>3.69</v>
      </c>
      <c r="R598">
        <v>347</v>
      </c>
      <c r="S598">
        <v>2.5192000000000001</v>
      </c>
      <c r="T598">
        <v>682.7</v>
      </c>
      <c r="U598">
        <v>12.1</v>
      </c>
      <c r="V598">
        <v>342</v>
      </c>
      <c r="W598">
        <v>188</v>
      </c>
      <c r="X598">
        <v>1.0840000000000001</v>
      </c>
      <c r="AM598">
        <v>212</v>
      </c>
      <c r="AN598">
        <f t="shared" si="338"/>
        <v>2371.6516400000005</v>
      </c>
      <c r="AO598">
        <f t="shared" si="332"/>
        <v>26.665814793691922</v>
      </c>
      <c r="AQ598">
        <f t="shared" si="333"/>
        <v>0.40950041968697548</v>
      </c>
      <c r="AS598">
        <f>0.15852+0.0847*COS(RADIANS(E598/365*360))</f>
        <v>9.8499320351000272E-2</v>
      </c>
      <c r="AU598">
        <v>188</v>
      </c>
      <c r="AV598">
        <f t="shared" si="334"/>
        <v>7.4895521310891811</v>
      </c>
      <c r="AW598">
        <f t="shared" si="335"/>
        <v>8.6151899540179873</v>
      </c>
      <c r="AX598">
        <f t="shared" si="336"/>
        <v>1.1502944105637873</v>
      </c>
      <c r="AY598" s="5"/>
      <c r="BD598" s="5"/>
    </row>
    <row r="599" spans="1:61">
      <c r="A599">
        <v>180</v>
      </c>
      <c r="B599">
        <v>102</v>
      </c>
      <c r="C599" t="s">
        <v>60</v>
      </c>
      <c r="D599">
        <v>1</v>
      </c>
      <c r="E599" s="2">
        <f>ROUND(F599,0)-"1-1-83"</f>
        <v>137</v>
      </c>
      <c r="F599" s="3">
        <v>30453.613888888889</v>
      </c>
      <c r="G599" t="s">
        <v>47</v>
      </c>
      <c r="H599">
        <v>-5.5</v>
      </c>
      <c r="I599">
        <v>-24.3</v>
      </c>
      <c r="J599">
        <v>1040</v>
      </c>
      <c r="K599">
        <v>17</v>
      </c>
      <c r="L599">
        <v>44.7</v>
      </c>
      <c r="M599">
        <v>35</v>
      </c>
      <c r="N599">
        <v>350</v>
      </c>
      <c r="O599" t="s">
        <v>46</v>
      </c>
      <c r="P599">
        <v>16.600000000000001</v>
      </c>
      <c r="Q599">
        <v>10.795999999999999</v>
      </c>
      <c r="R599">
        <v>341</v>
      </c>
      <c r="S599">
        <v>1.2717000000000001</v>
      </c>
      <c r="T599">
        <v>117.8</v>
      </c>
      <c r="U599">
        <v>17.3</v>
      </c>
      <c r="V599">
        <v>273</v>
      </c>
      <c r="W599">
        <v>330</v>
      </c>
      <c r="X599">
        <v>4.6215000000000002</v>
      </c>
      <c r="AM599">
        <v>212</v>
      </c>
      <c r="AN599">
        <f t="shared" si="338"/>
        <v>2414.8844400000003</v>
      </c>
      <c r="AO599">
        <f t="shared" si="332"/>
        <v>33.18892257976465</v>
      </c>
      <c r="AQ599">
        <f t="shared" si="333"/>
        <v>0.62992474364204409</v>
      </c>
      <c r="AS599">
        <f>0.15852+0.0847*COS(RADIANS(E599/365*360))</f>
        <v>9.8499320351000272E-2</v>
      </c>
      <c r="AU599">
        <v>330</v>
      </c>
      <c r="AV599">
        <f t="shared" si="334"/>
        <v>29.727020664547275</v>
      </c>
      <c r="AW599">
        <f t="shared" si="335"/>
        <v>34.533063458863069</v>
      </c>
      <c r="AX599">
        <f t="shared" si="336"/>
        <v>1.1616725351843795</v>
      </c>
      <c r="AY599" s="5">
        <f t="shared" ref="AY599:AY606" si="339">W599*AS599*AV599/SQRT(W599^2*AS599^2-AV599^2)</f>
        <v>73.492905450262043</v>
      </c>
      <c r="AZ599">
        <f t="shared" ref="AZ599:AZ606" si="340">LN(AY599)-LN(1+EXP(614.6/8.314-200000/AN599))+32879/AN599</f>
        <v>17.912196228593974</v>
      </c>
      <c r="BA599">
        <f t="shared" ref="BA599:BA606" si="341">EXP(AZ599-32879/8.314/298.16)/(1+EXP(614.6/8.314-200000/298.16/8.314))</f>
        <v>104.32408907992479</v>
      </c>
      <c r="BB599">
        <f t="shared" ref="BB599:BB606" si="342">+EXP(11.88-14510/AN599)*1000</f>
        <v>354756.24182153697</v>
      </c>
      <c r="BC599">
        <f t="shared" ref="BC599:BC606" si="343">+EXP(38.08-80470/AN599)</f>
        <v>116.45378674207865</v>
      </c>
      <c r="BD599" s="5">
        <f t="shared" ref="BD599:BD606" si="344">(X599+AQ599)*(V599+BC599*(1+212.78/BB599*1000))/(V599-AO599)</f>
        <v>10.057871932440015</v>
      </c>
      <c r="BE599">
        <f t="shared" ref="BE599:BE606" si="345">+LN(BD599)-LN(1+EXP(645/8.31-203000/AN599))+(74000/AN599)</f>
        <v>32.950056145030551</v>
      </c>
      <c r="BF599">
        <f t="shared" ref="BF599:BF606" si="346">EXP(BE599-74000/8.314/298.16)/(1+EXP(645/8.314-203000/298.16/8.314))</f>
        <v>21.863162350510873</v>
      </c>
    </row>
    <row r="600" spans="1:61">
      <c r="A600">
        <v>180</v>
      </c>
      <c r="B600">
        <v>102</v>
      </c>
      <c r="C600" t="s">
        <v>60</v>
      </c>
      <c r="D600">
        <v>1</v>
      </c>
      <c r="E600" s="2">
        <f t="shared" si="337"/>
        <v>137</v>
      </c>
      <c r="F600" s="3">
        <v>30453.443055555555</v>
      </c>
      <c r="G600" t="s">
        <v>47</v>
      </c>
      <c r="H600">
        <v>-5.5</v>
      </c>
      <c r="I600">
        <v>-20</v>
      </c>
      <c r="J600">
        <v>1040</v>
      </c>
      <c r="K600">
        <v>16.399999999999999</v>
      </c>
      <c r="L600">
        <v>45.3</v>
      </c>
      <c r="M600">
        <v>34.200000000000003</v>
      </c>
      <c r="N600">
        <v>350</v>
      </c>
      <c r="O600" t="s">
        <v>46</v>
      </c>
      <c r="P600">
        <v>16.3</v>
      </c>
      <c r="Q600">
        <v>10.403</v>
      </c>
      <c r="R600">
        <v>340</v>
      </c>
      <c r="S600">
        <v>1.4045000000000001</v>
      </c>
      <c r="T600">
        <v>135</v>
      </c>
      <c r="U600">
        <v>16.8</v>
      </c>
      <c r="V600">
        <v>273</v>
      </c>
      <c r="W600">
        <v>460</v>
      </c>
      <c r="X600">
        <v>5.2735000000000003</v>
      </c>
      <c r="AM600">
        <v>212</v>
      </c>
      <c r="AN600">
        <f t="shared" si="338"/>
        <v>2410.7274400000001</v>
      </c>
      <c r="AO600">
        <f t="shared" si="332"/>
        <v>32.508952823138245</v>
      </c>
      <c r="AQ600">
        <f t="shared" si="333"/>
        <v>0.60477816806631313</v>
      </c>
      <c r="AS600">
        <f>0.15852+0.0847*COS(RADIANS(E600/365*360))</f>
        <v>9.8499320351000272E-2</v>
      </c>
      <c r="AU600">
        <v>460</v>
      </c>
      <c r="AV600">
        <f t="shared" si="334"/>
        <v>33.048436496927145</v>
      </c>
      <c r="AW600">
        <f t="shared" si="335"/>
        <v>38.371406537125772</v>
      </c>
      <c r="AX600">
        <f t="shared" si="336"/>
        <v>1.1610657145820971</v>
      </c>
      <c r="AY600" s="5">
        <f t="shared" si="339"/>
        <v>48.309504161906247</v>
      </c>
      <c r="AZ600">
        <f t="shared" si="340"/>
        <v>17.516131509228298</v>
      </c>
      <c r="BA600">
        <f t="shared" si="341"/>
        <v>70.206266646277939</v>
      </c>
      <c r="BB600">
        <f t="shared" si="342"/>
        <v>351099.57752589375</v>
      </c>
      <c r="BC600">
        <f t="shared" si="343"/>
        <v>109.95090991987585</v>
      </c>
      <c r="BD600" s="5">
        <f t="shared" si="344"/>
        <v>10.989133671084288</v>
      </c>
      <c r="BE600">
        <f t="shared" si="345"/>
        <v>33.091662117329307</v>
      </c>
      <c r="BF600">
        <f t="shared" si="346"/>
        <v>25.18904325190821</v>
      </c>
    </row>
    <row r="601" spans="1:61">
      <c r="A601">
        <v>180</v>
      </c>
      <c r="B601">
        <v>102</v>
      </c>
      <c r="C601" t="s">
        <v>60</v>
      </c>
      <c r="D601">
        <v>1</v>
      </c>
      <c r="E601" s="2">
        <f t="shared" si="337"/>
        <v>137</v>
      </c>
      <c r="F601" s="3">
        <v>30453.397222222222</v>
      </c>
      <c r="G601" t="s">
        <v>47</v>
      </c>
      <c r="H601">
        <v>-5.5</v>
      </c>
      <c r="I601">
        <v>-17.600000000000001</v>
      </c>
      <c r="J601">
        <v>1040</v>
      </c>
      <c r="K601">
        <v>16.600000000000001</v>
      </c>
      <c r="L601">
        <v>45.9</v>
      </c>
      <c r="M601">
        <v>33.9</v>
      </c>
      <c r="N601">
        <v>350</v>
      </c>
      <c r="O601" t="s">
        <v>46</v>
      </c>
      <c r="P601">
        <v>16.5</v>
      </c>
      <c r="Q601">
        <v>10.909000000000001</v>
      </c>
      <c r="R601">
        <v>338</v>
      </c>
      <c r="S601">
        <v>1.6029</v>
      </c>
      <c r="T601">
        <v>146.9</v>
      </c>
      <c r="U601">
        <v>17.399999999999999</v>
      </c>
      <c r="V601">
        <v>259</v>
      </c>
      <c r="W601">
        <v>550</v>
      </c>
      <c r="X601">
        <v>6.7838000000000003</v>
      </c>
      <c r="AM601">
        <v>212</v>
      </c>
      <c r="AN601">
        <f t="shared" si="338"/>
        <v>2415.7158399999998</v>
      </c>
      <c r="AO601">
        <f t="shared" si="332"/>
        <v>33.326328884140914</v>
      </c>
      <c r="AQ601">
        <f t="shared" si="333"/>
        <v>0.63506747881256198</v>
      </c>
      <c r="AS601">
        <f>0.15852+0.0847*COS(RADIANS(E601/365*360))</f>
        <v>9.8499320351000272E-2</v>
      </c>
      <c r="AU601">
        <v>550</v>
      </c>
      <c r="AV601">
        <f t="shared" si="334"/>
        <v>42.822432943285463</v>
      </c>
      <c r="AW601">
        <f t="shared" si="335"/>
        <v>49.81860743970055</v>
      </c>
      <c r="AX601">
        <f t="shared" si="336"/>
        <v>1.1633763897927263</v>
      </c>
      <c r="AY601" s="5">
        <f t="shared" si="339"/>
        <v>69.911414633256555</v>
      </c>
      <c r="AZ601">
        <f t="shared" si="340"/>
        <v>17.857546500096472</v>
      </c>
      <c r="BA601">
        <f t="shared" si="341"/>
        <v>98.775793174710984</v>
      </c>
      <c r="BB601">
        <f t="shared" si="342"/>
        <v>355490.61093020655</v>
      </c>
      <c r="BC601">
        <f t="shared" si="343"/>
        <v>117.79700981136246</v>
      </c>
      <c r="BD601" s="5">
        <f t="shared" si="344"/>
        <v>14.704838255130682</v>
      </c>
      <c r="BE601">
        <f t="shared" si="345"/>
        <v>33.319284259916572</v>
      </c>
      <c r="BF601">
        <f t="shared" si="346"/>
        <v>31.627634596101565</v>
      </c>
    </row>
    <row r="602" spans="1:61">
      <c r="A602">
        <v>180</v>
      </c>
      <c r="B602">
        <v>102</v>
      </c>
      <c r="C602" t="s">
        <v>60</v>
      </c>
      <c r="D602">
        <v>1</v>
      </c>
      <c r="E602" s="2">
        <f t="shared" si="337"/>
        <v>137</v>
      </c>
      <c r="F602" s="3">
        <v>30453.494444444445</v>
      </c>
      <c r="G602" t="s">
        <v>47</v>
      </c>
      <c r="H602">
        <v>-5.5</v>
      </c>
      <c r="I602">
        <v>-15.6</v>
      </c>
      <c r="J602">
        <v>1040</v>
      </c>
      <c r="K602">
        <v>19.899999999999999</v>
      </c>
      <c r="L602">
        <v>44.8</v>
      </c>
      <c r="M602">
        <v>29</v>
      </c>
      <c r="N602">
        <v>350</v>
      </c>
      <c r="O602" t="s">
        <v>46</v>
      </c>
      <c r="P602">
        <v>20.8</v>
      </c>
      <c r="Q602">
        <v>14.837</v>
      </c>
      <c r="R602">
        <v>331</v>
      </c>
      <c r="S602">
        <v>2.2381000000000002</v>
      </c>
      <c r="T602">
        <v>150.80000000000001</v>
      </c>
      <c r="U602">
        <v>21.5</v>
      </c>
      <c r="V602">
        <v>217</v>
      </c>
      <c r="W602">
        <v>780</v>
      </c>
      <c r="X602">
        <v>10.132199999999999</v>
      </c>
      <c r="AM602">
        <v>212</v>
      </c>
      <c r="AN602">
        <f t="shared" si="338"/>
        <v>2449.8032400000002</v>
      </c>
      <c r="AO602">
        <f t="shared" si="332"/>
        <v>39.382752483581868</v>
      </c>
      <c r="AQ602">
        <f t="shared" si="333"/>
        <v>0.88213622807828473</v>
      </c>
      <c r="AS602">
        <f>0.15852+0.0847*COS(RADIANS(E602/365*360))</f>
        <v>9.8499320351000272E-2</v>
      </c>
      <c r="AU602">
        <v>780</v>
      </c>
      <c r="AV602">
        <f t="shared" si="334"/>
        <v>73.363612192550747</v>
      </c>
      <c r="AW602">
        <f t="shared" si="335"/>
        <v>86.197347126649277</v>
      </c>
      <c r="AX602">
        <f t="shared" si="336"/>
        <v>1.1749332475671319</v>
      </c>
      <c r="AY602" s="5"/>
      <c r="BD602" s="5"/>
    </row>
    <row r="603" spans="1:61">
      <c r="A603">
        <v>180</v>
      </c>
      <c r="B603">
        <v>102</v>
      </c>
      <c r="C603" t="s">
        <v>60</v>
      </c>
      <c r="D603">
        <v>1</v>
      </c>
      <c r="E603" s="2">
        <f>ROUND(F603,0)-"1-1-83"</f>
        <v>137</v>
      </c>
      <c r="F603" s="3">
        <v>30453.576388888891</v>
      </c>
      <c r="G603" t="s">
        <v>47</v>
      </c>
      <c r="H603">
        <v>-5.5</v>
      </c>
      <c r="I603">
        <v>-27.8</v>
      </c>
      <c r="J603">
        <v>1040</v>
      </c>
      <c r="K603">
        <v>18.600000000000001</v>
      </c>
      <c r="L603">
        <v>46.4</v>
      </c>
      <c r="M603">
        <v>30.7</v>
      </c>
      <c r="N603">
        <v>350</v>
      </c>
      <c r="O603" t="s">
        <v>46</v>
      </c>
      <c r="P603">
        <v>20.2</v>
      </c>
      <c r="Q603">
        <v>15.599</v>
      </c>
      <c r="R603">
        <v>333</v>
      </c>
      <c r="S603">
        <v>2.1947000000000001</v>
      </c>
      <c r="T603">
        <v>140.69999999999999</v>
      </c>
      <c r="U603">
        <v>21.7</v>
      </c>
      <c r="V603">
        <v>222</v>
      </c>
      <c r="W603">
        <v>900</v>
      </c>
      <c r="X603">
        <v>9.1728000000000005</v>
      </c>
      <c r="AM603">
        <v>212</v>
      </c>
      <c r="AN603">
        <f t="shared" si="338"/>
        <v>2451.4660400000002</v>
      </c>
      <c r="AO603">
        <f t="shared" si="332"/>
        <v>39.700133779466881</v>
      </c>
      <c r="AQ603">
        <f t="shared" si="333"/>
        <v>0.89618130387871286</v>
      </c>
      <c r="AS603">
        <f>0.15852+0.0847*COS(RADIANS(E603/365*360))</f>
        <v>9.8499320351000272E-2</v>
      </c>
      <c r="AU603">
        <v>900</v>
      </c>
      <c r="AV603">
        <f t="shared" si="334"/>
        <v>66.589048515563334</v>
      </c>
      <c r="AW603">
        <f t="shared" si="335"/>
        <v>78.2018199925148</v>
      </c>
      <c r="AX603">
        <f t="shared" si="336"/>
        <v>1.1743946149679148</v>
      </c>
      <c r="AY603" s="5">
        <f t="shared" si="339"/>
        <v>100.87250903493306</v>
      </c>
      <c r="AZ603">
        <f t="shared" si="340"/>
        <v>18.025360886179016</v>
      </c>
      <c r="BA603">
        <f t="shared" si="341"/>
        <v>116.8238158534667</v>
      </c>
      <c r="BB603">
        <f t="shared" si="342"/>
        <v>388033.93527308147</v>
      </c>
      <c r="BC603">
        <f t="shared" si="343"/>
        <v>191.47248905274799</v>
      </c>
      <c r="BD603" s="5">
        <f t="shared" si="344"/>
        <v>28.636536002482192</v>
      </c>
      <c r="BE603">
        <f t="shared" si="345"/>
        <v>33.535147116957738</v>
      </c>
      <c r="BF603">
        <f t="shared" si="346"/>
        <v>39.247749617769003</v>
      </c>
    </row>
    <row r="604" spans="1:61">
      <c r="A604">
        <v>180</v>
      </c>
      <c r="B604">
        <v>102</v>
      </c>
      <c r="C604" t="s">
        <v>60</v>
      </c>
      <c r="D604">
        <v>1</v>
      </c>
      <c r="E604" s="2">
        <f>ROUND(F604,0)-"1-1-83"</f>
        <v>137</v>
      </c>
      <c r="F604" s="3">
        <v>30453.718055555557</v>
      </c>
      <c r="G604" t="s">
        <v>47</v>
      </c>
      <c r="H604">
        <v>-5.5</v>
      </c>
      <c r="I604">
        <v>-14.5</v>
      </c>
      <c r="J604">
        <v>1040</v>
      </c>
      <c r="K604">
        <v>18.600000000000001</v>
      </c>
      <c r="L604">
        <v>42.7</v>
      </c>
      <c r="M604">
        <v>33.5</v>
      </c>
      <c r="N604">
        <v>350</v>
      </c>
      <c r="O604" t="s">
        <v>46</v>
      </c>
      <c r="P604">
        <v>17.8</v>
      </c>
      <c r="Q604">
        <v>13.86</v>
      </c>
      <c r="R604">
        <v>337</v>
      </c>
      <c r="S604">
        <v>1.5124</v>
      </c>
      <c r="T604">
        <v>109.1</v>
      </c>
      <c r="U604">
        <v>20</v>
      </c>
      <c r="V604">
        <v>229</v>
      </c>
      <c r="W604">
        <v>1070</v>
      </c>
      <c r="X604">
        <v>6.9313000000000002</v>
      </c>
      <c r="AM604">
        <v>212</v>
      </c>
      <c r="AN604">
        <f t="shared" si="338"/>
        <v>2437.3322400000002</v>
      </c>
      <c r="AO604">
        <f t="shared" si="332"/>
        <v>37.068940763574815</v>
      </c>
      <c r="AQ604">
        <f t="shared" si="333"/>
        <v>0.78304304733084573</v>
      </c>
      <c r="AS604">
        <f>0.15852+0.0847*COS(RADIANS(E604/365*360))</f>
        <v>9.8499320351000272E-2</v>
      </c>
      <c r="AU604">
        <v>1070</v>
      </c>
      <c r="AV604">
        <f t="shared" si="334"/>
        <v>48.736449807447514</v>
      </c>
      <c r="AW604">
        <f t="shared" si="335"/>
        <v>57.063390735643978</v>
      </c>
      <c r="AX604">
        <f t="shared" si="336"/>
        <v>1.1708565347105773</v>
      </c>
      <c r="AY604" s="5">
        <f t="shared" si="339"/>
        <v>54.96628087182367</v>
      </c>
      <c r="AZ604">
        <f t="shared" si="340"/>
        <v>17.496175344425559</v>
      </c>
      <c r="BA604">
        <f t="shared" si="341"/>
        <v>68.819106057473462</v>
      </c>
      <c r="BB604">
        <f t="shared" si="342"/>
        <v>374941.40423870413</v>
      </c>
      <c r="BC604">
        <f t="shared" si="343"/>
        <v>158.28455279831346</v>
      </c>
      <c r="BD604" s="5">
        <f t="shared" si="344"/>
        <v>19.176680806854538</v>
      </c>
      <c r="BE604">
        <f t="shared" si="345"/>
        <v>33.311318575153081</v>
      </c>
      <c r="BF604">
        <f t="shared" si="346"/>
        <v>31.376699590531448</v>
      </c>
    </row>
    <row r="605" spans="1:61">
      <c r="A605">
        <v>180</v>
      </c>
      <c r="B605">
        <v>102</v>
      </c>
      <c r="C605" t="s">
        <v>60</v>
      </c>
      <c r="D605">
        <v>1</v>
      </c>
      <c r="E605" s="2">
        <f>ROUND(F605,0)-"1-1-83"</f>
        <v>137</v>
      </c>
      <c r="F605" s="3">
        <v>30453.672222222223</v>
      </c>
      <c r="G605" t="s">
        <v>47</v>
      </c>
      <c r="H605">
        <v>-5.5</v>
      </c>
      <c r="I605">
        <v>-18.7</v>
      </c>
      <c r="J605">
        <v>1040</v>
      </c>
      <c r="K605">
        <v>20.9</v>
      </c>
      <c r="L605">
        <v>40.9</v>
      </c>
      <c r="M605">
        <v>30.2</v>
      </c>
      <c r="N605">
        <v>350</v>
      </c>
      <c r="O605" t="s">
        <v>46</v>
      </c>
      <c r="P605">
        <v>20.5</v>
      </c>
      <c r="Q605">
        <v>16.861999999999998</v>
      </c>
      <c r="R605">
        <v>337</v>
      </c>
      <c r="S605">
        <v>1.7846</v>
      </c>
      <c r="T605">
        <v>105.8</v>
      </c>
      <c r="U605">
        <v>22.6</v>
      </c>
      <c r="V605">
        <v>229</v>
      </c>
      <c r="W605">
        <v>1500</v>
      </c>
      <c r="X605">
        <v>6.6685999999999996</v>
      </c>
      <c r="AM605">
        <v>212</v>
      </c>
      <c r="AN605">
        <f t="shared" si="338"/>
        <v>2458.9486400000005</v>
      </c>
      <c r="AO605">
        <f t="shared" si="332"/>
        <v>41.154771758127119</v>
      </c>
      <c r="AQ605">
        <f t="shared" si="333"/>
        <v>0.96194902349958034</v>
      </c>
      <c r="AS605">
        <f>0.15852+0.0847*COS(RADIANS(E605/365*360))</f>
        <v>9.8499320351000272E-2</v>
      </c>
      <c r="AU605">
        <v>1500</v>
      </c>
      <c r="AV605">
        <f t="shared" si="334"/>
        <v>50.583403273366415</v>
      </c>
      <c r="AW605">
        <f t="shared" si="335"/>
        <v>59.41397957995823</v>
      </c>
      <c r="AX605">
        <f t="shared" si="336"/>
        <v>1.1745745785207253</v>
      </c>
      <c r="AY605" s="5"/>
      <c r="BD605" s="5"/>
    </row>
    <row r="606" spans="1:61">
      <c r="A606">
        <v>180</v>
      </c>
      <c r="B606">
        <v>102</v>
      </c>
      <c r="C606" t="s">
        <v>60</v>
      </c>
      <c r="D606">
        <v>1</v>
      </c>
      <c r="E606" s="2">
        <f>ROUND(F606,0)-"1-1-83"</f>
        <v>137</v>
      </c>
      <c r="F606" s="3">
        <v>30453.672916666666</v>
      </c>
      <c r="G606" t="s">
        <v>47</v>
      </c>
      <c r="H606">
        <v>-5.5</v>
      </c>
      <c r="I606">
        <v>-18.7</v>
      </c>
      <c r="J606">
        <v>1040</v>
      </c>
      <c r="K606">
        <v>20.9</v>
      </c>
      <c r="L606">
        <v>42</v>
      </c>
      <c r="M606">
        <v>30.2</v>
      </c>
      <c r="N606">
        <v>350</v>
      </c>
      <c r="O606" t="s">
        <v>46</v>
      </c>
      <c r="P606">
        <v>20.5</v>
      </c>
      <c r="Q606">
        <v>18.262</v>
      </c>
      <c r="R606">
        <v>336</v>
      </c>
      <c r="S606">
        <v>2.1804999999999999</v>
      </c>
      <c r="T606">
        <v>119.4</v>
      </c>
      <c r="U606">
        <v>23.6</v>
      </c>
      <c r="V606">
        <v>223</v>
      </c>
      <c r="W606">
        <v>1780</v>
      </c>
      <c r="X606">
        <v>7.8067000000000002</v>
      </c>
      <c r="AM606">
        <v>212</v>
      </c>
      <c r="AN606">
        <f t="shared" si="338"/>
        <v>2467.2626400000004</v>
      </c>
      <c r="AO606">
        <f t="shared" si="332"/>
        <v>42.822667547509667</v>
      </c>
      <c r="AQ606">
        <f t="shared" si="333"/>
        <v>1.0401759174903411</v>
      </c>
      <c r="AS606">
        <f>0.15852+0.0847*COS(RADIANS(E606/365*360))</f>
        <v>9.8499320351000272E-2</v>
      </c>
      <c r="AU606">
        <v>1780</v>
      </c>
      <c r="AV606">
        <f t="shared" si="334"/>
        <v>60.619101080716938</v>
      </c>
      <c r="AW606">
        <f t="shared" si="335"/>
        <v>71.350438392151005</v>
      </c>
      <c r="AX606">
        <f t="shared" si="336"/>
        <v>1.1770289746980054</v>
      </c>
      <c r="AY606" s="5">
        <f t="shared" si="339"/>
        <v>64.603288657511001</v>
      </c>
      <c r="AZ606">
        <f t="shared" si="340"/>
        <v>17.493575881645373</v>
      </c>
      <c r="BA606">
        <f t="shared" si="341"/>
        <v>68.640445663836942</v>
      </c>
      <c r="BB606">
        <f t="shared" si="342"/>
        <v>403020.92494067608</v>
      </c>
      <c r="BC606">
        <f t="shared" si="343"/>
        <v>236.25392643028658</v>
      </c>
      <c r="BD606" s="5">
        <f t="shared" si="344"/>
        <v>28.674317861671671</v>
      </c>
      <c r="BE606">
        <f t="shared" si="345"/>
        <v>33.339334205222507</v>
      </c>
      <c r="BF606">
        <f t="shared" si="346"/>
        <v>32.26816680003585</v>
      </c>
    </row>
    <row r="607" spans="1:61">
      <c r="A607">
        <v>180</v>
      </c>
      <c r="B607">
        <v>102</v>
      </c>
      <c r="C607" t="s">
        <v>60</v>
      </c>
      <c r="D607">
        <v>1</v>
      </c>
      <c r="E607" s="2">
        <f>ROUND(F607,0)-"1-1-83"</f>
        <v>137</v>
      </c>
      <c r="F607" s="3">
        <v>30453.538888888888</v>
      </c>
      <c r="G607" t="s">
        <v>47</v>
      </c>
      <c r="H607">
        <v>-5.5</v>
      </c>
      <c r="I607">
        <v>-23.4</v>
      </c>
      <c r="J607">
        <v>1040</v>
      </c>
      <c r="K607">
        <v>19.5</v>
      </c>
      <c r="L607">
        <v>45</v>
      </c>
      <c r="M607">
        <v>29.4</v>
      </c>
      <c r="N607">
        <v>350</v>
      </c>
      <c r="O607" t="s">
        <v>46</v>
      </c>
      <c r="P607">
        <v>20.5</v>
      </c>
      <c r="Q607">
        <v>14.737</v>
      </c>
      <c r="R607">
        <v>338</v>
      </c>
      <c r="S607">
        <v>2.0918999999999999</v>
      </c>
      <c r="T607">
        <v>142</v>
      </c>
      <c r="U607">
        <v>21.3</v>
      </c>
      <c r="V607">
        <v>258</v>
      </c>
      <c r="W607">
        <v>2000</v>
      </c>
      <c r="X607">
        <v>6.4743000000000004</v>
      </c>
      <c r="AM607">
        <v>212</v>
      </c>
      <c r="AN607">
        <f t="shared" si="338"/>
        <v>2448.1404400000001</v>
      </c>
      <c r="AO607">
        <f t="shared" si="332"/>
        <v>39.067482507546124</v>
      </c>
      <c r="AQ607">
        <f t="shared" si="333"/>
        <v>0.86829263667611489</v>
      </c>
      <c r="AS607">
        <f>0.15852+0.0847*COS(RADIANS(E607/365*360))</f>
        <v>9.8499320351000272E-2</v>
      </c>
      <c r="AU607">
        <v>2000</v>
      </c>
      <c r="AV607">
        <f t="shared" si="334"/>
        <v>45.093385803399805</v>
      </c>
      <c r="AW607">
        <f t="shared" si="335"/>
        <v>52.695435935911703</v>
      </c>
      <c r="AX607">
        <f t="shared" si="336"/>
        <v>1.1685845938838051</v>
      </c>
      <c r="AY607" s="5"/>
      <c r="BD607" s="5"/>
    </row>
    <row r="608" spans="1:61">
      <c r="E608" s="2"/>
      <c r="F608" s="3"/>
    </row>
    <row r="609" spans="1:61">
      <c r="A609">
        <v>180</v>
      </c>
      <c r="B609">
        <v>102</v>
      </c>
      <c r="C609" t="s">
        <v>60</v>
      </c>
      <c r="D609">
        <v>2</v>
      </c>
      <c r="E609" s="2">
        <f>ROUND(F609,0)-"1-1-83"</f>
        <v>137</v>
      </c>
      <c r="F609" s="3">
        <v>30453.804166666665</v>
      </c>
      <c r="G609" t="s">
        <v>47</v>
      </c>
      <c r="H609">
        <v>-5.5</v>
      </c>
      <c r="I609">
        <v>-8.4</v>
      </c>
      <c r="J609">
        <v>1040</v>
      </c>
      <c r="K609">
        <v>12.3</v>
      </c>
      <c r="L609">
        <v>45.3</v>
      </c>
      <c r="M609">
        <v>40.4</v>
      </c>
      <c r="N609">
        <v>350</v>
      </c>
      <c r="O609" t="s">
        <v>46</v>
      </c>
      <c r="P609">
        <v>13.2</v>
      </c>
      <c r="Q609">
        <v>7.8970000000000002</v>
      </c>
      <c r="R609">
        <v>350</v>
      </c>
      <c r="S609">
        <v>0.54679999999999995</v>
      </c>
      <c r="T609">
        <v>69.3</v>
      </c>
      <c r="U609">
        <v>12.6</v>
      </c>
      <c r="V609">
        <v>346</v>
      </c>
      <c r="W609">
        <v>33</v>
      </c>
      <c r="X609">
        <v>-9.5999999999999992E-3</v>
      </c>
      <c r="AH609" s="8">
        <f>AVERAGE(X609:X609)-AVERAGE(W609:W609)*AT609</f>
        <v>-0.70533210299999993</v>
      </c>
      <c r="AK609">
        <f>U609</f>
        <v>12.6</v>
      </c>
      <c r="AM609">
        <v>212</v>
      </c>
      <c r="AN609">
        <f>8.314*(AK609+273.16)</f>
        <v>2375.8086400000002</v>
      </c>
      <c r="AO609">
        <f t="shared" ref="AO609:AO620" si="347">0.5*AM609/1.01325*1000/EXP(-3.9489+28990/AN609)</f>
        <v>27.242280292027832</v>
      </c>
      <c r="AP609">
        <f>LN(-AH609)+57052/AN609</f>
        <v>23.664632026949075</v>
      </c>
      <c r="AQ609">
        <f t="shared" ref="AQ609:AQ620" si="348">EXP(AP$609-57052/AN609)</f>
        <v>0.7053321029999996</v>
      </c>
      <c r="AS609">
        <f>0.15852+0.0847*COS(RADIANS(E609/365*360))</f>
        <v>9.8499320351000272E-2</v>
      </c>
      <c r="AT609">
        <f>0.000000926*E609*E609 - 0.000385884*E609+ 0.056568805</f>
        <v>2.1082790999999997E-2</v>
      </c>
      <c r="AU609">
        <v>33</v>
      </c>
      <c r="AV609">
        <f t="shared" ref="AV609:AV620" si="349">(X609+AQ609)/(V609-AO609)*(4*V609+8*AO609)</f>
        <v>3.4964482216705628</v>
      </c>
      <c r="AW609">
        <f t="shared" ref="AW609:AW620" si="350">(X609+AQ609)/(V609-AO609)*(4.5*V609+10.5*AO609)</f>
        <v>4.0226942255882046</v>
      </c>
      <c r="AX609">
        <f t="shared" ref="AX609:AX620" si="351">AW609/AV609</f>
        <v>1.1505087364531905</v>
      </c>
      <c r="AY609" s="5"/>
      <c r="BD609" s="5"/>
      <c r="BG609">
        <f>AVERAGE(BA609:BA620)</f>
        <v>117.63386335317895</v>
      </c>
      <c r="BH609">
        <f>AVERAGE(BF609:BF620)</f>
        <v>45.547341869670234</v>
      </c>
      <c r="BI609">
        <f>BG609/BH609</f>
        <v>2.5826724134589027</v>
      </c>
    </row>
    <row r="610" spans="1:61">
      <c r="A610">
        <v>180</v>
      </c>
      <c r="B610">
        <v>102</v>
      </c>
      <c r="C610" t="s">
        <v>60</v>
      </c>
      <c r="D610">
        <v>2</v>
      </c>
      <c r="E610" s="2">
        <f t="shared" ref="E610:E616" si="352">ROUND(F610,0)-"1-1-83"+1</f>
        <v>137</v>
      </c>
      <c r="F610" s="3">
        <v>30453.298611111109</v>
      </c>
      <c r="G610" t="s">
        <v>47</v>
      </c>
      <c r="H610">
        <v>-5.5</v>
      </c>
      <c r="I610">
        <v>-6.1</v>
      </c>
      <c r="J610">
        <v>1040</v>
      </c>
      <c r="K610">
        <v>12.4</v>
      </c>
      <c r="L610">
        <v>68.099999999999994</v>
      </c>
      <c r="M610">
        <v>40.5</v>
      </c>
      <c r="N610">
        <v>350</v>
      </c>
      <c r="O610" t="s">
        <v>46</v>
      </c>
      <c r="P610">
        <v>12.7</v>
      </c>
      <c r="Q610">
        <v>4.6580000000000004</v>
      </c>
      <c r="R610">
        <v>348</v>
      </c>
      <c r="S610">
        <v>4.1013000000000002</v>
      </c>
      <c r="T610">
        <v>880.5</v>
      </c>
      <c r="U610">
        <v>12.6</v>
      </c>
      <c r="V610">
        <v>345</v>
      </c>
      <c r="W610">
        <v>127</v>
      </c>
      <c r="X610">
        <v>0.26040000000000002</v>
      </c>
      <c r="AM610">
        <v>212</v>
      </c>
      <c r="AN610">
        <f t="shared" ref="AN610:AN620" si="353">8.314*(U610+273.16)</f>
        <v>2375.8086400000002</v>
      </c>
      <c r="AO610">
        <f t="shared" si="347"/>
        <v>27.242280292027832</v>
      </c>
      <c r="AQ610">
        <f t="shared" si="348"/>
        <v>0.7053321029999996</v>
      </c>
      <c r="AS610">
        <f>0.15852+0.0847*COS(RADIANS(E610/365*360))</f>
        <v>9.8499320351000272E-2</v>
      </c>
      <c r="AU610">
        <v>127</v>
      </c>
      <c r="AV610">
        <f t="shared" si="349"/>
        <v>4.8564681942383876</v>
      </c>
      <c r="AW610">
        <f t="shared" si="350"/>
        <v>5.5877191912979853</v>
      </c>
      <c r="AX610">
        <f t="shared" si="351"/>
        <v>1.1505725905766537</v>
      </c>
      <c r="AY610" s="5"/>
      <c r="BD610" s="5"/>
    </row>
    <row r="611" spans="1:61">
      <c r="A611">
        <v>180</v>
      </c>
      <c r="B611">
        <v>102</v>
      </c>
      <c r="C611" t="s">
        <v>60</v>
      </c>
      <c r="D611">
        <v>2</v>
      </c>
      <c r="E611" s="2">
        <f>ROUND(F611,0)-"1-1-83"</f>
        <v>137</v>
      </c>
      <c r="F611" s="3">
        <v>30453.764583333334</v>
      </c>
      <c r="G611" t="s">
        <v>47</v>
      </c>
      <c r="H611">
        <v>-5.5</v>
      </c>
      <c r="I611">
        <v>-11</v>
      </c>
      <c r="J611">
        <v>1040</v>
      </c>
      <c r="K611">
        <v>14.2</v>
      </c>
      <c r="L611">
        <v>44</v>
      </c>
      <c r="M611">
        <v>39.200000000000003</v>
      </c>
      <c r="N611">
        <v>350</v>
      </c>
      <c r="O611" t="s">
        <v>46</v>
      </c>
      <c r="P611">
        <v>14.1</v>
      </c>
      <c r="Q611">
        <v>9.0359999999999996</v>
      </c>
      <c r="R611">
        <v>348</v>
      </c>
      <c r="S611">
        <v>0.96540000000000004</v>
      </c>
      <c r="T611">
        <v>106.8</v>
      </c>
      <c r="U611">
        <v>14.4</v>
      </c>
      <c r="V611">
        <v>312</v>
      </c>
      <c r="W611">
        <v>147</v>
      </c>
      <c r="X611">
        <v>2.0339</v>
      </c>
      <c r="AM611">
        <v>212</v>
      </c>
      <c r="AN611">
        <f t="shared" si="353"/>
        <v>2390.7738399999998</v>
      </c>
      <c r="AO611">
        <f t="shared" si="347"/>
        <v>29.404578349539328</v>
      </c>
      <c r="AQ611">
        <f t="shared" si="348"/>
        <v>0.81973748552863246</v>
      </c>
      <c r="AS611">
        <f>0.15852+0.0847*COS(RADIANS(E611/365*360))</f>
        <v>9.8499320351000272E-2</v>
      </c>
      <c r="AU611">
        <v>147</v>
      </c>
      <c r="AV611">
        <f t="shared" si="349"/>
        <v>14.977665290594441</v>
      </c>
      <c r="AW611">
        <f t="shared" si="350"/>
        <v>17.295262870478737</v>
      </c>
      <c r="AX611">
        <f t="shared" si="351"/>
        <v>1.1547369055803165</v>
      </c>
      <c r="AY611" s="5"/>
      <c r="BD611" s="5"/>
    </row>
    <row r="612" spans="1:61">
      <c r="A612">
        <v>180</v>
      </c>
      <c r="B612">
        <v>102</v>
      </c>
      <c r="C612" t="s">
        <v>60</v>
      </c>
      <c r="D612">
        <v>2</v>
      </c>
      <c r="E612" s="2">
        <f t="shared" si="352"/>
        <v>137</v>
      </c>
      <c r="F612" s="3">
        <v>30453.444444444445</v>
      </c>
      <c r="G612" t="s">
        <v>47</v>
      </c>
      <c r="H612">
        <v>-5.5</v>
      </c>
      <c r="I612">
        <v>-20</v>
      </c>
      <c r="J612">
        <v>1040</v>
      </c>
      <c r="K612">
        <v>16.3</v>
      </c>
      <c r="L612">
        <v>42.1</v>
      </c>
      <c r="M612">
        <v>34.200000000000003</v>
      </c>
      <c r="N612">
        <v>350</v>
      </c>
      <c r="O612" t="s">
        <v>46</v>
      </c>
      <c r="P612">
        <v>16.3</v>
      </c>
      <c r="Q612">
        <v>10.680999999999999</v>
      </c>
      <c r="R612">
        <v>344</v>
      </c>
      <c r="S612">
        <v>1.6879</v>
      </c>
      <c r="T612">
        <v>158</v>
      </c>
      <c r="U612">
        <v>16.5</v>
      </c>
      <c r="V612">
        <v>284</v>
      </c>
      <c r="W612">
        <v>400</v>
      </c>
      <c r="X612">
        <v>5.3836000000000004</v>
      </c>
      <c r="AM612">
        <v>212</v>
      </c>
      <c r="AN612">
        <f t="shared" si="353"/>
        <v>2408.23324</v>
      </c>
      <c r="AO612">
        <f t="shared" si="347"/>
        <v>32.1065749241044</v>
      </c>
      <c r="AQ612">
        <f t="shared" si="348"/>
        <v>0.97456472833646901</v>
      </c>
      <c r="AS612">
        <f>0.15852+0.0847*COS(RADIANS(E612/365*360))</f>
        <v>9.8499320351000272E-2</v>
      </c>
      <c r="AU612">
        <v>400</v>
      </c>
      <c r="AV612">
        <f t="shared" si="349"/>
        <v>35.15767141029179</v>
      </c>
      <c r="AW612">
        <f t="shared" si="350"/>
        <v>40.768006898696505</v>
      </c>
      <c r="AX612">
        <f t="shared" si="351"/>
        <v>1.1595764242441378</v>
      </c>
      <c r="AY612" s="5"/>
      <c r="BD612" s="5"/>
    </row>
    <row r="613" spans="1:61">
      <c r="A613">
        <v>180</v>
      </c>
      <c r="B613">
        <v>102</v>
      </c>
      <c r="C613" t="s">
        <v>60</v>
      </c>
      <c r="D613">
        <v>2</v>
      </c>
      <c r="E613" s="2">
        <f>ROUND(F613,0)-"1-1-83"</f>
        <v>137</v>
      </c>
      <c r="F613" s="3">
        <v>30453.615972222222</v>
      </c>
      <c r="G613" t="s">
        <v>47</v>
      </c>
      <c r="H613">
        <v>-5.5</v>
      </c>
      <c r="I613">
        <v>-24.3</v>
      </c>
      <c r="J613">
        <v>1040</v>
      </c>
      <c r="K613">
        <v>16.600000000000001</v>
      </c>
      <c r="L613">
        <v>42.3</v>
      </c>
      <c r="M613">
        <v>35</v>
      </c>
      <c r="N613">
        <v>350</v>
      </c>
      <c r="O613" t="s">
        <v>46</v>
      </c>
      <c r="P613">
        <v>16.600000000000001</v>
      </c>
      <c r="Q613">
        <v>11.087999999999999</v>
      </c>
      <c r="R613">
        <v>343</v>
      </c>
      <c r="S613">
        <v>1.6297999999999999</v>
      </c>
      <c r="T613">
        <v>147</v>
      </c>
      <c r="U613">
        <v>17</v>
      </c>
      <c r="V613">
        <v>267</v>
      </c>
      <c r="W613">
        <v>462</v>
      </c>
      <c r="X613">
        <v>6.5251999999999999</v>
      </c>
      <c r="AM613">
        <v>212</v>
      </c>
      <c r="AN613">
        <f t="shared" si="353"/>
        <v>2412.3902400000002</v>
      </c>
      <c r="AO613">
        <f t="shared" si="347"/>
        <v>32.779533434967114</v>
      </c>
      <c r="AQ613">
        <f t="shared" si="348"/>
        <v>1.0151726005192194</v>
      </c>
      <c r="AS613">
        <f>0.15852+0.0847*COS(RADIANS(E613/365*360))</f>
        <v>9.8499320351000272E-2</v>
      </c>
      <c r="AU613">
        <v>462</v>
      </c>
      <c r="AV613">
        <f t="shared" si="349"/>
        <v>42.824938617121809</v>
      </c>
      <c r="AW613">
        <f t="shared" si="350"/>
        <v>49.76098697114265</v>
      </c>
      <c r="AX613">
        <f t="shared" si="351"/>
        <v>1.1619628323588009</v>
      </c>
      <c r="AY613" s="5"/>
      <c r="BD613" s="5"/>
    </row>
    <row r="614" spans="1:61">
      <c r="A614">
        <v>180</v>
      </c>
      <c r="B614">
        <v>102</v>
      </c>
      <c r="C614" t="s">
        <v>60</v>
      </c>
      <c r="D614">
        <v>2</v>
      </c>
      <c r="E614" s="2">
        <f t="shared" si="352"/>
        <v>137</v>
      </c>
      <c r="F614" s="3">
        <v>30453.377083333333</v>
      </c>
      <c r="G614" t="s">
        <v>47</v>
      </c>
      <c r="H614">
        <v>-5.5</v>
      </c>
      <c r="I614">
        <v>-14</v>
      </c>
      <c r="J614">
        <v>1040</v>
      </c>
      <c r="K614">
        <v>14.9</v>
      </c>
      <c r="L614">
        <v>44.4</v>
      </c>
      <c r="M614">
        <v>36.299999999999997</v>
      </c>
      <c r="N614">
        <v>350</v>
      </c>
      <c r="O614" t="s">
        <v>46</v>
      </c>
      <c r="P614">
        <v>15.2</v>
      </c>
      <c r="Q614">
        <v>9.8219999999999992</v>
      </c>
      <c r="R614">
        <v>343</v>
      </c>
      <c r="S614">
        <v>1.7101999999999999</v>
      </c>
      <c r="T614">
        <v>174.1</v>
      </c>
      <c r="U614">
        <v>15.5</v>
      </c>
      <c r="V614">
        <v>281</v>
      </c>
      <c r="W614">
        <v>630</v>
      </c>
      <c r="X614">
        <v>6.2796000000000003</v>
      </c>
      <c r="AM614">
        <v>212</v>
      </c>
      <c r="AN614">
        <f t="shared" si="353"/>
        <v>2399.9192400000002</v>
      </c>
      <c r="AO614">
        <f t="shared" si="347"/>
        <v>30.795181787300052</v>
      </c>
      <c r="AQ614">
        <f t="shared" si="348"/>
        <v>0.89777609137939152</v>
      </c>
      <c r="AS614">
        <f>0.15852+0.0847*COS(RADIANS(E614/365*360))</f>
        <v>9.8499320351000272E-2</v>
      </c>
      <c r="AU614">
        <v>630</v>
      </c>
      <c r="AV614">
        <f t="shared" si="349"/>
        <v>39.310192381139352</v>
      </c>
      <c r="AW614">
        <f t="shared" si="350"/>
        <v>45.549052430734484</v>
      </c>
      <c r="AX614">
        <f t="shared" si="351"/>
        <v>1.1587084588420502</v>
      </c>
      <c r="AY614" s="5"/>
      <c r="BD614" s="5"/>
    </row>
    <row r="615" spans="1:61">
      <c r="A615">
        <v>180</v>
      </c>
      <c r="B615">
        <v>102</v>
      </c>
      <c r="C615" t="s">
        <v>60</v>
      </c>
      <c r="D615">
        <v>2</v>
      </c>
      <c r="E615" s="2">
        <f t="shared" si="352"/>
        <v>137</v>
      </c>
      <c r="F615" s="3">
        <v>30453.399305555555</v>
      </c>
      <c r="G615" t="s">
        <v>47</v>
      </c>
      <c r="H615">
        <v>-5.5</v>
      </c>
      <c r="I615">
        <v>-17.600000000000001</v>
      </c>
      <c r="J615">
        <v>1040</v>
      </c>
      <c r="K615">
        <v>16.2</v>
      </c>
      <c r="L615">
        <v>42.7</v>
      </c>
      <c r="M615">
        <v>33.9</v>
      </c>
      <c r="N615">
        <v>350</v>
      </c>
      <c r="O615" t="s">
        <v>46</v>
      </c>
      <c r="P615">
        <v>16.5</v>
      </c>
      <c r="Q615">
        <v>11.452</v>
      </c>
      <c r="R615">
        <v>341</v>
      </c>
      <c r="S615">
        <v>1.8902000000000001</v>
      </c>
      <c r="T615">
        <v>165.1</v>
      </c>
      <c r="U615">
        <v>17.2</v>
      </c>
      <c r="V615">
        <v>247</v>
      </c>
      <c r="W615">
        <v>800</v>
      </c>
      <c r="X615">
        <v>9.1102000000000007</v>
      </c>
      <c r="AM615">
        <v>212</v>
      </c>
      <c r="AN615">
        <f t="shared" si="353"/>
        <v>2414.0530400000002</v>
      </c>
      <c r="AO615">
        <f t="shared" si="347"/>
        <v>33.051988748672713</v>
      </c>
      <c r="AQ615">
        <f t="shared" si="348"/>
        <v>1.0318450150430372</v>
      </c>
      <c r="AS615">
        <f>0.15852+0.0847*COS(RADIANS(E615/365*360))</f>
        <v>9.8499320351000272E-2</v>
      </c>
      <c r="AU615">
        <v>800</v>
      </c>
      <c r="AV615">
        <f t="shared" si="349"/>
        <v>59.369836916815935</v>
      </c>
      <c r="AW615">
        <f t="shared" si="350"/>
        <v>69.14127363849839</v>
      </c>
      <c r="AX615">
        <f t="shared" si="351"/>
        <v>1.1645858777643836</v>
      </c>
      <c r="AY615" s="5">
        <f>W615*AS615*AV615/SQRT(W615^2*AS615^2-AV615^2)</f>
        <v>90.292392858880447</v>
      </c>
      <c r="AZ615">
        <f>LN(AY615)-LN(1+EXP(614.6/8.314-200000/AN615))+32879/AN615</f>
        <v>18.122753471223245</v>
      </c>
      <c r="BA615">
        <f>EXP(AZ615-32879/8.314/298.16)/(1+EXP(614.6/8.314-200000/298.16/8.314))</f>
        <v>128.77407823910781</v>
      </c>
      <c r="BB615">
        <f>+EXP(11.88-14510/AN615)*1000</f>
        <v>354022.88549909246</v>
      </c>
      <c r="BC615">
        <f>+EXP(38.08-80470/AN615)</f>
        <v>115.12497083662367</v>
      </c>
      <c r="BD615" s="5">
        <f>(X615+AQ615)*(V615+BC615*(1+212.78/BB615*1000))/(V615-AO615)</f>
        <v>20.446356580789143</v>
      </c>
      <c r="BE615">
        <f>+LN(BD615)-LN(1+EXP(645/8.31-203000/AN615))+(74000/AN615)</f>
        <v>33.670104066700468</v>
      </c>
      <c r="BF615">
        <f>EXP(BE615-74000/8.314/298.16)/(1+EXP(645/8.314-203000/298.16/8.314))</f>
        <v>44.918559343385986</v>
      </c>
    </row>
    <row r="616" spans="1:61">
      <c r="A616">
        <v>180</v>
      </c>
      <c r="B616">
        <v>102</v>
      </c>
      <c r="C616" t="s">
        <v>60</v>
      </c>
      <c r="D616">
        <v>2</v>
      </c>
      <c r="E616" s="2">
        <f t="shared" si="352"/>
        <v>137</v>
      </c>
      <c r="F616" s="3">
        <v>30453.495138888888</v>
      </c>
      <c r="G616" t="s">
        <v>47</v>
      </c>
      <c r="H616">
        <v>-5.5</v>
      </c>
      <c r="I616">
        <v>-15.6</v>
      </c>
      <c r="J616">
        <v>1040</v>
      </c>
      <c r="K616">
        <v>19.899999999999999</v>
      </c>
      <c r="L616">
        <v>39.299999999999997</v>
      </c>
      <c r="M616">
        <v>29</v>
      </c>
      <c r="N616">
        <v>350</v>
      </c>
      <c r="O616" t="s">
        <v>46</v>
      </c>
      <c r="P616">
        <v>20.8</v>
      </c>
      <c r="Q616">
        <v>15.625999999999999</v>
      </c>
      <c r="R616">
        <v>339</v>
      </c>
      <c r="S616">
        <v>2.7395</v>
      </c>
      <c r="T616">
        <v>175.3</v>
      </c>
      <c r="U616">
        <v>21.2</v>
      </c>
      <c r="V616">
        <v>237</v>
      </c>
      <c r="W616">
        <v>1000</v>
      </c>
      <c r="X616">
        <v>10.434200000000001</v>
      </c>
      <c r="AM616">
        <v>212</v>
      </c>
      <c r="AN616">
        <f t="shared" si="353"/>
        <v>2447.3090400000001</v>
      </c>
      <c r="AO616">
        <f t="shared" si="347"/>
        <v>38.910635851826122</v>
      </c>
      <c r="AQ616">
        <f t="shared" si="348"/>
        <v>1.4226146863587876</v>
      </c>
      <c r="AS616">
        <f>0.15852+0.0847*COS(RADIANS(E616/365*360))</f>
        <v>9.8499320351000272E-2</v>
      </c>
      <c r="AU616">
        <v>1000</v>
      </c>
      <c r="AV616">
        <f t="shared" si="349"/>
        <v>75.375626429328932</v>
      </c>
      <c r="AW616">
        <f t="shared" si="350"/>
        <v>88.291125693481774</v>
      </c>
      <c r="AX616">
        <f t="shared" si="351"/>
        <v>1.1713484832694854</v>
      </c>
      <c r="AY616" s="5">
        <f>W616*AS616*AV616/SQRT(W616^2*AS616^2-AV616^2)</f>
        <v>117.08925890477001</v>
      </c>
      <c r="AZ616">
        <f>LN(AY616)-LN(1+EXP(614.6/8.314-200000/AN616))+32879/AN616</f>
        <v>18.197282521053971</v>
      </c>
      <c r="BA616">
        <f>EXP(AZ616-32879/8.314/298.16)/(1+EXP(614.6/8.314-200000/298.16/8.314))</f>
        <v>138.73818381948905</v>
      </c>
      <c r="BB616">
        <f>+EXP(11.88-14510/AN616)*1000</f>
        <v>384152.24292943295</v>
      </c>
      <c r="BC616">
        <f>+EXP(38.08-80470/AN616)</f>
        <v>181.08873265398486</v>
      </c>
      <c r="BD616" s="5">
        <f>(X616+AQ616)*(V616+BC616*(1+212.78/BB616*1000))/(V616-AO616)</f>
        <v>31.028865470454988</v>
      </c>
      <c r="BE616">
        <f>+LN(BD616)-LN(1+EXP(645/8.31-203000/AN616))+(74000/AN616)</f>
        <v>33.667382770310525</v>
      </c>
      <c r="BF616">
        <f>EXP(BE616-74000/8.314/298.16)/(1+EXP(645/8.314-203000/298.16/8.314))</f>
        <v>44.796488800399672</v>
      </c>
    </row>
    <row r="617" spans="1:61">
      <c r="A617">
        <v>180</v>
      </c>
      <c r="B617">
        <v>102</v>
      </c>
      <c r="C617" t="s">
        <v>60</v>
      </c>
      <c r="D617">
        <v>2</v>
      </c>
      <c r="E617" s="2">
        <f>ROUND(F617,0)-"1-1-83"</f>
        <v>137</v>
      </c>
      <c r="F617" s="3">
        <v>30453.719444444443</v>
      </c>
      <c r="G617" t="s">
        <v>47</v>
      </c>
      <c r="H617">
        <v>-5.5</v>
      </c>
      <c r="I617">
        <v>-14.5</v>
      </c>
      <c r="J617">
        <v>1040</v>
      </c>
      <c r="K617">
        <v>18.5</v>
      </c>
      <c r="L617">
        <v>39.5</v>
      </c>
      <c r="M617">
        <v>33.5</v>
      </c>
      <c r="N617">
        <v>350</v>
      </c>
      <c r="O617" t="s">
        <v>46</v>
      </c>
      <c r="P617">
        <v>17.8</v>
      </c>
      <c r="Q617">
        <v>13.207000000000001</v>
      </c>
      <c r="R617">
        <v>343</v>
      </c>
      <c r="S617">
        <v>1.7464999999999999</v>
      </c>
      <c r="T617">
        <v>132.19999999999999</v>
      </c>
      <c r="U617">
        <v>19</v>
      </c>
      <c r="V617">
        <v>252</v>
      </c>
      <c r="W617">
        <v>1090</v>
      </c>
      <c r="X617">
        <v>6.9649000000000001</v>
      </c>
      <c r="AM617">
        <v>212</v>
      </c>
      <c r="AN617">
        <f t="shared" si="353"/>
        <v>2429.0182400000003</v>
      </c>
      <c r="AO617">
        <f t="shared" si="347"/>
        <v>35.590130033936823</v>
      </c>
      <c r="AQ617">
        <f t="shared" si="348"/>
        <v>1.1935753729955543</v>
      </c>
      <c r="AS617">
        <f>0.15852+0.0847*COS(RADIANS(E617/365*360))</f>
        <v>9.8499320351000272E-2</v>
      </c>
      <c r="AU617">
        <v>1090</v>
      </c>
      <c r="AV617">
        <f t="shared" si="349"/>
        <v>48.734527555799907</v>
      </c>
      <c r="AW617">
        <f t="shared" si="350"/>
        <v>56.838921758252113</v>
      </c>
      <c r="AX617">
        <f t="shared" si="351"/>
        <v>1.1662967634840178</v>
      </c>
      <c r="AY617" s="5"/>
      <c r="BD617" s="5"/>
    </row>
    <row r="618" spans="1:61">
      <c r="A618">
        <v>180</v>
      </c>
      <c r="B618">
        <v>102</v>
      </c>
      <c r="C618" t="s">
        <v>60</v>
      </c>
      <c r="D618">
        <v>2</v>
      </c>
      <c r="E618" s="2">
        <f t="shared" ref="E618:E681" si="354">ROUND(F618,0)-"1-1-83"</f>
        <v>137</v>
      </c>
      <c r="F618" s="3">
        <v>30453.674305555556</v>
      </c>
      <c r="G618" t="s">
        <v>47</v>
      </c>
      <c r="H618">
        <v>-5.5</v>
      </c>
      <c r="I618">
        <v>-18.7</v>
      </c>
      <c r="J618">
        <v>1040</v>
      </c>
      <c r="K618">
        <v>20.6</v>
      </c>
      <c r="L618">
        <v>38.1</v>
      </c>
      <c r="M618">
        <v>30.2</v>
      </c>
      <c r="N618">
        <v>350</v>
      </c>
      <c r="O618" t="s">
        <v>46</v>
      </c>
      <c r="P618">
        <v>20.5</v>
      </c>
      <c r="Q618">
        <v>16.747</v>
      </c>
      <c r="R618">
        <v>341</v>
      </c>
      <c r="S618">
        <v>2.4266000000000001</v>
      </c>
      <c r="T618">
        <v>144.9</v>
      </c>
      <c r="U618">
        <v>22</v>
      </c>
      <c r="V618">
        <v>233</v>
      </c>
      <c r="W618">
        <v>1650</v>
      </c>
      <c r="X618">
        <v>9.0303000000000004</v>
      </c>
      <c r="AM618">
        <v>212</v>
      </c>
      <c r="AN618">
        <f t="shared" si="353"/>
        <v>2453.9602400000003</v>
      </c>
      <c r="AO618">
        <f t="shared" si="347"/>
        <v>40.180188418489671</v>
      </c>
      <c r="AQ618">
        <f t="shared" si="348"/>
        <v>1.5154032687839583</v>
      </c>
      <c r="AS618">
        <f>0.15852+0.0847*COS(RADIANS(E618/365*360))</f>
        <v>9.8499320351000272E-2</v>
      </c>
      <c r="AU618">
        <v>1650</v>
      </c>
      <c r="AV618">
        <f t="shared" si="349"/>
        <v>68.553236790611777</v>
      </c>
      <c r="AW618">
        <f t="shared" si="350"/>
        <v>80.418694353872738</v>
      </c>
      <c r="AX618">
        <f t="shared" si="351"/>
        <v>1.1730838413874267</v>
      </c>
      <c r="AY618" s="5"/>
      <c r="BD618" s="5"/>
    </row>
    <row r="619" spans="1:61">
      <c r="A619">
        <v>180</v>
      </c>
      <c r="B619">
        <v>102</v>
      </c>
      <c r="C619" t="s">
        <v>60</v>
      </c>
      <c r="D619">
        <v>2</v>
      </c>
      <c r="E619" s="2">
        <f t="shared" si="354"/>
        <v>137</v>
      </c>
      <c r="F619" s="3">
        <v>30453.540277777778</v>
      </c>
      <c r="G619" t="s">
        <v>47</v>
      </c>
      <c r="H619">
        <v>-5.5</v>
      </c>
      <c r="I619">
        <v>-23.4</v>
      </c>
      <c r="J619">
        <v>1040</v>
      </c>
      <c r="K619">
        <v>19.8</v>
      </c>
      <c r="L619">
        <v>41.2</v>
      </c>
      <c r="M619">
        <v>29.4</v>
      </c>
      <c r="N619">
        <v>350</v>
      </c>
      <c r="O619" t="s">
        <v>46</v>
      </c>
      <c r="P619">
        <v>20.5</v>
      </c>
      <c r="Q619">
        <v>17.119</v>
      </c>
      <c r="R619">
        <v>339</v>
      </c>
      <c r="S619">
        <v>3.4453</v>
      </c>
      <c r="T619">
        <v>201.3</v>
      </c>
      <c r="U619">
        <v>22.4</v>
      </c>
      <c r="V619">
        <v>242</v>
      </c>
      <c r="W619">
        <v>1900</v>
      </c>
      <c r="X619">
        <v>11.11</v>
      </c>
      <c r="AM619">
        <v>212</v>
      </c>
      <c r="AN619">
        <f t="shared" si="353"/>
        <v>2457.28584</v>
      </c>
      <c r="AO619">
        <f t="shared" si="347"/>
        <v>40.827753434814696</v>
      </c>
      <c r="AQ619">
        <f t="shared" si="348"/>
        <v>1.5638423837090725</v>
      </c>
      <c r="AS619">
        <f>0.15852+0.0847*COS(RADIANS(E619/365*360))</f>
        <v>9.8499320351000272E-2</v>
      </c>
      <c r="AU619">
        <v>1900</v>
      </c>
      <c r="AV619">
        <f t="shared" si="349"/>
        <v>81.561128847979646</v>
      </c>
      <c r="AW619">
        <f t="shared" si="350"/>
        <v>95.614489868120017</v>
      </c>
      <c r="AX619">
        <f t="shared" si="351"/>
        <v>1.1723046409317628</v>
      </c>
      <c r="AY619" s="5">
        <f>W619*AS619*AV619/SQRT(W619^2*AS619^2-AV619^2)</f>
        <v>90.619541797234021</v>
      </c>
      <c r="AZ619">
        <f>LN(AY619)-LN(1+EXP(614.6/8.314-200000/AN619))+32879/AN619</f>
        <v>17.886308236861662</v>
      </c>
      <c r="BA619">
        <f>EXP(AZ619-32879/8.314/298.16)/(1+EXP(614.6/8.314-200000/298.16/8.314))</f>
        <v>101.6580065815842</v>
      </c>
      <c r="BB619">
        <f>+EXP(11.88-14510/AN619)*1000</f>
        <v>393511.79872765951</v>
      </c>
      <c r="BC619">
        <f>+EXP(38.08-80470/AN619)</f>
        <v>206.95202352206348</v>
      </c>
      <c r="BD619" s="5">
        <f>(X619+AQ619)*(V619+BC619*(1+212.78/BB619*1000))/(V619-AO619)</f>
        <v>35.333857102642732</v>
      </c>
      <c r="BE619">
        <f>+LN(BD619)-LN(1+EXP(645/8.31-203000/AN619))+(74000/AN619)</f>
        <v>33.672613652903863</v>
      </c>
      <c r="BF619">
        <f>EXP(BE619-74000/8.314/298.16)/(1+EXP(645/8.314-203000/298.16/8.314))</f>
        <v>45.031427907648968</v>
      </c>
    </row>
    <row r="620" spans="1:61">
      <c r="A620">
        <v>180</v>
      </c>
      <c r="B620">
        <v>102</v>
      </c>
      <c r="C620" t="s">
        <v>60</v>
      </c>
      <c r="D620">
        <v>2</v>
      </c>
      <c r="E620" s="2">
        <f t="shared" si="354"/>
        <v>137</v>
      </c>
      <c r="F620" s="3">
        <v>30453.577083333334</v>
      </c>
      <c r="G620" t="s">
        <v>47</v>
      </c>
      <c r="H620">
        <v>-5.5</v>
      </c>
      <c r="I620">
        <v>-27.8</v>
      </c>
      <c r="J620">
        <v>1040</v>
      </c>
      <c r="K620">
        <v>18.7</v>
      </c>
      <c r="L620">
        <v>41.4</v>
      </c>
      <c r="M620">
        <v>30.7</v>
      </c>
      <c r="N620">
        <v>350</v>
      </c>
      <c r="O620" t="s">
        <v>46</v>
      </c>
      <c r="P620">
        <v>20.2</v>
      </c>
      <c r="Q620">
        <v>14.792</v>
      </c>
      <c r="R620">
        <v>339</v>
      </c>
      <c r="S620">
        <v>2.5876999999999999</v>
      </c>
      <c r="T620">
        <v>174.9</v>
      </c>
      <c r="U620">
        <v>20.5</v>
      </c>
      <c r="V620">
        <v>234</v>
      </c>
      <c r="W620">
        <v>2000</v>
      </c>
      <c r="X620">
        <v>10.7494</v>
      </c>
      <c r="AM620">
        <v>212</v>
      </c>
      <c r="AN620">
        <f t="shared" si="353"/>
        <v>2441.4892400000003</v>
      </c>
      <c r="AO620">
        <f t="shared" si="347"/>
        <v>37.827298047274091</v>
      </c>
      <c r="AQ620">
        <f t="shared" si="348"/>
        <v>1.3457172717107486</v>
      </c>
      <c r="AS620">
        <f>0.15852+0.0847*COS(RADIANS(E620/365*360))</f>
        <v>9.8499320351000272E-2</v>
      </c>
      <c r="AU620">
        <v>2000</v>
      </c>
      <c r="AV620">
        <f t="shared" si="349"/>
        <v>76.367580528922673</v>
      </c>
      <c r="AW620">
        <f t="shared" si="350"/>
        <v>89.411917025297967</v>
      </c>
      <c r="AX620">
        <f t="shared" si="351"/>
        <v>1.1708098699216354</v>
      </c>
      <c r="AY620" s="5">
        <f>W620*AS620*AV620/SQRT(W620^2*AS620^2-AV620^2)</f>
        <v>82.845755727171849</v>
      </c>
      <c r="AZ620">
        <f>LN(AY620)-LN(1+EXP(614.6/8.314-200000/AN620))+32879/AN620</f>
        <v>17.883423620477256</v>
      </c>
      <c r="BA620">
        <f>EXP(AZ620-32879/8.314/298.16)/(1+EXP(614.6/8.314-200000/298.16/8.314))</f>
        <v>101.36518477253469</v>
      </c>
      <c r="BB620">
        <f>+EXP(11.88-14510/AN620)*1000</f>
        <v>378761.23578951997</v>
      </c>
      <c r="BC620">
        <f>+EXP(38.08-80470/AN620)</f>
        <v>167.43720389350156</v>
      </c>
      <c r="BD620" s="5">
        <f>(X620+AQ620)*(V620+BC620*(1+212.78/BB620*1000))/(V620-AO620)</f>
        <v>30.550269569436804</v>
      </c>
      <c r="BE620">
        <f>+LN(BD620)-LN(1+EXP(645/8.31-203000/AN620))+(74000/AN620)</f>
        <v>33.724779710925233</v>
      </c>
      <c r="BF620">
        <f>EXP(BE620-74000/8.314/298.16)/(1+EXP(645/8.314-203000/298.16/8.314))</f>
        <v>47.442891427246316</v>
      </c>
    </row>
    <row r="621" spans="1:61">
      <c r="E621" s="2"/>
      <c r="F621" s="3"/>
    </row>
    <row r="622" spans="1:61">
      <c r="A622">
        <v>182</v>
      </c>
      <c r="B622">
        <v>101</v>
      </c>
      <c r="C622" t="s">
        <v>59</v>
      </c>
      <c r="D622">
        <v>1</v>
      </c>
      <c r="E622" s="2">
        <f t="shared" si="354"/>
        <v>137</v>
      </c>
      <c r="F622" s="3">
        <v>30453.81527777778</v>
      </c>
      <c r="G622" t="s">
        <v>47</v>
      </c>
      <c r="H622">
        <v>-7.5</v>
      </c>
      <c r="I622">
        <v>-6.9</v>
      </c>
      <c r="J622">
        <v>1040</v>
      </c>
      <c r="K622">
        <v>12.2</v>
      </c>
      <c r="L622">
        <v>45.1</v>
      </c>
      <c r="M622">
        <v>40.4</v>
      </c>
      <c r="N622">
        <v>350</v>
      </c>
      <c r="O622" t="s">
        <v>46</v>
      </c>
      <c r="P622">
        <v>13.2</v>
      </c>
      <c r="Q622">
        <v>7.78</v>
      </c>
      <c r="R622">
        <v>350</v>
      </c>
      <c r="S622">
        <v>0.37359999999999999</v>
      </c>
      <c r="T622">
        <v>48</v>
      </c>
      <c r="U622">
        <v>12.4</v>
      </c>
      <c r="V622">
        <v>352</v>
      </c>
      <c r="W622">
        <v>10</v>
      </c>
      <c r="X622">
        <v>-0.2006</v>
      </c>
      <c r="AH622">
        <v>-0.33560000000000001</v>
      </c>
      <c r="AI622">
        <v>1.35E-2</v>
      </c>
      <c r="AJ622">
        <v>2</v>
      </c>
      <c r="AK622">
        <f>AVERAGE(U622:U623)</f>
        <v>12.850000000000001</v>
      </c>
      <c r="AL622">
        <f>AVERAGE(V622:V623)</f>
        <v>338</v>
      </c>
      <c r="AM622">
        <v>212</v>
      </c>
      <c r="AN622">
        <f>8.314*(AK622+273.16)</f>
        <v>2377.8871400000003</v>
      </c>
      <c r="AO622">
        <f t="shared" ref="AO622:AO634" si="355">0.5*AM622/1.01325*1000/EXP(-3.9489+28990/AN622)</f>
        <v>27.534397488904613</v>
      </c>
      <c r="AP622">
        <f>LN(-AH622)+57052/AN622</f>
        <v>22.90089296277333</v>
      </c>
      <c r="AQ622">
        <f t="shared" ref="AQ622:AQ634" si="356">EXP(AP$622-57052/AN622)</f>
        <v>0.33559999999999995</v>
      </c>
      <c r="AR622">
        <f>AI622*4*(1+2*AO622/AL622)/(1-AO622/AL622)</f>
        <v>6.8367364233347355E-2</v>
      </c>
      <c r="AS622">
        <f>0.15852+0.0847*COS(RADIANS(E622/365*360))</f>
        <v>9.8499320351000272E-2</v>
      </c>
      <c r="AT622">
        <f>0.000000926*E622*E622 - 0.000385884*E622+ 0.056568805</f>
        <v>2.1082790999999997E-2</v>
      </c>
      <c r="AU622">
        <v>10</v>
      </c>
      <c r="AV622">
        <f t="shared" ref="AV622:AV634" si="357">(X622+AQ622)/(V622-AO622)*(4*V622+8*AO622)</f>
        <v>0.6774744305307373</v>
      </c>
      <c r="AW622">
        <f t="shared" ref="AW622:AW634" si="358">(X622+AQ622)/(V622-AO622)*(4.5*V622+10.5*AO622)</f>
        <v>0.77934303816342154</v>
      </c>
      <c r="AX622">
        <f t="shared" ref="AX622:AX634" si="359">AW622/AV622</f>
        <v>1.1503652433832519</v>
      </c>
      <c r="AY622" s="5"/>
      <c r="BD622" s="5"/>
      <c r="BG622">
        <f>AVERAGE(BA622:BA634)</f>
        <v>81.946906554956897</v>
      </c>
      <c r="BH622">
        <f>AVERAGE(BF622:BF634)</f>
        <v>34.5764763264282</v>
      </c>
      <c r="BI622">
        <f>BG622/BH622</f>
        <v>2.3700190204842118</v>
      </c>
    </row>
    <row r="623" spans="1:61">
      <c r="A623">
        <v>182</v>
      </c>
      <c r="B623">
        <v>101</v>
      </c>
      <c r="C623" t="s">
        <v>59</v>
      </c>
      <c r="D623">
        <v>1</v>
      </c>
      <c r="E623" s="2">
        <f t="shared" si="354"/>
        <v>137</v>
      </c>
      <c r="F623" s="3">
        <v>30453.792361111111</v>
      </c>
      <c r="G623" t="s">
        <v>47</v>
      </c>
      <c r="H623">
        <v>-7.5</v>
      </c>
      <c r="I623">
        <v>-8</v>
      </c>
      <c r="J623">
        <v>1040</v>
      </c>
      <c r="K623">
        <v>13.1</v>
      </c>
      <c r="L623">
        <v>43.3</v>
      </c>
      <c r="M623">
        <v>40.4</v>
      </c>
      <c r="N623">
        <v>350</v>
      </c>
      <c r="O623" t="s">
        <v>46</v>
      </c>
      <c r="P623">
        <v>13.2</v>
      </c>
      <c r="Q623">
        <v>8.516</v>
      </c>
      <c r="R623">
        <v>349</v>
      </c>
      <c r="S623">
        <v>0.3831</v>
      </c>
      <c r="T623">
        <v>45</v>
      </c>
      <c r="U623">
        <v>13.3</v>
      </c>
      <c r="V623">
        <v>324</v>
      </c>
      <c r="W623">
        <v>68</v>
      </c>
      <c r="X623">
        <v>0.58220000000000005</v>
      </c>
      <c r="AM623">
        <v>212</v>
      </c>
      <c r="AN623">
        <f t="shared" ref="AN623:AN634" si="360">8.314*(U623+273.16)</f>
        <v>2381.6284400000004</v>
      </c>
      <c r="AO623">
        <f t="shared" si="355"/>
        <v>28.066807777595059</v>
      </c>
      <c r="AQ623">
        <f t="shared" si="356"/>
        <v>0.34849021427648086</v>
      </c>
      <c r="AS623">
        <f>0.15852+0.0847*COS(RADIANS(E623/365*360))</f>
        <v>9.8499320351000272E-2</v>
      </c>
      <c r="AU623">
        <v>68</v>
      </c>
      <c r="AV623">
        <f t="shared" si="357"/>
        <v>4.7819797902070986</v>
      </c>
      <c r="AW623">
        <f t="shared" si="358"/>
        <v>5.5121296306206338</v>
      </c>
      <c r="AX623">
        <f t="shared" si="359"/>
        <v>1.1526877721040962</v>
      </c>
      <c r="AY623" s="5"/>
      <c r="BD623" s="5"/>
    </row>
    <row r="624" spans="1:61">
      <c r="A624">
        <v>182</v>
      </c>
      <c r="B624">
        <v>101</v>
      </c>
      <c r="C624" t="s">
        <v>59</v>
      </c>
      <c r="D624">
        <v>1</v>
      </c>
      <c r="E624" s="2">
        <f t="shared" ref="E624:E630" si="361">ROUND(F624,0)-"1-1-83"+1</f>
        <v>137</v>
      </c>
      <c r="F624" s="3">
        <v>30453.277777777777</v>
      </c>
      <c r="G624" t="s">
        <v>47</v>
      </c>
      <c r="H624">
        <v>-7.5</v>
      </c>
      <c r="I624">
        <v>-6.6</v>
      </c>
      <c r="J624">
        <v>1040</v>
      </c>
      <c r="K624">
        <v>11.8</v>
      </c>
      <c r="L624">
        <v>46.6</v>
      </c>
      <c r="M624">
        <v>40.5</v>
      </c>
      <c r="N624">
        <v>350</v>
      </c>
      <c r="O624" t="s">
        <v>46</v>
      </c>
      <c r="P624">
        <v>12.4</v>
      </c>
      <c r="Q624">
        <v>7.2859999999999996</v>
      </c>
      <c r="R624">
        <v>348</v>
      </c>
      <c r="S624">
        <v>0.48949999999999999</v>
      </c>
      <c r="T624">
        <v>67.2</v>
      </c>
      <c r="U624">
        <v>11.9</v>
      </c>
      <c r="V624">
        <v>311</v>
      </c>
      <c r="W624">
        <v>130</v>
      </c>
      <c r="X624">
        <v>1.3804000000000001</v>
      </c>
      <c r="AM624">
        <v>212</v>
      </c>
      <c r="AN624">
        <f t="shared" si="360"/>
        <v>2369.98884</v>
      </c>
      <c r="AO624">
        <f t="shared" si="355"/>
        <v>26.43810330637637</v>
      </c>
      <c r="AQ624">
        <f t="shared" si="356"/>
        <v>0.30981057030171333</v>
      </c>
      <c r="AS624">
        <f>0.15852+0.0847*COS(RADIANS(E624/365*360))</f>
        <v>9.8499320351000272E-2</v>
      </c>
      <c r="AU624">
        <v>130</v>
      </c>
      <c r="AV624">
        <f t="shared" si="357"/>
        <v>8.645253181740495</v>
      </c>
      <c r="AW624">
        <f t="shared" si="358"/>
        <v>9.9614611920247622</v>
      </c>
      <c r="AX624">
        <f t="shared" si="359"/>
        <v>1.1522463232267401</v>
      </c>
      <c r="AY624" s="5"/>
      <c r="BD624" s="5"/>
    </row>
    <row r="625" spans="1:61">
      <c r="A625">
        <v>182</v>
      </c>
      <c r="B625">
        <v>101</v>
      </c>
      <c r="C625" t="s">
        <v>59</v>
      </c>
      <c r="D625">
        <v>1</v>
      </c>
      <c r="E625" s="2">
        <f t="shared" si="354"/>
        <v>137</v>
      </c>
      <c r="F625" s="3">
        <v>30453.754861111112</v>
      </c>
      <c r="G625" t="s">
        <v>47</v>
      </c>
      <c r="H625">
        <v>-7.5</v>
      </c>
      <c r="I625">
        <v>-10.1</v>
      </c>
      <c r="J625">
        <v>1040</v>
      </c>
      <c r="K625">
        <v>15.6</v>
      </c>
      <c r="L625">
        <v>40.1</v>
      </c>
      <c r="M625">
        <v>36.6</v>
      </c>
      <c r="N625">
        <v>350</v>
      </c>
      <c r="O625" t="s">
        <v>46</v>
      </c>
      <c r="P625">
        <v>15.4</v>
      </c>
      <c r="Q625">
        <v>10.448</v>
      </c>
      <c r="R625">
        <v>347</v>
      </c>
      <c r="S625">
        <v>0.58089999999999997</v>
      </c>
      <c r="T625">
        <v>55.6</v>
      </c>
      <c r="U625">
        <v>15.7</v>
      </c>
      <c r="V625">
        <v>277</v>
      </c>
      <c r="W625">
        <v>207</v>
      </c>
      <c r="X625">
        <v>2.2597</v>
      </c>
      <c r="AM625">
        <v>212</v>
      </c>
      <c r="AN625">
        <f t="shared" si="360"/>
        <v>2401.5820400000002</v>
      </c>
      <c r="AO625">
        <f t="shared" si="355"/>
        <v>31.05382098896732</v>
      </c>
      <c r="AQ625">
        <f t="shared" si="356"/>
        <v>0.42523465205254662</v>
      </c>
      <c r="AS625">
        <f>0.15852+0.0847*COS(RADIANS(E625/365*360))</f>
        <v>9.8499320351000272E-2</v>
      </c>
      <c r="AU625">
        <v>207</v>
      </c>
      <c r="AV625">
        <f t="shared" si="357"/>
        <v>14.807822790880488</v>
      </c>
      <c r="AW625">
        <f t="shared" si="358"/>
        <v>17.167311162574336</v>
      </c>
      <c r="AX625">
        <f t="shared" si="359"/>
        <v>1.1593406677683202</v>
      </c>
      <c r="AY625" s="5"/>
      <c r="BD625" s="5"/>
    </row>
    <row r="626" spans="1:61">
      <c r="A626">
        <v>182</v>
      </c>
      <c r="B626">
        <v>101</v>
      </c>
      <c r="C626" t="s">
        <v>59</v>
      </c>
      <c r="D626">
        <v>1</v>
      </c>
      <c r="E626" s="2">
        <f t="shared" si="361"/>
        <v>137</v>
      </c>
      <c r="F626" s="3">
        <v>30453.333333333332</v>
      </c>
      <c r="G626" t="s">
        <v>47</v>
      </c>
      <c r="H626">
        <v>-7.5</v>
      </c>
      <c r="I626">
        <v>-6.2</v>
      </c>
      <c r="J626">
        <v>1040</v>
      </c>
      <c r="K626">
        <v>14.4</v>
      </c>
      <c r="L626">
        <v>43.4</v>
      </c>
      <c r="M626">
        <v>36.200000000000003</v>
      </c>
      <c r="N626">
        <v>350</v>
      </c>
      <c r="O626" t="s">
        <v>46</v>
      </c>
      <c r="P626">
        <v>14.6</v>
      </c>
      <c r="Q626">
        <v>9.3539999999999992</v>
      </c>
      <c r="R626">
        <v>343</v>
      </c>
      <c r="S626">
        <v>0.90780000000000005</v>
      </c>
      <c r="T626">
        <v>97.1</v>
      </c>
      <c r="U626">
        <v>14.7</v>
      </c>
      <c r="V626">
        <v>258</v>
      </c>
      <c r="W626">
        <v>353</v>
      </c>
      <c r="X626">
        <v>4.8716999999999997</v>
      </c>
      <c r="AM626">
        <v>212</v>
      </c>
      <c r="AN626">
        <f t="shared" si="360"/>
        <v>2393.2680399999999</v>
      </c>
      <c r="AO626">
        <f t="shared" si="355"/>
        <v>29.778526703074959</v>
      </c>
      <c r="AQ626">
        <f t="shared" si="356"/>
        <v>0.39155065198563588</v>
      </c>
      <c r="AS626">
        <f>0.15852+0.0847*COS(RADIANS(E626/365*360))</f>
        <v>9.8499320351000272E-2</v>
      </c>
      <c r="AU626">
        <v>353</v>
      </c>
      <c r="AV626">
        <f t="shared" si="357"/>
        <v>29.294042216755336</v>
      </c>
      <c r="AW626">
        <f t="shared" si="358"/>
        <v>33.985927444951351</v>
      </c>
      <c r="AX626">
        <f t="shared" si="359"/>
        <v>1.1601651691999131</v>
      </c>
      <c r="AY626" s="5">
        <f t="shared" ref="AY626:AY634" si="362">W626*AS626*AV626/SQRT(W626^2*AS626^2-AV626^2)</f>
        <v>54.379953641821324</v>
      </c>
      <c r="AZ626">
        <f t="shared" ref="AZ626:AZ634" si="363">LN(AY626)-LN(1+EXP(614.6/8.314-200000/AN626))+32879/AN626</f>
        <v>17.734049317721471</v>
      </c>
      <c r="BA626">
        <f t="shared" ref="BA626:BA634" si="364">EXP(AZ626-32879/8.314/298.16)/(1+EXP(614.6/8.314-200000/298.16/8.314))</f>
        <v>87.300429618385095</v>
      </c>
      <c r="BD626" s="5"/>
    </row>
    <row r="627" spans="1:61">
      <c r="A627">
        <v>182</v>
      </c>
      <c r="B627">
        <v>101</v>
      </c>
      <c r="C627" t="s">
        <v>59</v>
      </c>
      <c r="D627">
        <v>1</v>
      </c>
      <c r="E627" s="2">
        <f t="shared" si="354"/>
        <v>137</v>
      </c>
      <c r="F627" s="3">
        <v>30453.603472222221</v>
      </c>
      <c r="G627" t="s">
        <v>47</v>
      </c>
      <c r="H627">
        <v>-7.5</v>
      </c>
      <c r="I627">
        <v>-22.6</v>
      </c>
      <c r="J627">
        <v>1040</v>
      </c>
      <c r="K627">
        <v>18.899999999999999</v>
      </c>
      <c r="L627">
        <v>37.700000000000003</v>
      </c>
      <c r="M627">
        <v>30.8</v>
      </c>
      <c r="N627">
        <v>350</v>
      </c>
      <c r="O627" t="s">
        <v>46</v>
      </c>
      <c r="P627">
        <v>20</v>
      </c>
      <c r="Q627">
        <v>13.786</v>
      </c>
      <c r="R627">
        <v>342</v>
      </c>
      <c r="S627">
        <v>1.1876</v>
      </c>
      <c r="T627">
        <v>86.1</v>
      </c>
      <c r="U627">
        <v>19.3</v>
      </c>
      <c r="V627">
        <v>219</v>
      </c>
      <c r="W627">
        <v>560</v>
      </c>
      <c r="X627">
        <v>6.2645999999999997</v>
      </c>
      <c r="AM627">
        <v>212</v>
      </c>
      <c r="AN627">
        <f t="shared" si="360"/>
        <v>2431.5124400000004</v>
      </c>
      <c r="AO627">
        <f t="shared" si="355"/>
        <v>36.028522359978624</v>
      </c>
      <c r="AQ627">
        <f t="shared" si="356"/>
        <v>0.56967313797450791</v>
      </c>
      <c r="AS627">
        <f>0.15852+0.0847*COS(RADIANS(E627/365*360))</f>
        <v>9.8499320351000272E-2</v>
      </c>
      <c r="AU627">
        <v>560</v>
      </c>
      <c r="AV627">
        <f t="shared" si="357"/>
        <v>43.485757846068992</v>
      </c>
      <c r="AW627">
        <f t="shared" si="358"/>
        <v>50.94006073859898</v>
      </c>
      <c r="AX627">
        <f t="shared" si="359"/>
        <v>1.1714194086007825</v>
      </c>
      <c r="AY627" s="5">
        <f t="shared" si="362"/>
        <v>70.684251882105514</v>
      </c>
      <c r="AZ627">
        <f t="shared" si="363"/>
        <v>17.780018133201903</v>
      </c>
      <c r="BA627">
        <f t="shared" si="364"/>
        <v>91.407195385038946</v>
      </c>
      <c r="BB627">
        <f t="shared" ref="BB627:BB634" si="365">+EXP(11.88-14510/AN627)*1000</f>
        <v>369636.74868502625</v>
      </c>
      <c r="BC627">
        <f t="shared" ref="BC627:BC634" si="366">+EXP(38.08-80470/AN627)</f>
        <v>146.25795357532584</v>
      </c>
      <c r="BD627" s="5">
        <f t="shared" ref="BD627:BD634" si="367">(X627+AQ627)*(V627+BC627*(1+212.78/BB627*1000))/(V627-AO627)</f>
        <v>16.787695655324978</v>
      </c>
      <c r="BE627">
        <f t="shared" ref="BE627:BE634" si="368">+LN(BD627)-LN(1+EXP(645/8.31-203000/AN627))+(74000/AN627)</f>
        <v>33.251559608412272</v>
      </c>
      <c r="BF627">
        <f t="shared" ref="BF627:BF634" si="369">EXP(BE627-74000/8.314/298.16)/(1+EXP(645/8.314-203000/298.16/8.314))</f>
        <v>29.556586117066313</v>
      </c>
    </row>
    <row r="628" spans="1:61">
      <c r="A628">
        <v>182</v>
      </c>
      <c r="B628">
        <v>101</v>
      </c>
      <c r="C628" t="s">
        <v>59</v>
      </c>
      <c r="D628">
        <v>1</v>
      </c>
      <c r="E628" s="2">
        <f t="shared" si="361"/>
        <v>137</v>
      </c>
      <c r="F628" s="3">
        <v>30453.385416666668</v>
      </c>
      <c r="G628" t="s">
        <v>47</v>
      </c>
      <c r="H628">
        <v>-7.5</v>
      </c>
      <c r="I628">
        <v>-16.8</v>
      </c>
      <c r="J628">
        <v>1040</v>
      </c>
      <c r="K628">
        <v>16.3</v>
      </c>
      <c r="L628">
        <v>41.1</v>
      </c>
      <c r="M628">
        <v>36.299999999999997</v>
      </c>
      <c r="N628">
        <v>350</v>
      </c>
      <c r="O628" t="s">
        <v>46</v>
      </c>
      <c r="P628">
        <v>15.2</v>
      </c>
      <c r="Q628">
        <v>11.212999999999999</v>
      </c>
      <c r="R628">
        <v>341</v>
      </c>
      <c r="S628">
        <v>1.0478000000000001</v>
      </c>
      <c r="T628">
        <v>93.4</v>
      </c>
      <c r="U628">
        <v>16.8</v>
      </c>
      <c r="V628">
        <v>215</v>
      </c>
      <c r="W628">
        <v>650</v>
      </c>
      <c r="X628">
        <v>7.0681000000000003</v>
      </c>
      <c r="AM628">
        <v>212</v>
      </c>
      <c r="AN628">
        <f t="shared" si="360"/>
        <v>2410.7274400000001</v>
      </c>
      <c r="AO628">
        <f t="shared" si="355"/>
        <v>32.508952823138245</v>
      </c>
      <c r="AQ628">
        <f t="shared" si="356"/>
        <v>0.46533732003927292</v>
      </c>
      <c r="AS628">
        <f>0.15852+0.0847*COS(RADIANS(E628/365*360))</f>
        <v>9.8499320351000272E-2</v>
      </c>
      <c r="AU628">
        <v>650</v>
      </c>
      <c r="AV628">
        <f t="shared" si="357"/>
        <v>46.237826420722328</v>
      </c>
      <c r="AW628">
        <f t="shared" si="358"/>
        <v>54.030564365883272</v>
      </c>
      <c r="AX628">
        <f t="shared" si="359"/>
        <v>1.1685359920307259</v>
      </c>
      <c r="AY628" s="5">
        <f t="shared" si="362"/>
        <v>66.847047799342505</v>
      </c>
      <c r="AZ628">
        <f t="shared" si="363"/>
        <v>17.840910335395957</v>
      </c>
      <c r="BA628">
        <f t="shared" si="364"/>
        <v>97.146136018878607</v>
      </c>
      <c r="BB628">
        <f t="shared" si="365"/>
        <v>351099.57752589375</v>
      </c>
      <c r="BC628">
        <f t="shared" si="366"/>
        <v>109.95090991987585</v>
      </c>
      <c r="BD628" s="5">
        <f t="shared" si="367"/>
        <v>16.165090821099291</v>
      </c>
      <c r="BE628">
        <f t="shared" si="368"/>
        <v>33.477609210398455</v>
      </c>
      <c r="BF628">
        <f t="shared" si="369"/>
        <v>37.053254974513358</v>
      </c>
    </row>
    <row r="629" spans="1:61">
      <c r="A629">
        <v>182</v>
      </c>
      <c r="B629">
        <v>101</v>
      </c>
      <c r="C629" t="s">
        <v>59</v>
      </c>
      <c r="D629">
        <v>1</v>
      </c>
      <c r="E629" s="2">
        <f t="shared" si="361"/>
        <v>137</v>
      </c>
      <c r="F629" s="3">
        <v>30453.429861111112</v>
      </c>
      <c r="G629" t="s">
        <v>47</v>
      </c>
      <c r="H629">
        <v>-7.5</v>
      </c>
      <c r="I629">
        <v>-24.1</v>
      </c>
      <c r="J629">
        <v>1040</v>
      </c>
      <c r="K629">
        <v>17.5</v>
      </c>
      <c r="L629">
        <v>40.4</v>
      </c>
      <c r="M629">
        <v>29</v>
      </c>
      <c r="N629">
        <v>350</v>
      </c>
      <c r="O629" t="s">
        <v>46</v>
      </c>
      <c r="P629">
        <v>19.5</v>
      </c>
      <c r="Q629">
        <v>12.358000000000001</v>
      </c>
      <c r="R629">
        <v>339</v>
      </c>
      <c r="S629">
        <v>1.5175000000000001</v>
      </c>
      <c r="T629">
        <v>122.8</v>
      </c>
      <c r="U629">
        <v>18.100000000000001</v>
      </c>
      <c r="V629">
        <v>222</v>
      </c>
      <c r="W629">
        <v>715</v>
      </c>
      <c r="X629">
        <v>8.5427999999999997</v>
      </c>
      <c r="AM629">
        <v>212</v>
      </c>
      <c r="AN629">
        <f t="shared" si="360"/>
        <v>2421.5356400000005</v>
      </c>
      <c r="AO629">
        <f t="shared" si="355"/>
        <v>34.301509294581038</v>
      </c>
      <c r="AQ629">
        <f t="shared" si="356"/>
        <v>0.51718056718176519</v>
      </c>
      <c r="AS629">
        <f>0.15852+0.0847*COS(RADIANS(E629/365*360))</f>
        <v>9.8499320351000272E-2</v>
      </c>
      <c r="AU629">
        <v>715</v>
      </c>
      <c r="AV629">
        <f t="shared" si="357"/>
        <v>56.10823382302577</v>
      </c>
      <c r="AW629">
        <f t="shared" si="358"/>
        <v>65.605301995191326</v>
      </c>
      <c r="AX629">
        <f t="shared" si="359"/>
        <v>1.1692633598505491</v>
      </c>
      <c r="AY629" s="5"/>
      <c r="BD629" s="5"/>
    </row>
    <row r="630" spans="1:61">
      <c r="A630">
        <v>182</v>
      </c>
      <c r="B630">
        <v>101</v>
      </c>
      <c r="C630" t="s">
        <v>59</v>
      </c>
      <c r="D630">
        <v>1</v>
      </c>
      <c r="E630" s="2">
        <f t="shared" si="361"/>
        <v>137</v>
      </c>
      <c r="F630" s="3">
        <v>30453.482638888891</v>
      </c>
      <c r="G630" t="s">
        <v>47</v>
      </c>
      <c r="H630">
        <v>-7.5</v>
      </c>
      <c r="I630">
        <v>-24.9</v>
      </c>
      <c r="J630">
        <v>1040</v>
      </c>
      <c r="K630">
        <v>16.7</v>
      </c>
      <c r="L630">
        <v>41.7</v>
      </c>
      <c r="M630">
        <v>34.299999999999997</v>
      </c>
      <c r="N630">
        <v>350</v>
      </c>
      <c r="O630" t="s">
        <v>46</v>
      </c>
      <c r="P630">
        <v>16.3</v>
      </c>
      <c r="Q630">
        <v>12.003</v>
      </c>
      <c r="R630">
        <v>340</v>
      </c>
      <c r="S630">
        <v>1.2011000000000001</v>
      </c>
      <c r="T630">
        <v>100.1</v>
      </c>
      <c r="U630">
        <v>17.7</v>
      </c>
      <c r="V630">
        <v>221</v>
      </c>
      <c r="W630">
        <v>900</v>
      </c>
      <c r="X630">
        <v>7.1378000000000004</v>
      </c>
      <c r="AM630">
        <v>212</v>
      </c>
      <c r="AN630">
        <f t="shared" si="360"/>
        <v>2418.2100399999999</v>
      </c>
      <c r="AO630">
        <f t="shared" si="355"/>
        <v>33.741395355468306</v>
      </c>
      <c r="AQ630">
        <f t="shared" si="356"/>
        <v>0.50069205588898247</v>
      </c>
      <c r="AS630">
        <f>0.15852+0.0847*COS(RADIANS(E630/365*360))</f>
        <v>9.8499320351000272E-2</v>
      </c>
      <c r="AU630">
        <v>900</v>
      </c>
      <c r="AV630">
        <f t="shared" si="357"/>
        <v>47.070168215536192</v>
      </c>
      <c r="AW630">
        <f t="shared" si="358"/>
        <v>55.018464241475741</v>
      </c>
      <c r="AX630">
        <f t="shared" si="359"/>
        <v>1.1688605825571725</v>
      </c>
      <c r="AY630" s="5">
        <f t="shared" si="362"/>
        <v>55.547191826385195</v>
      </c>
      <c r="AZ630">
        <f t="shared" si="363"/>
        <v>17.613499817408158</v>
      </c>
      <c r="BA630">
        <f t="shared" si="364"/>
        <v>77.385999846057516</v>
      </c>
      <c r="BB630">
        <f t="shared" si="365"/>
        <v>357699.80023024208</v>
      </c>
      <c r="BC630">
        <f t="shared" si="366"/>
        <v>121.91458690317593</v>
      </c>
      <c r="BD630" s="5">
        <f t="shared" si="367"/>
        <v>16.946118610973436</v>
      </c>
      <c r="BE630">
        <f t="shared" si="368"/>
        <v>33.429403320001839</v>
      </c>
      <c r="BF630">
        <f t="shared" si="369"/>
        <v>35.309438614635624</v>
      </c>
    </row>
    <row r="631" spans="1:61">
      <c r="A631">
        <v>182</v>
      </c>
      <c r="B631">
        <v>101</v>
      </c>
      <c r="C631" t="s">
        <v>59</v>
      </c>
      <c r="D631">
        <v>1</v>
      </c>
      <c r="E631" s="2">
        <f t="shared" si="354"/>
        <v>137</v>
      </c>
      <c r="F631" s="3">
        <v>30453.564583333333</v>
      </c>
      <c r="G631" t="s">
        <v>47</v>
      </c>
      <c r="H631">
        <v>-7.5</v>
      </c>
      <c r="I631">
        <v>-27.8</v>
      </c>
      <c r="J631">
        <v>1040</v>
      </c>
      <c r="K631">
        <v>19</v>
      </c>
      <c r="L631">
        <v>38.4</v>
      </c>
      <c r="M631">
        <v>31.5</v>
      </c>
      <c r="N631">
        <v>350</v>
      </c>
      <c r="O631" t="s">
        <v>46</v>
      </c>
      <c r="P631">
        <v>19.399999999999999</v>
      </c>
      <c r="Q631">
        <v>15.125</v>
      </c>
      <c r="R631">
        <v>341</v>
      </c>
      <c r="S631">
        <v>1.1389</v>
      </c>
      <c r="T631">
        <v>75.3</v>
      </c>
      <c r="U631">
        <v>20.399999999999999</v>
      </c>
      <c r="V631">
        <v>193</v>
      </c>
      <c r="W631">
        <v>1170</v>
      </c>
      <c r="X631">
        <v>6.6585999999999999</v>
      </c>
      <c r="AM631">
        <v>212</v>
      </c>
      <c r="AN631">
        <f t="shared" si="360"/>
        <v>2440.6578399999999</v>
      </c>
      <c r="AO631">
        <f t="shared" si="355"/>
        <v>37.674603396515018</v>
      </c>
      <c r="AQ631">
        <f t="shared" si="356"/>
        <v>0.62202685136375946</v>
      </c>
      <c r="AS631">
        <f>0.15852+0.0847*COS(RADIANS(E631/365*360))</f>
        <v>9.8499320351000272E-2</v>
      </c>
      <c r="AU631">
        <v>1170</v>
      </c>
      <c r="AV631">
        <f t="shared" si="357"/>
        <v>50.313740914038391</v>
      </c>
      <c r="AW631">
        <f t="shared" si="358"/>
        <v>59.251862716866114</v>
      </c>
      <c r="AX631">
        <f t="shared" si="359"/>
        <v>1.1776477288400917</v>
      </c>
      <c r="AY631" s="5">
        <f t="shared" si="362"/>
        <v>55.925057249954186</v>
      </c>
      <c r="AZ631">
        <f t="shared" si="363"/>
        <v>17.495052327246199</v>
      </c>
      <c r="BA631">
        <f t="shared" si="364"/>
        <v>68.741864399075297</v>
      </c>
      <c r="BB631">
        <f t="shared" si="365"/>
        <v>377995.21297348774</v>
      </c>
      <c r="BC631">
        <f t="shared" si="366"/>
        <v>165.5678198332551</v>
      </c>
      <c r="BD631" s="5">
        <f t="shared" si="367"/>
        <v>21.175931674006108</v>
      </c>
      <c r="BE631">
        <f t="shared" si="368"/>
        <v>33.368706672979847</v>
      </c>
      <c r="BF631">
        <f t="shared" si="369"/>
        <v>33.230019328607305</v>
      </c>
    </row>
    <row r="632" spans="1:61">
      <c r="A632">
        <v>182</v>
      </c>
      <c r="B632">
        <v>101</v>
      </c>
      <c r="C632" t="s">
        <v>59</v>
      </c>
      <c r="D632">
        <v>1</v>
      </c>
      <c r="E632" s="2">
        <f t="shared" si="354"/>
        <v>137</v>
      </c>
      <c r="F632" s="3">
        <v>30453.708333333332</v>
      </c>
      <c r="G632" t="s">
        <v>47</v>
      </c>
      <c r="H632">
        <v>-7.5</v>
      </c>
      <c r="I632">
        <v>-12</v>
      </c>
      <c r="J632">
        <v>1040</v>
      </c>
      <c r="K632">
        <v>17.899999999999999</v>
      </c>
      <c r="L632">
        <v>39.6</v>
      </c>
      <c r="M632">
        <v>34.200000000000003</v>
      </c>
      <c r="N632">
        <v>350</v>
      </c>
      <c r="O632" t="s">
        <v>46</v>
      </c>
      <c r="P632">
        <v>17.3</v>
      </c>
      <c r="Q632">
        <v>14.582000000000001</v>
      </c>
      <c r="R632">
        <v>341</v>
      </c>
      <c r="S632">
        <v>1.0543</v>
      </c>
      <c r="T632">
        <v>72.3</v>
      </c>
      <c r="U632">
        <v>19.8</v>
      </c>
      <c r="V632">
        <v>190</v>
      </c>
      <c r="W632">
        <v>1210</v>
      </c>
      <c r="X632">
        <v>6.5209000000000001</v>
      </c>
      <c r="AM632">
        <v>212</v>
      </c>
      <c r="AN632">
        <f t="shared" si="360"/>
        <v>2435.6694400000001</v>
      </c>
      <c r="AO632">
        <f t="shared" si="355"/>
        <v>36.769160326610894</v>
      </c>
      <c r="AQ632">
        <f t="shared" si="356"/>
        <v>0.59294904597451559</v>
      </c>
      <c r="AS632">
        <f>0.15852+0.0847*COS(RADIANS(E632/365*360))</f>
        <v>9.8499320351000272E-2</v>
      </c>
      <c r="AU632">
        <v>1210</v>
      </c>
      <c r="AV632">
        <f t="shared" si="357"/>
        <v>48.939804414117049</v>
      </c>
      <c r="AW632">
        <f t="shared" si="358"/>
        <v>57.617830994659059</v>
      </c>
      <c r="AX632">
        <f t="shared" si="359"/>
        <v>1.1773204181020136</v>
      </c>
      <c r="AY632" s="5">
        <f t="shared" si="362"/>
        <v>53.673538643820891</v>
      </c>
      <c r="AZ632">
        <f t="shared" si="363"/>
        <v>17.481600804952972</v>
      </c>
      <c r="BA632">
        <f t="shared" si="364"/>
        <v>67.823373080398511</v>
      </c>
      <c r="BB632">
        <f t="shared" si="365"/>
        <v>373420.66231016908</v>
      </c>
      <c r="BC632">
        <f t="shared" si="366"/>
        <v>154.75683114578374</v>
      </c>
      <c r="BD632" s="5">
        <f t="shared" si="367"/>
        <v>20.099510532664333</v>
      </c>
      <c r="BE632">
        <f t="shared" si="368"/>
        <v>33.379235995756886</v>
      </c>
      <c r="BF632">
        <f t="shared" si="369"/>
        <v>33.581757460504647</v>
      </c>
    </row>
    <row r="633" spans="1:61">
      <c r="A633">
        <v>182</v>
      </c>
      <c r="B633">
        <v>101</v>
      </c>
      <c r="C633" t="s">
        <v>59</v>
      </c>
      <c r="D633">
        <v>1</v>
      </c>
      <c r="E633" s="2">
        <f t="shared" si="354"/>
        <v>137</v>
      </c>
      <c r="F633" s="3">
        <v>30453.661805555555</v>
      </c>
      <c r="G633" t="s">
        <v>47</v>
      </c>
      <c r="H633">
        <v>-7.5</v>
      </c>
      <c r="I633">
        <v>-13.9</v>
      </c>
      <c r="J633">
        <v>1040</v>
      </c>
      <c r="K633">
        <v>21.5</v>
      </c>
      <c r="L633">
        <v>36.799999999999997</v>
      </c>
      <c r="M633">
        <v>28.6</v>
      </c>
      <c r="N633">
        <v>350</v>
      </c>
      <c r="O633" t="s">
        <v>46</v>
      </c>
      <c r="P633">
        <v>21.6</v>
      </c>
      <c r="Q633">
        <v>19.873000000000001</v>
      </c>
      <c r="R633">
        <v>342</v>
      </c>
      <c r="S633">
        <v>1.7040999999999999</v>
      </c>
      <c r="T633">
        <v>85.8</v>
      </c>
      <c r="U633">
        <v>24</v>
      </c>
      <c r="V633">
        <v>222</v>
      </c>
      <c r="W633">
        <v>1825</v>
      </c>
      <c r="X633">
        <v>5.9089999999999998</v>
      </c>
      <c r="AM633">
        <v>212</v>
      </c>
      <c r="AN633">
        <f t="shared" si="360"/>
        <v>2470.58824</v>
      </c>
      <c r="AO633">
        <f t="shared" si="355"/>
        <v>43.505344380542773</v>
      </c>
      <c r="AQ633">
        <f t="shared" si="356"/>
        <v>0.82565094153542495</v>
      </c>
      <c r="AS633">
        <f>0.15852+0.0847*COS(RADIANS(E633/365*360))</f>
        <v>9.8499320351000272E-2</v>
      </c>
      <c r="AU633">
        <v>1825</v>
      </c>
      <c r="AV633">
        <f t="shared" si="357"/>
        <v>46.636222665313277</v>
      </c>
      <c r="AW633">
        <f t="shared" si="358"/>
        <v>54.927952860873887</v>
      </c>
      <c r="AX633">
        <f t="shared" si="359"/>
        <v>1.1777959217466334</v>
      </c>
      <c r="AY633" s="5"/>
      <c r="BD633" s="5"/>
    </row>
    <row r="634" spans="1:61">
      <c r="A634">
        <v>182</v>
      </c>
      <c r="B634">
        <v>101</v>
      </c>
      <c r="C634" t="s">
        <v>59</v>
      </c>
      <c r="D634">
        <v>1</v>
      </c>
      <c r="E634" s="2">
        <f t="shared" si="354"/>
        <v>137</v>
      </c>
      <c r="F634" s="3">
        <v>30453.527083333334</v>
      </c>
      <c r="G634" t="s">
        <v>47</v>
      </c>
      <c r="H634">
        <v>-7.5</v>
      </c>
      <c r="I634">
        <v>-26.4</v>
      </c>
      <c r="J634">
        <v>1040</v>
      </c>
      <c r="K634">
        <v>23.4</v>
      </c>
      <c r="L634">
        <v>37.799999999999997</v>
      </c>
      <c r="M634">
        <v>27.4</v>
      </c>
      <c r="N634">
        <v>350</v>
      </c>
      <c r="O634" t="s">
        <v>46</v>
      </c>
      <c r="P634">
        <v>21.9</v>
      </c>
      <c r="Q634">
        <v>21.003</v>
      </c>
      <c r="R634">
        <v>337</v>
      </c>
      <c r="S634">
        <v>2.9409000000000001</v>
      </c>
      <c r="T634">
        <v>140</v>
      </c>
      <c r="U634">
        <v>25.4</v>
      </c>
      <c r="V634">
        <v>215</v>
      </c>
      <c r="W634">
        <v>2000</v>
      </c>
      <c r="X634">
        <v>9.8821999999999992</v>
      </c>
      <c r="AM634">
        <v>212</v>
      </c>
      <c r="AN634">
        <f t="shared" si="360"/>
        <v>2482.22784</v>
      </c>
      <c r="AO634">
        <f t="shared" si="355"/>
        <v>45.966220466739024</v>
      </c>
      <c r="AQ634">
        <f t="shared" si="356"/>
        <v>0.92007643700480435</v>
      </c>
      <c r="AS634">
        <f>0.15852+0.0847*COS(RADIANS(E634/365*360))</f>
        <v>9.8499320351000272E-2</v>
      </c>
      <c r="AU634">
        <v>2000</v>
      </c>
      <c r="AV634">
        <f t="shared" si="357"/>
        <v>78.459325315995088</v>
      </c>
      <c r="AW634">
        <f t="shared" si="358"/>
        <v>92.673018426491453</v>
      </c>
      <c r="AX634">
        <f t="shared" si="359"/>
        <v>1.1811600221293095</v>
      </c>
      <c r="AY634" s="5">
        <f t="shared" si="362"/>
        <v>85.535997279333131</v>
      </c>
      <c r="AZ634">
        <f t="shared" si="363"/>
        <v>17.693405512623755</v>
      </c>
      <c r="BA634">
        <f t="shared" si="364"/>
        <v>83.823347536864375</v>
      </c>
      <c r="BB634">
        <f t="shared" si="365"/>
        <v>417566.88818130252</v>
      </c>
      <c r="BC634">
        <f t="shared" si="366"/>
        <v>287.59164885370024</v>
      </c>
      <c r="BD634" s="5">
        <f t="shared" si="367"/>
        <v>41.483956983986104</v>
      </c>
      <c r="BE634">
        <f t="shared" si="368"/>
        <v>33.521810735136661</v>
      </c>
      <c r="BF634">
        <f t="shared" si="369"/>
        <v>38.727801463241903</v>
      </c>
    </row>
    <row r="635" spans="1:61">
      <c r="E635" s="2"/>
      <c r="F635" s="3"/>
    </row>
    <row r="636" spans="1:61">
      <c r="A636">
        <v>182</v>
      </c>
      <c r="B636">
        <v>101</v>
      </c>
      <c r="C636" t="s">
        <v>59</v>
      </c>
      <c r="D636">
        <v>2</v>
      </c>
      <c r="E636" s="2">
        <f t="shared" si="354"/>
        <v>137</v>
      </c>
      <c r="F636" s="3">
        <v>30453.817361111112</v>
      </c>
      <c r="G636" t="s">
        <v>47</v>
      </c>
      <c r="H636">
        <v>-7.5</v>
      </c>
      <c r="I636">
        <v>-6.9</v>
      </c>
      <c r="J636">
        <v>1040</v>
      </c>
      <c r="K636">
        <v>12.1</v>
      </c>
      <c r="L636">
        <v>45.2</v>
      </c>
      <c r="M636">
        <v>40.4</v>
      </c>
      <c r="N636">
        <v>350</v>
      </c>
      <c r="O636" t="s">
        <v>46</v>
      </c>
      <c r="P636">
        <v>13.2</v>
      </c>
      <c r="Q636" t="s">
        <v>46</v>
      </c>
      <c r="R636">
        <v>350</v>
      </c>
      <c r="S636">
        <v>0.4002</v>
      </c>
      <c r="T636" t="s">
        <v>46</v>
      </c>
      <c r="U636" t="s">
        <v>46</v>
      </c>
      <c r="V636" t="s">
        <v>46</v>
      </c>
      <c r="W636">
        <v>5</v>
      </c>
      <c r="X636">
        <v>-0.50509999999999999</v>
      </c>
      <c r="AH636">
        <v>-0.61299999999999999</v>
      </c>
      <c r="AI636">
        <v>2.1600000000000001E-2</v>
      </c>
      <c r="AJ636">
        <v>2</v>
      </c>
      <c r="AK636">
        <f>AVERAGE(U636:U637)</f>
        <v>13.2</v>
      </c>
      <c r="AL636">
        <f>AVERAGE(V636:V637)</f>
        <v>336</v>
      </c>
      <c r="AM636">
        <v>212</v>
      </c>
      <c r="AN636">
        <f>8.314*(AK636+273.16)</f>
        <v>2380.7970399999999</v>
      </c>
      <c r="AO636">
        <f t="shared" ref="AO636:AO648" si="370">0.5*AM636/1.01325*1000/EXP(-3.9489+28990/AN636)</f>
        <v>27.947757018107765</v>
      </c>
      <c r="AP636">
        <f>LN(-AH636)+57052/AN636</f>
        <v>23.474013106077987</v>
      </c>
      <c r="AQ636">
        <f t="shared" ref="AQ636:AQ648" si="371">EXP(AP$636-57052/AN636)</f>
        <v>0.61299999999999977</v>
      </c>
      <c r="AR636">
        <f>AI636*4*(1+2*AO636/AL636)/(1-AO636/AL636)</f>
        <v>0.10991568210954189</v>
      </c>
      <c r="AS636">
        <f>0.15852+0.0847*COS(RADIANS(E636/365*360))</f>
        <v>9.8499320351000272E-2</v>
      </c>
      <c r="AT636">
        <f>0.000000926*E636*E636 - 0.000385884*E636+ 0.056568805</f>
        <v>2.1082790999999997E-2</v>
      </c>
      <c r="AU636">
        <v>5</v>
      </c>
      <c r="AV636" t="e">
        <f t="shared" ref="AV636:AV648" si="372">(X636+AQ636)/(V636-AO636)*(4*V636+8*AO636)</f>
        <v>#VALUE!</v>
      </c>
      <c r="AW636" t="e">
        <f t="shared" ref="AW636:AW648" si="373">(X636+AQ636)/(V636-AO636)*(4.5*V636+10.5*AO636)</f>
        <v>#VALUE!</v>
      </c>
      <c r="AX636" t="e">
        <f t="shared" ref="AX636:AX648" si="374">AW636/AV636</f>
        <v>#VALUE!</v>
      </c>
      <c r="AY636" s="5"/>
      <c r="BD636" s="5"/>
      <c r="BG636">
        <f>AVERAGE(BA636:BA648)</f>
        <v>104.49799431561323</v>
      </c>
      <c r="BH636">
        <f>AVERAGE(BF636:BF648)</f>
        <v>36.665313875323434</v>
      </c>
      <c r="BI636">
        <f>BG636/BH636</f>
        <v>2.8500504501597268</v>
      </c>
    </row>
    <row r="637" spans="1:61">
      <c r="A637">
        <v>182</v>
      </c>
      <c r="B637">
        <v>101</v>
      </c>
      <c r="C637" t="s">
        <v>59</v>
      </c>
      <c r="D637">
        <v>2</v>
      </c>
      <c r="E637" s="2">
        <f t="shared" si="354"/>
        <v>137</v>
      </c>
      <c r="F637" s="3">
        <v>30453.793750000001</v>
      </c>
      <c r="G637" t="s">
        <v>47</v>
      </c>
      <c r="H637">
        <v>-7.5</v>
      </c>
      <c r="I637">
        <v>-8</v>
      </c>
      <c r="J637">
        <v>1040</v>
      </c>
      <c r="K637">
        <v>13.1</v>
      </c>
      <c r="L637">
        <v>44</v>
      </c>
      <c r="M637">
        <v>40.4</v>
      </c>
      <c r="N637">
        <v>350</v>
      </c>
      <c r="O637" t="s">
        <v>46</v>
      </c>
      <c r="P637">
        <v>13.2</v>
      </c>
      <c r="Q637">
        <v>8.3170000000000002</v>
      </c>
      <c r="R637">
        <v>349</v>
      </c>
      <c r="S637">
        <v>0.51200000000000001</v>
      </c>
      <c r="T637">
        <v>61.6</v>
      </c>
      <c r="U637">
        <v>13.2</v>
      </c>
      <c r="V637">
        <v>336</v>
      </c>
      <c r="W637">
        <v>44</v>
      </c>
      <c r="X637">
        <v>0.33629999999999999</v>
      </c>
      <c r="AM637">
        <v>212</v>
      </c>
      <c r="AN637">
        <f t="shared" ref="AN637:AN648" si="375">8.314*(U637+273.16)</f>
        <v>2380.7970399999999</v>
      </c>
      <c r="AO637">
        <f t="shared" si="370"/>
        <v>27.947757018107765</v>
      </c>
      <c r="AQ637">
        <f t="shared" si="371"/>
        <v>0.61299999999999977</v>
      </c>
      <c r="AS637">
        <f>0.15852+0.0847*COS(RADIANS(E637/365*360))</f>
        <v>9.8499320351000272E-2</v>
      </c>
      <c r="AU637">
        <v>44</v>
      </c>
      <c r="AV637">
        <f t="shared" si="372"/>
        <v>4.830692454934634</v>
      </c>
      <c r="AW637">
        <f t="shared" si="373"/>
        <v>5.5637155686682931</v>
      </c>
      <c r="AX637">
        <f t="shared" si="374"/>
        <v>1.1517428651424215</v>
      </c>
      <c r="AY637" s="5"/>
      <c r="BD637" s="5"/>
    </row>
    <row r="638" spans="1:61">
      <c r="A638">
        <v>182</v>
      </c>
      <c r="B638">
        <v>101</v>
      </c>
      <c r="C638" t="s">
        <v>59</v>
      </c>
      <c r="D638">
        <v>2</v>
      </c>
      <c r="E638" s="2">
        <f>ROUND(F638,0)-"1-1-83"+1</f>
        <v>137</v>
      </c>
      <c r="F638" s="3">
        <v>30453.28125</v>
      </c>
      <c r="G638" t="s">
        <v>47</v>
      </c>
      <c r="H638">
        <v>-7.5</v>
      </c>
      <c r="I638">
        <v>-6.6</v>
      </c>
      <c r="J638">
        <v>1040</v>
      </c>
      <c r="K638">
        <v>11.9</v>
      </c>
      <c r="L638">
        <v>48.6</v>
      </c>
      <c r="M638">
        <v>40.5</v>
      </c>
      <c r="N638">
        <v>350</v>
      </c>
      <c r="O638" t="s">
        <v>46</v>
      </c>
      <c r="P638">
        <v>12.4</v>
      </c>
      <c r="Q638">
        <v>7.3360000000000003</v>
      </c>
      <c r="R638">
        <v>349</v>
      </c>
      <c r="S638">
        <v>0.86729999999999996</v>
      </c>
      <c r="T638">
        <v>118.2</v>
      </c>
      <c r="U638">
        <v>12.3</v>
      </c>
      <c r="V638">
        <v>338</v>
      </c>
      <c r="W638">
        <v>106</v>
      </c>
      <c r="X638">
        <v>0.5</v>
      </c>
      <c r="AM638">
        <v>212</v>
      </c>
      <c r="AN638">
        <f t="shared" si="375"/>
        <v>2373.3144400000001</v>
      </c>
      <c r="AO638">
        <f t="shared" si="370"/>
        <v>26.895164352587866</v>
      </c>
      <c r="AQ638">
        <f t="shared" si="371"/>
        <v>0.56839293915297417</v>
      </c>
      <c r="AS638">
        <f>0.15852+0.0847*COS(RADIANS(E638/365*360))</f>
        <v>9.8499320351000272E-2</v>
      </c>
      <c r="AU638">
        <v>106</v>
      </c>
      <c r="AV638">
        <f t="shared" si="372"/>
        <v>5.3819288272514454</v>
      </c>
      <c r="AW638">
        <f t="shared" si="373"/>
        <v>6.1932145644878194</v>
      </c>
      <c r="AX638">
        <f t="shared" si="374"/>
        <v>1.1507425615010778</v>
      </c>
      <c r="AY638" s="5"/>
      <c r="BD638" s="5"/>
    </row>
    <row r="639" spans="1:61">
      <c r="A639">
        <v>182</v>
      </c>
      <c r="B639">
        <v>101</v>
      </c>
      <c r="C639" t="s">
        <v>59</v>
      </c>
      <c r="D639">
        <v>2</v>
      </c>
      <c r="E639" s="2">
        <f t="shared" si="354"/>
        <v>137</v>
      </c>
      <c r="F639" s="3">
        <v>30453.756249999999</v>
      </c>
      <c r="G639" t="s">
        <v>47</v>
      </c>
      <c r="H639">
        <v>-7.5</v>
      </c>
      <c r="I639">
        <v>-10.1</v>
      </c>
      <c r="J639">
        <v>1040</v>
      </c>
      <c r="K639">
        <v>15.4</v>
      </c>
      <c r="L639">
        <v>40.6</v>
      </c>
      <c r="M639">
        <v>36.6</v>
      </c>
      <c r="N639">
        <v>350</v>
      </c>
      <c r="O639" t="s">
        <v>46</v>
      </c>
      <c r="P639">
        <v>15.4</v>
      </c>
      <c r="Q639">
        <v>10.121</v>
      </c>
      <c r="R639">
        <v>347</v>
      </c>
      <c r="S639">
        <v>0.71350000000000002</v>
      </c>
      <c r="T639">
        <v>70.5</v>
      </c>
      <c r="U639">
        <v>15.4</v>
      </c>
      <c r="V639">
        <v>297</v>
      </c>
      <c r="W639">
        <v>130</v>
      </c>
      <c r="X639">
        <v>1.9698</v>
      </c>
      <c r="AM639">
        <v>212</v>
      </c>
      <c r="AN639">
        <f t="shared" si="375"/>
        <v>2399.0878400000001</v>
      </c>
      <c r="AO639">
        <f t="shared" si="370"/>
        <v>30.666537787267789</v>
      </c>
      <c r="AQ639">
        <f t="shared" si="371"/>
        <v>0.73587735318125802</v>
      </c>
      <c r="AS639">
        <f>0.15852+0.0847*COS(RADIANS(E639/365*360))</f>
        <v>9.8499320351000272E-2</v>
      </c>
      <c r="AU639">
        <v>130</v>
      </c>
      <c r="AV639">
        <f t="shared" si="372"/>
        <v>14.561199774490223</v>
      </c>
      <c r="AW639">
        <f t="shared" si="373"/>
        <v>16.848661041522149</v>
      </c>
      <c r="AX639">
        <f t="shared" si="374"/>
        <v>1.1570929114673181</v>
      </c>
      <c r="AY639" s="5"/>
      <c r="BD639" s="5"/>
    </row>
    <row r="640" spans="1:61">
      <c r="A640">
        <v>182</v>
      </c>
      <c r="B640">
        <v>101</v>
      </c>
      <c r="C640" t="s">
        <v>59</v>
      </c>
      <c r="D640">
        <v>2</v>
      </c>
      <c r="E640" s="2">
        <f>ROUND(F640,0)-"1-1-83"+1</f>
        <v>137</v>
      </c>
      <c r="F640" s="3">
        <v>30453.336805555555</v>
      </c>
      <c r="G640" t="s">
        <v>47</v>
      </c>
      <c r="H640">
        <v>-7.5</v>
      </c>
      <c r="I640">
        <v>-6.2</v>
      </c>
      <c r="J640">
        <v>1040</v>
      </c>
      <c r="K640">
        <v>14.4</v>
      </c>
      <c r="L640">
        <v>43.9</v>
      </c>
      <c r="M640">
        <v>36.200000000000003</v>
      </c>
      <c r="N640">
        <v>350</v>
      </c>
      <c r="O640" t="s">
        <v>46</v>
      </c>
      <c r="P640">
        <v>14.6</v>
      </c>
      <c r="Q640">
        <v>9.2739999999999991</v>
      </c>
      <c r="R640">
        <v>345</v>
      </c>
      <c r="S640">
        <v>1.0726</v>
      </c>
      <c r="T640">
        <v>115.7</v>
      </c>
      <c r="U640">
        <v>14.7</v>
      </c>
      <c r="V640">
        <v>292</v>
      </c>
      <c r="W640">
        <v>265</v>
      </c>
      <c r="X640">
        <v>3.4889000000000001</v>
      </c>
      <c r="AM640">
        <v>212</v>
      </c>
      <c r="AN640">
        <f t="shared" si="375"/>
        <v>2393.2680399999999</v>
      </c>
      <c r="AO640">
        <f t="shared" si="370"/>
        <v>29.778526703074959</v>
      </c>
      <c r="AQ640">
        <f t="shared" si="371"/>
        <v>0.69452977207936495</v>
      </c>
      <c r="AS640">
        <f>0.15852+0.0847*COS(RADIANS(E640/365*360))</f>
        <v>9.8499320351000272E-2</v>
      </c>
      <c r="AU640">
        <v>265</v>
      </c>
      <c r="AV640">
        <f t="shared" si="372"/>
        <v>22.434688133087068</v>
      </c>
      <c r="AW640">
        <f t="shared" si="373"/>
        <v>25.951645280319152</v>
      </c>
      <c r="AX640">
        <f t="shared" si="374"/>
        <v>1.1567642539253851</v>
      </c>
      <c r="AY640" s="5"/>
      <c r="BD640" s="5"/>
    </row>
    <row r="641" spans="1:61">
      <c r="A641">
        <v>182</v>
      </c>
      <c r="B641">
        <v>101</v>
      </c>
      <c r="C641" t="s">
        <v>59</v>
      </c>
      <c r="D641">
        <v>2</v>
      </c>
      <c r="E641" s="2">
        <f>ROUND(F641,0)-"1-1-83"+1</f>
        <v>137</v>
      </c>
      <c r="F641" s="3">
        <v>30453.431944444445</v>
      </c>
      <c r="G641" t="s">
        <v>47</v>
      </c>
      <c r="H641">
        <v>-7.5</v>
      </c>
      <c r="I641">
        <v>-24.1</v>
      </c>
      <c r="J641">
        <v>1040</v>
      </c>
      <c r="K641">
        <v>17.100000000000001</v>
      </c>
      <c r="L641">
        <v>42.2</v>
      </c>
      <c r="M641">
        <v>29</v>
      </c>
      <c r="N641">
        <v>350</v>
      </c>
      <c r="O641" t="s">
        <v>46</v>
      </c>
      <c r="P641">
        <v>19.5</v>
      </c>
      <c r="Q641">
        <v>10.736000000000001</v>
      </c>
      <c r="R641">
        <v>344</v>
      </c>
      <c r="S641">
        <v>1.7841</v>
      </c>
      <c r="T641">
        <v>166.2</v>
      </c>
      <c r="U641">
        <v>16.899999999999999</v>
      </c>
      <c r="V641">
        <v>295</v>
      </c>
      <c r="W641">
        <v>315</v>
      </c>
      <c r="X641">
        <v>4.4939</v>
      </c>
      <c r="AM641">
        <v>212</v>
      </c>
      <c r="AN641">
        <f t="shared" si="375"/>
        <v>2411.5588400000001</v>
      </c>
      <c r="AO641">
        <f t="shared" si="370"/>
        <v>32.64400942238268</v>
      </c>
      <c r="AQ641">
        <f t="shared" si="371"/>
        <v>0.83217409482128535</v>
      </c>
      <c r="AS641">
        <f>0.15852+0.0847*COS(RADIANS(E641/365*360))</f>
        <v>9.8499320351000272E-2</v>
      </c>
      <c r="AU641">
        <v>315</v>
      </c>
      <c r="AV641">
        <f t="shared" si="372"/>
        <v>29.256746600202071</v>
      </c>
      <c r="AW641">
        <f t="shared" si="373"/>
        <v>33.90789620284194</v>
      </c>
      <c r="AX641">
        <f t="shared" si="374"/>
        <v>1.1589769931085825</v>
      </c>
      <c r="AY641" s="5"/>
      <c r="BD641" s="5"/>
    </row>
    <row r="642" spans="1:61">
      <c r="A642">
        <v>182</v>
      </c>
      <c r="B642">
        <v>101</v>
      </c>
      <c r="C642" t="s">
        <v>59</v>
      </c>
      <c r="D642">
        <v>2</v>
      </c>
      <c r="E642" s="2">
        <f t="shared" si="354"/>
        <v>137</v>
      </c>
      <c r="F642" s="3">
        <v>30453.605555555554</v>
      </c>
      <c r="G642" t="s">
        <v>47</v>
      </c>
      <c r="H642">
        <v>-7.5</v>
      </c>
      <c r="I642">
        <v>-22.6</v>
      </c>
      <c r="J642">
        <v>1040</v>
      </c>
      <c r="K642">
        <v>18.5</v>
      </c>
      <c r="L642">
        <v>39.9</v>
      </c>
      <c r="M642">
        <v>30.8</v>
      </c>
      <c r="N642">
        <v>350</v>
      </c>
      <c r="O642" t="s">
        <v>46</v>
      </c>
      <c r="P642">
        <v>20</v>
      </c>
      <c r="Q642">
        <v>12.595000000000001</v>
      </c>
      <c r="R642">
        <v>345</v>
      </c>
      <c r="S642">
        <v>1.5618000000000001</v>
      </c>
      <c r="T642">
        <v>124</v>
      </c>
      <c r="U642">
        <v>18.600000000000001</v>
      </c>
      <c r="V642">
        <v>286</v>
      </c>
      <c r="W642">
        <v>340</v>
      </c>
      <c r="X642">
        <v>4.0235000000000003</v>
      </c>
      <c r="AM642">
        <v>212</v>
      </c>
      <c r="AN642">
        <f t="shared" si="375"/>
        <v>2425.6926400000002</v>
      </c>
      <c r="AO642">
        <f t="shared" si="370"/>
        <v>35.012522284009364</v>
      </c>
      <c r="AQ642">
        <f t="shared" si="371"/>
        <v>0.95516901759997352</v>
      </c>
      <c r="AS642">
        <f>0.15852+0.0847*COS(RADIANS(E642/365*360))</f>
        <v>9.8499320351000272E-2</v>
      </c>
      <c r="AU642">
        <v>340</v>
      </c>
      <c r="AV642">
        <f t="shared" si="372"/>
        <v>28.248913053521882</v>
      </c>
      <c r="AW642">
        <f t="shared" si="373"/>
        <v>32.821806808102366</v>
      </c>
      <c r="AX642">
        <f t="shared" si="374"/>
        <v>1.1618785737318968</v>
      </c>
      <c r="AY642" s="5"/>
      <c r="BD642" s="5"/>
    </row>
    <row r="643" spans="1:61">
      <c r="A643">
        <v>182</v>
      </c>
      <c r="B643">
        <v>101</v>
      </c>
      <c r="C643" t="s">
        <v>59</v>
      </c>
      <c r="D643">
        <v>2</v>
      </c>
      <c r="E643" s="2">
        <f t="shared" si="354"/>
        <v>137</v>
      </c>
      <c r="F643" s="3">
        <v>30453.566666666666</v>
      </c>
      <c r="G643" t="s">
        <v>47</v>
      </c>
      <c r="H643">
        <v>-7.5</v>
      </c>
      <c r="I643">
        <v>-27.8</v>
      </c>
      <c r="J643">
        <v>1040</v>
      </c>
      <c r="K643">
        <v>18.7</v>
      </c>
      <c r="L643">
        <v>39.200000000000003</v>
      </c>
      <c r="M643">
        <v>31.5</v>
      </c>
      <c r="N643">
        <v>350</v>
      </c>
      <c r="O643" t="s">
        <v>46</v>
      </c>
      <c r="P643">
        <v>19.399999999999999</v>
      </c>
      <c r="Q643">
        <v>12.901</v>
      </c>
      <c r="R643">
        <v>343</v>
      </c>
      <c r="S643">
        <v>1.5543</v>
      </c>
      <c r="T643">
        <v>120.5</v>
      </c>
      <c r="U643">
        <v>18.8</v>
      </c>
      <c r="V643">
        <v>262</v>
      </c>
      <c r="W643">
        <v>380</v>
      </c>
      <c r="X643">
        <v>5.6410999999999998</v>
      </c>
      <c r="AM643">
        <v>212</v>
      </c>
      <c r="AN643">
        <f t="shared" si="375"/>
        <v>2427.3554400000003</v>
      </c>
      <c r="AO643">
        <f t="shared" si="370"/>
        <v>35.300342608036253</v>
      </c>
      <c r="AQ643">
        <f t="shared" si="371"/>
        <v>0.97068307101378459</v>
      </c>
      <c r="AS643">
        <f>0.15852+0.0847*COS(RADIANS(E643/365*360))</f>
        <v>9.8499320351000272E-2</v>
      </c>
      <c r="AU643">
        <v>380</v>
      </c>
      <c r="AV643">
        <f t="shared" si="372"/>
        <v>38.801709807915536</v>
      </c>
      <c r="AW643">
        <f t="shared" si="373"/>
        <v>45.196245724387531</v>
      </c>
      <c r="AX643">
        <f t="shared" si="374"/>
        <v>1.1648003644202172</v>
      </c>
      <c r="AY643" s="5"/>
      <c r="BD643" s="5"/>
    </row>
    <row r="644" spans="1:61">
      <c r="A644">
        <v>182</v>
      </c>
      <c r="B644">
        <v>101</v>
      </c>
      <c r="C644" t="s">
        <v>59</v>
      </c>
      <c r="D644">
        <v>2</v>
      </c>
      <c r="E644" s="2">
        <f t="shared" si="354"/>
        <v>137</v>
      </c>
      <c r="F644" s="3">
        <v>30453.52847222222</v>
      </c>
      <c r="G644" t="s">
        <v>47</v>
      </c>
      <c r="H644">
        <v>-7.5</v>
      </c>
      <c r="I644">
        <v>-26.4</v>
      </c>
      <c r="J644">
        <v>1040</v>
      </c>
      <c r="K644">
        <v>22.3</v>
      </c>
      <c r="L644">
        <v>38.6</v>
      </c>
      <c r="M644">
        <v>27.4</v>
      </c>
      <c r="N644">
        <v>350</v>
      </c>
      <c r="O644" t="s">
        <v>46</v>
      </c>
      <c r="P644">
        <v>21.9</v>
      </c>
      <c r="Q644">
        <v>16.585000000000001</v>
      </c>
      <c r="R644">
        <v>341</v>
      </c>
      <c r="S644">
        <v>2.8589000000000002</v>
      </c>
      <c r="T644">
        <v>172.4</v>
      </c>
      <c r="U644">
        <v>22.6</v>
      </c>
      <c r="V644">
        <v>275</v>
      </c>
      <c r="W644">
        <v>480</v>
      </c>
      <c r="X644">
        <v>6.2645999999999997</v>
      </c>
      <c r="AM644">
        <v>212</v>
      </c>
      <c r="AN644">
        <f t="shared" si="375"/>
        <v>2458.9486400000005</v>
      </c>
      <c r="AO644">
        <f t="shared" si="370"/>
        <v>41.154771758127119</v>
      </c>
      <c r="AQ644">
        <f t="shared" si="371"/>
        <v>1.3128852012038141</v>
      </c>
      <c r="AS644">
        <f>0.15852+0.0847*COS(RADIANS(E644/365*360))</f>
        <v>9.8499320351000272E-2</v>
      </c>
      <c r="AU644">
        <v>480</v>
      </c>
      <c r="AV644">
        <f t="shared" si="372"/>
        <v>46.312816363186208</v>
      </c>
      <c r="AW644">
        <f t="shared" si="373"/>
        <v>54.102277853380855</v>
      </c>
      <c r="AX644">
        <f t="shared" si="374"/>
        <v>1.1681923515320145</v>
      </c>
      <c r="AY644" s="5"/>
      <c r="BD644" s="5"/>
    </row>
    <row r="645" spans="1:61">
      <c r="A645">
        <v>182</v>
      </c>
      <c r="B645">
        <v>101</v>
      </c>
      <c r="C645" t="s">
        <v>59</v>
      </c>
      <c r="D645">
        <v>2</v>
      </c>
      <c r="E645" s="2">
        <f>ROUND(F645,0)-"1-1-83"+1</f>
        <v>137</v>
      </c>
      <c r="F645" s="3">
        <v>30453.387500000001</v>
      </c>
      <c r="G645" t="s">
        <v>47</v>
      </c>
      <c r="H645">
        <v>-7.5</v>
      </c>
      <c r="I645">
        <v>-16.8</v>
      </c>
      <c r="J645">
        <v>1040</v>
      </c>
      <c r="K645">
        <v>16.399999999999999</v>
      </c>
      <c r="L645">
        <v>41.4</v>
      </c>
      <c r="M645">
        <v>36.299999999999997</v>
      </c>
      <c r="N645">
        <v>350</v>
      </c>
      <c r="O645" t="s">
        <v>46</v>
      </c>
      <c r="P645">
        <v>15.2</v>
      </c>
      <c r="Q645">
        <v>10.994</v>
      </c>
      <c r="R645">
        <v>342</v>
      </c>
      <c r="S645">
        <v>1.4105000000000001</v>
      </c>
      <c r="T645">
        <v>128.30000000000001</v>
      </c>
      <c r="U645">
        <v>16.7</v>
      </c>
      <c r="V645">
        <v>253</v>
      </c>
      <c r="W645">
        <v>485</v>
      </c>
      <c r="X645">
        <v>6.6943999999999999</v>
      </c>
      <c r="AM645">
        <v>212</v>
      </c>
      <c r="AN645">
        <f t="shared" si="375"/>
        <v>2409.8960400000001</v>
      </c>
      <c r="AO645">
        <f t="shared" si="370"/>
        <v>32.374362377959066</v>
      </c>
      <c r="AQ645">
        <f t="shared" si="371"/>
        <v>0.81870032518603486</v>
      </c>
      <c r="AS645">
        <f>0.15852+0.0847*COS(RADIANS(E645/365*360))</f>
        <v>9.8499320351000272E-2</v>
      </c>
      <c r="AU645">
        <v>485</v>
      </c>
      <c r="AV645">
        <f t="shared" si="372"/>
        <v>43.281969820403916</v>
      </c>
      <c r="AW645">
        <f t="shared" si="373"/>
        <v>50.345912112911869</v>
      </c>
      <c r="AX645">
        <f t="shared" si="374"/>
        <v>1.1632075046912</v>
      </c>
      <c r="AY645" s="5">
        <f>W645*AS645*AV645/SQRT(W645^2*AS645^2-AV645^2)</f>
        <v>102.25846566987565</v>
      </c>
      <c r="AZ645">
        <f>LN(AY645)-LN(1+EXP(614.6/8.314-200000/AN645))+32879/AN645</f>
        <v>18.270715372787699</v>
      </c>
      <c r="BA645">
        <f>EXP(AZ645-32879/8.314/298.16)/(1+EXP(614.6/8.314-200000/298.16/8.314))</f>
        <v>149.3095158681713</v>
      </c>
      <c r="BB645">
        <f>+EXP(11.88-14510/AN645)*1000</f>
        <v>350371.27721903491</v>
      </c>
      <c r="BC645">
        <f>+EXP(38.08-80470/AN645)</f>
        <v>108.69198976796595</v>
      </c>
      <c r="BD645" s="5">
        <f>(X645+AQ645)*(V645+BC645*(1+212.78/BB645*1000))/(V645-AO645)</f>
        <v>14.564747346444953</v>
      </c>
      <c r="BE645">
        <f>+LN(BD645)-LN(1+EXP(645/8.31-203000/AN645))+(74000/AN645)</f>
        <v>33.383988513488077</v>
      </c>
      <c r="BF645">
        <f>EXP(BE645-74000/8.314/298.16)/(1+EXP(645/8.314-203000/298.16/8.314))</f>
        <v>33.741735205705261</v>
      </c>
    </row>
    <row r="646" spans="1:61">
      <c r="A646">
        <v>182</v>
      </c>
      <c r="B646">
        <v>101</v>
      </c>
      <c r="C646" t="s">
        <v>59</v>
      </c>
      <c r="D646">
        <v>2</v>
      </c>
      <c r="E646" s="2">
        <f t="shared" si="354"/>
        <v>137</v>
      </c>
      <c r="F646" s="3">
        <v>30453.711805555555</v>
      </c>
      <c r="G646" t="s">
        <v>47</v>
      </c>
      <c r="H646">
        <v>-7.5</v>
      </c>
      <c r="I646">
        <v>-12</v>
      </c>
      <c r="J646">
        <v>1040</v>
      </c>
      <c r="K646">
        <v>18.3</v>
      </c>
      <c r="L646">
        <v>40.299999999999997</v>
      </c>
      <c r="M646">
        <v>34.200000000000003</v>
      </c>
      <c r="N646">
        <v>350</v>
      </c>
      <c r="O646" t="s">
        <v>46</v>
      </c>
      <c r="P646">
        <v>17.3</v>
      </c>
      <c r="Q646">
        <v>13.685</v>
      </c>
      <c r="R646">
        <v>340</v>
      </c>
      <c r="S646">
        <v>1.5039</v>
      </c>
      <c r="T646">
        <v>109.9</v>
      </c>
      <c r="U646">
        <v>19.399999999999999</v>
      </c>
      <c r="V646">
        <v>218</v>
      </c>
      <c r="W646">
        <v>880</v>
      </c>
      <c r="X646">
        <v>7.9234999999999998</v>
      </c>
      <c r="AM646">
        <v>212</v>
      </c>
      <c r="AN646">
        <f t="shared" si="375"/>
        <v>2432.34384</v>
      </c>
      <c r="AO646">
        <f t="shared" si="370"/>
        <v>36.175648031430022</v>
      </c>
      <c r="AQ646">
        <f t="shared" si="371"/>
        <v>1.0186189222320339</v>
      </c>
      <c r="AS646">
        <f>0.15852+0.0847*COS(RADIANS(E646/365*360))</f>
        <v>9.8499320351000272E-2</v>
      </c>
      <c r="AU646">
        <v>880</v>
      </c>
      <c r="AV646">
        <f t="shared" si="372"/>
        <v>57.117889666772477</v>
      </c>
      <c r="AW646">
        <f t="shared" si="373"/>
        <v>66.926302622349581</v>
      </c>
      <c r="AX646">
        <f t="shared" si="374"/>
        <v>1.1717222574713402</v>
      </c>
      <c r="AY646" s="5">
        <f>W646*AS646*AV646/SQRT(W646^2*AS646^2-AV646^2)</f>
        <v>75.936291316409125</v>
      </c>
      <c r="AZ646">
        <f>LN(AY646)-LN(1+EXP(614.6/8.314-200000/AN646))+32879/AN646</f>
        <v>17.84706120071705</v>
      </c>
      <c r="BA646">
        <f>EXP(AZ646-32879/8.314/298.16)/(1+EXP(614.6/8.314-200000/298.16/8.314))</f>
        <v>97.745510263439755</v>
      </c>
      <c r="BB646">
        <f>+EXP(11.88-14510/AN646)*1000</f>
        <v>370391.48302607489</v>
      </c>
      <c r="BC646">
        <f>+EXP(38.08-80470/AN646)</f>
        <v>147.92182879484255</v>
      </c>
      <c r="BD646" s="5">
        <f>(X646+AQ646)*(V646+BC646*(1+212.78/BB646*1000))/(V646-AO646)</f>
        <v>22.175204281853379</v>
      </c>
      <c r="BE646">
        <f>+LN(BD646)-LN(1+EXP(645/8.31-203000/AN646))+(74000/AN646)</f>
        <v>33.519404072409614</v>
      </c>
      <c r="BF646">
        <f>EXP(BE646-74000/8.314/298.16)/(1+EXP(645/8.314-203000/298.16/8.314))</f>
        <v>38.634708773246359</v>
      </c>
    </row>
    <row r="647" spans="1:61">
      <c r="A647">
        <v>182</v>
      </c>
      <c r="B647">
        <v>101</v>
      </c>
      <c r="C647" t="s">
        <v>59</v>
      </c>
      <c r="D647">
        <v>2</v>
      </c>
      <c r="E647" s="2">
        <f>ROUND(F647,0)-"1-1-83"+1</f>
        <v>137</v>
      </c>
      <c r="F647" s="3">
        <v>30453.484027777777</v>
      </c>
      <c r="G647" t="s">
        <v>47</v>
      </c>
      <c r="H647">
        <v>-7.5</v>
      </c>
      <c r="I647">
        <v>-24.9</v>
      </c>
      <c r="J647">
        <v>1040</v>
      </c>
      <c r="K647">
        <v>17.399999999999999</v>
      </c>
      <c r="L647">
        <v>42.9</v>
      </c>
      <c r="M647">
        <v>34.299999999999997</v>
      </c>
      <c r="N647">
        <v>350</v>
      </c>
      <c r="O647" t="s">
        <v>46</v>
      </c>
      <c r="P647">
        <v>16.3</v>
      </c>
      <c r="Q647">
        <v>12.051</v>
      </c>
      <c r="R647">
        <v>339</v>
      </c>
      <c r="S647">
        <v>1.9652000000000001</v>
      </c>
      <c r="T647">
        <v>163.1</v>
      </c>
      <c r="U647">
        <v>18.2</v>
      </c>
      <c r="V647">
        <v>250</v>
      </c>
      <c r="W647">
        <v>950</v>
      </c>
      <c r="X647">
        <v>8.5397999999999996</v>
      </c>
      <c r="AM647">
        <v>212</v>
      </c>
      <c r="AN647">
        <f t="shared" si="375"/>
        <v>2422.3670400000001</v>
      </c>
      <c r="AO647">
        <f t="shared" si="370"/>
        <v>34.442741323101345</v>
      </c>
      <c r="AQ647">
        <f t="shared" si="371"/>
        <v>0.92481944203763555</v>
      </c>
      <c r="AS647">
        <f>0.15852+0.0847*COS(RADIANS(E647/365*360))</f>
        <v>9.8499320351000272E-2</v>
      </c>
      <c r="AU647">
        <v>950</v>
      </c>
      <c r="AV647">
        <f t="shared" si="372"/>
        <v>56.006088727649228</v>
      </c>
      <c r="AW647">
        <f t="shared" si="373"/>
        <v>65.275301188542713</v>
      </c>
      <c r="AX647">
        <f t="shared" si="374"/>
        <v>1.1655036563250922</v>
      </c>
      <c r="AY647" s="5">
        <f>W647*AS647*AV647/SQRT(W647^2*AS647^2-AV647^2)</f>
        <v>69.910772780291609</v>
      </c>
      <c r="AZ647">
        <f>LN(AY647)-LN(1+EXP(614.6/8.314-200000/AN647))+32879/AN647</f>
        <v>17.82013053456717</v>
      </c>
      <c r="BA647">
        <f>EXP(AZ647-32879/8.314/298.16)/(1+EXP(614.6/8.314-200000/298.16/8.314))</f>
        <v>95.148287991897988</v>
      </c>
      <c r="BB647">
        <f>+EXP(11.88-14510/AN647)*1000</f>
        <v>361402.08707583277</v>
      </c>
      <c r="BC647">
        <f>+EXP(38.08-80470/AN647)</f>
        <v>129.07923889652452</v>
      </c>
      <c r="BD647" s="5">
        <f>(X647+AQ647)*(V647+BC647*(1+212.78/BB647*1000))/(V647-AO647)</f>
        <v>19.981343253804376</v>
      </c>
      <c r="BE647">
        <f>+LN(BD647)-LN(1+EXP(645/8.31-203000/AN647))+(74000/AN647)</f>
        <v>33.541373319468512</v>
      </c>
      <c r="BF647">
        <f>EXP(BE647-74000/8.314/298.16)/(1+EXP(645/8.314-203000/298.16/8.314))</f>
        <v>39.492876367500472</v>
      </c>
    </row>
    <row r="648" spans="1:61">
      <c r="A648">
        <v>182</v>
      </c>
      <c r="B648">
        <v>101</v>
      </c>
      <c r="C648" t="s">
        <v>59</v>
      </c>
      <c r="D648">
        <v>2</v>
      </c>
      <c r="E648" s="2">
        <f t="shared" si="354"/>
        <v>137</v>
      </c>
      <c r="F648" s="3">
        <v>30453.663194444445</v>
      </c>
      <c r="G648" t="s">
        <v>47</v>
      </c>
      <c r="H648">
        <v>-7.5</v>
      </c>
      <c r="I648">
        <v>-13.9</v>
      </c>
      <c r="J648">
        <v>1040</v>
      </c>
      <c r="K648">
        <v>21.6</v>
      </c>
      <c r="L648">
        <v>39.200000000000003</v>
      </c>
      <c r="M648">
        <v>28.6</v>
      </c>
      <c r="N648">
        <v>350</v>
      </c>
      <c r="O648" t="s">
        <v>46</v>
      </c>
      <c r="P648">
        <v>21.6</v>
      </c>
      <c r="Q648">
        <v>16.216000000000001</v>
      </c>
      <c r="R648">
        <v>339</v>
      </c>
      <c r="S648">
        <v>2.3841999999999999</v>
      </c>
      <c r="T648">
        <v>147</v>
      </c>
      <c r="U648">
        <v>22.2</v>
      </c>
      <c r="V648">
        <v>240</v>
      </c>
      <c r="W648">
        <v>1700</v>
      </c>
      <c r="X648">
        <v>8.3859999999999992</v>
      </c>
      <c r="AM648">
        <v>212</v>
      </c>
      <c r="AN648">
        <f t="shared" si="375"/>
        <v>2455.6230399999999</v>
      </c>
      <c r="AO648">
        <f t="shared" si="370"/>
        <v>40.502896016483284</v>
      </c>
      <c r="AQ648">
        <f t="shared" si="371"/>
        <v>1.2722734973483378</v>
      </c>
      <c r="AS648">
        <f>0.15852+0.0847*COS(RADIANS(E648/365*360))</f>
        <v>9.8499320351000272E-2</v>
      </c>
      <c r="AU648">
        <v>1700</v>
      </c>
      <c r="AV648">
        <f t="shared" si="372"/>
        <v>62.163543666147206</v>
      </c>
      <c r="AW648">
        <f t="shared" si="373"/>
        <v>72.875292834009841</v>
      </c>
      <c r="AX648">
        <f t="shared" si="374"/>
        <v>1.1723156135594632</v>
      </c>
      <c r="AY648" s="5">
        <f>W648*AS648*AV648/SQRT(W648^2*AS648^2-AV648^2)</f>
        <v>66.947812266672926</v>
      </c>
      <c r="AZ648">
        <f>LN(AY648)-LN(1+EXP(614.6/8.314-200000/AN648))+32879/AN648</f>
        <v>17.592642652367154</v>
      </c>
      <c r="BA648">
        <f>EXP(AZ648-32879/8.314/298.16)/(1+EXP(614.6/8.314-200000/298.16/8.314))</f>
        <v>75.788663138943861</v>
      </c>
      <c r="BB648">
        <f>+EXP(11.88-14510/AN648)*1000</f>
        <v>391941.50878455775</v>
      </c>
      <c r="BC648">
        <f>+EXP(38.08-80470/AN648)</f>
        <v>202.41344292625055</v>
      </c>
      <c r="BD648" s="5">
        <f>(X648+AQ648)*(V648+BC648*(1+212.78/BB648*1000))/(V648-AO648)</f>
        <v>26.738608870398703</v>
      </c>
      <c r="BE648">
        <f>+LN(BD648)-LN(1+EXP(645/8.31-203000/AN648))+(74000/AN648)</f>
        <v>33.414638620450667</v>
      </c>
      <c r="BF648">
        <f>EXP(BE648-74000/8.314/298.16)/(1+EXP(645/8.314-203000/298.16/8.314))</f>
        <v>34.79193515484166</v>
      </c>
    </row>
    <row r="649" spans="1:61">
      <c r="E649" s="2"/>
      <c r="F649" s="3"/>
    </row>
    <row r="650" spans="1:61">
      <c r="A650">
        <v>183</v>
      </c>
      <c r="B650">
        <v>82</v>
      </c>
      <c r="C650" t="s">
        <v>58</v>
      </c>
      <c r="D650">
        <v>1</v>
      </c>
      <c r="E650" s="2">
        <f t="shared" si="354"/>
        <v>137</v>
      </c>
      <c r="F650" s="3">
        <v>30453.819444444445</v>
      </c>
      <c r="G650" t="s">
        <v>47</v>
      </c>
      <c r="H650">
        <v>-7</v>
      </c>
      <c r="I650">
        <v>-5.2</v>
      </c>
      <c r="J650">
        <v>1040</v>
      </c>
      <c r="K650">
        <v>12</v>
      </c>
      <c r="L650">
        <v>44.9</v>
      </c>
      <c r="M650">
        <v>40.4</v>
      </c>
      <c r="N650">
        <v>350</v>
      </c>
      <c r="O650" t="s">
        <v>46</v>
      </c>
      <c r="P650">
        <v>13.2</v>
      </c>
      <c r="Q650">
        <v>7.6150000000000002</v>
      </c>
      <c r="R650">
        <v>350</v>
      </c>
      <c r="S650">
        <v>0.3891</v>
      </c>
      <c r="T650">
        <v>51.1</v>
      </c>
      <c r="U650">
        <v>12.1</v>
      </c>
      <c r="V650">
        <v>361</v>
      </c>
      <c r="W650">
        <v>5</v>
      </c>
      <c r="X650">
        <v>-0.45960000000000001</v>
      </c>
      <c r="AH650">
        <v>-0.56299999999999994</v>
      </c>
      <c r="AI650">
        <v>2.07E-2</v>
      </c>
      <c r="AJ650">
        <v>2</v>
      </c>
      <c r="AK650">
        <f>AVERAGE(U650:U651)</f>
        <v>12.5</v>
      </c>
      <c r="AL650">
        <f>AVERAGE(V650:V651)</f>
        <v>344.5</v>
      </c>
      <c r="AM650">
        <v>212</v>
      </c>
      <c r="AN650">
        <f>8.314*(AK650+273.16)</f>
        <v>2374.9772400000002</v>
      </c>
      <c r="AO650">
        <f t="shared" ref="AO650:AO662" si="376">0.5*AM650/1.01325*1000/EXP(-3.9489+28990/AN650)</f>
        <v>27.126161220637339</v>
      </c>
      <c r="AP650">
        <f>LN(-AH650)+57052/AN650</f>
        <v>23.447649293815967</v>
      </c>
      <c r="AQ650">
        <f t="shared" ref="AQ650:AQ662" si="377">EXP(AP$650-57052/AN650)</f>
        <v>0.56299999999999928</v>
      </c>
      <c r="AR650">
        <f>AI650*4*(1+2*AO650/AL650)/(1-AO650/AL650)</f>
        <v>0.10403091957774958</v>
      </c>
      <c r="AS650">
        <f>0.15852+0.0847*COS(RADIANS(E650/365*360))</f>
        <v>9.8499320351000272E-2</v>
      </c>
      <c r="AT650">
        <f>0.000000926*E650*E650 - 0.000385884*E650+ 0.056568805</f>
        <v>2.1082790999999997E-2</v>
      </c>
      <c r="AU650">
        <v>5</v>
      </c>
      <c r="AV650">
        <f t="shared" ref="AV650:AV662" si="378">(X650+AQ650)/(V650-AO650)*(4*V650+8*AO650)</f>
        <v>0.51441095591562136</v>
      </c>
      <c r="AW650">
        <f t="shared" ref="AW650:AW662" si="379">(X650+AQ650)/(V650-AO650)*(4.5*V650+10.5*AO650)</f>
        <v>0.59131369489452712</v>
      </c>
      <c r="AX650">
        <f t="shared" ref="AX650:AX662" si="380">AW650/AV650</f>
        <v>1.1494966973283518</v>
      </c>
      <c r="AY650" s="5"/>
      <c r="BD650" s="5"/>
      <c r="BG650">
        <f>AVERAGE(BA650:BA662)</f>
        <v>48.555149389024855</v>
      </c>
      <c r="BH650">
        <f>AVERAGE(BF650:BF662)</f>
        <v>24.308781500791635</v>
      </c>
      <c r="BI650">
        <f>BG650/BH650</f>
        <v>1.9974324664296159</v>
      </c>
    </row>
    <row r="651" spans="1:61">
      <c r="A651">
        <v>183</v>
      </c>
      <c r="B651">
        <v>82</v>
      </c>
      <c r="C651" t="s">
        <v>58</v>
      </c>
      <c r="D651">
        <v>1</v>
      </c>
      <c r="E651" s="2">
        <f t="shared" si="354"/>
        <v>137</v>
      </c>
      <c r="F651" s="3">
        <v>30453.794444444444</v>
      </c>
      <c r="G651" t="s">
        <v>47</v>
      </c>
      <c r="H651">
        <v>-7</v>
      </c>
      <c r="I651">
        <v>-6.5</v>
      </c>
      <c r="J651">
        <v>1040</v>
      </c>
      <c r="K651">
        <v>13</v>
      </c>
      <c r="L651">
        <v>43.5</v>
      </c>
      <c r="M651">
        <v>40.4</v>
      </c>
      <c r="N651">
        <v>350</v>
      </c>
      <c r="O651" t="s">
        <v>46</v>
      </c>
      <c r="P651">
        <v>13.2</v>
      </c>
      <c r="Q651">
        <v>8.1449999999999996</v>
      </c>
      <c r="R651">
        <v>349</v>
      </c>
      <c r="S651">
        <v>0.44369999999999998</v>
      </c>
      <c r="T651">
        <v>54.5</v>
      </c>
      <c r="U651">
        <v>12.9</v>
      </c>
      <c r="V651">
        <v>328</v>
      </c>
      <c r="W651">
        <v>55</v>
      </c>
      <c r="X651">
        <v>0.57469999999999999</v>
      </c>
      <c r="AM651">
        <v>212</v>
      </c>
      <c r="AN651">
        <f t="shared" ref="AN651:AN662" si="381">8.314*(U651+273.16)</f>
        <v>2378.3028399999998</v>
      </c>
      <c r="AO651">
        <f t="shared" si="376"/>
        <v>27.593134011783579</v>
      </c>
      <c r="AQ651">
        <f t="shared" si="377"/>
        <v>0.5822325618723011</v>
      </c>
      <c r="AS651">
        <f>0.15852+0.0847*COS(RADIANS(E651/365*360))</f>
        <v>9.8499320351000272E-2</v>
      </c>
      <c r="AU651">
        <v>55</v>
      </c>
      <c r="AV651">
        <f t="shared" si="378"/>
        <v>5.9029365960787485</v>
      </c>
      <c r="AW651">
        <f t="shared" si="379"/>
        <v>6.8002044641622845</v>
      </c>
      <c r="AX651">
        <f t="shared" si="380"/>
        <v>1.1520036431832219</v>
      </c>
      <c r="AY651" s="5"/>
      <c r="BD651" s="5"/>
    </row>
    <row r="652" spans="1:61">
      <c r="A652">
        <v>183</v>
      </c>
      <c r="B652">
        <v>82</v>
      </c>
      <c r="C652" t="s">
        <v>58</v>
      </c>
      <c r="D652">
        <v>1</v>
      </c>
      <c r="E652" s="2">
        <f>ROUND(F652,0)-"1-1-83"+1</f>
        <v>137</v>
      </c>
      <c r="F652" s="3">
        <v>30453.267361111109</v>
      </c>
      <c r="G652" t="s">
        <v>47</v>
      </c>
      <c r="H652">
        <v>-7</v>
      </c>
      <c r="I652">
        <v>-6.7</v>
      </c>
      <c r="J652">
        <v>1040</v>
      </c>
      <c r="K652">
        <v>11.8</v>
      </c>
      <c r="L652">
        <v>45.2</v>
      </c>
      <c r="M652">
        <v>42.4</v>
      </c>
      <c r="N652">
        <v>350</v>
      </c>
      <c r="O652" t="s">
        <v>46</v>
      </c>
      <c r="P652">
        <v>12.4</v>
      </c>
      <c r="Q652">
        <v>7.6550000000000002</v>
      </c>
      <c r="R652">
        <v>349</v>
      </c>
      <c r="S652">
        <v>0.43709999999999999</v>
      </c>
      <c r="T652">
        <v>57.1</v>
      </c>
      <c r="U652">
        <v>12.1</v>
      </c>
      <c r="V652">
        <v>339</v>
      </c>
      <c r="W652">
        <v>95</v>
      </c>
      <c r="X652">
        <v>0.2283</v>
      </c>
      <c r="AM652">
        <v>212</v>
      </c>
      <c r="AN652">
        <f t="shared" si="381"/>
        <v>2371.6516400000005</v>
      </c>
      <c r="AO652">
        <f t="shared" si="376"/>
        <v>26.665814793691922</v>
      </c>
      <c r="AQ652">
        <f t="shared" si="377"/>
        <v>0.54435145476751257</v>
      </c>
      <c r="AS652">
        <f>0.15852+0.0847*COS(RADIANS(E652/365*360))</f>
        <v>9.8499320351000272E-2</v>
      </c>
      <c r="AU652">
        <v>95</v>
      </c>
      <c r="AV652">
        <f t="shared" si="378"/>
        <v>3.882195657215926</v>
      </c>
      <c r="AW652">
        <f t="shared" si="379"/>
        <v>4.4664188441361512</v>
      </c>
      <c r="AX652">
        <f t="shared" si="380"/>
        <v>1.1504878266076868</v>
      </c>
      <c r="AY652" s="5"/>
      <c r="BD652" s="5"/>
    </row>
    <row r="653" spans="1:61">
      <c r="A653">
        <v>183</v>
      </c>
      <c r="B653">
        <v>82</v>
      </c>
      <c r="C653" t="s">
        <v>58</v>
      </c>
      <c r="D653">
        <v>1</v>
      </c>
      <c r="E653" s="2">
        <f>ROUND(F653,0)-"1-1-83"+1</f>
        <v>137</v>
      </c>
      <c r="F653" s="3">
        <v>30453.34236111111</v>
      </c>
      <c r="G653" t="s">
        <v>47</v>
      </c>
      <c r="H653">
        <v>-7</v>
      </c>
      <c r="I653">
        <v>-7.2</v>
      </c>
      <c r="J653">
        <v>1040</v>
      </c>
      <c r="K653">
        <v>14.3</v>
      </c>
      <c r="L653">
        <v>42.7</v>
      </c>
      <c r="M653">
        <v>38</v>
      </c>
      <c r="N653">
        <v>350</v>
      </c>
      <c r="O653" t="s">
        <v>46</v>
      </c>
      <c r="P653">
        <v>14.2</v>
      </c>
      <c r="Q653">
        <v>9.51</v>
      </c>
      <c r="R653">
        <v>346</v>
      </c>
      <c r="S653">
        <v>0.72299999999999998</v>
      </c>
      <c r="T653">
        <v>76</v>
      </c>
      <c r="U653">
        <v>14.7</v>
      </c>
      <c r="V653">
        <v>287</v>
      </c>
      <c r="W653">
        <v>130</v>
      </c>
      <c r="X653">
        <v>2.5825999999999998</v>
      </c>
      <c r="AM653">
        <v>212</v>
      </c>
      <c r="AN653">
        <f t="shared" si="381"/>
        <v>2393.2680399999999</v>
      </c>
      <c r="AO653">
        <f t="shared" si="376"/>
        <v>29.778526703074959</v>
      </c>
      <c r="AQ653">
        <f t="shared" si="377"/>
        <v>0.67645857901585571</v>
      </c>
      <c r="AS653">
        <f>0.15852+0.0847*COS(RADIANS(E653/365*360))</f>
        <v>9.8499320351000272E-2</v>
      </c>
      <c r="AU653">
        <v>130</v>
      </c>
      <c r="AV653">
        <f t="shared" si="378"/>
        <v>17.563848360637952</v>
      </c>
      <c r="AW653">
        <f t="shared" si="379"/>
        <v>20.32528116128951</v>
      </c>
      <c r="AX653">
        <f t="shared" si="380"/>
        <v>1.157222537108676</v>
      </c>
      <c r="AY653" s="5"/>
      <c r="BD653" s="5"/>
    </row>
    <row r="654" spans="1:61">
      <c r="A654">
        <v>183</v>
      </c>
      <c r="B654">
        <v>82</v>
      </c>
      <c r="C654" t="s">
        <v>58</v>
      </c>
      <c r="D654">
        <v>1</v>
      </c>
      <c r="E654" s="2">
        <f>ROUND(F654,0)-"1-1-83"+1</f>
        <v>137</v>
      </c>
      <c r="F654" s="3">
        <v>30453.389583333334</v>
      </c>
      <c r="G654" t="s">
        <v>47</v>
      </c>
      <c r="H654">
        <v>-7</v>
      </c>
      <c r="I654">
        <v>-12.1</v>
      </c>
      <c r="J654">
        <v>1040</v>
      </c>
      <c r="K654">
        <v>16.3</v>
      </c>
      <c r="L654">
        <v>38.5</v>
      </c>
      <c r="M654">
        <v>36.299999999999997</v>
      </c>
      <c r="N654">
        <v>350</v>
      </c>
      <c r="O654" t="s">
        <v>46</v>
      </c>
      <c r="P654">
        <v>15.2</v>
      </c>
      <c r="Q654">
        <v>12.282999999999999</v>
      </c>
      <c r="R654">
        <v>345</v>
      </c>
      <c r="S654">
        <v>0.61439999999999995</v>
      </c>
      <c r="T654">
        <v>50</v>
      </c>
      <c r="U654">
        <v>17.3</v>
      </c>
      <c r="V654">
        <v>218</v>
      </c>
      <c r="W654">
        <v>200</v>
      </c>
      <c r="X654">
        <v>3.7942999999999998</v>
      </c>
      <c r="AM654">
        <v>212</v>
      </c>
      <c r="AN654">
        <f t="shared" si="381"/>
        <v>2414.8844400000003</v>
      </c>
      <c r="AO654">
        <f t="shared" si="376"/>
        <v>33.18892257976465</v>
      </c>
      <c r="AQ654">
        <f t="shared" si="377"/>
        <v>0.83736287952455379</v>
      </c>
      <c r="AS654">
        <f>0.15852+0.0847*COS(RADIANS(E654/365*360))</f>
        <v>9.8499320351000272E-2</v>
      </c>
      <c r="AU654">
        <v>200</v>
      </c>
      <c r="AV654">
        <f t="shared" si="378"/>
        <v>28.507864952046571</v>
      </c>
      <c r="AW654">
        <f t="shared" si="379"/>
        <v>33.31899975029593</v>
      </c>
      <c r="AX654">
        <f t="shared" si="380"/>
        <v>1.1687651743244269</v>
      </c>
      <c r="AY654" s="5"/>
      <c r="BD654" s="5"/>
    </row>
    <row r="655" spans="1:61">
      <c r="A655">
        <v>183</v>
      </c>
      <c r="B655">
        <v>82</v>
      </c>
      <c r="C655" t="s">
        <v>58</v>
      </c>
      <c r="D655">
        <v>1</v>
      </c>
      <c r="E655" s="2">
        <f t="shared" si="354"/>
        <v>137</v>
      </c>
      <c r="F655" s="3">
        <v>30453.757638888888</v>
      </c>
      <c r="G655" t="s">
        <v>47</v>
      </c>
      <c r="H655">
        <v>-7</v>
      </c>
      <c r="I655">
        <v>-8.4</v>
      </c>
      <c r="J655">
        <v>1040</v>
      </c>
      <c r="K655">
        <v>15.2</v>
      </c>
      <c r="L655">
        <v>40.700000000000003</v>
      </c>
      <c r="M655">
        <v>36.6</v>
      </c>
      <c r="N655">
        <v>350</v>
      </c>
      <c r="O655" t="s">
        <v>46</v>
      </c>
      <c r="P655">
        <v>15.4</v>
      </c>
      <c r="Q655">
        <v>10.083</v>
      </c>
      <c r="R655">
        <v>347</v>
      </c>
      <c r="S655">
        <v>0.57110000000000005</v>
      </c>
      <c r="T655">
        <v>56.6</v>
      </c>
      <c r="U655">
        <v>15.3</v>
      </c>
      <c r="V655">
        <v>280</v>
      </c>
      <c r="W655">
        <v>212</v>
      </c>
      <c r="X655">
        <v>2.1625999999999999</v>
      </c>
      <c r="AM655">
        <v>212</v>
      </c>
      <c r="AN655">
        <f t="shared" si="381"/>
        <v>2398.2564400000001</v>
      </c>
      <c r="AO655">
        <f t="shared" si="376"/>
        <v>30.538342550406046</v>
      </c>
      <c r="AQ655">
        <f t="shared" si="377"/>
        <v>0.71084587290655332</v>
      </c>
      <c r="AS655">
        <f>0.15852+0.0847*COS(RADIANS(E655/365*360))</f>
        <v>9.8499320351000272E-2</v>
      </c>
      <c r="AU655">
        <v>212</v>
      </c>
      <c r="AV655">
        <f t="shared" si="378"/>
        <v>15.71488625815144</v>
      </c>
      <c r="AW655">
        <f t="shared" si="379"/>
        <v>18.206884886236026</v>
      </c>
      <c r="AX655">
        <f t="shared" si="380"/>
        <v>1.1585756706824375</v>
      </c>
      <c r="AY655" s="5"/>
      <c r="BD655" s="5"/>
    </row>
    <row r="656" spans="1:61">
      <c r="A656">
        <v>183</v>
      </c>
      <c r="B656">
        <v>82</v>
      </c>
      <c r="C656" t="s">
        <v>58</v>
      </c>
      <c r="D656">
        <v>1</v>
      </c>
      <c r="E656" s="2">
        <f>ROUND(F656,0)-"1-1-83"+1</f>
        <v>137</v>
      </c>
      <c r="F656" s="3">
        <v>30453.434027777777</v>
      </c>
      <c r="G656" t="s">
        <v>47</v>
      </c>
      <c r="H656">
        <v>-7</v>
      </c>
      <c r="I656">
        <v>-16.399999999999999</v>
      </c>
      <c r="J656">
        <v>1040</v>
      </c>
      <c r="K656">
        <v>16.5</v>
      </c>
      <c r="L656">
        <v>38.1</v>
      </c>
      <c r="M656">
        <v>29</v>
      </c>
      <c r="N656">
        <v>350</v>
      </c>
      <c r="O656" t="s">
        <v>46</v>
      </c>
      <c r="P656">
        <v>19.5</v>
      </c>
      <c r="Q656">
        <v>11.904999999999999</v>
      </c>
      <c r="R656">
        <v>345</v>
      </c>
      <c r="S656">
        <v>0.74939999999999996</v>
      </c>
      <c r="T656">
        <v>62.9</v>
      </c>
      <c r="U656">
        <v>17</v>
      </c>
      <c r="V656">
        <v>252</v>
      </c>
      <c r="W656">
        <v>375</v>
      </c>
      <c r="X656">
        <v>3.4239000000000002</v>
      </c>
      <c r="AM656">
        <v>212</v>
      </c>
      <c r="AN656">
        <f t="shared" si="381"/>
        <v>2412.3902400000002</v>
      </c>
      <c r="AO656">
        <f t="shared" si="376"/>
        <v>32.779533434967114</v>
      </c>
      <c r="AQ656">
        <f t="shared" si="377"/>
        <v>0.81715695979385383</v>
      </c>
      <c r="AS656">
        <f>0.15852+0.0847*COS(RADIANS(E656/365*360))</f>
        <v>9.8499320351000272E-2</v>
      </c>
      <c r="AU656">
        <v>375</v>
      </c>
      <c r="AV656">
        <f t="shared" si="378"/>
        <v>24.574094048738743</v>
      </c>
      <c r="AW656">
        <f t="shared" si="379"/>
        <v>28.597089081026503</v>
      </c>
      <c r="AX656">
        <f t="shared" si="380"/>
        <v>1.1637087830912016</v>
      </c>
      <c r="AY656" s="5">
        <f t="shared" ref="AY656:AY662" si="382">W656*AS656*AV656/SQRT(W656^2*AS656^2-AV656^2)</f>
        <v>32.915453134354848</v>
      </c>
      <c r="AZ656">
        <f t="shared" ref="AZ656:AZ662" si="383">LN(AY656)-LN(1+EXP(614.6/8.314-200000/AN656))+32879/AN656</f>
        <v>17.123037698484247</v>
      </c>
      <c r="BA656">
        <f t="shared" ref="BA656:BA662" si="384">EXP(AZ656-32879/8.314/298.16)/(1+EXP(614.6/8.314-200000/298.16/8.314))</f>
        <v>47.3868026472013</v>
      </c>
      <c r="BD656" s="5"/>
    </row>
    <row r="657" spans="1:61">
      <c r="A657">
        <v>183</v>
      </c>
      <c r="B657">
        <v>82</v>
      </c>
      <c r="C657" t="s">
        <v>58</v>
      </c>
      <c r="D657">
        <v>1</v>
      </c>
      <c r="E657" s="2">
        <f t="shared" si="354"/>
        <v>137</v>
      </c>
      <c r="F657" s="3">
        <v>30453.569444444445</v>
      </c>
      <c r="G657" t="s">
        <v>47</v>
      </c>
      <c r="H657">
        <v>-7</v>
      </c>
      <c r="I657">
        <v>-17.100000000000001</v>
      </c>
      <c r="J657">
        <v>1040</v>
      </c>
      <c r="K657">
        <v>17.8</v>
      </c>
      <c r="L657">
        <v>37.1</v>
      </c>
      <c r="M657">
        <v>31.5</v>
      </c>
      <c r="N657">
        <v>350</v>
      </c>
      <c r="O657" t="s">
        <v>46</v>
      </c>
      <c r="P657">
        <v>19.399999999999999</v>
      </c>
      <c r="Q657">
        <v>13.118</v>
      </c>
      <c r="R657">
        <v>345</v>
      </c>
      <c r="S657">
        <v>0.68920000000000003</v>
      </c>
      <c r="T657">
        <v>52.5</v>
      </c>
      <c r="U657">
        <v>18.3</v>
      </c>
      <c r="V657">
        <v>237</v>
      </c>
      <c r="W657">
        <v>425</v>
      </c>
      <c r="X657">
        <v>3.3422000000000001</v>
      </c>
      <c r="AM657">
        <v>212</v>
      </c>
      <c r="AN657">
        <f t="shared" si="381"/>
        <v>2423.1984400000001</v>
      </c>
      <c r="AO657">
        <f t="shared" si="376"/>
        <v>34.584457343792096</v>
      </c>
      <c r="AQ657">
        <f t="shared" si="377"/>
        <v>0.90806454770900125</v>
      </c>
      <c r="AS657">
        <f>0.15852+0.0847*COS(RADIANS(E657/365*360))</f>
        <v>9.8499320351000272E-2</v>
      </c>
      <c r="AU657">
        <v>425</v>
      </c>
      <c r="AV657">
        <f t="shared" si="378"/>
        <v>25.715394512315061</v>
      </c>
      <c r="AW657">
        <f t="shared" si="379"/>
        <v>30.019110866539322</v>
      </c>
      <c r="AX657">
        <f t="shared" si="380"/>
        <v>1.1673595305785884</v>
      </c>
      <c r="AY657" s="5">
        <f t="shared" si="382"/>
        <v>32.588959796487117</v>
      </c>
      <c r="AZ657">
        <f t="shared" si="383"/>
        <v>17.052222345183228</v>
      </c>
      <c r="BA657">
        <f t="shared" si="384"/>
        <v>44.147151728936024</v>
      </c>
      <c r="BD657" s="5"/>
    </row>
    <row r="658" spans="1:61">
      <c r="A658">
        <v>183</v>
      </c>
      <c r="B658">
        <v>82</v>
      </c>
      <c r="C658" t="s">
        <v>58</v>
      </c>
      <c r="D658">
        <v>1</v>
      </c>
      <c r="E658" s="2">
        <f t="shared" si="354"/>
        <v>137</v>
      </c>
      <c r="F658" s="3">
        <v>30453.607638888891</v>
      </c>
      <c r="G658" t="s">
        <v>47</v>
      </c>
      <c r="H658">
        <v>-7</v>
      </c>
      <c r="I658">
        <v>-21.1</v>
      </c>
      <c r="J658">
        <v>1040</v>
      </c>
      <c r="K658">
        <v>18</v>
      </c>
      <c r="L658">
        <v>37.299999999999997</v>
      </c>
      <c r="M658">
        <v>30.8</v>
      </c>
      <c r="N658">
        <v>350</v>
      </c>
      <c r="O658" t="s">
        <v>46</v>
      </c>
      <c r="P658">
        <v>20</v>
      </c>
      <c r="Q658">
        <v>13.113</v>
      </c>
      <c r="R658">
        <v>344</v>
      </c>
      <c r="S658">
        <v>0.70199999999999996</v>
      </c>
      <c r="T658">
        <v>53.5</v>
      </c>
      <c r="U658">
        <v>18.399999999999999</v>
      </c>
      <c r="V658">
        <v>221</v>
      </c>
      <c r="W658">
        <v>520</v>
      </c>
      <c r="X658">
        <v>3.9308000000000001</v>
      </c>
      <c r="AM658">
        <v>212</v>
      </c>
      <c r="AN658">
        <f t="shared" si="381"/>
        <v>2424.0298400000001</v>
      </c>
      <c r="AO658">
        <f t="shared" si="376"/>
        <v>34.726658648014407</v>
      </c>
      <c r="AQ658">
        <f t="shared" si="377"/>
        <v>0.91542704862413038</v>
      </c>
      <c r="AS658">
        <f>0.15852+0.0847*COS(RADIANS(E658/365*360))</f>
        <v>9.8499320351000272E-2</v>
      </c>
      <c r="AU658">
        <v>520</v>
      </c>
      <c r="AV658">
        <f t="shared" si="378"/>
        <v>30.226605963604619</v>
      </c>
      <c r="AW658">
        <f t="shared" si="379"/>
        <v>35.360143930193715</v>
      </c>
      <c r="AX658">
        <f t="shared" si="380"/>
        <v>1.1698350775065618</v>
      </c>
      <c r="AY658" s="5">
        <f t="shared" si="382"/>
        <v>37.441456580578702</v>
      </c>
      <c r="AZ658">
        <f t="shared" si="383"/>
        <v>17.18636836871049</v>
      </c>
      <c r="BA658">
        <f t="shared" si="384"/>
        <v>50.48490774071459</v>
      </c>
      <c r="BD658" s="5"/>
    </row>
    <row r="659" spans="1:61">
      <c r="A659">
        <v>183</v>
      </c>
      <c r="B659">
        <v>82</v>
      </c>
      <c r="C659" t="s">
        <v>58</v>
      </c>
      <c r="D659">
        <v>1</v>
      </c>
      <c r="E659" s="2">
        <f>ROUND(F659,0)-"1-1-83"+1</f>
        <v>137</v>
      </c>
      <c r="F659" s="3">
        <v>30453.486111111109</v>
      </c>
      <c r="G659" t="s">
        <v>47</v>
      </c>
      <c r="H659">
        <v>-7</v>
      </c>
      <c r="I659">
        <v>-19.100000000000001</v>
      </c>
      <c r="J659">
        <v>1040</v>
      </c>
      <c r="K659">
        <v>17.8</v>
      </c>
      <c r="L659">
        <v>36.4</v>
      </c>
      <c r="M659">
        <v>29</v>
      </c>
      <c r="N659">
        <v>350</v>
      </c>
      <c r="O659" t="s">
        <v>46</v>
      </c>
      <c r="P659">
        <v>20.8</v>
      </c>
      <c r="Q659">
        <v>13.909000000000001</v>
      </c>
      <c r="R659">
        <v>345</v>
      </c>
      <c r="S659">
        <v>0.76190000000000002</v>
      </c>
      <c r="T659">
        <v>54.8</v>
      </c>
      <c r="U659">
        <v>18.8</v>
      </c>
      <c r="V659">
        <v>242</v>
      </c>
      <c r="W659">
        <v>1000</v>
      </c>
      <c r="X659">
        <v>3.3201000000000001</v>
      </c>
      <c r="AM659">
        <v>212</v>
      </c>
      <c r="AN659">
        <f t="shared" si="381"/>
        <v>2427.3554400000003</v>
      </c>
      <c r="AO659">
        <f t="shared" si="376"/>
        <v>35.300342608036253</v>
      </c>
      <c r="AQ659">
        <f t="shared" si="377"/>
        <v>0.94542655662815545</v>
      </c>
      <c r="AS659">
        <f>0.15852+0.0847*COS(RADIANS(E659/365*360))</f>
        <v>9.8499320351000272E-2</v>
      </c>
      <c r="AU659">
        <v>1000</v>
      </c>
      <c r="AV659">
        <f t="shared" si="378"/>
        <v>25.803749096318668</v>
      </c>
      <c r="AW659">
        <f t="shared" si="379"/>
        <v>30.121923092084256</v>
      </c>
      <c r="AX659">
        <f t="shared" si="380"/>
        <v>1.1673467673107101</v>
      </c>
      <c r="AY659" s="5"/>
      <c r="BD659" s="5"/>
    </row>
    <row r="660" spans="1:61">
      <c r="A660">
        <v>183</v>
      </c>
      <c r="B660">
        <v>82</v>
      </c>
      <c r="C660" t="s">
        <v>58</v>
      </c>
      <c r="D660">
        <v>1</v>
      </c>
      <c r="E660" s="2">
        <f t="shared" si="354"/>
        <v>137</v>
      </c>
      <c r="F660" s="3">
        <v>30453.53125</v>
      </c>
      <c r="G660" t="s">
        <v>47</v>
      </c>
      <c r="H660">
        <v>-7</v>
      </c>
      <c r="I660">
        <v>-18.3</v>
      </c>
      <c r="J660">
        <v>1040</v>
      </c>
      <c r="K660">
        <v>21.4</v>
      </c>
      <c r="L660">
        <v>33.4</v>
      </c>
      <c r="M660">
        <v>29.4</v>
      </c>
      <c r="N660">
        <v>350</v>
      </c>
      <c r="O660" t="s">
        <v>46</v>
      </c>
      <c r="P660">
        <v>20.5</v>
      </c>
      <c r="Q660">
        <v>18.417000000000002</v>
      </c>
      <c r="R660">
        <v>344</v>
      </c>
      <c r="S660">
        <v>1.1134999999999999</v>
      </c>
      <c r="T660">
        <v>60.5</v>
      </c>
      <c r="U660">
        <v>22.6</v>
      </c>
      <c r="V660">
        <v>217</v>
      </c>
      <c r="W660">
        <v>1050</v>
      </c>
      <c r="X660">
        <v>4.4732000000000003</v>
      </c>
      <c r="AM660">
        <v>212</v>
      </c>
      <c r="AN660">
        <f t="shared" si="381"/>
        <v>2458.9486400000005</v>
      </c>
      <c r="AO660">
        <f t="shared" si="376"/>
        <v>41.154771758127119</v>
      </c>
      <c r="AQ660">
        <f t="shared" si="377"/>
        <v>1.2787248197558791</v>
      </c>
      <c r="AS660">
        <f>0.15852+0.0847*COS(RADIANS(E660/365*360))</f>
        <v>9.8499320351000272E-2</v>
      </c>
      <c r="AU660">
        <v>1050</v>
      </c>
      <c r="AV660">
        <f t="shared" si="378"/>
        <v>39.161847252923984</v>
      </c>
      <c r="AW660">
        <f t="shared" si="379"/>
        <v>46.076346656277039</v>
      </c>
      <c r="AX660">
        <f t="shared" si="380"/>
        <v>1.1765621360682057</v>
      </c>
      <c r="AY660" s="5">
        <f t="shared" si="382"/>
        <v>42.312477294479294</v>
      </c>
      <c r="AZ660">
        <f t="shared" si="383"/>
        <v>17.115640028018603</v>
      </c>
      <c r="BA660">
        <f t="shared" si="384"/>
        <v>47.037544139249661</v>
      </c>
      <c r="BB660">
        <f>+EXP(11.88-14510/AN660)*1000</f>
        <v>395086.24343853357</v>
      </c>
      <c r="BC660">
        <f>+EXP(38.08-80470/AN660)</f>
        <v>211.58602408971478</v>
      </c>
      <c r="BD660" s="5">
        <f>(X660+AQ660)*(V660+BC660*(1+212.78/BB660*1000))/(V660-AO660)</f>
        <v>17.746536980722478</v>
      </c>
      <c r="BE660">
        <f>+LN(BD660)-LN(1+EXP(645/8.31-203000/AN660))+(74000/AN660)</f>
        <v>32.963211558674239</v>
      </c>
      <c r="BF660">
        <f>EXP(BE660-74000/8.314/298.16)/(1+EXP(645/8.314-203000/298.16/8.314))</f>
        <v>22.152681491363865</v>
      </c>
    </row>
    <row r="661" spans="1:61">
      <c r="A661">
        <v>183</v>
      </c>
      <c r="B661">
        <v>82</v>
      </c>
      <c r="C661" t="s">
        <v>58</v>
      </c>
      <c r="D661">
        <v>1</v>
      </c>
      <c r="E661" s="2">
        <f t="shared" si="354"/>
        <v>137</v>
      </c>
      <c r="F661" s="3">
        <v>30453.713194444445</v>
      </c>
      <c r="G661" t="s">
        <v>47</v>
      </c>
      <c r="H661">
        <v>-7</v>
      </c>
      <c r="I661">
        <v>-14</v>
      </c>
      <c r="J661">
        <v>1040</v>
      </c>
      <c r="K661">
        <v>18.399999999999999</v>
      </c>
      <c r="L661">
        <v>37.6</v>
      </c>
      <c r="M661">
        <v>34.200000000000003</v>
      </c>
      <c r="N661">
        <v>350</v>
      </c>
      <c r="O661" t="s">
        <v>46</v>
      </c>
      <c r="P661">
        <v>17.3</v>
      </c>
      <c r="Q661">
        <v>14.189</v>
      </c>
      <c r="R661">
        <v>342</v>
      </c>
      <c r="S661">
        <v>0.98280000000000001</v>
      </c>
      <c r="T661">
        <v>69.3</v>
      </c>
      <c r="U661">
        <v>19.399999999999999</v>
      </c>
      <c r="V661">
        <v>213</v>
      </c>
      <c r="W661">
        <v>1060</v>
      </c>
      <c r="X661">
        <v>5.3025000000000002</v>
      </c>
      <c r="AM661">
        <v>212</v>
      </c>
      <c r="AN661">
        <f t="shared" si="381"/>
        <v>2432.34384</v>
      </c>
      <c r="AO661">
        <f t="shared" si="376"/>
        <v>36.175648031430022</v>
      </c>
      <c r="AQ661">
        <f t="shared" si="377"/>
        <v>0.99211514954754854</v>
      </c>
      <c r="AS661">
        <f>0.15852+0.0847*COS(RADIANS(E661/365*360))</f>
        <v>9.8499320351000272E-2</v>
      </c>
      <c r="AU661">
        <v>1060</v>
      </c>
      <c r="AV661">
        <f t="shared" si="378"/>
        <v>40.631882908516403</v>
      </c>
      <c r="AW661">
        <f t="shared" si="379"/>
        <v>47.64254606087173</v>
      </c>
      <c r="AX661">
        <f t="shared" si="380"/>
        <v>1.1725409370798787</v>
      </c>
      <c r="AY661" s="5">
        <f t="shared" si="382"/>
        <v>44.108980259257038</v>
      </c>
      <c r="AZ661">
        <f t="shared" si="383"/>
        <v>17.303829879848777</v>
      </c>
      <c r="BA661">
        <f t="shared" si="384"/>
        <v>56.777262991106959</v>
      </c>
      <c r="BB661">
        <f>+EXP(11.88-14510/AN661)*1000</f>
        <v>370391.48302607489</v>
      </c>
      <c r="BC661">
        <f>+EXP(38.08-80470/AN661)</f>
        <v>147.92182879484255</v>
      </c>
      <c r="BD661" s="5">
        <f>(X661+AQ661)*(V661+BC661*(1+212.78/BB661*1000))/(V661-AO661)</f>
        <v>15.87316642702255</v>
      </c>
      <c r="BE661">
        <f>+LN(BD661)-LN(1+EXP(645/8.31-203000/AN661))+(74000/AN661)</f>
        <v>33.185059369444993</v>
      </c>
      <c r="BF661">
        <f>EXP(BE661-74000/8.314/298.16)/(1+EXP(645/8.314-203000/298.16/8.314))</f>
        <v>27.654994940413324</v>
      </c>
    </row>
    <row r="662" spans="1:61">
      <c r="A662">
        <v>183</v>
      </c>
      <c r="B662">
        <v>82</v>
      </c>
      <c r="C662" t="s">
        <v>58</v>
      </c>
      <c r="D662">
        <v>1</v>
      </c>
      <c r="E662" s="2">
        <f t="shared" si="354"/>
        <v>137</v>
      </c>
      <c r="F662" s="3">
        <v>30453.665277777778</v>
      </c>
      <c r="G662" t="s">
        <v>47</v>
      </c>
      <c r="H662">
        <v>-7</v>
      </c>
      <c r="I662">
        <v>-24</v>
      </c>
      <c r="J662">
        <v>1040</v>
      </c>
      <c r="K662">
        <v>20.9</v>
      </c>
      <c r="L662">
        <v>34.6</v>
      </c>
      <c r="M662">
        <v>28.6</v>
      </c>
      <c r="N662">
        <v>350</v>
      </c>
      <c r="O662" t="s">
        <v>46</v>
      </c>
      <c r="P662">
        <v>21.6</v>
      </c>
      <c r="Q662">
        <v>18.379000000000001</v>
      </c>
      <c r="R662">
        <v>344</v>
      </c>
      <c r="S662">
        <v>0.93389999999999995</v>
      </c>
      <c r="T662">
        <v>50.8</v>
      </c>
      <c r="U662">
        <v>22.6</v>
      </c>
      <c r="V662">
        <v>200</v>
      </c>
      <c r="W662">
        <v>1730</v>
      </c>
      <c r="X662">
        <v>4.3190999999999997</v>
      </c>
      <c r="AM662">
        <v>212</v>
      </c>
      <c r="AN662">
        <f t="shared" si="381"/>
        <v>2458.9486400000005</v>
      </c>
      <c r="AO662">
        <f t="shared" si="376"/>
        <v>41.154771758127119</v>
      </c>
      <c r="AQ662">
        <f t="shared" si="377"/>
        <v>1.2787248197558791</v>
      </c>
      <c r="AS662">
        <f>0.15852+0.0847*COS(RADIANS(E662/365*360))</f>
        <v>9.8499320351000272E-2</v>
      </c>
      <c r="AU662">
        <v>1730</v>
      </c>
      <c r="AV662">
        <f t="shared" si="378"/>
        <v>39.795199063654465</v>
      </c>
      <c r="AW662">
        <f t="shared" si="379"/>
        <v>46.945086419690149</v>
      </c>
      <c r="AX662">
        <f t="shared" si="380"/>
        <v>1.1796670835745555</v>
      </c>
      <c r="AY662" s="5">
        <f t="shared" si="382"/>
        <v>40.926889855875366</v>
      </c>
      <c r="AZ662">
        <f t="shared" si="383"/>
        <v>17.08234531467086</v>
      </c>
      <c r="BA662">
        <f t="shared" si="384"/>
        <v>45.497227086940576</v>
      </c>
      <c r="BB662">
        <f>+EXP(11.88-14510/AN662)*1000</f>
        <v>395086.24343853357</v>
      </c>
      <c r="BC662">
        <f>+EXP(38.08-80470/AN662)</f>
        <v>211.58602408971478</v>
      </c>
      <c r="BD662" s="5">
        <f>(X662+AQ662)*(V662+BC662*(1+212.78/BB662*1000))/(V662-AO662)</f>
        <v>18.520389868822619</v>
      </c>
      <c r="BE662">
        <f>+LN(BD662)-LN(1+EXP(645/8.31-203000/AN662))+(74000/AN662)</f>
        <v>33.005893441693622</v>
      </c>
      <c r="BF662">
        <f>EXP(BE662-74000/8.314/298.16)/(1+EXP(645/8.314-203000/298.16/8.314))</f>
        <v>23.118668070597717</v>
      </c>
    </row>
    <row r="663" spans="1:61">
      <c r="E663" s="2"/>
      <c r="F663" s="3"/>
    </row>
    <row r="664" spans="1:61">
      <c r="A664">
        <v>183</v>
      </c>
      <c r="B664">
        <v>82</v>
      </c>
      <c r="C664" t="s">
        <v>58</v>
      </c>
      <c r="D664">
        <v>2</v>
      </c>
      <c r="E664" s="2">
        <f>ROUND(F664,0)-"1-1-83"+1</f>
        <v>137</v>
      </c>
      <c r="F664" s="3">
        <v>30453.272916666665</v>
      </c>
      <c r="G664" t="s">
        <v>47</v>
      </c>
      <c r="H664">
        <v>-7</v>
      </c>
      <c r="I664">
        <v>-6.7</v>
      </c>
      <c r="J664">
        <v>1040</v>
      </c>
      <c r="K664">
        <v>11.8</v>
      </c>
      <c r="L664">
        <v>44.4</v>
      </c>
      <c r="M664">
        <v>43.4</v>
      </c>
      <c r="N664">
        <v>350</v>
      </c>
      <c r="O664" t="s">
        <v>46</v>
      </c>
      <c r="P664">
        <v>12.1</v>
      </c>
      <c r="Q664">
        <v>7.8540000000000001</v>
      </c>
      <c r="R664">
        <v>349</v>
      </c>
      <c r="S664">
        <v>0.29160000000000003</v>
      </c>
      <c r="T664">
        <v>37.1</v>
      </c>
      <c r="U664">
        <v>12.2</v>
      </c>
      <c r="V664">
        <v>308</v>
      </c>
      <c r="W664">
        <v>114</v>
      </c>
      <c r="X664">
        <v>0.85770000000000002</v>
      </c>
      <c r="AH664" s="4">
        <f>0.5*(AVERAGE(X664:X664)-AVERAGE(W664:W664)*AT664)</f>
        <v>-0.7728690869999999</v>
      </c>
      <c r="AK664">
        <f>U664</f>
        <v>12.2</v>
      </c>
      <c r="AM664">
        <v>212</v>
      </c>
      <c r="AN664">
        <f>8.314*(AK664+273.16)</f>
        <v>2372.4830400000001</v>
      </c>
      <c r="AO664">
        <f>0.5*AM664/1.01325*1000/EXP(-3.9489+28990/AN664)</f>
        <v>26.780284237674238</v>
      </c>
      <c r="AP664">
        <f>LN(-AH664)+57052/AN664</f>
        <v>23.789733889700685</v>
      </c>
      <c r="AQ664">
        <f>EXP(AP$664-57052/AN664)</f>
        <v>0.77286908699999912</v>
      </c>
      <c r="AS664">
        <f>0.15852+0.0847*COS(RADIANS(E664/365*360))</f>
        <v>9.8499320351000272E-2</v>
      </c>
      <c r="AT664">
        <f>0.000000926*E664*E664 - 0.000385884*E664+ 0.056568805</f>
        <v>2.1082790999999997E-2</v>
      </c>
      <c r="AU664">
        <v>114</v>
      </c>
      <c r="AV664">
        <f>(X664+AQ664)/(V664-AO664)*(4*V664+8*AO664)</f>
        <v>8.3856067407778792</v>
      </c>
      <c r="AW664">
        <f>(X664+AQ664)/(V664-AO664)*(4.5*V664+10.5*AO664)</f>
        <v>9.6667238824723487</v>
      </c>
      <c r="AX664">
        <f>AW664/AV664</f>
        <v>1.1527757240826235</v>
      </c>
      <c r="AY664" s="5"/>
      <c r="BD664" s="5"/>
      <c r="BG664">
        <f>AVERAGE(BA664:BA666)</f>
        <v>65.995621509527723</v>
      </c>
      <c r="BH664">
        <f>AVERAGE(BF664:BF666)</f>
        <v>29.138769076596354</v>
      </c>
      <c r="BI664">
        <f>BG664/BH664</f>
        <v>2.2648733491811779</v>
      </c>
    </row>
    <row r="665" spans="1:61">
      <c r="A665">
        <v>183</v>
      </c>
      <c r="B665">
        <v>82</v>
      </c>
      <c r="C665" t="s">
        <v>58</v>
      </c>
      <c r="D665">
        <v>2</v>
      </c>
      <c r="E665" s="2">
        <f>ROUND(F665,0)-"1-1-83"+1</f>
        <v>137</v>
      </c>
      <c r="F665" s="3">
        <v>30453.344444444443</v>
      </c>
      <c r="G665" t="s">
        <v>47</v>
      </c>
      <c r="H665">
        <v>-7</v>
      </c>
      <c r="I665">
        <v>-7.2</v>
      </c>
      <c r="J665">
        <v>1040</v>
      </c>
      <c r="K665">
        <v>14.2</v>
      </c>
      <c r="L665">
        <v>43.5</v>
      </c>
      <c r="M665">
        <v>38</v>
      </c>
      <c r="N665">
        <v>350</v>
      </c>
      <c r="O665" t="s">
        <v>46</v>
      </c>
      <c r="P665">
        <v>14.2</v>
      </c>
      <c r="Q665">
        <v>9.4280000000000008</v>
      </c>
      <c r="R665">
        <v>345</v>
      </c>
      <c r="S665">
        <v>1.1294999999999999</v>
      </c>
      <c r="T665">
        <v>119.8</v>
      </c>
      <c r="U665">
        <v>14.7</v>
      </c>
      <c r="V665">
        <v>284</v>
      </c>
      <c r="W665">
        <v>409</v>
      </c>
      <c r="X665">
        <v>4.2233999999999998</v>
      </c>
      <c r="AM665">
        <v>212</v>
      </c>
      <c r="AN665">
        <f>8.314*(U665+273.16)</f>
        <v>2393.2680399999999</v>
      </c>
      <c r="AO665">
        <f>0.5*AM665/1.01325*1000/EXP(-3.9489+28990/AN665)</f>
        <v>29.778526703074959</v>
      </c>
      <c r="AQ665">
        <f>EXP(AP$664-57052/AN665)</f>
        <v>0.95237209380347143</v>
      </c>
      <c r="AS665">
        <f>0.15852+0.0847*COS(RADIANS(E665/365*360))</f>
        <v>9.8499320351000272E-2</v>
      </c>
      <c r="AU665">
        <v>409</v>
      </c>
      <c r="AV665">
        <f>(X665+AQ665)/(V665-AO665)*(4*V665+8*AO665)</f>
        <v>27.978329078000943</v>
      </c>
      <c r="AW665">
        <f>(X665+AQ665)/(V665-AO665)*(4.5*V665+10.5*AO665)</f>
        <v>32.385025300599438</v>
      </c>
      <c r="AX665">
        <f>AW665/AV665</f>
        <v>1.1575039099123126</v>
      </c>
      <c r="AY665" s="5">
        <f>W665*AS665*AV665/SQRT(W665^2*AS665^2-AV665^2)</f>
        <v>38.885603313646179</v>
      </c>
      <c r="AZ665">
        <f>LN(AY665)-LN(1+EXP(614.6/8.314-200000/AN665))+32879/AN665</f>
        <v>17.398677818360877</v>
      </c>
      <c r="BA665">
        <f>EXP(AZ665-32879/8.314/298.16)/(1+EXP(614.6/8.314-200000/298.16/8.314))</f>
        <v>62.426126686519765</v>
      </c>
      <c r="BB665">
        <f>+EXP(11.88-14510/AN665)*1000</f>
        <v>336016.57964410225</v>
      </c>
      <c r="BC665">
        <f>+EXP(38.08-80470/AN665)</f>
        <v>86.187058450680638</v>
      </c>
      <c r="BD665" s="5">
        <f>(X665+AQ665)*(V665+BC665*(1+212.78/BB665*1000))/(V665-AO665)</f>
        <v>8.6479067076399776</v>
      </c>
      <c r="BE665">
        <f>+LN(BD665)-LN(1+EXP(645/8.31-203000/AN665))+(74000/AN665)</f>
        <v>33.076637505606179</v>
      </c>
      <c r="BF665">
        <f>EXP(BE665-74000/8.314/298.16)/(1+EXP(645/8.314-203000/298.16/8.314))</f>
        <v>24.813416546179585</v>
      </c>
    </row>
    <row r="666" spans="1:61">
      <c r="A666">
        <v>183</v>
      </c>
      <c r="B666">
        <v>82</v>
      </c>
      <c r="C666" t="s">
        <v>58</v>
      </c>
      <c r="D666">
        <v>2</v>
      </c>
      <c r="E666" s="2">
        <f>ROUND(F666,0)-"1-1-83"+1</f>
        <v>137</v>
      </c>
      <c r="F666" s="3">
        <v>30453.390277777777</v>
      </c>
      <c r="G666" t="s">
        <v>47</v>
      </c>
      <c r="H666">
        <v>-7</v>
      </c>
      <c r="I666">
        <v>-12.1</v>
      </c>
      <c r="J666">
        <v>1040</v>
      </c>
      <c r="K666">
        <v>16.399999999999999</v>
      </c>
      <c r="L666">
        <v>38.799999999999997</v>
      </c>
      <c r="M666">
        <v>36.299999999999997</v>
      </c>
      <c r="N666">
        <v>350</v>
      </c>
      <c r="O666" t="s">
        <v>46</v>
      </c>
      <c r="P666">
        <v>15.2</v>
      </c>
      <c r="Q666">
        <v>11.465999999999999</v>
      </c>
      <c r="R666">
        <v>344</v>
      </c>
      <c r="S666">
        <v>1.0182</v>
      </c>
      <c r="T666">
        <v>88.8</v>
      </c>
      <c r="U666">
        <v>16.7</v>
      </c>
      <c r="V666">
        <v>231</v>
      </c>
      <c r="W666">
        <v>915</v>
      </c>
      <c r="X666">
        <v>5.9493999999999998</v>
      </c>
      <c r="AM666">
        <v>212</v>
      </c>
      <c r="AN666">
        <f>8.314*(U666+273.16)</f>
        <v>2409.8960400000001</v>
      </c>
      <c r="AO666">
        <f>0.5*AM666/1.01325*1000/EXP(-3.9489+28990/AN666)</f>
        <v>32.374362377959066</v>
      </c>
      <c r="AQ666">
        <f>EXP(AP$664-57052/AN666)</f>
        <v>1.1226406328999077</v>
      </c>
      <c r="AS666">
        <f>0.15852+0.0847*COS(RADIANS(E666/365*360))</f>
        <v>9.8499320351000272E-2</v>
      </c>
      <c r="AU666">
        <v>915</v>
      </c>
      <c r="AV666">
        <f>(X666+AQ666)/(V666-AO666)*(4*V666+8*AO666)</f>
        <v>42.120383322965168</v>
      </c>
      <c r="AW666">
        <f>(X666+AQ666)/(V666-AO666)*(4.5*V666+10.5*AO666)</f>
        <v>49.1144588372565</v>
      </c>
      <c r="AX666">
        <f>AW666/AV666</f>
        <v>1.1660496643789557</v>
      </c>
      <c r="AY666" s="5">
        <f>W666*AS666*AV666/SQRT(W666^2*AS666^2-AV666^2)</f>
        <v>47.643460759676429</v>
      </c>
      <c r="AZ666">
        <f>LN(AY666)-LN(1+EXP(614.6/8.314-200000/AN666))+32879/AN666</f>
        <v>17.506957173293095</v>
      </c>
      <c r="BA666">
        <f>EXP(AZ666-32879/8.314/298.16)/(1+EXP(614.6/8.314-200000/298.16/8.314))</f>
        <v>69.565116332535666</v>
      </c>
      <c r="BB666">
        <f>+EXP(11.88-14510/AN666)*1000</f>
        <v>350371.27721903491</v>
      </c>
      <c r="BC666">
        <f>+EXP(38.08-80470/AN666)</f>
        <v>108.69198976796595</v>
      </c>
      <c r="BD666" s="5">
        <f>(X666+AQ666)*(V666+BC666*(1+212.78/BB666*1000))/(V666-AO666)</f>
        <v>14.444914388826222</v>
      </c>
      <c r="BE666">
        <f>+LN(BD666)-LN(1+EXP(645/8.31-203000/AN666))+(74000/AN666)</f>
        <v>33.375726877050688</v>
      </c>
      <c r="BF666">
        <f>EXP(BE666-74000/8.314/298.16)/(1+EXP(645/8.314-203000/298.16/8.314))</f>
        <v>33.464121607013119</v>
      </c>
    </row>
    <row r="667" spans="1:61">
      <c r="E667" s="2"/>
      <c r="F667" s="3"/>
    </row>
    <row r="668" spans="1:61">
      <c r="A668">
        <v>183</v>
      </c>
      <c r="B668">
        <v>82</v>
      </c>
      <c r="C668" t="s">
        <v>58</v>
      </c>
      <c r="D668">
        <v>3</v>
      </c>
      <c r="E668" s="2">
        <f t="shared" si="354"/>
        <v>137</v>
      </c>
      <c r="F668" s="3">
        <v>30453.821527777778</v>
      </c>
      <c r="G668" t="s">
        <v>47</v>
      </c>
      <c r="H668">
        <v>-7</v>
      </c>
      <c r="I668">
        <v>-5.2</v>
      </c>
      <c r="J668">
        <v>1040</v>
      </c>
      <c r="K668">
        <v>11.9</v>
      </c>
      <c r="L668">
        <v>44.5</v>
      </c>
      <c r="M668">
        <v>40.4</v>
      </c>
      <c r="N668">
        <v>350</v>
      </c>
      <c r="O668" t="s">
        <v>46</v>
      </c>
      <c r="P668">
        <v>13.2</v>
      </c>
      <c r="Q668">
        <v>7.6189999999999998</v>
      </c>
      <c r="R668">
        <v>350</v>
      </c>
      <c r="S668">
        <v>0.29649999999999999</v>
      </c>
      <c r="T668">
        <v>38.9</v>
      </c>
      <c r="U668">
        <v>12</v>
      </c>
      <c r="V668">
        <v>357</v>
      </c>
      <c r="W668">
        <v>5</v>
      </c>
      <c r="X668">
        <v>-0.28120000000000001</v>
      </c>
      <c r="AH668">
        <v>-0.32540000000000002</v>
      </c>
      <c r="AI668">
        <v>8.8000000000000005E-3</v>
      </c>
      <c r="AJ668">
        <v>2</v>
      </c>
      <c r="AK668">
        <f>AVERAGE(U668:U669)</f>
        <v>12.4</v>
      </c>
      <c r="AL668">
        <f>AVERAGE(V668:V669)</f>
        <v>345.5</v>
      </c>
      <c r="AM668">
        <v>212</v>
      </c>
      <c r="AN668">
        <f>8.314*(AK668+273.16)</f>
        <v>2374.1458400000001</v>
      </c>
      <c r="AO668">
        <f t="shared" ref="AO668:AO677" si="385">0.5*AM668/1.01325*1000/EXP(-3.9489+28990/AN668)</f>
        <v>27.01045629423599</v>
      </c>
      <c r="AP668">
        <f>LN(-AH668)+57052/AN668</f>
        <v>22.907837146826484</v>
      </c>
      <c r="AQ668">
        <f t="shared" ref="AQ668:AQ677" si="386">EXP(AP$668-57052/AN668)</f>
        <v>0.32540000000000036</v>
      </c>
      <c r="AS668">
        <f>0.15852+0.0847*COS(RADIANS(E668/365*360))</f>
        <v>9.8499320351000272E-2</v>
      </c>
      <c r="AT668">
        <f>0.000000926*E668*E668 - 0.000385884*E668+ 0.056568805</f>
        <v>2.1082790999999997E-2</v>
      </c>
      <c r="AU668">
        <v>5</v>
      </c>
      <c r="AV668">
        <f t="shared" ref="AV668:AV677" si="387">(X668+AQ668)/(V668-AO668)*(4*V668+8*AO668)</f>
        <v>0.22021454537492094</v>
      </c>
      <c r="AW668">
        <f t="shared" ref="AW668:AW677" si="388">(X668+AQ668)/(V668-AO668)*(4.5*V668+10.5*AO668)</f>
        <v>0.25316818171865102</v>
      </c>
      <c r="AX668">
        <f t="shared" ref="AX668:AX677" si="389">AW668/AV668</f>
        <v>1.1496433230040535</v>
      </c>
      <c r="AY668" s="5"/>
      <c r="BD668" s="5"/>
      <c r="BG668">
        <f>AVERAGE(BA668:BA677)</f>
        <v>68.395385583576939</v>
      </c>
      <c r="BH668">
        <f>AVERAGE(BF668:BF677)</f>
        <v>31.129800646276234</v>
      </c>
      <c r="BI668">
        <f>BG668/BH668</f>
        <v>2.1971032311046437</v>
      </c>
    </row>
    <row r="669" spans="1:61">
      <c r="A669">
        <v>183</v>
      </c>
      <c r="B669">
        <v>82</v>
      </c>
      <c r="C669" t="s">
        <v>58</v>
      </c>
      <c r="D669">
        <v>3</v>
      </c>
      <c r="E669" s="2">
        <f t="shared" si="354"/>
        <v>137</v>
      </c>
      <c r="F669" s="3">
        <v>30453.796527777777</v>
      </c>
      <c r="G669" t="s">
        <v>47</v>
      </c>
      <c r="H669">
        <v>-7</v>
      </c>
      <c r="I669">
        <v>-6.5</v>
      </c>
      <c r="J669">
        <v>1040</v>
      </c>
      <c r="K669">
        <v>12.8</v>
      </c>
      <c r="L669">
        <v>42.3</v>
      </c>
      <c r="M669">
        <v>40.4</v>
      </c>
      <c r="N669">
        <v>350</v>
      </c>
      <c r="O669" t="s">
        <v>46</v>
      </c>
      <c r="P669">
        <v>13.2</v>
      </c>
      <c r="Q669">
        <v>8.3049999999999997</v>
      </c>
      <c r="R669">
        <v>350</v>
      </c>
      <c r="S669">
        <v>0.30430000000000001</v>
      </c>
      <c r="T669">
        <v>36.6</v>
      </c>
      <c r="U669">
        <v>12.8</v>
      </c>
      <c r="V669">
        <v>334</v>
      </c>
      <c r="W669">
        <v>66</v>
      </c>
      <c r="X669">
        <v>0.2576</v>
      </c>
      <c r="AM669">
        <v>212</v>
      </c>
      <c r="AN669">
        <f t="shared" ref="AN669:AN677" si="390">8.314*(U669+273.16)</f>
        <v>2377.4714400000003</v>
      </c>
      <c r="AO669">
        <f t="shared" si="385"/>
        <v>27.475765521815241</v>
      </c>
      <c r="AQ669">
        <f t="shared" si="386"/>
        <v>0.33652385530279988</v>
      </c>
      <c r="AS669">
        <f>0.15852+0.0847*COS(RADIANS(E669/365*360))</f>
        <v>9.8499320351000272E-2</v>
      </c>
      <c r="AU669">
        <v>66</v>
      </c>
      <c r="AV669">
        <f t="shared" si="387"/>
        <v>3.0155577557247231</v>
      </c>
      <c r="AW669">
        <f t="shared" si="388"/>
        <v>3.4723852670045035</v>
      </c>
      <c r="AX669">
        <f t="shared" si="389"/>
        <v>1.1514902211415254</v>
      </c>
      <c r="AY669" s="5"/>
      <c r="BD669" s="5"/>
    </row>
    <row r="670" spans="1:61">
      <c r="A670">
        <v>183</v>
      </c>
      <c r="B670">
        <v>82</v>
      </c>
      <c r="C670" t="s">
        <v>58</v>
      </c>
      <c r="D670">
        <v>3</v>
      </c>
      <c r="E670" s="2">
        <f t="shared" si="354"/>
        <v>137</v>
      </c>
      <c r="F670" s="3">
        <v>30453.759027777778</v>
      </c>
      <c r="G670" t="s">
        <v>47</v>
      </c>
      <c r="H670">
        <v>-7</v>
      </c>
      <c r="I670">
        <v>-8.4</v>
      </c>
      <c r="J670">
        <v>1040</v>
      </c>
      <c r="K670">
        <v>15</v>
      </c>
      <c r="L670">
        <v>38.9</v>
      </c>
      <c r="M670">
        <v>36.6</v>
      </c>
      <c r="N670">
        <v>350</v>
      </c>
      <c r="O670" t="s">
        <v>46</v>
      </c>
      <c r="P670">
        <v>15.4</v>
      </c>
      <c r="Q670">
        <v>10.039</v>
      </c>
      <c r="R670">
        <v>349</v>
      </c>
      <c r="S670">
        <v>0.50549999999999995</v>
      </c>
      <c r="T670">
        <v>50.4</v>
      </c>
      <c r="U670">
        <v>14.9</v>
      </c>
      <c r="V670">
        <v>304</v>
      </c>
      <c r="W670">
        <v>236</v>
      </c>
      <c r="X670">
        <v>1.2234</v>
      </c>
      <c r="AM670">
        <v>212</v>
      </c>
      <c r="AN670">
        <f t="shared" si="390"/>
        <v>2394.93084</v>
      </c>
      <c r="AO670">
        <f t="shared" si="385"/>
        <v>30.030024764670106</v>
      </c>
      <c r="AQ670">
        <f t="shared" si="386"/>
        <v>0.40085916626510115</v>
      </c>
      <c r="AS670">
        <f>0.15852+0.0847*COS(RADIANS(E670/365*360))</f>
        <v>9.8499320351000272E-2</v>
      </c>
      <c r="AU670">
        <v>236</v>
      </c>
      <c r="AV670">
        <f t="shared" si="387"/>
        <v>8.6334697371276423</v>
      </c>
      <c r="AW670">
        <f t="shared" si="388"/>
        <v>9.9797075882770017</v>
      </c>
      <c r="AX670">
        <f t="shared" si="389"/>
        <v>1.1559324225531198</v>
      </c>
      <c r="AY670" s="5"/>
      <c r="BD670" s="5"/>
    </row>
    <row r="671" spans="1:61">
      <c r="A671">
        <v>183</v>
      </c>
      <c r="B671">
        <v>82</v>
      </c>
      <c r="C671" t="s">
        <v>58</v>
      </c>
      <c r="D671">
        <v>3</v>
      </c>
      <c r="E671" s="2">
        <f>ROUND(F671,0)-"1-1-83"+1</f>
        <v>137</v>
      </c>
      <c r="F671" s="3">
        <v>30453.436805555557</v>
      </c>
      <c r="G671" t="s">
        <v>47</v>
      </c>
      <c r="H671">
        <v>-7</v>
      </c>
      <c r="I671">
        <v>-16.399999999999999</v>
      </c>
      <c r="J671">
        <v>1040</v>
      </c>
      <c r="K671">
        <v>16.3</v>
      </c>
      <c r="L671">
        <v>39.6</v>
      </c>
      <c r="M671">
        <v>34.200000000000003</v>
      </c>
      <c r="N671">
        <v>350</v>
      </c>
      <c r="O671" t="s">
        <v>46</v>
      </c>
      <c r="P671">
        <v>16.3</v>
      </c>
      <c r="Q671">
        <v>11.603</v>
      </c>
      <c r="R671">
        <v>343</v>
      </c>
      <c r="S671">
        <v>1.0633999999999999</v>
      </c>
      <c r="T671">
        <v>91.6</v>
      </c>
      <c r="U671">
        <v>16.899999999999999</v>
      </c>
      <c r="V671">
        <v>220</v>
      </c>
      <c r="W671">
        <v>689</v>
      </c>
      <c r="X671">
        <v>6.7282000000000002</v>
      </c>
      <c r="AM671">
        <v>212</v>
      </c>
      <c r="AN671">
        <f t="shared" si="390"/>
        <v>2411.5588400000001</v>
      </c>
      <c r="AO671">
        <f t="shared" si="385"/>
        <v>32.64400942238268</v>
      </c>
      <c r="AQ671">
        <f t="shared" si="386"/>
        <v>0.47241871872027041</v>
      </c>
      <c r="AS671">
        <f>0.15852+0.0847*COS(RADIANS(E671/365*360))</f>
        <v>9.8499320351000272E-2</v>
      </c>
      <c r="AU671">
        <v>689</v>
      </c>
      <c r="AV671">
        <f t="shared" si="387"/>
        <v>43.857690216085395</v>
      </c>
      <c r="AW671">
        <f t="shared" si="388"/>
        <v>51.22180341074661</v>
      </c>
      <c r="AX671">
        <f t="shared" si="389"/>
        <v>1.1679092801827564</v>
      </c>
      <c r="AY671" s="5">
        <f>W671*AS671*AV671/SQRT(W671^2*AS671^2-AV671^2)</f>
        <v>57.470428301226583</v>
      </c>
      <c r="AZ671">
        <f>LN(AY671)-LN(1+EXP(614.6/8.314-200000/AN671))+32879/AN671</f>
        <v>17.68506827594242</v>
      </c>
      <c r="BA671">
        <f>EXP(AZ671-32879/8.314/298.16)/(1+EXP(614.6/8.314-200000/298.16/8.314))</f>
        <v>83.127397629831449</v>
      </c>
      <c r="BB671">
        <f>+EXP(11.88-14510/AN671)*1000</f>
        <v>351828.88797807012</v>
      </c>
      <c r="BC671">
        <f>+EXP(38.08-80470/AN671)</f>
        <v>111.22352830115115</v>
      </c>
      <c r="BD671" s="5">
        <f>(X671+AQ671)*(V671+BC671*(1+212.78/BB671*1000))/(V671-AO671)</f>
        <v>15.315077808912266</v>
      </c>
      <c r="BE671">
        <f>+LN(BD671)-LN(1+EXP(645/8.31-203000/AN671))+(74000/AN671)</f>
        <v>33.412969885971016</v>
      </c>
      <c r="BF671">
        <f>EXP(BE671-74000/8.314/298.16)/(1+EXP(645/8.314-203000/298.16/8.314))</f>
        <v>34.733925068212464</v>
      </c>
    </row>
    <row r="672" spans="1:61">
      <c r="A672">
        <v>183</v>
      </c>
      <c r="B672">
        <v>82</v>
      </c>
      <c r="C672" t="s">
        <v>58</v>
      </c>
      <c r="D672">
        <v>3</v>
      </c>
      <c r="E672" s="2">
        <f t="shared" si="354"/>
        <v>137</v>
      </c>
      <c r="F672" s="3">
        <v>30453.609722222223</v>
      </c>
      <c r="G672" t="s">
        <v>47</v>
      </c>
      <c r="H672">
        <v>-7</v>
      </c>
      <c r="I672">
        <v>-21.1</v>
      </c>
      <c r="J672">
        <v>1040</v>
      </c>
      <c r="K672">
        <v>17.5</v>
      </c>
      <c r="L672">
        <v>36.299999999999997</v>
      </c>
      <c r="M672">
        <v>30.8</v>
      </c>
      <c r="N672">
        <v>350</v>
      </c>
      <c r="O672" t="s">
        <v>46</v>
      </c>
      <c r="P672">
        <v>20</v>
      </c>
      <c r="Q672">
        <v>13.156000000000001</v>
      </c>
      <c r="R672">
        <v>347</v>
      </c>
      <c r="S672">
        <v>0.60260000000000002</v>
      </c>
      <c r="T672">
        <v>45.8</v>
      </c>
      <c r="U672">
        <v>18.100000000000001</v>
      </c>
      <c r="V672">
        <v>259</v>
      </c>
      <c r="W672">
        <v>700</v>
      </c>
      <c r="X672">
        <v>2.3569</v>
      </c>
      <c r="AM672">
        <v>212</v>
      </c>
      <c r="AN672">
        <f t="shared" si="390"/>
        <v>2421.5356400000005</v>
      </c>
      <c r="AO672">
        <f t="shared" si="385"/>
        <v>34.301509294581038</v>
      </c>
      <c r="AQ672">
        <f t="shared" si="386"/>
        <v>0.52078446280409441</v>
      </c>
      <c r="AS672">
        <f>0.15852+0.0847*COS(RADIANS(E672/365*360))</f>
        <v>9.8499320351000272E-2</v>
      </c>
      <c r="AU672">
        <v>700</v>
      </c>
      <c r="AV672">
        <f t="shared" si="387"/>
        <v>16.782277684235765</v>
      </c>
      <c r="AW672">
        <f t="shared" si="388"/>
        <v>19.539004873892662</v>
      </c>
      <c r="AX672">
        <f t="shared" si="389"/>
        <v>1.1642641863950562</v>
      </c>
      <c r="AY672" s="5"/>
      <c r="BD672" s="5"/>
    </row>
    <row r="673" spans="1:61">
      <c r="A673">
        <v>183</v>
      </c>
      <c r="B673">
        <v>82</v>
      </c>
      <c r="C673" t="s">
        <v>58</v>
      </c>
      <c r="D673">
        <v>3</v>
      </c>
      <c r="E673" s="2">
        <f t="shared" si="354"/>
        <v>137</v>
      </c>
      <c r="F673" s="3">
        <v>30453.571527777778</v>
      </c>
      <c r="G673" t="s">
        <v>47</v>
      </c>
      <c r="H673">
        <v>-7</v>
      </c>
      <c r="I673">
        <v>-17.100000000000001</v>
      </c>
      <c r="J673">
        <v>1040</v>
      </c>
      <c r="K673">
        <v>17.3</v>
      </c>
      <c r="L673">
        <v>37.299999999999997</v>
      </c>
      <c r="M673">
        <v>31.5</v>
      </c>
      <c r="N673">
        <v>350</v>
      </c>
      <c r="O673" t="s">
        <v>46</v>
      </c>
      <c r="P673">
        <v>19.399999999999999</v>
      </c>
      <c r="Q673">
        <v>12.926</v>
      </c>
      <c r="R673">
        <v>347</v>
      </c>
      <c r="S673">
        <v>0.74470000000000003</v>
      </c>
      <c r="T673">
        <v>57.6</v>
      </c>
      <c r="U673">
        <v>18</v>
      </c>
      <c r="V673">
        <v>266</v>
      </c>
      <c r="W673">
        <v>910</v>
      </c>
      <c r="X673">
        <v>2.7027000000000001</v>
      </c>
      <c r="AM673">
        <v>212</v>
      </c>
      <c r="AN673">
        <f t="shared" si="390"/>
        <v>2420.70424</v>
      </c>
      <c r="AO673">
        <f t="shared" si="385"/>
        <v>34.16075996917013</v>
      </c>
      <c r="AQ673">
        <f t="shared" si="386"/>
        <v>0.51658735256370492</v>
      </c>
      <c r="AS673">
        <f>0.15852+0.0847*COS(RADIANS(E673/365*360))</f>
        <v>9.8499320351000272E-2</v>
      </c>
      <c r="AU673">
        <v>910</v>
      </c>
      <c r="AV673">
        <f t="shared" si="387"/>
        <v>18.569367992825555</v>
      </c>
      <c r="AW673">
        <f t="shared" si="388"/>
        <v>21.602066314750093</v>
      </c>
      <c r="AX673">
        <f t="shared" si="389"/>
        <v>1.1633172611526816</v>
      </c>
      <c r="AY673" s="5"/>
      <c r="BD673" s="5"/>
    </row>
    <row r="674" spans="1:61">
      <c r="A674">
        <v>183</v>
      </c>
      <c r="B674">
        <v>82</v>
      </c>
      <c r="C674" t="s">
        <v>58</v>
      </c>
      <c r="D674">
        <v>3</v>
      </c>
      <c r="E674" s="2">
        <f t="shared" si="354"/>
        <v>137</v>
      </c>
      <c r="F674" s="3">
        <v>30453.533333333333</v>
      </c>
      <c r="G674" t="s">
        <v>47</v>
      </c>
      <c r="H674">
        <v>-7</v>
      </c>
      <c r="I674">
        <v>-18.3</v>
      </c>
      <c r="J674">
        <v>1040</v>
      </c>
      <c r="K674">
        <v>19.399999999999999</v>
      </c>
      <c r="L674">
        <v>34.6</v>
      </c>
      <c r="M674">
        <v>29.4</v>
      </c>
      <c r="N674">
        <v>350</v>
      </c>
      <c r="O674" t="s">
        <v>46</v>
      </c>
      <c r="P674">
        <v>20.5</v>
      </c>
      <c r="Q674">
        <v>13.808</v>
      </c>
      <c r="R674">
        <v>347</v>
      </c>
      <c r="S674">
        <v>0.87519999999999998</v>
      </c>
      <c r="T674">
        <v>63.4</v>
      </c>
      <c r="U674">
        <v>19</v>
      </c>
      <c r="V674">
        <v>272</v>
      </c>
      <c r="W674">
        <v>1250</v>
      </c>
      <c r="X674">
        <v>2.7035999999999998</v>
      </c>
      <c r="AM674">
        <v>212</v>
      </c>
      <c r="AN674">
        <f t="shared" si="390"/>
        <v>2429.0182400000003</v>
      </c>
      <c r="AO674">
        <f t="shared" si="385"/>
        <v>35.590130033936823</v>
      </c>
      <c r="AQ674">
        <f t="shared" si="386"/>
        <v>0.55998708253989893</v>
      </c>
      <c r="AS674">
        <f>0.15852+0.0847*COS(RADIANS(E674/365*360))</f>
        <v>9.8499320351000272E-2</v>
      </c>
      <c r="AU674">
        <v>1250</v>
      </c>
      <c r="AV674">
        <f t="shared" si="387"/>
        <v>18.950116827203061</v>
      </c>
      <c r="AW674">
        <f t="shared" si="388"/>
        <v>22.05585249273388</v>
      </c>
      <c r="AX674">
        <f t="shared" si="389"/>
        <v>1.1638900537580068</v>
      </c>
      <c r="AY674" s="5"/>
      <c r="BD674" s="5"/>
    </row>
    <row r="675" spans="1:61">
      <c r="A675">
        <v>183</v>
      </c>
      <c r="B675">
        <v>82</v>
      </c>
      <c r="C675" t="s">
        <v>58</v>
      </c>
      <c r="D675">
        <v>3</v>
      </c>
      <c r="E675" s="2">
        <f t="shared" si="354"/>
        <v>137</v>
      </c>
      <c r="F675" s="3">
        <v>30453.714583333334</v>
      </c>
      <c r="G675" t="s">
        <v>47</v>
      </c>
      <c r="H675">
        <v>-7</v>
      </c>
      <c r="I675">
        <v>-14</v>
      </c>
      <c r="J675">
        <v>1040</v>
      </c>
      <c r="K675">
        <v>18.600000000000001</v>
      </c>
      <c r="L675">
        <v>34.799999999999997</v>
      </c>
      <c r="M675">
        <v>34.200000000000003</v>
      </c>
      <c r="N675">
        <v>350</v>
      </c>
      <c r="O675" t="s">
        <v>46</v>
      </c>
      <c r="P675">
        <v>17.3</v>
      </c>
      <c r="Q675">
        <v>15.792</v>
      </c>
      <c r="R675">
        <v>347</v>
      </c>
      <c r="S675">
        <v>0.75660000000000005</v>
      </c>
      <c r="T675">
        <v>47.9</v>
      </c>
      <c r="U675">
        <v>20.2</v>
      </c>
      <c r="V675">
        <v>249</v>
      </c>
      <c r="W675">
        <v>1280</v>
      </c>
      <c r="X675">
        <v>2.7017000000000002</v>
      </c>
      <c r="AM675">
        <v>212</v>
      </c>
      <c r="AN675">
        <f t="shared" si="390"/>
        <v>2438.9950400000002</v>
      </c>
      <c r="AO675">
        <f t="shared" si="385"/>
        <v>37.370751562469977</v>
      </c>
      <c r="AQ675">
        <f t="shared" si="386"/>
        <v>0.61645846041415187</v>
      </c>
      <c r="AS675">
        <f>0.15852+0.0847*COS(RADIANS(E675/365*360))</f>
        <v>9.8499320351000272E-2</v>
      </c>
      <c r="AU675">
        <v>1280</v>
      </c>
      <c r="AV675">
        <f t="shared" si="387"/>
        <v>20.303915749118406</v>
      </c>
      <c r="AW675">
        <f t="shared" si="388"/>
        <v>23.720815456190927</v>
      </c>
      <c r="AX675">
        <f t="shared" si="389"/>
        <v>1.1682877209151581</v>
      </c>
      <c r="AY675" s="5"/>
      <c r="BD675" s="5"/>
    </row>
    <row r="676" spans="1:61">
      <c r="A676">
        <v>183</v>
      </c>
      <c r="B676">
        <v>82</v>
      </c>
      <c r="C676" t="s">
        <v>58</v>
      </c>
      <c r="D676">
        <v>3</v>
      </c>
      <c r="E676" s="2">
        <f>ROUND(F676,0)-"1-1-83"+1</f>
        <v>137</v>
      </c>
      <c r="F676" s="3">
        <v>30453.487499999999</v>
      </c>
      <c r="G676" t="s">
        <v>47</v>
      </c>
      <c r="H676">
        <v>-7</v>
      </c>
      <c r="I676">
        <v>-19.100000000000001</v>
      </c>
      <c r="J676">
        <v>1040</v>
      </c>
      <c r="K676">
        <v>18.399999999999999</v>
      </c>
      <c r="L676">
        <v>36.4</v>
      </c>
      <c r="M676">
        <v>29</v>
      </c>
      <c r="N676">
        <v>350</v>
      </c>
      <c r="O676" t="s">
        <v>46</v>
      </c>
      <c r="P676">
        <v>20.8</v>
      </c>
      <c r="Q676">
        <v>14.989000000000001</v>
      </c>
      <c r="R676">
        <v>344</v>
      </c>
      <c r="S676">
        <v>1.1122000000000001</v>
      </c>
      <c r="T676">
        <v>74.2</v>
      </c>
      <c r="U676">
        <v>19.8</v>
      </c>
      <c r="V676">
        <v>213</v>
      </c>
      <c r="W676">
        <v>1900</v>
      </c>
      <c r="X676">
        <v>5.7708000000000004</v>
      </c>
      <c r="AM676">
        <v>212</v>
      </c>
      <c r="AN676">
        <f t="shared" si="390"/>
        <v>2435.6694400000001</v>
      </c>
      <c r="AO676">
        <f t="shared" si="385"/>
        <v>36.769160326610894</v>
      </c>
      <c r="AQ676">
        <f t="shared" si="386"/>
        <v>0.59708092293713311</v>
      </c>
      <c r="AS676">
        <f>0.15852+0.0847*COS(RADIANS(E676/365*360))</f>
        <v>9.8499320351000272E-2</v>
      </c>
      <c r="AU676">
        <v>1900</v>
      </c>
      <c r="AV676">
        <f t="shared" si="387"/>
        <v>41.41481500422347</v>
      </c>
      <c r="AW676">
        <f t="shared" si="388"/>
        <v>48.584578293810779</v>
      </c>
      <c r="AX676">
        <f t="shared" si="389"/>
        <v>1.1731207368391272</v>
      </c>
      <c r="AY676" s="5">
        <f>W676*AS676*AV676/SQRT(W676^2*AS676^2-AV676^2)</f>
        <v>42.467707259250027</v>
      </c>
      <c r="AZ676">
        <f>LN(AY676)-LN(1+EXP(614.6/8.314-200000/AN676))+32879/AN676</f>
        <v>17.247424645490227</v>
      </c>
      <c r="BA676">
        <f>EXP(AZ676-32879/8.314/298.16)/(1+EXP(614.6/8.314-200000/298.16/8.314))</f>
        <v>53.663373537322414</v>
      </c>
      <c r="BB676">
        <f>+EXP(11.88-14510/AN676)*1000</f>
        <v>373420.66231016908</v>
      </c>
      <c r="BC676">
        <f>+EXP(38.08-80470/AN676)</f>
        <v>154.75683114578374</v>
      </c>
      <c r="BD676" s="5">
        <f>(X676+AQ676)*(V676+BC676*(1+212.78/BB676*1000))/(V676-AO676)</f>
        <v>16.474796467710419</v>
      </c>
      <c r="BE676">
        <f>+LN(BD676)-LN(1+EXP(645/8.31-203000/AN676))+(74000/AN676)</f>
        <v>33.180372258900888</v>
      </c>
      <c r="BF676">
        <f>EXP(BE676-74000/8.314/298.16)/(1+EXP(645/8.314-203000/298.16/8.314))</f>
        <v>27.525676224340003</v>
      </c>
    </row>
    <row r="677" spans="1:61">
      <c r="A677">
        <v>183</v>
      </c>
      <c r="B677">
        <v>82</v>
      </c>
      <c r="C677" t="s">
        <v>58</v>
      </c>
      <c r="D677">
        <v>3</v>
      </c>
      <c r="E677" s="2">
        <f t="shared" si="354"/>
        <v>137</v>
      </c>
      <c r="F677" s="3">
        <v>30453.667361111111</v>
      </c>
      <c r="G677" t="s">
        <v>47</v>
      </c>
      <c r="H677">
        <v>-7</v>
      </c>
      <c r="I677">
        <v>-24</v>
      </c>
      <c r="J677">
        <v>1040</v>
      </c>
      <c r="K677">
        <v>21.3</v>
      </c>
      <c r="L677">
        <v>32.299999999999997</v>
      </c>
      <c r="M677">
        <v>28.6</v>
      </c>
      <c r="N677">
        <v>350</v>
      </c>
      <c r="O677" t="s">
        <v>46</v>
      </c>
      <c r="P677">
        <v>21.6</v>
      </c>
      <c r="Q677">
        <v>18.739000000000001</v>
      </c>
      <c r="R677">
        <v>347</v>
      </c>
      <c r="S677">
        <v>0.88649999999999995</v>
      </c>
      <c r="T677">
        <v>47.3</v>
      </c>
      <c r="U677">
        <v>22.6</v>
      </c>
      <c r="V677">
        <v>254</v>
      </c>
      <c r="W677">
        <v>2000</v>
      </c>
      <c r="X677">
        <v>2.4990999999999999</v>
      </c>
      <c r="AM677">
        <v>212</v>
      </c>
      <c r="AN677">
        <f t="shared" si="390"/>
        <v>2458.9486400000005</v>
      </c>
      <c r="AO677">
        <f t="shared" si="385"/>
        <v>41.154771758127119</v>
      </c>
      <c r="AQ677">
        <f t="shared" si="386"/>
        <v>0.74531465043106027</v>
      </c>
      <c r="AS677">
        <f>0.15852+0.0847*COS(RADIANS(E677/365*360))</f>
        <v>9.8499320351000272E-2</v>
      </c>
      <c r="AU677">
        <v>2000</v>
      </c>
      <c r="AV677">
        <f t="shared" si="387"/>
        <v>20.505559256869645</v>
      </c>
      <c r="AW677">
        <f t="shared" si="388"/>
        <v>24.00974174587153</v>
      </c>
      <c r="AX677">
        <f t="shared" si="389"/>
        <v>1.1708893888289311</v>
      </c>
      <c r="AY677" s="5"/>
      <c r="BD677" s="5"/>
    </row>
    <row r="678" spans="1:61">
      <c r="E678" s="2"/>
      <c r="F678" s="3"/>
    </row>
    <row r="679" spans="1:61">
      <c r="A679">
        <v>276</v>
      </c>
      <c r="B679">
        <v>101</v>
      </c>
      <c r="C679" t="s">
        <v>59</v>
      </c>
      <c r="D679">
        <v>1</v>
      </c>
      <c r="E679" s="2">
        <f t="shared" si="354"/>
        <v>174</v>
      </c>
      <c r="F679" s="3">
        <v>30490.830555555556</v>
      </c>
      <c r="G679" t="s">
        <v>47</v>
      </c>
      <c r="H679">
        <v>-10</v>
      </c>
      <c r="I679" t="s">
        <v>46</v>
      </c>
      <c r="J679">
        <v>1040</v>
      </c>
      <c r="K679">
        <v>18.2</v>
      </c>
      <c r="L679">
        <v>67.599999999999994</v>
      </c>
      <c r="M679">
        <v>66.2</v>
      </c>
      <c r="N679">
        <v>350</v>
      </c>
      <c r="O679" t="s">
        <v>46</v>
      </c>
      <c r="P679">
        <v>18.3</v>
      </c>
      <c r="Q679">
        <v>6.5940000000000003</v>
      </c>
      <c r="R679">
        <v>350</v>
      </c>
      <c r="S679">
        <v>0.39650000000000002</v>
      </c>
      <c r="T679">
        <v>60.1</v>
      </c>
      <c r="U679">
        <v>18.2</v>
      </c>
      <c r="V679">
        <v>350</v>
      </c>
      <c r="W679">
        <v>15</v>
      </c>
      <c r="X679">
        <v>-0.13880000000000001</v>
      </c>
      <c r="AH679">
        <v>-0.38</v>
      </c>
      <c r="AI679">
        <v>1.32E-2</v>
      </c>
      <c r="AJ679">
        <v>3</v>
      </c>
      <c r="AK679">
        <f>AVERAGE(U679:U681)</f>
        <v>18.400000000000002</v>
      </c>
      <c r="AL679">
        <f>AVERAGE(V679:V681)</f>
        <v>324.33333333333331</v>
      </c>
      <c r="AM679">
        <v>212</v>
      </c>
      <c r="AN679">
        <f>8.314*(AK679+273.16)</f>
        <v>2424.0298400000001</v>
      </c>
      <c r="AO679">
        <f t="shared" ref="AO679:AO692" si="391">0.5*AM679/1.01325*1000/EXP(-3.9489+28990/AN679)</f>
        <v>34.726658648014407</v>
      </c>
      <c r="AP679">
        <f>LN(-AH679)+57052/AN679</f>
        <v>22.568429870332899</v>
      </c>
      <c r="AQ679">
        <f t="shared" ref="AQ679:AQ692" si="392">EXP(AP$679-57052/AN679)</f>
        <v>0.38000000000000045</v>
      </c>
      <c r="AR679">
        <f>AI679*4*(1+2*AO679/AL679)/(1-AO679/AL679)</f>
        <v>7.179370149469945E-2</v>
      </c>
      <c r="AS679">
        <f>0.15852+0.0847*COS(RADIANS(E679/365*360))</f>
        <v>7.4725086923709966E-2</v>
      </c>
      <c r="AT679">
        <f>0.000000926*E679*E679 - 0.000385884*E679+ 0.056568805</f>
        <v>1.7460564999999997E-2</v>
      </c>
      <c r="AU679">
        <v>15</v>
      </c>
      <c r="AV679">
        <f t="shared" ref="AV679:AV692" si="393">(X679+AQ679)/(V679-AO679)*(4*V679+8*AO679)</f>
        <v>1.2836117344770881</v>
      </c>
      <c r="AW679">
        <f t="shared" ref="AW679:AW692" si="394">(X679+AQ679)/(V679-AO679)*(4.5*V679+10.5*AO679)</f>
        <v>1.4839146680963602</v>
      </c>
      <c r="AX679">
        <f t="shared" ref="AX679:AX692" si="395">AW679/AV679</f>
        <v>1.1560463559495822</v>
      </c>
      <c r="AY679" s="5"/>
      <c r="BD679" s="5"/>
      <c r="BG679">
        <f>AVERAGE(BA679:BA692)</f>
        <v>101.04585429031553</v>
      </c>
      <c r="BH679">
        <f>AVERAGE(BF679:BF692)</f>
        <v>26.494980976986508</v>
      </c>
      <c r="BI679">
        <f>BG679/BH679</f>
        <v>3.8137734229016349</v>
      </c>
    </row>
    <row r="680" spans="1:61">
      <c r="A680">
        <v>276</v>
      </c>
      <c r="B680">
        <v>101</v>
      </c>
      <c r="C680" t="s">
        <v>59</v>
      </c>
      <c r="D680">
        <v>1</v>
      </c>
      <c r="E680" s="2">
        <f t="shared" ref="E680:E688" si="396">ROUND(F680,0)-"1-1-83"+1</f>
        <v>174</v>
      </c>
      <c r="F680" s="3">
        <v>30490.224305555555</v>
      </c>
      <c r="G680" t="s">
        <v>47</v>
      </c>
      <c r="H680">
        <v>-10</v>
      </c>
      <c r="I680">
        <v>-10.1</v>
      </c>
      <c r="J680">
        <v>1040</v>
      </c>
      <c r="K680">
        <v>15.9</v>
      </c>
      <c r="L680">
        <v>77.400000000000006</v>
      </c>
      <c r="M680">
        <v>71.8</v>
      </c>
      <c r="N680">
        <v>350</v>
      </c>
      <c r="O680" t="s">
        <v>46</v>
      </c>
      <c r="P680">
        <v>16.8</v>
      </c>
      <c r="Q680">
        <v>3.7519999999999998</v>
      </c>
      <c r="R680">
        <v>350</v>
      </c>
      <c r="S680">
        <v>0.124</v>
      </c>
      <c r="T680">
        <v>33.1</v>
      </c>
      <c r="U680">
        <v>15.7</v>
      </c>
      <c r="V680">
        <v>357</v>
      </c>
      <c r="W680">
        <v>18</v>
      </c>
      <c r="X680">
        <v>-0.18679999999999999</v>
      </c>
      <c r="AM680">
        <v>212</v>
      </c>
      <c r="AN680">
        <f t="shared" ref="AN680:AN692" si="397">8.314*(U680+273.16)</f>
        <v>2401.5820400000002</v>
      </c>
      <c r="AO680">
        <f t="shared" si="391"/>
        <v>31.05382098896732</v>
      </c>
      <c r="AQ680">
        <f t="shared" si="392"/>
        <v>0.304959215073979</v>
      </c>
      <c r="AS680">
        <f>0.15852+0.0847*COS(RADIANS(E680/365*360))</f>
        <v>7.4725086923709966E-2</v>
      </c>
      <c r="AU680">
        <v>18</v>
      </c>
      <c r="AV680">
        <f t="shared" si="393"/>
        <v>0.6077252405028839</v>
      </c>
      <c r="AW680">
        <f t="shared" si="394"/>
        <v>0.70057694309161544</v>
      </c>
      <c r="AX680">
        <f t="shared" si="395"/>
        <v>1.1527856610199341</v>
      </c>
      <c r="AY680" s="5"/>
      <c r="BD680" s="5"/>
    </row>
    <row r="681" spans="1:61">
      <c r="A681">
        <v>276</v>
      </c>
      <c r="B681">
        <v>101</v>
      </c>
      <c r="C681" t="s">
        <v>59</v>
      </c>
      <c r="D681">
        <v>1</v>
      </c>
      <c r="E681" s="2">
        <f t="shared" si="354"/>
        <v>174</v>
      </c>
      <c r="F681" s="3">
        <v>30490.799999999999</v>
      </c>
      <c r="G681" t="s">
        <v>47</v>
      </c>
      <c r="H681">
        <v>-10</v>
      </c>
      <c r="I681">
        <v>-14.5</v>
      </c>
      <c r="J681">
        <v>1040</v>
      </c>
      <c r="K681">
        <v>21.1</v>
      </c>
      <c r="L681">
        <v>57.4</v>
      </c>
      <c r="M681">
        <v>54.6</v>
      </c>
      <c r="N681">
        <v>350</v>
      </c>
      <c r="O681" t="s">
        <v>46</v>
      </c>
      <c r="P681">
        <v>21.2</v>
      </c>
      <c r="Q681">
        <v>10.683</v>
      </c>
      <c r="R681">
        <v>347</v>
      </c>
      <c r="S681">
        <v>0.21110000000000001</v>
      </c>
      <c r="T681">
        <v>19.8</v>
      </c>
      <c r="U681">
        <v>21.3</v>
      </c>
      <c r="V681">
        <v>266</v>
      </c>
      <c r="W681">
        <v>100</v>
      </c>
      <c r="X681">
        <v>0.94259999999999999</v>
      </c>
      <c r="AM681">
        <v>212</v>
      </c>
      <c r="AN681">
        <f t="shared" si="397"/>
        <v>2448.1404400000001</v>
      </c>
      <c r="AO681">
        <f t="shared" si="391"/>
        <v>39.067482507546124</v>
      </c>
      <c r="AQ681">
        <f t="shared" si="392"/>
        <v>0.47912740345308374</v>
      </c>
      <c r="AS681">
        <f>0.15852+0.0847*COS(RADIANS(E681/365*360))</f>
        <v>7.4725086923709966E-2</v>
      </c>
      <c r="AU681">
        <v>100</v>
      </c>
      <c r="AV681">
        <f t="shared" si="393"/>
        <v>8.6239929941216005</v>
      </c>
      <c r="AW681">
        <f t="shared" si="394"/>
        <v>10.069127540925459</v>
      </c>
      <c r="AX681">
        <f t="shared" si="395"/>
        <v>1.1675713961953482</v>
      </c>
      <c r="AY681" s="5"/>
      <c r="BD681" s="5"/>
    </row>
    <row r="682" spans="1:61">
      <c r="A682">
        <v>276</v>
      </c>
      <c r="B682">
        <v>101</v>
      </c>
      <c r="C682" t="s">
        <v>59</v>
      </c>
      <c r="D682">
        <v>1</v>
      </c>
      <c r="E682" s="2">
        <f t="shared" si="396"/>
        <v>174</v>
      </c>
      <c r="F682" s="3">
        <v>30490.302777777779</v>
      </c>
      <c r="G682" t="s">
        <v>47</v>
      </c>
      <c r="H682">
        <v>-10</v>
      </c>
      <c r="I682">
        <v>-10.4</v>
      </c>
      <c r="J682">
        <v>1040</v>
      </c>
      <c r="K682">
        <v>17.8</v>
      </c>
      <c r="L682">
        <v>75.5</v>
      </c>
      <c r="M682">
        <v>78.900000000000006</v>
      </c>
      <c r="N682">
        <v>350</v>
      </c>
      <c r="O682" t="s">
        <v>46</v>
      </c>
      <c r="P682">
        <v>16.2</v>
      </c>
      <c r="Q682">
        <v>5.2409999999999997</v>
      </c>
      <c r="R682">
        <v>343</v>
      </c>
      <c r="S682">
        <v>0.22320000000000001</v>
      </c>
      <c r="T682">
        <v>42.6</v>
      </c>
      <c r="U682">
        <v>18.100000000000001</v>
      </c>
      <c r="V682">
        <v>232</v>
      </c>
      <c r="W682">
        <v>296</v>
      </c>
      <c r="X682">
        <v>2.8795999999999999</v>
      </c>
      <c r="AM682">
        <v>212</v>
      </c>
      <c r="AN682">
        <f t="shared" si="397"/>
        <v>2421.5356400000005</v>
      </c>
      <c r="AO682">
        <f t="shared" si="391"/>
        <v>34.301509294581038</v>
      </c>
      <c r="AQ682">
        <f t="shared" si="392"/>
        <v>0.37089870041865008</v>
      </c>
      <c r="AS682">
        <f>0.15852+0.0847*COS(RADIANS(E682/365*360))</f>
        <v>7.4725086923709966E-2</v>
      </c>
      <c r="AU682">
        <v>296</v>
      </c>
      <c r="AV682">
        <f t="shared" si="393"/>
        <v>19.769695110559827</v>
      </c>
      <c r="AW682">
        <f t="shared" si="394"/>
        <v>23.086869537990456</v>
      </c>
      <c r="AX682">
        <f t="shared" si="395"/>
        <v>1.1677908743093759</v>
      </c>
      <c r="AY682" s="5"/>
      <c r="BD682" s="5"/>
    </row>
    <row r="683" spans="1:61">
      <c r="A683">
        <v>276</v>
      </c>
      <c r="B683">
        <v>101</v>
      </c>
      <c r="C683" t="s">
        <v>59</v>
      </c>
      <c r="D683">
        <v>1</v>
      </c>
      <c r="E683" s="2">
        <f t="shared" si="396"/>
        <v>174</v>
      </c>
      <c r="F683" s="3">
        <v>30490.348611111112</v>
      </c>
      <c r="G683" t="s">
        <v>47</v>
      </c>
      <c r="H683">
        <v>-10</v>
      </c>
      <c r="I683">
        <v>-14.4</v>
      </c>
      <c r="J683">
        <v>1040</v>
      </c>
      <c r="K683">
        <v>22.2</v>
      </c>
      <c r="L683">
        <v>66.099999999999994</v>
      </c>
      <c r="M683">
        <v>64.599999999999994</v>
      </c>
      <c r="N683">
        <v>350</v>
      </c>
      <c r="O683" t="s">
        <v>46</v>
      </c>
      <c r="P683">
        <v>20.100000000000001</v>
      </c>
      <c r="Q683">
        <v>9.1560000000000006</v>
      </c>
      <c r="R683">
        <v>337</v>
      </c>
      <c r="S683">
        <v>0.70960000000000001</v>
      </c>
      <c r="T683">
        <v>77.5</v>
      </c>
      <c r="U683">
        <v>22.4</v>
      </c>
      <c r="V683">
        <v>240</v>
      </c>
      <c r="W683">
        <v>475</v>
      </c>
      <c r="X683">
        <v>4.5336999999999996</v>
      </c>
      <c r="AM683">
        <v>212</v>
      </c>
      <c r="AN683">
        <f t="shared" si="397"/>
        <v>2457.28584</v>
      </c>
      <c r="AO683">
        <f t="shared" si="391"/>
        <v>40.827753434814696</v>
      </c>
      <c r="AQ683">
        <f t="shared" si="392"/>
        <v>0.52253866532917137</v>
      </c>
      <c r="AS683">
        <f>0.15852+0.0847*COS(RADIANS(E683/365*360))</f>
        <v>7.4725086923709966E-2</v>
      </c>
      <c r="AU683">
        <v>475</v>
      </c>
      <c r="AV683">
        <f t="shared" si="393"/>
        <v>32.662522792160075</v>
      </c>
      <c r="AW683">
        <f t="shared" si="394"/>
        <v>38.300034157535514</v>
      </c>
      <c r="AX683">
        <f t="shared" si="395"/>
        <v>1.1725987732560756</v>
      </c>
      <c r="AY683" s="5">
        <f t="shared" ref="AY683:AY692" si="398">W683*AS683*AV683/SQRT(W683^2*AS683^2-AV683^2)</f>
        <v>83.448064332053463</v>
      </c>
      <c r="AZ683">
        <f t="shared" ref="AZ683:AZ692" si="399">LN(AY683)-LN(1+EXP(614.6/8.314-200000/AN683))+32879/AN683</f>
        <v>17.803862808242165</v>
      </c>
      <c r="BA683">
        <f t="shared" ref="BA683:BA692" si="400">EXP(AZ683-32879/8.314/298.16)/(1+EXP(614.6/8.314-200000/298.16/8.314))</f>
        <v>93.61296365931608</v>
      </c>
      <c r="BD683" s="5"/>
    </row>
    <row r="684" spans="1:61">
      <c r="A684">
        <v>276</v>
      </c>
      <c r="B684">
        <v>101</v>
      </c>
      <c r="C684" t="s">
        <v>59</v>
      </c>
      <c r="D684">
        <v>1</v>
      </c>
      <c r="E684" s="2">
        <f t="shared" si="396"/>
        <v>174</v>
      </c>
      <c r="F684" s="3">
        <v>30490.388888888891</v>
      </c>
      <c r="G684" t="s">
        <v>47</v>
      </c>
      <c r="H684">
        <v>-10</v>
      </c>
      <c r="I684">
        <v>-20.399999999999999</v>
      </c>
      <c r="J684">
        <v>1040</v>
      </c>
      <c r="K684">
        <v>22.8</v>
      </c>
      <c r="L684">
        <v>64.2</v>
      </c>
      <c r="M684">
        <v>55.8</v>
      </c>
      <c r="N684">
        <v>350</v>
      </c>
      <c r="O684" t="s">
        <v>46</v>
      </c>
      <c r="P684">
        <v>22.7</v>
      </c>
      <c r="Q684">
        <v>9.3520000000000003</v>
      </c>
      <c r="R684">
        <v>337</v>
      </c>
      <c r="S684">
        <v>0.85670000000000002</v>
      </c>
      <c r="T684">
        <v>91.6</v>
      </c>
      <c r="U684">
        <v>22.6</v>
      </c>
      <c r="V684">
        <v>244</v>
      </c>
      <c r="W684">
        <v>595</v>
      </c>
      <c r="X684">
        <v>5.0887000000000002</v>
      </c>
      <c r="AM684">
        <v>212</v>
      </c>
      <c r="AN684">
        <f t="shared" si="397"/>
        <v>2458.9486400000005</v>
      </c>
      <c r="AO684">
        <f t="shared" si="391"/>
        <v>41.154771758127119</v>
      </c>
      <c r="AQ684">
        <f t="shared" si="392"/>
        <v>0.53080737808387513</v>
      </c>
      <c r="AS684">
        <f>0.15852+0.0847*COS(RADIANS(E684/365*360))</f>
        <v>7.4725086923709966E-2</v>
      </c>
      <c r="AU684">
        <v>595</v>
      </c>
      <c r="AV684">
        <f t="shared" si="393"/>
        <v>36.159566645408439</v>
      </c>
      <c r="AW684">
        <f t="shared" si="394"/>
        <v>42.389704617718614</v>
      </c>
      <c r="AX684">
        <f t="shared" si="395"/>
        <v>1.1722957034691477</v>
      </c>
      <c r="AY684" s="5">
        <f t="shared" si="398"/>
        <v>62.143374790923296</v>
      </c>
      <c r="AZ684">
        <f t="shared" si="399"/>
        <v>17.500002225928775</v>
      </c>
      <c r="BA684">
        <f t="shared" si="400"/>
        <v>69.082973193615686</v>
      </c>
      <c r="BD684" s="5"/>
    </row>
    <row r="685" spans="1:61">
      <c r="A685">
        <v>276</v>
      </c>
      <c r="B685">
        <v>101</v>
      </c>
      <c r="C685" t="s">
        <v>59</v>
      </c>
      <c r="D685">
        <v>1</v>
      </c>
      <c r="E685" s="2">
        <f t="shared" ref="E685:E738" si="401">ROUND(F685,0)-"1-1-83"</f>
        <v>174</v>
      </c>
      <c r="F685" s="3">
        <v>30490.744444444445</v>
      </c>
      <c r="G685" t="s">
        <v>47</v>
      </c>
      <c r="H685">
        <v>-10</v>
      </c>
      <c r="I685">
        <v>-23.3</v>
      </c>
      <c r="J685">
        <v>1040</v>
      </c>
      <c r="K685">
        <v>26.8</v>
      </c>
      <c r="L685">
        <v>52.3</v>
      </c>
      <c r="M685">
        <v>42.6</v>
      </c>
      <c r="N685">
        <v>350</v>
      </c>
      <c r="O685" t="s">
        <v>46</v>
      </c>
      <c r="P685">
        <v>27.1</v>
      </c>
      <c r="Q685">
        <v>17.603000000000002</v>
      </c>
      <c r="R685">
        <v>334</v>
      </c>
      <c r="S685">
        <v>1.3348</v>
      </c>
      <c r="T685">
        <v>75.8</v>
      </c>
      <c r="U685">
        <v>27.4</v>
      </c>
      <c r="V685">
        <v>199</v>
      </c>
      <c r="W685">
        <v>780</v>
      </c>
      <c r="X685">
        <v>6.0282999999999998</v>
      </c>
      <c r="AM685">
        <v>212</v>
      </c>
      <c r="AN685">
        <f t="shared" si="397"/>
        <v>2498.8558400000002</v>
      </c>
      <c r="AO685">
        <f t="shared" si="391"/>
        <v>49.680966147825991</v>
      </c>
      <c r="AQ685">
        <f t="shared" si="392"/>
        <v>0.76888092114879081</v>
      </c>
      <c r="AS685">
        <f>0.15852+0.0847*COS(RADIANS(E685/365*360))</f>
        <v>7.4725086923709966E-2</v>
      </c>
      <c r="AU685">
        <v>780</v>
      </c>
      <c r="AV685">
        <f t="shared" si="393"/>
        <v>54.32716731357462</v>
      </c>
      <c r="AW685">
        <f t="shared" si="394"/>
        <v>64.510368681393885</v>
      </c>
      <c r="AX685">
        <f t="shared" si="395"/>
        <v>1.1874421559482784</v>
      </c>
      <c r="AY685" s="5">
        <f t="shared" si="398"/>
        <v>149.97693487661994</v>
      </c>
      <c r="AZ685">
        <f t="shared" si="399"/>
        <v>18.165892113831848</v>
      </c>
      <c r="BA685">
        <f t="shared" si="400"/>
        <v>134.45077946292434</v>
      </c>
      <c r="BB685">
        <f t="shared" ref="BB685:BB692" si="402">+EXP(11.88-14510/AN685)*1000</f>
        <v>434129.33729445399</v>
      </c>
      <c r="BC685">
        <f t="shared" ref="BC685:BC692" si="403">+EXP(38.08-80470/AN685)</f>
        <v>356.83088786968472</v>
      </c>
      <c r="BD685" s="5">
        <f t="shared" ref="BD685:BD692" si="404">(X685+AQ685)*(V685+BC685*(1+212.78/BB685*1000))/(V685-AO685)</f>
        <v>33.263455745585595</v>
      </c>
      <c r="BE685">
        <f t="shared" ref="BE685:BE692" si="405">+LN(BD685)-LN(1+EXP(645/8.31-203000/AN685))+(74000/AN685)</f>
        <v>33.09157823624755</v>
      </c>
      <c r="BF685">
        <f t="shared" ref="BF685:BF692" si="406">EXP(BE685-74000/8.314/298.16)/(1+EXP(645/8.314-203000/298.16/8.314))</f>
        <v>25.186930456324841</v>
      </c>
    </row>
    <row r="686" spans="1:61">
      <c r="A686">
        <v>276</v>
      </c>
      <c r="B686">
        <v>101</v>
      </c>
      <c r="C686" t="s">
        <v>59</v>
      </c>
      <c r="D686">
        <v>1</v>
      </c>
      <c r="E686" s="2">
        <f t="shared" si="396"/>
        <v>174</v>
      </c>
      <c r="F686" s="3">
        <v>30490.439583333333</v>
      </c>
      <c r="G686" t="s">
        <v>47</v>
      </c>
      <c r="H686">
        <v>-10</v>
      </c>
      <c r="I686">
        <v>-27.7</v>
      </c>
      <c r="J686">
        <v>1040</v>
      </c>
      <c r="K686">
        <v>25.1</v>
      </c>
      <c r="L686">
        <v>61.9</v>
      </c>
      <c r="M686">
        <v>48.5</v>
      </c>
      <c r="N686">
        <v>350</v>
      </c>
      <c r="O686" t="s">
        <v>46</v>
      </c>
      <c r="P686">
        <v>25.9</v>
      </c>
      <c r="Q686">
        <v>12.198</v>
      </c>
      <c r="R686">
        <v>333</v>
      </c>
      <c r="S686">
        <v>1.2099</v>
      </c>
      <c r="T686">
        <v>99.2</v>
      </c>
      <c r="U686">
        <v>25.3</v>
      </c>
      <c r="V686">
        <v>221</v>
      </c>
      <c r="W686">
        <v>795</v>
      </c>
      <c r="X686">
        <v>6.5793999999999997</v>
      </c>
      <c r="AM686">
        <v>212</v>
      </c>
      <c r="AN686">
        <f t="shared" si="397"/>
        <v>2481.3964400000004</v>
      </c>
      <c r="AO686">
        <f t="shared" si="391"/>
        <v>45.786701725900556</v>
      </c>
      <c r="AQ686">
        <f t="shared" si="392"/>
        <v>0.65477569673577007</v>
      </c>
      <c r="AS686">
        <f>0.15852+0.0847*COS(RADIANS(E686/365*360))</f>
        <v>7.4725086923709966E-2</v>
      </c>
      <c r="AU686">
        <v>795</v>
      </c>
      <c r="AV686">
        <f t="shared" si="393"/>
        <v>51.621901784181269</v>
      </c>
      <c r="AW686">
        <f t="shared" si="394"/>
        <v>60.910289381858689</v>
      </c>
      <c r="AX686">
        <f t="shared" si="395"/>
        <v>1.1799311392383398</v>
      </c>
      <c r="AY686" s="5">
        <f t="shared" si="398"/>
        <v>104.31195402401292</v>
      </c>
      <c r="AZ686">
        <f t="shared" si="399"/>
        <v>17.896326655056043</v>
      </c>
      <c r="BA686">
        <f t="shared" si="400"/>
        <v>102.68157772501424</v>
      </c>
      <c r="BB686">
        <f t="shared" si="402"/>
        <v>416749.85356076143</v>
      </c>
      <c r="BC686">
        <f t="shared" si="403"/>
        <v>284.48475800264976</v>
      </c>
      <c r="BD686" s="5">
        <f t="shared" si="404"/>
        <v>26.867396984877736</v>
      </c>
      <c r="BE686">
        <f t="shared" si="405"/>
        <v>33.097819899511329</v>
      </c>
      <c r="BF686">
        <f t="shared" si="406"/>
        <v>25.344630437995196</v>
      </c>
    </row>
    <row r="687" spans="1:61">
      <c r="A687">
        <v>276</v>
      </c>
      <c r="B687">
        <v>101</v>
      </c>
      <c r="C687" t="s">
        <v>59</v>
      </c>
      <c r="D687">
        <v>1</v>
      </c>
      <c r="E687" s="2">
        <f t="shared" si="401"/>
        <v>174</v>
      </c>
      <c r="F687" s="3">
        <v>30490.544444444444</v>
      </c>
      <c r="G687" t="s">
        <v>47</v>
      </c>
      <c r="H687">
        <v>-10</v>
      </c>
      <c r="I687">
        <v>-31.5</v>
      </c>
      <c r="J687">
        <v>1040</v>
      </c>
      <c r="K687">
        <v>28.5</v>
      </c>
      <c r="L687">
        <v>59.9</v>
      </c>
      <c r="M687">
        <v>43.8</v>
      </c>
      <c r="N687">
        <v>350</v>
      </c>
      <c r="O687" t="s">
        <v>46</v>
      </c>
      <c r="P687">
        <v>28.8</v>
      </c>
      <c r="Q687">
        <v>15.644</v>
      </c>
      <c r="R687">
        <v>327</v>
      </c>
      <c r="S687">
        <v>2.4954000000000001</v>
      </c>
      <c r="T687">
        <v>159.5</v>
      </c>
      <c r="U687">
        <v>28.7</v>
      </c>
      <c r="V687">
        <v>245</v>
      </c>
      <c r="W687">
        <v>850</v>
      </c>
      <c r="X687">
        <v>7.4997999999999996</v>
      </c>
      <c r="AM687">
        <v>212</v>
      </c>
      <c r="AN687">
        <f t="shared" si="397"/>
        <v>2509.6640400000001</v>
      </c>
      <c r="AO687">
        <f t="shared" si="391"/>
        <v>52.22620905583608</v>
      </c>
      <c r="AQ687">
        <f t="shared" si="392"/>
        <v>0.84832337466545826</v>
      </c>
      <c r="AS687">
        <f>0.15852+0.0847*COS(RADIANS(E687/365*360))</f>
        <v>7.4725086923709966E-2</v>
      </c>
      <c r="AU687">
        <v>850</v>
      </c>
      <c r="AV687">
        <f t="shared" si="393"/>
        <v>60.532542015867534</v>
      </c>
      <c r="AW687">
        <f t="shared" si="394"/>
        <v>71.491615832501694</v>
      </c>
      <c r="AX687">
        <f t="shared" si="395"/>
        <v>1.181044335024976</v>
      </c>
      <c r="AY687" s="5">
        <f t="shared" si="398"/>
        <v>199.84548105431972</v>
      </c>
      <c r="AZ687">
        <f t="shared" si="399"/>
        <v>18.395381445605111</v>
      </c>
      <c r="BA687">
        <f t="shared" si="400"/>
        <v>169.13335927717281</v>
      </c>
      <c r="BB687">
        <f t="shared" si="402"/>
        <v>445122.55116915307</v>
      </c>
      <c r="BC687">
        <f t="shared" si="403"/>
        <v>409.91397273446955</v>
      </c>
      <c r="BD687" s="5">
        <f t="shared" si="404"/>
        <v>36.846878114075515</v>
      </c>
      <c r="BE687">
        <f t="shared" si="405"/>
        <v>33.055487008282924</v>
      </c>
      <c r="BF687">
        <f t="shared" si="406"/>
        <v>24.294111583878571</v>
      </c>
    </row>
    <row r="688" spans="1:61">
      <c r="A688">
        <v>276</v>
      </c>
      <c r="B688">
        <v>101</v>
      </c>
      <c r="C688" t="s">
        <v>59</v>
      </c>
      <c r="D688">
        <v>1</v>
      </c>
      <c r="E688" s="2">
        <f t="shared" si="396"/>
        <v>174</v>
      </c>
      <c r="F688" s="3">
        <v>30490.491666666665</v>
      </c>
      <c r="G688" t="s">
        <v>47</v>
      </c>
      <c r="H688">
        <v>-10</v>
      </c>
      <c r="I688">
        <v>-31.2</v>
      </c>
      <c r="J688">
        <v>1040</v>
      </c>
      <c r="K688">
        <v>26</v>
      </c>
      <c r="L688">
        <v>63</v>
      </c>
      <c r="M688">
        <v>50.2</v>
      </c>
      <c r="N688">
        <v>350</v>
      </c>
      <c r="O688" t="s">
        <v>46</v>
      </c>
      <c r="P688">
        <v>26.2</v>
      </c>
      <c r="Q688">
        <v>12.898</v>
      </c>
      <c r="R688">
        <v>330</v>
      </c>
      <c r="S688">
        <v>1.5996999999999999</v>
      </c>
      <c r="T688">
        <v>124</v>
      </c>
      <c r="U688">
        <v>26.4</v>
      </c>
      <c r="V688">
        <v>227</v>
      </c>
      <c r="W688">
        <v>1075</v>
      </c>
      <c r="X688">
        <v>7.5907999999999998</v>
      </c>
      <c r="AM688">
        <v>212</v>
      </c>
      <c r="AN688">
        <f t="shared" si="397"/>
        <v>2490.5418399999999</v>
      </c>
      <c r="AO688">
        <f t="shared" si="391"/>
        <v>47.793710548778606</v>
      </c>
      <c r="AQ688">
        <f t="shared" si="392"/>
        <v>0.71245742907856291</v>
      </c>
      <c r="AS688">
        <f>0.15852+0.0847*COS(RADIANS(E688/365*360))</f>
        <v>7.4725086923709966E-2</v>
      </c>
      <c r="AU688">
        <v>1075</v>
      </c>
      <c r="AV688">
        <f t="shared" si="393"/>
        <v>59.786437383597793</v>
      </c>
      <c r="AW688">
        <f t="shared" si="394"/>
        <v>70.581418014957947</v>
      </c>
      <c r="AX688">
        <f t="shared" si="395"/>
        <v>1.1805590214733503</v>
      </c>
      <c r="AY688" s="5">
        <f t="shared" si="398"/>
        <v>89.516189580011485</v>
      </c>
      <c r="AZ688">
        <f t="shared" si="399"/>
        <v>17.694271261020557</v>
      </c>
      <c r="BA688">
        <f t="shared" si="400"/>
        <v>83.895948888326089</v>
      </c>
      <c r="BB688">
        <f t="shared" si="402"/>
        <v>425795.22878844204</v>
      </c>
      <c r="BC688">
        <f t="shared" si="403"/>
        <v>320.46140219336951</v>
      </c>
      <c r="BD688" s="5">
        <f t="shared" si="404"/>
        <v>32.785761805165698</v>
      </c>
      <c r="BE688">
        <f t="shared" si="405"/>
        <v>33.182185884336128</v>
      </c>
      <c r="BF688">
        <f t="shared" si="406"/>
        <v>27.57564278748157</v>
      </c>
    </row>
    <row r="689" spans="1:61">
      <c r="A689">
        <v>276</v>
      </c>
      <c r="B689">
        <v>101</v>
      </c>
      <c r="C689" t="s">
        <v>59</v>
      </c>
      <c r="D689">
        <v>1</v>
      </c>
      <c r="E689" s="2">
        <f t="shared" si="401"/>
        <v>174</v>
      </c>
      <c r="F689" s="3">
        <v>30490.597916666666</v>
      </c>
      <c r="G689" t="s">
        <v>47</v>
      </c>
      <c r="H689">
        <v>-10</v>
      </c>
      <c r="I689">
        <v>-28.3</v>
      </c>
      <c r="J689">
        <v>1040</v>
      </c>
      <c r="K689">
        <v>28.3</v>
      </c>
      <c r="L689">
        <v>56.9</v>
      </c>
      <c r="M689">
        <v>46.4</v>
      </c>
      <c r="N689">
        <v>350</v>
      </c>
      <c r="O689" t="s">
        <v>46</v>
      </c>
      <c r="P689">
        <v>27</v>
      </c>
      <c r="Q689">
        <v>18.614999999999998</v>
      </c>
      <c r="R689">
        <v>329</v>
      </c>
      <c r="S689">
        <v>2.1583000000000001</v>
      </c>
      <c r="T689">
        <v>115.9</v>
      </c>
      <c r="U689">
        <v>29.4</v>
      </c>
      <c r="V689">
        <v>216</v>
      </c>
      <c r="W689">
        <v>1180</v>
      </c>
      <c r="X689">
        <v>7.6078999999999999</v>
      </c>
      <c r="AM689">
        <v>212</v>
      </c>
      <c r="AN689">
        <f t="shared" si="397"/>
        <v>2515.4838399999999</v>
      </c>
      <c r="AO689">
        <f t="shared" si="391"/>
        <v>53.640777163691119</v>
      </c>
      <c r="AQ689">
        <f t="shared" si="392"/>
        <v>0.89413483039282371</v>
      </c>
      <c r="AS689">
        <f>0.15852+0.0847*COS(RADIANS(E689/365*360))</f>
        <v>7.4725086923709966E-2</v>
      </c>
      <c r="AU689">
        <v>1180</v>
      </c>
      <c r="AV689">
        <f t="shared" si="393"/>
        <v>67.715304049860649</v>
      </c>
      <c r="AW689">
        <f t="shared" si="394"/>
        <v>80.393112647129399</v>
      </c>
      <c r="AX689">
        <f t="shared" si="395"/>
        <v>1.1872222058980011</v>
      </c>
      <c r="AY689" s="5">
        <f t="shared" si="398"/>
        <v>105.72285796082666</v>
      </c>
      <c r="AZ689">
        <f t="shared" si="399"/>
        <v>17.727717380973374</v>
      </c>
      <c r="BA689">
        <f t="shared" si="400"/>
        <v>86.749395218512817</v>
      </c>
      <c r="BB689">
        <f t="shared" si="402"/>
        <v>451116.67665627116</v>
      </c>
      <c r="BC689">
        <f t="shared" si="403"/>
        <v>441.47898020127354</v>
      </c>
      <c r="BD689" s="5">
        <f t="shared" si="404"/>
        <v>45.333569918182064</v>
      </c>
      <c r="BE689">
        <f t="shared" si="405"/>
        <v>33.187038346395383</v>
      </c>
      <c r="BF689">
        <f t="shared" si="406"/>
        <v>27.709777727020501</v>
      </c>
    </row>
    <row r="690" spans="1:61">
      <c r="A690">
        <v>276</v>
      </c>
      <c r="B690">
        <v>101</v>
      </c>
      <c r="C690" t="s">
        <v>59</v>
      </c>
      <c r="D690">
        <v>1</v>
      </c>
      <c r="E690" s="2">
        <f t="shared" si="401"/>
        <v>174</v>
      </c>
      <c r="F690" s="3">
        <v>30490.68472222222</v>
      </c>
      <c r="G690" t="s">
        <v>47</v>
      </c>
      <c r="H690">
        <v>-10</v>
      </c>
      <c r="I690">
        <v>-27.5</v>
      </c>
      <c r="J690">
        <v>1040</v>
      </c>
      <c r="K690">
        <v>27.5</v>
      </c>
      <c r="L690">
        <v>53.5</v>
      </c>
      <c r="M690">
        <v>44.5</v>
      </c>
      <c r="N690">
        <v>350</v>
      </c>
      <c r="O690" t="s">
        <v>46</v>
      </c>
      <c r="P690">
        <v>26.8</v>
      </c>
      <c r="Q690">
        <v>21.033000000000001</v>
      </c>
      <c r="R690">
        <v>333</v>
      </c>
      <c r="S690">
        <v>1.61</v>
      </c>
      <c r="T690">
        <v>76.5</v>
      </c>
      <c r="U690">
        <v>29.5</v>
      </c>
      <c r="V690">
        <v>191</v>
      </c>
      <c r="W690">
        <v>1500</v>
      </c>
      <c r="X690">
        <v>6.3853999999999997</v>
      </c>
      <c r="AM690">
        <v>212</v>
      </c>
      <c r="AN690">
        <f t="shared" si="397"/>
        <v>2516.3152400000004</v>
      </c>
      <c r="AO690">
        <f t="shared" si="391"/>
        <v>53.845418719202897</v>
      </c>
      <c r="AQ690">
        <f t="shared" si="392"/>
        <v>0.90086034580039109</v>
      </c>
      <c r="AS690">
        <f>0.15852+0.0847*COS(RADIANS(E690/365*360))</f>
        <v>7.4725086923709966E-2</v>
      </c>
      <c r="AU690">
        <v>1500</v>
      </c>
      <c r="AV690">
        <f t="shared" si="393"/>
        <v>63.471134078291961</v>
      </c>
      <c r="AW690">
        <f t="shared" si="394"/>
        <v>75.695787424964763</v>
      </c>
      <c r="AX690">
        <f t="shared" si="395"/>
        <v>1.1926017791267702</v>
      </c>
      <c r="AY690" s="5"/>
      <c r="BB690">
        <f t="shared" si="402"/>
        <v>451977.26142042602</v>
      </c>
      <c r="BC690">
        <f t="shared" si="403"/>
        <v>446.16997172025259</v>
      </c>
      <c r="BD690" s="5">
        <f t="shared" si="404"/>
        <v>45.00787780347644</v>
      </c>
      <c r="BE690">
        <f t="shared" si="405"/>
        <v>33.168924894907889</v>
      </c>
      <c r="BF690">
        <f t="shared" si="406"/>
        <v>27.212376439069104</v>
      </c>
    </row>
    <row r="691" spans="1:61">
      <c r="A691">
        <v>276</v>
      </c>
      <c r="B691">
        <v>101</v>
      </c>
      <c r="C691" t="s">
        <v>59</v>
      </c>
      <c r="D691">
        <v>1</v>
      </c>
      <c r="E691" s="2">
        <f t="shared" si="401"/>
        <v>174</v>
      </c>
      <c r="F691" s="3">
        <v>30490.642361111109</v>
      </c>
      <c r="G691" t="s">
        <v>47</v>
      </c>
      <c r="H691">
        <v>-10</v>
      </c>
      <c r="I691">
        <v>-26.8</v>
      </c>
      <c r="J691">
        <v>1040</v>
      </c>
      <c r="K691">
        <v>29.4</v>
      </c>
      <c r="L691">
        <v>53.3</v>
      </c>
      <c r="M691">
        <v>42.3</v>
      </c>
      <c r="N691">
        <v>350</v>
      </c>
      <c r="O691" t="s">
        <v>46</v>
      </c>
      <c r="P691">
        <v>28.8</v>
      </c>
      <c r="Q691">
        <v>22.986999999999998</v>
      </c>
      <c r="R691">
        <v>331</v>
      </c>
      <c r="S691">
        <v>2.1149</v>
      </c>
      <c r="T691">
        <v>92</v>
      </c>
      <c r="U691">
        <v>31.2</v>
      </c>
      <c r="V691">
        <v>202</v>
      </c>
      <c r="W691">
        <v>1640</v>
      </c>
      <c r="X691">
        <v>6.8282999999999996</v>
      </c>
      <c r="AM691">
        <v>212</v>
      </c>
      <c r="AN691">
        <f t="shared" si="397"/>
        <v>2530.44904</v>
      </c>
      <c r="AO691">
        <f t="shared" si="391"/>
        <v>57.424252231782603</v>
      </c>
      <c r="AQ691">
        <f t="shared" si="392"/>
        <v>1.0224828945606301</v>
      </c>
      <c r="AS691">
        <f>0.15852+0.0847*COS(RADIANS(E691/365*360))</f>
        <v>7.4725086923709966E-2</v>
      </c>
      <c r="AU691">
        <v>1640</v>
      </c>
      <c r="AV691">
        <f t="shared" si="393"/>
        <v>68.822298550310862</v>
      </c>
      <c r="AW691">
        <f t="shared" si="394"/>
        <v>82.102481740608283</v>
      </c>
      <c r="AX691">
        <f t="shared" si="395"/>
        <v>1.1929633777138273</v>
      </c>
      <c r="AY691" s="5"/>
      <c r="BB691">
        <f t="shared" si="402"/>
        <v>466771.51116536837</v>
      </c>
      <c r="BC691">
        <f t="shared" si="403"/>
        <v>533.42584830342139</v>
      </c>
      <c r="BD691" s="5">
        <f t="shared" si="404"/>
        <v>53.139631053610287</v>
      </c>
      <c r="BE691">
        <f t="shared" si="405"/>
        <v>33.145485074758525</v>
      </c>
      <c r="BF691">
        <f t="shared" si="406"/>
        <v>26.581940743664109</v>
      </c>
    </row>
    <row r="692" spans="1:61">
      <c r="A692">
        <v>276</v>
      </c>
      <c r="B692">
        <v>101</v>
      </c>
      <c r="C692" t="s">
        <v>59</v>
      </c>
      <c r="D692">
        <v>1</v>
      </c>
      <c r="E692" s="2">
        <f t="shared" si="401"/>
        <v>174</v>
      </c>
      <c r="F692" s="3">
        <v>30490.545833333334</v>
      </c>
      <c r="G692" t="s">
        <v>47</v>
      </c>
      <c r="H692">
        <v>-10</v>
      </c>
      <c r="I692">
        <v>-31.5</v>
      </c>
      <c r="J692">
        <v>1040</v>
      </c>
      <c r="K692">
        <v>28.7</v>
      </c>
      <c r="L692">
        <v>60.9</v>
      </c>
      <c r="M692">
        <v>43.8</v>
      </c>
      <c r="N692">
        <v>350</v>
      </c>
      <c r="O692" t="s">
        <v>46</v>
      </c>
      <c r="P692">
        <v>28.8</v>
      </c>
      <c r="Q692">
        <v>16.350000000000001</v>
      </c>
      <c r="R692">
        <v>325</v>
      </c>
      <c r="S692">
        <v>2.6576</v>
      </c>
      <c r="T692">
        <v>162.5</v>
      </c>
      <c r="U692">
        <v>29.3</v>
      </c>
      <c r="V692">
        <v>234</v>
      </c>
      <c r="W692">
        <v>1770</v>
      </c>
      <c r="X692">
        <v>8.4571000000000005</v>
      </c>
      <c r="AM692">
        <v>212</v>
      </c>
      <c r="AN692">
        <f t="shared" si="397"/>
        <v>2514.6524400000003</v>
      </c>
      <c r="AO692">
        <f t="shared" si="391"/>
        <v>53.436778809015109</v>
      </c>
      <c r="AQ692">
        <f t="shared" si="392"/>
        <v>0.8874551279046875</v>
      </c>
      <c r="AS692">
        <f>0.15852+0.0847*COS(RADIANS(E692/365*360))</f>
        <v>7.4725086923709966E-2</v>
      </c>
      <c r="AU692">
        <v>1770</v>
      </c>
      <c r="AV692">
        <f t="shared" si="393"/>
        <v>70.563910630227795</v>
      </c>
      <c r="AW692">
        <f t="shared" si="394"/>
        <v>83.532610723832406</v>
      </c>
      <c r="AX692">
        <f t="shared" si="395"/>
        <v>1.1837865840736035</v>
      </c>
      <c r="AY692" s="5">
        <f t="shared" si="398"/>
        <v>83.429245847659601</v>
      </c>
      <c r="AZ692">
        <f t="shared" si="399"/>
        <v>17.495313742174158</v>
      </c>
      <c r="BA692">
        <f t="shared" si="400"/>
        <v>68.759836897642288</v>
      </c>
      <c r="BB692">
        <f t="shared" si="402"/>
        <v>450257.16305172519</v>
      </c>
      <c r="BC692">
        <f t="shared" si="403"/>
        <v>436.83425627459843</v>
      </c>
      <c r="BD692" s="5">
        <f t="shared" si="404"/>
        <v>45.40075522963204</v>
      </c>
      <c r="BE692">
        <f t="shared" si="405"/>
        <v>33.199399833058727</v>
      </c>
      <c r="BF692">
        <f t="shared" si="406"/>
        <v>28.054437640458143</v>
      </c>
    </row>
    <row r="693" spans="1:61">
      <c r="E693" s="2"/>
      <c r="F693" s="3"/>
    </row>
    <row r="694" spans="1:61">
      <c r="A694">
        <v>276</v>
      </c>
      <c r="B694">
        <v>101</v>
      </c>
      <c r="C694" t="s">
        <v>59</v>
      </c>
      <c r="D694">
        <v>2</v>
      </c>
      <c r="E694" s="2">
        <f t="shared" si="401"/>
        <v>174</v>
      </c>
      <c r="F694" s="3">
        <v>30490.832638888889</v>
      </c>
      <c r="G694" t="s">
        <v>47</v>
      </c>
      <c r="H694">
        <v>-10</v>
      </c>
      <c r="I694" t="s">
        <v>46</v>
      </c>
      <c r="J694">
        <v>1040</v>
      </c>
      <c r="K694">
        <v>18.100000000000001</v>
      </c>
      <c r="L694">
        <v>68</v>
      </c>
      <c r="M694">
        <v>66.2</v>
      </c>
      <c r="N694">
        <v>350</v>
      </c>
      <c r="O694" t="s">
        <v>46</v>
      </c>
      <c r="P694">
        <v>18.3</v>
      </c>
      <c r="Q694">
        <v>6.4720000000000004</v>
      </c>
      <c r="R694">
        <v>350</v>
      </c>
      <c r="S694">
        <v>6.2300000000000001E-2</v>
      </c>
      <c r="T694">
        <v>9.6</v>
      </c>
      <c r="U694">
        <v>18.100000000000001</v>
      </c>
      <c r="V694">
        <v>363</v>
      </c>
      <c r="W694">
        <v>10</v>
      </c>
      <c r="X694">
        <v>-0.10009999999999999</v>
      </c>
      <c r="AH694">
        <v>-0.27439999999999998</v>
      </c>
      <c r="AI694">
        <v>1.17E-2</v>
      </c>
      <c r="AJ694">
        <v>3</v>
      </c>
      <c r="AK694">
        <f>AVERAGE(U694:U696)</f>
        <v>18.7</v>
      </c>
      <c r="AL694">
        <f>AVERAGE(V694:V696)</f>
        <v>323.66666666666669</v>
      </c>
      <c r="AM694">
        <v>212</v>
      </c>
      <c r="AN694">
        <f>8.314*(AK694+273.16)</f>
        <v>2426.5240400000002</v>
      </c>
      <c r="AO694">
        <f t="shared" ref="AO694:AO706" si="407">0.5*AM694/1.01325*1000/EXP(-3.9489+28990/AN694)</f>
        <v>35.156187210018871</v>
      </c>
      <c r="AP694">
        <f>LN(-AH694)+57052/AN694</f>
        <v>22.218653078156247</v>
      </c>
      <c r="AQ694">
        <f t="shared" ref="AQ694:AQ706" si="408">EXP(AP$694-57052/AN694)</f>
        <v>0.27439999999999998</v>
      </c>
      <c r="AS694">
        <f>0.15852+0.0847*COS(RADIANS(E694/365*360))</f>
        <v>7.4725086923709966E-2</v>
      </c>
      <c r="AT694">
        <f>0.000000926*E694*E694 - 0.000385884*E694+ 0.056568805</f>
        <v>1.7460564999999997E-2</v>
      </c>
      <c r="AU694">
        <v>10</v>
      </c>
      <c r="AV694">
        <f t="shared" ref="AV694:AV706" si="409">(X694+AQ694)/(V694-AO694)*(4*V694+8*AO694)</f>
        <v>0.92149180695132082</v>
      </c>
      <c r="AW694">
        <f t="shared" ref="AW694:AW706" si="410">(X694+AQ694)/(V694-AO694)*(4.5*V694+10.5*AO694)</f>
        <v>1.0647147586891512</v>
      </c>
      <c r="AX694">
        <f t="shared" ref="AX694:AX706" si="411">AW694/AV694</f>
        <v>1.155425095109279</v>
      </c>
      <c r="AY694" s="5"/>
      <c r="BD694" s="5"/>
      <c r="BG694">
        <f>AVERAGE(BA694:BA706)</f>
        <v>58.582690814021703</v>
      </c>
      <c r="BH694">
        <f>AVERAGE(BF694:BF706)</f>
        <v>27.114330909874184</v>
      </c>
      <c r="BI694">
        <f>BG694/BH694</f>
        <v>2.1605803591003507</v>
      </c>
    </row>
    <row r="695" spans="1:61">
      <c r="A695">
        <v>276</v>
      </c>
      <c r="B695">
        <v>101</v>
      </c>
      <c r="C695" t="s">
        <v>59</v>
      </c>
      <c r="D695">
        <v>2</v>
      </c>
      <c r="E695" s="2">
        <f t="shared" ref="E695:E703" si="412">ROUND(F695,0)-"1-1-83"+1</f>
        <v>174</v>
      </c>
      <c r="F695" s="3">
        <v>30490.227777777778</v>
      </c>
      <c r="G695" t="s">
        <v>47</v>
      </c>
      <c r="H695">
        <v>-10</v>
      </c>
      <c r="I695">
        <v>-10.1</v>
      </c>
      <c r="J695">
        <v>1040</v>
      </c>
      <c r="K695">
        <v>16.7</v>
      </c>
      <c r="L695">
        <v>72</v>
      </c>
      <c r="M695">
        <v>71.8</v>
      </c>
      <c r="N695">
        <v>350</v>
      </c>
      <c r="O695" t="s">
        <v>46</v>
      </c>
      <c r="P695">
        <v>16.8</v>
      </c>
      <c r="Q695">
        <v>5.54</v>
      </c>
      <c r="R695">
        <v>350</v>
      </c>
      <c r="S695">
        <v>0.16830000000000001</v>
      </c>
      <c r="T695">
        <v>30.4</v>
      </c>
      <c r="U695">
        <v>17</v>
      </c>
      <c r="V695">
        <v>352</v>
      </c>
      <c r="W695">
        <v>21</v>
      </c>
      <c r="X695">
        <v>-9.5100000000000004E-2</v>
      </c>
      <c r="AH695">
        <v>-0.3634</v>
      </c>
      <c r="AI695">
        <v>1.2800000000000001E-2</v>
      </c>
      <c r="AJ695">
        <v>2</v>
      </c>
      <c r="AK695">
        <f>AVERAGE(U694:U695)</f>
        <v>17.55</v>
      </c>
      <c r="AL695">
        <f>AVERAGE(V694:V695)</f>
        <v>357.5</v>
      </c>
      <c r="AM695">
        <v>212</v>
      </c>
      <c r="AN695">
        <f>8.314*(AK695+273.16)</f>
        <v>2416.9629400000003</v>
      </c>
      <c r="AO695">
        <f t="shared" si="407"/>
        <v>33.533327008405088</v>
      </c>
      <c r="AP695">
        <f>LN(-AH695)+57052/AN695</f>
        <v>22.592579160393377</v>
      </c>
      <c r="AQ695">
        <f t="shared" si="408"/>
        <v>0.25002929068142721</v>
      </c>
      <c r="AR695">
        <f>AI695*4*(1+2*AO695/AL695)/(1-AO695/AL695)</f>
        <v>6.7098916332744674E-2</v>
      </c>
      <c r="AS695">
        <f>0.15852+0.0847*COS(RADIANS(E695/365*360))</f>
        <v>7.4725086923709966E-2</v>
      </c>
      <c r="AU695">
        <v>21</v>
      </c>
      <c r="AV695">
        <f t="shared" si="409"/>
        <v>0.81547872931466203</v>
      </c>
      <c r="AW695">
        <f t="shared" si="410"/>
        <v>0.94188376630261395</v>
      </c>
      <c r="AX695">
        <f t="shared" si="411"/>
        <v>1.1550071540114655</v>
      </c>
      <c r="AY695" s="5"/>
      <c r="BD695" s="5"/>
    </row>
    <row r="696" spans="1:61">
      <c r="A696">
        <v>276</v>
      </c>
      <c r="B696">
        <v>101</v>
      </c>
      <c r="C696" t="s">
        <v>59</v>
      </c>
      <c r="D696">
        <v>2</v>
      </c>
      <c r="E696" s="2">
        <f t="shared" si="401"/>
        <v>174</v>
      </c>
      <c r="F696" s="3">
        <v>30490.801388888889</v>
      </c>
      <c r="G696" t="s">
        <v>47</v>
      </c>
      <c r="H696">
        <v>-10</v>
      </c>
      <c r="I696">
        <v>-14.5</v>
      </c>
      <c r="J696">
        <v>1040</v>
      </c>
      <c r="K696">
        <v>21</v>
      </c>
      <c r="L696">
        <v>56.6</v>
      </c>
      <c r="M696">
        <v>54.6</v>
      </c>
      <c r="N696">
        <v>350</v>
      </c>
      <c r="O696" t="s">
        <v>46</v>
      </c>
      <c r="P696">
        <v>21.2</v>
      </c>
      <c r="Q696">
        <v>10.512</v>
      </c>
      <c r="R696">
        <v>348</v>
      </c>
      <c r="S696">
        <v>0.1547</v>
      </c>
      <c r="T696">
        <v>14.7</v>
      </c>
      <c r="U696">
        <v>21</v>
      </c>
      <c r="V696">
        <v>256</v>
      </c>
      <c r="W696">
        <v>91</v>
      </c>
      <c r="X696">
        <v>0.79910000000000003</v>
      </c>
      <c r="AM696">
        <v>212</v>
      </c>
      <c r="AN696">
        <f t="shared" ref="AN696:AN706" si="413">8.314*(U696+273.16)</f>
        <v>2445.64624</v>
      </c>
      <c r="AO696">
        <f t="shared" si="407"/>
        <v>38.598512400160303</v>
      </c>
      <c r="AQ696">
        <f t="shared" si="408"/>
        <v>0.32977904424165572</v>
      </c>
      <c r="AS696">
        <f>0.15852+0.0847*COS(RADIANS(E696/365*360))</f>
        <v>7.4725086923709966E-2</v>
      </c>
      <c r="AU696">
        <v>91</v>
      </c>
      <c r="AV696">
        <f t="shared" si="409"/>
        <v>6.9206359727048437</v>
      </c>
      <c r="AW696">
        <f t="shared" si="410"/>
        <v>8.0863554437602261</v>
      </c>
      <c r="AX696">
        <f t="shared" si="411"/>
        <v>1.1684410906241867</v>
      </c>
      <c r="AY696" s="5"/>
      <c r="BD696" s="5"/>
    </row>
    <row r="697" spans="1:61">
      <c r="A697">
        <v>276</v>
      </c>
      <c r="B697">
        <v>101</v>
      </c>
      <c r="C697" t="s">
        <v>59</v>
      </c>
      <c r="D697">
        <v>2</v>
      </c>
      <c r="E697" s="2">
        <f t="shared" si="412"/>
        <v>174</v>
      </c>
      <c r="F697" s="3">
        <v>30490.304861111112</v>
      </c>
      <c r="G697" t="s">
        <v>47</v>
      </c>
      <c r="H697">
        <v>-10</v>
      </c>
      <c r="I697">
        <v>-10.4</v>
      </c>
      <c r="J697">
        <v>1040</v>
      </c>
      <c r="K697">
        <v>18</v>
      </c>
      <c r="L697">
        <v>76.099999999999994</v>
      </c>
      <c r="M697">
        <v>78.900000000000006</v>
      </c>
      <c r="N697">
        <v>350</v>
      </c>
      <c r="O697" t="s">
        <v>46</v>
      </c>
      <c r="P697">
        <v>16.2</v>
      </c>
      <c r="Q697">
        <v>5.0579999999999998</v>
      </c>
      <c r="R697">
        <v>341</v>
      </c>
      <c r="S697">
        <v>0.26569999999999999</v>
      </c>
      <c r="T697">
        <v>52.5</v>
      </c>
      <c r="U697">
        <v>18.2</v>
      </c>
      <c r="V697">
        <v>233</v>
      </c>
      <c r="W697">
        <v>234</v>
      </c>
      <c r="X697">
        <v>3.4832999999999998</v>
      </c>
      <c r="AM697">
        <v>212</v>
      </c>
      <c r="AN697">
        <f t="shared" si="413"/>
        <v>2422.3670400000001</v>
      </c>
      <c r="AO697">
        <f t="shared" si="407"/>
        <v>34.442741323101345</v>
      </c>
      <c r="AQ697">
        <f t="shared" si="408"/>
        <v>0.26354878488938371</v>
      </c>
      <c r="AS697">
        <f>0.15852+0.0847*COS(RADIANS(E697/365*360))</f>
        <v>7.4725086923709966E-2</v>
      </c>
      <c r="AU697">
        <v>234</v>
      </c>
      <c r="AV697">
        <f t="shared" si="409"/>
        <v>22.786762093029864</v>
      </c>
      <c r="AW697">
        <f t="shared" si="410"/>
        <v>26.610028223842633</v>
      </c>
      <c r="AX697">
        <f t="shared" si="411"/>
        <v>1.1677845283679971</v>
      </c>
      <c r="AY697" s="5"/>
      <c r="BD697" s="5"/>
    </row>
    <row r="698" spans="1:61">
      <c r="A698">
        <v>276</v>
      </c>
      <c r="B698">
        <v>101</v>
      </c>
      <c r="C698" t="s">
        <v>59</v>
      </c>
      <c r="D698">
        <v>2</v>
      </c>
      <c r="E698" s="2">
        <f t="shared" si="401"/>
        <v>173</v>
      </c>
      <c r="F698" s="3">
        <v>30490.350694444445</v>
      </c>
      <c r="G698" t="s">
        <v>47</v>
      </c>
      <c r="H698">
        <v>-10</v>
      </c>
      <c r="I698">
        <v>-14.4</v>
      </c>
      <c r="J698">
        <v>1040</v>
      </c>
      <c r="K698">
        <v>22.5</v>
      </c>
      <c r="L698">
        <v>67.2</v>
      </c>
      <c r="M698">
        <v>64.599999999999994</v>
      </c>
      <c r="N698">
        <v>350</v>
      </c>
      <c r="O698" t="s">
        <v>46</v>
      </c>
      <c r="P698">
        <v>20.100000000000001</v>
      </c>
      <c r="Q698">
        <v>8.7070000000000007</v>
      </c>
      <c r="R698">
        <v>335</v>
      </c>
      <c r="S698">
        <v>0.91039999999999999</v>
      </c>
      <c r="T698">
        <v>104.6</v>
      </c>
      <c r="U698">
        <v>22.5</v>
      </c>
      <c r="V698">
        <v>250</v>
      </c>
      <c r="W698">
        <v>413</v>
      </c>
      <c r="X698">
        <v>5.3262999999999998</v>
      </c>
      <c r="AM698">
        <v>212</v>
      </c>
      <c r="AN698">
        <f t="shared" si="413"/>
        <v>2458.11724</v>
      </c>
      <c r="AO698">
        <f t="shared" si="407"/>
        <v>40.990991789088845</v>
      </c>
      <c r="AQ698">
        <f t="shared" si="408"/>
        <v>0.37121260395273198</v>
      </c>
      <c r="AS698">
        <f>0.15852+0.0847*COS(RADIANS(E698/365*360))</f>
        <v>7.495007308407664E-2</v>
      </c>
      <c r="AU698">
        <v>413</v>
      </c>
      <c r="AV698">
        <f t="shared" si="409"/>
        <v>36.198851942557624</v>
      </c>
      <c r="AW698">
        <f t="shared" si="410"/>
        <v>42.399808626220668</v>
      </c>
      <c r="AX698">
        <f t="shared" si="411"/>
        <v>1.1713025786978843</v>
      </c>
      <c r="AY698" s="5"/>
      <c r="BD698" s="5"/>
    </row>
    <row r="699" spans="1:61">
      <c r="A699">
        <v>276</v>
      </c>
      <c r="B699">
        <v>101</v>
      </c>
      <c r="C699" t="s">
        <v>59</v>
      </c>
      <c r="D699">
        <v>2</v>
      </c>
      <c r="E699" s="2">
        <f t="shared" si="412"/>
        <v>174</v>
      </c>
      <c r="F699" s="3">
        <v>30490.391666666666</v>
      </c>
      <c r="G699" t="s">
        <v>47</v>
      </c>
      <c r="H699">
        <v>-10</v>
      </c>
      <c r="I699">
        <v>-20.399999999999999</v>
      </c>
      <c r="J699">
        <v>1040</v>
      </c>
      <c r="K699">
        <v>23.2</v>
      </c>
      <c r="L699">
        <v>64.8</v>
      </c>
      <c r="M699">
        <v>55.8</v>
      </c>
      <c r="N699">
        <v>350</v>
      </c>
      <c r="O699" t="s">
        <v>46</v>
      </c>
      <c r="P699">
        <v>22.7</v>
      </c>
      <c r="Q699">
        <v>10.086</v>
      </c>
      <c r="R699">
        <v>332</v>
      </c>
      <c r="S699">
        <v>0.98409999999999997</v>
      </c>
      <c r="T699">
        <v>97.6</v>
      </c>
      <c r="U699">
        <v>23.4</v>
      </c>
      <c r="V699">
        <v>215</v>
      </c>
      <c r="W699">
        <v>580</v>
      </c>
      <c r="X699">
        <v>6.8189000000000002</v>
      </c>
      <c r="AM699">
        <v>212</v>
      </c>
      <c r="AN699">
        <f t="shared" si="413"/>
        <v>2465.5998399999999</v>
      </c>
      <c r="AO699">
        <f t="shared" si="407"/>
        <v>42.484677111600078</v>
      </c>
      <c r="AQ699">
        <f t="shared" si="408"/>
        <v>0.39830240481173917</v>
      </c>
      <c r="AS699">
        <f>0.15852+0.0847*COS(RADIANS(E699/365*360))</f>
        <v>7.4725086923709966E-2</v>
      </c>
      <c r="AU699">
        <v>580</v>
      </c>
      <c r="AV699">
        <f t="shared" si="409"/>
        <v>50.197037768523394</v>
      </c>
      <c r="AW699">
        <f t="shared" si="410"/>
        <v>59.137696008248369</v>
      </c>
      <c r="AX699">
        <f t="shared" si="411"/>
        <v>1.1781112718434417</v>
      </c>
      <c r="AY699" s="5"/>
      <c r="BD699" s="5"/>
    </row>
    <row r="700" spans="1:61">
      <c r="A700">
        <v>276</v>
      </c>
      <c r="B700">
        <v>101</v>
      </c>
      <c r="C700" t="s">
        <v>59</v>
      </c>
      <c r="D700">
        <v>2</v>
      </c>
      <c r="E700" s="2">
        <f t="shared" si="401"/>
        <v>174</v>
      </c>
      <c r="F700" s="3">
        <v>30490.746527777777</v>
      </c>
      <c r="G700" t="s">
        <v>47</v>
      </c>
      <c r="H700">
        <v>-10</v>
      </c>
      <c r="I700">
        <v>-23.3</v>
      </c>
      <c r="J700">
        <v>1040</v>
      </c>
      <c r="K700">
        <v>26.5</v>
      </c>
      <c r="L700">
        <v>48.5</v>
      </c>
      <c r="M700">
        <v>42.6</v>
      </c>
      <c r="N700">
        <v>350</v>
      </c>
      <c r="O700" t="s">
        <v>46</v>
      </c>
      <c r="P700">
        <v>27.1</v>
      </c>
      <c r="Q700">
        <v>18.991</v>
      </c>
      <c r="R700">
        <v>341</v>
      </c>
      <c r="S700">
        <v>0.79510000000000003</v>
      </c>
      <c r="T700">
        <v>41.9</v>
      </c>
      <c r="U700">
        <v>27.3</v>
      </c>
      <c r="V700">
        <v>192</v>
      </c>
      <c r="W700">
        <v>670</v>
      </c>
      <c r="X700">
        <v>3.6682999999999999</v>
      </c>
      <c r="AM700">
        <v>212</v>
      </c>
      <c r="AN700">
        <f t="shared" si="413"/>
        <v>2498.0244400000001</v>
      </c>
      <c r="AO700">
        <f t="shared" si="407"/>
        <v>49.489508725364743</v>
      </c>
      <c r="AQ700">
        <f t="shared" si="408"/>
        <v>0.53783969521111552</v>
      </c>
      <c r="AS700">
        <f>0.15852+0.0847*COS(RADIANS(E700/365*360))</f>
        <v>7.4725086923709966E-2</v>
      </c>
      <c r="AU700">
        <v>670</v>
      </c>
      <c r="AV700">
        <f t="shared" si="409"/>
        <v>34.35251355395129</v>
      </c>
      <c r="AW700">
        <f t="shared" si="410"/>
        <v>40.837572094833554</v>
      </c>
      <c r="AX700">
        <f t="shared" si="411"/>
        <v>1.1887797389468271</v>
      </c>
      <c r="AY700" s="5"/>
      <c r="BD700" s="5"/>
    </row>
    <row r="701" spans="1:61">
      <c r="A701">
        <v>276</v>
      </c>
      <c r="B701">
        <v>101</v>
      </c>
      <c r="C701" t="s">
        <v>59</v>
      </c>
      <c r="D701">
        <v>2</v>
      </c>
      <c r="E701" s="2">
        <f t="shared" si="412"/>
        <v>174</v>
      </c>
      <c r="F701" s="3">
        <v>30490.442361111112</v>
      </c>
      <c r="G701" t="s">
        <v>47</v>
      </c>
      <c r="H701">
        <v>-10</v>
      </c>
      <c r="I701">
        <v>-27.7</v>
      </c>
      <c r="J701">
        <v>1040</v>
      </c>
      <c r="K701">
        <v>24.9</v>
      </c>
      <c r="L701">
        <v>63.3</v>
      </c>
      <c r="M701">
        <v>48.5</v>
      </c>
      <c r="N701">
        <v>350</v>
      </c>
      <c r="O701" t="s">
        <v>46</v>
      </c>
      <c r="P701">
        <v>25.9</v>
      </c>
      <c r="Q701">
        <v>11.81</v>
      </c>
      <c r="R701">
        <v>329</v>
      </c>
      <c r="S701">
        <v>1.5241</v>
      </c>
      <c r="T701">
        <v>129.1</v>
      </c>
      <c r="U701">
        <v>25.2</v>
      </c>
      <c r="V701">
        <v>221</v>
      </c>
      <c r="W701">
        <v>775</v>
      </c>
      <c r="X701">
        <v>8.2212999999999994</v>
      </c>
      <c r="AM701">
        <v>212</v>
      </c>
      <c r="AN701">
        <f t="shared" si="413"/>
        <v>2480.56504</v>
      </c>
      <c r="AO701">
        <f t="shared" si="407"/>
        <v>45.607764453888748</v>
      </c>
      <c r="AQ701">
        <f t="shared" si="408"/>
        <v>0.4579728240914076</v>
      </c>
      <c r="AS701">
        <f>0.15852+0.0847*COS(RADIANS(E701/365*360))</f>
        <v>7.4725086923709966E-2</v>
      </c>
      <c r="AU701">
        <v>775</v>
      </c>
      <c r="AV701">
        <f t="shared" si="409"/>
        <v>61.799856689692106</v>
      </c>
      <c r="AW701">
        <f t="shared" si="410"/>
        <v>72.910184450069423</v>
      </c>
      <c r="AX701">
        <f t="shared" si="411"/>
        <v>1.1797791832457512</v>
      </c>
      <c r="AY701" s="5"/>
      <c r="BB701">
        <f>+EXP(11.88-14510/AN701)*1000</f>
        <v>415933.87151899486</v>
      </c>
      <c r="BC701">
        <f>+EXP(38.08-80470/AN701)</f>
        <v>281.40938233604703</v>
      </c>
      <c r="BD701" s="5">
        <f>(X701+AQ701)*(V701+BC701*(1+212.78/BB701*1000))/(V701-AO701)</f>
        <v>31.985598166032744</v>
      </c>
      <c r="BE701">
        <f>+LN(BD701)-LN(1+EXP(645/8.31-203000/AN701))+(74000/AN701)</f>
        <v>33.282590436327595</v>
      </c>
      <c r="BF701">
        <f>EXP(BE701-74000/8.314/298.16)/(1+EXP(645/8.314-203000/298.16/8.314))</f>
        <v>30.488129995130198</v>
      </c>
    </row>
    <row r="702" spans="1:61">
      <c r="A702">
        <v>276</v>
      </c>
      <c r="B702">
        <v>101</v>
      </c>
      <c r="C702" t="s">
        <v>59</v>
      </c>
      <c r="D702">
        <v>2</v>
      </c>
      <c r="E702" s="2">
        <f t="shared" si="401"/>
        <v>174</v>
      </c>
      <c r="F702" s="3">
        <v>30490.547916666666</v>
      </c>
      <c r="G702" t="s">
        <v>47</v>
      </c>
      <c r="H702">
        <v>-10</v>
      </c>
      <c r="I702">
        <v>-31.3</v>
      </c>
      <c r="J702">
        <v>1040</v>
      </c>
      <c r="K702">
        <v>29.1</v>
      </c>
      <c r="L702">
        <v>59</v>
      </c>
      <c r="M702">
        <v>43.8</v>
      </c>
      <c r="N702">
        <v>350</v>
      </c>
      <c r="O702" t="s">
        <v>46</v>
      </c>
      <c r="P702">
        <v>28.8</v>
      </c>
      <c r="Q702">
        <v>16.32</v>
      </c>
      <c r="R702">
        <v>326</v>
      </c>
      <c r="S702">
        <v>2.9746999999999999</v>
      </c>
      <c r="T702">
        <v>182.3</v>
      </c>
      <c r="U702">
        <v>29.2</v>
      </c>
      <c r="V702">
        <v>243</v>
      </c>
      <c r="W702">
        <v>830</v>
      </c>
      <c r="X702">
        <v>8.6712000000000007</v>
      </c>
      <c r="AM702">
        <v>212</v>
      </c>
      <c r="AN702">
        <f t="shared" si="413"/>
        <v>2513.8210400000003</v>
      </c>
      <c r="AO702">
        <f t="shared" si="407"/>
        <v>53.23342210139208</v>
      </c>
      <c r="AQ702">
        <f t="shared" si="408"/>
        <v>0.62084259953138299</v>
      </c>
      <c r="AS702">
        <f>0.15852+0.0847*COS(RADIANS(E702/365*360))</f>
        <v>7.4725086923709966E-2</v>
      </c>
      <c r="AU702">
        <v>830</v>
      </c>
      <c r="AV702">
        <f t="shared" si="409"/>
        <v>68.447475617989497</v>
      </c>
      <c r="AW702">
        <f t="shared" si="410"/>
        <v>80.913323222721175</v>
      </c>
      <c r="AX702">
        <f t="shared" si="411"/>
        <v>1.1821228247233617</v>
      </c>
      <c r="AY702" s="5"/>
      <c r="BB702">
        <f>+EXP(11.88-14510/AN702)*1000</f>
        <v>449398.72016829386</v>
      </c>
      <c r="BC702">
        <f>+EXP(38.08-80470/AN702)</f>
        <v>432.23537475240215</v>
      </c>
      <c r="BD702" s="5">
        <f>(X702+AQ702)*(V702+BC702*(1+212.78/BB702*1000))/(V702-AO702)</f>
        <v>43.084327354977361</v>
      </c>
      <c r="BE702">
        <f>+LN(BD702)-LN(1+EXP(645/8.31-203000/AN702))+(74000/AN702)</f>
        <v>33.157889009316719</v>
      </c>
      <c r="BF702">
        <f>EXP(BE702-74000/8.314/298.16)/(1+EXP(645/8.314-203000/298.16/8.314))</f>
        <v>26.913714795070344</v>
      </c>
    </row>
    <row r="703" spans="1:61">
      <c r="A703">
        <v>276</v>
      </c>
      <c r="B703">
        <v>101</v>
      </c>
      <c r="C703" t="s">
        <v>59</v>
      </c>
      <c r="D703">
        <v>2</v>
      </c>
      <c r="E703" s="2">
        <f t="shared" si="412"/>
        <v>174</v>
      </c>
      <c r="F703" s="3">
        <v>30490.494444444445</v>
      </c>
      <c r="G703" t="s">
        <v>47</v>
      </c>
      <c r="H703">
        <v>-10</v>
      </c>
      <c r="I703">
        <v>-31.2</v>
      </c>
      <c r="J703">
        <v>1040</v>
      </c>
      <c r="K703">
        <v>26.5</v>
      </c>
      <c r="L703">
        <v>66</v>
      </c>
      <c r="M703">
        <v>50.2</v>
      </c>
      <c r="N703">
        <v>350</v>
      </c>
      <c r="O703" t="s">
        <v>46</v>
      </c>
      <c r="P703">
        <v>26.2</v>
      </c>
      <c r="Q703">
        <v>13.09</v>
      </c>
      <c r="R703">
        <v>322</v>
      </c>
      <c r="S703">
        <v>2.1776</v>
      </c>
      <c r="T703">
        <v>166.4</v>
      </c>
      <c r="U703">
        <v>27.3</v>
      </c>
      <c r="V703">
        <v>214</v>
      </c>
      <c r="W703">
        <v>1190</v>
      </c>
      <c r="X703">
        <v>10.555899999999999</v>
      </c>
      <c r="AM703">
        <v>212</v>
      </c>
      <c r="AN703">
        <f t="shared" si="413"/>
        <v>2498.0244400000001</v>
      </c>
      <c r="AO703">
        <f t="shared" si="407"/>
        <v>49.489508725364743</v>
      </c>
      <c r="AQ703">
        <f t="shared" si="408"/>
        <v>0.53783969521111552</v>
      </c>
      <c r="AS703">
        <f>0.15852+0.0847*COS(RADIANS(E703/365*360))</f>
        <v>7.4725086923709966E-2</v>
      </c>
      <c r="AU703">
        <v>1190</v>
      </c>
      <c r="AV703">
        <f t="shared" si="409"/>
        <v>84.422767758074784</v>
      </c>
      <c r="AW703">
        <f t="shared" si="410"/>
        <v>99.981589849987913</v>
      </c>
      <c r="AX703">
        <f t="shared" si="411"/>
        <v>1.1842965174572231</v>
      </c>
      <c r="AY703" s="5"/>
      <c r="BD703" s="5"/>
    </row>
    <row r="704" spans="1:61">
      <c r="A704">
        <v>276</v>
      </c>
      <c r="B704">
        <v>101</v>
      </c>
      <c r="C704" t="s">
        <v>59</v>
      </c>
      <c r="D704">
        <v>2</v>
      </c>
      <c r="E704" s="2">
        <f t="shared" si="401"/>
        <v>174</v>
      </c>
      <c r="F704" s="3">
        <v>30490.645138888889</v>
      </c>
      <c r="G704" t="s">
        <v>47</v>
      </c>
      <c r="H704">
        <v>-10</v>
      </c>
      <c r="I704">
        <v>-26.8</v>
      </c>
      <c r="J704">
        <v>1040</v>
      </c>
      <c r="K704">
        <v>29.5</v>
      </c>
      <c r="L704">
        <v>48.7</v>
      </c>
      <c r="M704">
        <v>42.3</v>
      </c>
      <c r="N704">
        <v>350</v>
      </c>
      <c r="O704" t="s">
        <v>46</v>
      </c>
      <c r="P704">
        <v>28.8</v>
      </c>
      <c r="Q704">
        <v>22.978999999999999</v>
      </c>
      <c r="R704">
        <v>336</v>
      </c>
      <c r="S704">
        <v>1.5405</v>
      </c>
      <c r="T704">
        <v>67</v>
      </c>
      <c r="U704">
        <v>30.5</v>
      </c>
      <c r="V704">
        <v>200</v>
      </c>
      <c r="W704">
        <v>1360</v>
      </c>
      <c r="X704">
        <v>5.2903000000000002</v>
      </c>
      <c r="AM704">
        <v>212</v>
      </c>
      <c r="AN704">
        <f t="shared" si="413"/>
        <v>2524.6292400000002</v>
      </c>
      <c r="AO704">
        <f t="shared" si="407"/>
        <v>55.927553882085853</v>
      </c>
      <c r="AQ704">
        <f t="shared" si="408"/>
        <v>0.68419205145858986</v>
      </c>
      <c r="AS704">
        <f>0.15852+0.0847*COS(RADIANS(E704/365*360))</f>
        <v>7.4725086923709966E-2</v>
      </c>
      <c r="AU704">
        <v>1360</v>
      </c>
      <c r="AV704">
        <f t="shared" si="409"/>
        <v>51.728860382336109</v>
      </c>
      <c r="AW704">
        <f t="shared" si="410"/>
        <v>61.673829452190844</v>
      </c>
      <c r="AX704">
        <f t="shared" si="411"/>
        <v>1.1922518492839376</v>
      </c>
      <c r="AY704" s="5"/>
      <c r="BD704" s="5"/>
    </row>
    <row r="705" spans="1:61">
      <c r="A705">
        <v>276</v>
      </c>
      <c r="B705">
        <v>101</v>
      </c>
      <c r="C705" t="s">
        <v>59</v>
      </c>
      <c r="D705">
        <v>2</v>
      </c>
      <c r="E705" s="2">
        <f t="shared" si="401"/>
        <v>174</v>
      </c>
      <c r="F705" s="3">
        <v>30490.68611111111</v>
      </c>
      <c r="G705" t="s">
        <v>47</v>
      </c>
      <c r="H705">
        <v>-10</v>
      </c>
      <c r="I705">
        <v>-27.5</v>
      </c>
      <c r="J705">
        <v>1040</v>
      </c>
      <c r="K705">
        <v>28.1</v>
      </c>
      <c r="L705">
        <v>51.8</v>
      </c>
      <c r="M705">
        <v>44.5</v>
      </c>
      <c r="N705">
        <v>350</v>
      </c>
      <c r="O705" t="s">
        <v>46</v>
      </c>
      <c r="P705">
        <v>26.8</v>
      </c>
      <c r="Q705">
        <v>21.213000000000001</v>
      </c>
      <c r="R705">
        <v>334</v>
      </c>
      <c r="S705">
        <v>1.4818</v>
      </c>
      <c r="T705">
        <v>69.900000000000006</v>
      </c>
      <c r="U705">
        <v>29.6</v>
      </c>
      <c r="V705">
        <v>195</v>
      </c>
      <c r="W705">
        <v>1450</v>
      </c>
      <c r="X705">
        <v>5.6501000000000001</v>
      </c>
      <c r="AM705">
        <v>212</v>
      </c>
      <c r="AN705">
        <f t="shared" si="413"/>
        <v>2517.1466400000004</v>
      </c>
      <c r="AO705">
        <f t="shared" si="407"/>
        <v>54.050705031750027</v>
      </c>
      <c r="AQ705">
        <f t="shared" si="408"/>
        <v>0.63974020852118085</v>
      </c>
      <c r="AS705">
        <f>0.15852+0.0847*COS(RADIANS(E705/365*360))</f>
        <v>7.4725086923709966E-2</v>
      </c>
      <c r="AU705">
        <v>1450</v>
      </c>
      <c r="AV705">
        <f t="shared" si="409"/>
        <v>54.103411775314385</v>
      </c>
      <c r="AW705">
        <f t="shared" si="410"/>
        <v>64.484344614882389</v>
      </c>
      <c r="AX705">
        <f t="shared" si="411"/>
        <v>1.1918720557342835</v>
      </c>
      <c r="AY705" s="5">
        <f>W705*AS705*AV705/SQRT(W705^2*AS705^2-AV705^2)</f>
        <v>62.445493705251586</v>
      </c>
      <c r="AZ705">
        <f>LN(AY705)-LN(1+EXP(614.6/8.314-200000/AN705))+32879/AN705</f>
        <v>17.192354171512672</v>
      </c>
      <c r="BA705">
        <f>EXP(AZ705-32879/8.314/298.16)/(1+EXP(614.6/8.314-200000/298.16/8.314))</f>
        <v>50.788006683188279</v>
      </c>
      <c r="BB705">
        <f>+EXP(11.88-14510/AN705)*1000</f>
        <v>452838.91778194433</v>
      </c>
      <c r="BC705">
        <f>+EXP(38.08-80470/AN705)</f>
        <v>450.90765965696903</v>
      </c>
      <c r="BD705" s="5">
        <f>(X705+AQ705)*(V705+BC705*(1+212.78/BB705*1000))/(V705-AO705)</f>
        <v>38.278307049971176</v>
      </c>
      <c r="BE705">
        <f>+LN(BD705)-LN(1+EXP(645/8.31-203000/AN705))+(74000/AN705)</f>
        <v>32.996044236099728</v>
      </c>
      <c r="BF705">
        <f>EXP(BE705-74000/8.314/298.16)/(1+EXP(645/8.314-203000/298.16/8.314))</f>
        <v>22.892085217934476</v>
      </c>
    </row>
    <row r="706" spans="1:61">
      <c r="A706">
        <v>276</v>
      </c>
      <c r="B706">
        <v>101</v>
      </c>
      <c r="C706" t="s">
        <v>59</v>
      </c>
      <c r="D706">
        <v>2</v>
      </c>
      <c r="E706" s="2">
        <f t="shared" si="401"/>
        <v>174</v>
      </c>
      <c r="F706" s="3">
        <v>30490.599305555555</v>
      </c>
      <c r="G706" t="s">
        <v>47</v>
      </c>
      <c r="H706">
        <v>-10</v>
      </c>
      <c r="I706">
        <v>-28.3</v>
      </c>
      <c r="J706">
        <v>1040</v>
      </c>
      <c r="K706">
        <v>29.2</v>
      </c>
      <c r="L706">
        <v>55</v>
      </c>
      <c r="M706">
        <v>46.4</v>
      </c>
      <c r="N706">
        <v>350</v>
      </c>
      <c r="O706" t="s">
        <v>46</v>
      </c>
      <c r="P706">
        <v>27</v>
      </c>
      <c r="Q706">
        <v>22.309000000000001</v>
      </c>
      <c r="R706">
        <v>331</v>
      </c>
      <c r="S706">
        <v>2.4169</v>
      </c>
      <c r="T706">
        <v>108.3</v>
      </c>
      <c r="U706">
        <v>31.1</v>
      </c>
      <c r="V706">
        <v>206</v>
      </c>
      <c r="W706">
        <v>1800</v>
      </c>
      <c r="X706">
        <v>7.7793999999999999</v>
      </c>
      <c r="AM706">
        <v>212</v>
      </c>
      <c r="AN706">
        <f t="shared" si="413"/>
        <v>2529.6176400000004</v>
      </c>
      <c r="AO706">
        <f t="shared" si="407"/>
        <v>57.208436187594522</v>
      </c>
      <c r="AQ706">
        <f t="shared" si="408"/>
        <v>0.71537164607592374</v>
      </c>
      <c r="AS706">
        <f>0.15852+0.0847*COS(RADIANS(E706/365*360))</f>
        <v>7.4725086923709966E-2</v>
      </c>
      <c r="AU706">
        <v>1800</v>
      </c>
      <c r="AV706">
        <f t="shared" si="409"/>
        <v>73.17264749791272</v>
      </c>
      <c r="AW706">
        <f t="shared" si="410"/>
        <v>87.218423549352948</v>
      </c>
      <c r="AX706">
        <f t="shared" si="411"/>
        <v>1.1919539135418176</v>
      </c>
      <c r="AY706" s="5">
        <f>W706*AS706*AV706/SQRT(W706^2*AS706^2-AV706^2)</f>
        <v>87.206186605558742</v>
      </c>
      <c r="AZ706">
        <f>LN(AY706)-LN(1+EXP(614.6/8.314-200000/AN706))+32879/AN706</f>
        <v>17.460050193350664</v>
      </c>
      <c r="BA706">
        <f>EXP(AZ706-32879/8.314/298.16)/(1+EXP(614.6/8.314-200000/298.16/8.314))</f>
        <v>66.377374944855134</v>
      </c>
      <c r="BB706">
        <f>+EXP(11.88-14510/AN706)*1000</f>
        <v>465892.65031151107</v>
      </c>
      <c r="BC706">
        <f>+EXP(38.08-80470/AN706)</f>
        <v>527.87961676375471</v>
      </c>
      <c r="BD706" s="5">
        <f>(X706+AQ706)*(V706+BC706*(1+212.78/BB706*1000))/(V706-AO706)</f>
        <v>55.66274771895268</v>
      </c>
      <c r="BE706">
        <f>+LN(BD706)-LN(1+EXP(645/8.31-203000/AN706))+(74000/AN706)</f>
        <v>33.203276045458274</v>
      </c>
      <c r="BF706">
        <f>EXP(BE706-74000/8.314/298.16)/(1+EXP(645/8.314-203000/298.16/8.314))</f>
        <v>28.163393631361718</v>
      </c>
    </row>
    <row r="707" spans="1:61">
      <c r="E707" s="2"/>
      <c r="F707" s="3"/>
    </row>
    <row r="708" spans="1:61">
      <c r="A708">
        <v>281</v>
      </c>
      <c r="B708">
        <v>102</v>
      </c>
      <c r="C708" t="s">
        <v>60</v>
      </c>
      <c r="D708">
        <v>1</v>
      </c>
      <c r="E708" s="2">
        <f t="shared" si="401"/>
        <v>174</v>
      </c>
      <c r="F708" s="3">
        <v>30490.819444444445</v>
      </c>
      <c r="G708" t="s">
        <v>47</v>
      </c>
      <c r="H708">
        <v>-6</v>
      </c>
      <c r="I708" t="s">
        <v>46</v>
      </c>
      <c r="J708">
        <v>1040</v>
      </c>
      <c r="K708">
        <v>18.5</v>
      </c>
      <c r="L708">
        <v>66.3</v>
      </c>
      <c r="M708">
        <v>66.2</v>
      </c>
      <c r="N708">
        <v>350</v>
      </c>
      <c r="O708" t="s">
        <v>46</v>
      </c>
      <c r="P708">
        <v>18.3</v>
      </c>
      <c r="Q708">
        <v>6.86</v>
      </c>
      <c r="R708">
        <v>351</v>
      </c>
      <c r="S708">
        <v>0.15090000000000001</v>
      </c>
      <c r="T708">
        <v>22</v>
      </c>
      <c r="U708">
        <v>18.399999999999999</v>
      </c>
      <c r="V708">
        <v>390</v>
      </c>
      <c r="W708">
        <v>37</v>
      </c>
      <c r="X708">
        <v>-0.59040000000000004</v>
      </c>
      <c r="AH708">
        <v>-1.1100000000000001</v>
      </c>
      <c r="AI708">
        <v>1.4E-2</v>
      </c>
      <c r="AJ708">
        <v>2</v>
      </c>
      <c r="AK708">
        <f>AVERAGE(U708:U709)</f>
        <v>17</v>
      </c>
      <c r="AL708">
        <f>AVERAGE(V708:V709)</f>
        <v>360.5</v>
      </c>
      <c r="AM708">
        <v>212</v>
      </c>
      <c r="AN708">
        <f>8.314*(AK708+273.16)</f>
        <v>2412.3902400000002</v>
      </c>
      <c r="AO708">
        <f t="shared" ref="AO708:AO717" si="414">0.5*AM708/1.01325*1000/EXP(-3.9489+28990/AN708)</f>
        <v>32.779533434967114</v>
      </c>
      <c r="AP708">
        <f>LN(-AH708)+57052/AN708</f>
        <v>23.753933394463761</v>
      </c>
      <c r="AQ708">
        <f t="shared" ref="AQ708:AQ717" si="415">EXP(AP$708-57052/AN708)</f>
        <v>1.1100000000000003</v>
      </c>
      <c r="AR708">
        <f>AI708*4*(1+2*AO708/AL708)/(1-AO708/AL708)</f>
        <v>7.2803837962258228E-2</v>
      </c>
      <c r="AS708">
        <f>0.15852+0.0847*COS(RADIANS(E708/365*360))</f>
        <v>7.4725086923709966E-2</v>
      </c>
      <c r="AT708">
        <f>0.000000926*E708*E708 - 0.000385884*E708+ 0.056568805</f>
        <v>1.7460564999999997E-2</v>
      </c>
      <c r="AU708">
        <v>37</v>
      </c>
      <c r="AV708">
        <f t="shared" ref="AV708:AV717" si="416">(X708+AQ708)/(V708-AO708)*(4*V708+8*AO708)</f>
        <v>2.6505591174185934</v>
      </c>
      <c r="AW708">
        <f t="shared" ref="AW708:AW717" si="417">(X708+AQ708)/(V708-AO708)*(4.5*V708+10.5*AO708)</f>
        <v>3.0533988967732419</v>
      </c>
      <c r="AX708">
        <f t="shared" ref="AX708:AX717" si="418">AW708/AV708</f>
        <v>1.1519829445445375</v>
      </c>
      <c r="AY708" s="5"/>
      <c r="BD708" s="5"/>
      <c r="BG708">
        <f>AVERAGE(BA708:BA717)</f>
        <v>34.600720520745384</v>
      </c>
      <c r="BH708">
        <f>AVERAGE(BF708:BF717)</f>
        <v>14.032815342831885</v>
      </c>
      <c r="BI708">
        <f>BG708/BH708</f>
        <v>2.4657005508463281</v>
      </c>
    </row>
    <row r="709" spans="1:61">
      <c r="A709">
        <v>281</v>
      </c>
      <c r="B709">
        <v>102</v>
      </c>
      <c r="C709" t="s">
        <v>60</v>
      </c>
      <c r="D709">
        <v>1</v>
      </c>
      <c r="E709" s="2">
        <f>ROUND(F709,0)-"1-1-83"+1</f>
        <v>174</v>
      </c>
      <c r="F709" s="3">
        <v>30490.261805555554</v>
      </c>
      <c r="G709" t="s">
        <v>47</v>
      </c>
      <c r="H709">
        <v>-6</v>
      </c>
      <c r="I709">
        <v>-7.2</v>
      </c>
      <c r="J709">
        <v>1040</v>
      </c>
      <c r="K709">
        <v>15.6</v>
      </c>
      <c r="L709">
        <v>81.8</v>
      </c>
      <c r="M709">
        <v>80.2</v>
      </c>
      <c r="N709">
        <v>350</v>
      </c>
      <c r="O709" t="s">
        <v>46</v>
      </c>
      <c r="P709">
        <v>15.6</v>
      </c>
      <c r="Q709">
        <v>3.141</v>
      </c>
      <c r="R709">
        <v>349</v>
      </c>
      <c r="S709">
        <v>0.13039999999999999</v>
      </c>
      <c r="T709">
        <v>41.5</v>
      </c>
      <c r="U709">
        <v>15.6</v>
      </c>
      <c r="V709">
        <v>331</v>
      </c>
      <c r="W709">
        <v>109</v>
      </c>
      <c r="X709">
        <v>0.42080000000000001</v>
      </c>
      <c r="AM709">
        <v>212</v>
      </c>
      <c r="AN709">
        <f t="shared" ref="AN709:AN717" si="419">8.314*(U709+273.16)</f>
        <v>2400.7506400000002</v>
      </c>
      <c r="AO709">
        <f t="shared" si="414"/>
        <v>30.92427577795975</v>
      </c>
      <c r="AQ709">
        <f t="shared" si="415"/>
        <v>0.98975225767088726</v>
      </c>
      <c r="AS709">
        <f>0.15852+0.0847*COS(RADIANS(E709/365*360))</f>
        <v>7.4725086923709966E-2</v>
      </c>
      <c r="AU709">
        <v>109</v>
      </c>
      <c r="AV709">
        <f t="shared" si="416"/>
        <v>7.3865810072648275</v>
      </c>
      <c r="AW709">
        <f t="shared" si="417"/>
        <v>8.5279501302455909</v>
      </c>
      <c r="AX709">
        <f t="shared" si="418"/>
        <v>1.154519272429045</v>
      </c>
      <c r="AY709" s="5"/>
      <c r="BD709" s="5"/>
    </row>
    <row r="710" spans="1:61">
      <c r="A710">
        <v>281</v>
      </c>
      <c r="B710">
        <v>102</v>
      </c>
      <c r="C710" t="s">
        <v>60</v>
      </c>
      <c r="D710">
        <v>1</v>
      </c>
      <c r="E710" s="2">
        <f t="shared" si="401"/>
        <v>174</v>
      </c>
      <c r="F710" s="3">
        <v>30490.769444444446</v>
      </c>
      <c r="G710" t="s">
        <v>47</v>
      </c>
      <c r="H710">
        <v>-6</v>
      </c>
      <c r="I710">
        <v>-9.1</v>
      </c>
      <c r="J710">
        <v>1040</v>
      </c>
      <c r="K710">
        <v>22.1</v>
      </c>
      <c r="L710">
        <v>56.2</v>
      </c>
      <c r="M710">
        <v>42.6</v>
      </c>
      <c r="N710">
        <v>350</v>
      </c>
      <c r="O710" t="s">
        <v>46</v>
      </c>
      <c r="P710">
        <v>27.1</v>
      </c>
      <c r="Q710">
        <v>10.878</v>
      </c>
      <c r="R710">
        <v>347</v>
      </c>
      <c r="S710">
        <v>0.45610000000000001</v>
      </c>
      <c r="T710">
        <v>41.9</v>
      </c>
      <c r="U710">
        <v>21.8</v>
      </c>
      <c r="V710">
        <v>298</v>
      </c>
      <c r="W710">
        <v>399</v>
      </c>
      <c r="X710">
        <v>1.1507000000000001</v>
      </c>
      <c r="AM710">
        <v>212</v>
      </c>
      <c r="AN710">
        <f t="shared" si="419"/>
        <v>2452.2974400000003</v>
      </c>
      <c r="AO710">
        <f t="shared" si="414"/>
        <v>39.859619593778028</v>
      </c>
      <c r="AQ710">
        <f t="shared" si="415"/>
        <v>1.6310415806310408</v>
      </c>
      <c r="AS710">
        <f>0.15852+0.0847*COS(RADIANS(E710/365*360))</f>
        <v>7.4725086923709966E-2</v>
      </c>
      <c r="AU710">
        <v>399</v>
      </c>
      <c r="AV710">
        <f t="shared" si="416"/>
        <v>16.281332068991105</v>
      </c>
      <c r="AW710">
        <f t="shared" si="417"/>
        <v>18.96079429592336</v>
      </c>
      <c r="AX710">
        <f t="shared" si="418"/>
        <v>1.1645726661417017</v>
      </c>
      <c r="AY710" s="5"/>
      <c r="BD710" s="5"/>
    </row>
    <row r="711" spans="1:61">
      <c r="A711">
        <v>281</v>
      </c>
      <c r="B711">
        <v>102</v>
      </c>
      <c r="C711" t="s">
        <v>60</v>
      </c>
      <c r="D711">
        <v>1</v>
      </c>
      <c r="E711" s="2">
        <f>ROUND(F711,0)-"1-1-83"+1</f>
        <v>174</v>
      </c>
      <c r="F711" s="3">
        <v>30490.320138888888</v>
      </c>
      <c r="G711" t="s">
        <v>47</v>
      </c>
      <c r="H711">
        <v>-6</v>
      </c>
      <c r="I711">
        <v>-8.3000000000000007</v>
      </c>
      <c r="J711">
        <v>1040</v>
      </c>
      <c r="K711">
        <v>18.7</v>
      </c>
      <c r="L711">
        <v>73.8</v>
      </c>
      <c r="M711">
        <v>69.8</v>
      </c>
      <c r="N711">
        <v>350</v>
      </c>
      <c r="O711" t="s">
        <v>46</v>
      </c>
      <c r="P711">
        <v>18.7</v>
      </c>
      <c r="Q711">
        <v>6.0339999999999998</v>
      </c>
      <c r="R711">
        <v>346</v>
      </c>
      <c r="S711">
        <v>0.48609999999999998</v>
      </c>
      <c r="T711">
        <v>80.599999999999994</v>
      </c>
      <c r="U711">
        <v>19.100000000000001</v>
      </c>
      <c r="V711">
        <v>291</v>
      </c>
      <c r="W711">
        <v>578</v>
      </c>
      <c r="X711">
        <v>2.6019999999999999</v>
      </c>
      <c r="AM711">
        <v>212</v>
      </c>
      <c r="AN711">
        <f t="shared" si="419"/>
        <v>2429.8496400000004</v>
      </c>
      <c r="AO711">
        <f t="shared" si="414"/>
        <v>35.735764674512872</v>
      </c>
      <c r="AQ711">
        <f t="shared" si="415"/>
        <v>1.3155979208643431</v>
      </c>
      <c r="AS711">
        <f>0.15852+0.0847*COS(RADIANS(E711/365*360))</f>
        <v>7.4725086923709966E-2</v>
      </c>
      <c r="AU711">
        <v>578</v>
      </c>
      <c r="AV711">
        <f t="shared" si="416"/>
        <v>22.25172998386709</v>
      </c>
      <c r="AW711">
        <f t="shared" si="417"/>
        <v>25.855863519401691</v>
      </c>
      <c r="AX711">
        <f t="shared" si="418"/>
        <v>1.1619709361091324</v>
      </c>
      <c r="AY711" s="5"/>
      <c r="BD711" s="5"/>
    </row>
    <row r="712" spans="1:61">
      <c r="A712">
        <v>281</v>
      </c>
      <c r="B712">
        <v>102</v>
      </c>
      <c r="C712" t="s">
        <v>60</v>
      </c>
      <c r="D712">
        <v>1</v>
      </c>
      <c r="E712" s="2">
        <f>ROUND(F712,0)-"1-1-83"+1</f>
        <v>174</v>
      </c>
      <c r="F712" s="3">
        <v>30490.422222222223</v>
      </c>
      <c r="G712" t="s">
        <v>47</v>
      </c>
      <c r="H712">
        <v>-6</v>
      </c>
      <c r="I712">
        <v>-11.5</v>
      </c>
      <c r="J712">
        <v>1040</v>
      </c>
      <c r="K712">
        <v>23.9</v>
      </c>
      <c r="L712">
        <v>61</v>
      </c>
      <c r="M712">
        <v>52.8</v>
      </c>
      <c r="N712">
        <v>350</v>
      </c>
      <c r="O712" t="s">
        <v>46</v>
      </c>
      <c r="P712">
        <v>24.1</v>
      </c>
      <c r="Q712">
        <v>12.147</v>
      </c>
      <c r="R712">
        <v>344</v>
      </c>
      <c r="S712">
        <v>1.1914</v>
      </c>
      <c r="T712">
        <v>98.1</v>
      </c>
      <c r="U712">
        <v>24.4</v>
      </c>
      <c r="V712">
        <v>287</v>
      </c>
      <c r="W712">
        <v>787</v>
      </c>
      <c r="X712">
        <v>3.0935999999999999</v>
      </c>
      <c r="AM712">
        <v>212</v>
      </c>
      <c r="AN712">
        <f t="shared" si="419"/>
        <v>2473.9138400000002</v>
      </c>
      <c r="AO712">
        <f t="shared" si="414"/>
        <v>44.197025009490986</v>
      </c>
      <c r="AQ712">
        <f t="shared" si="415"/>
        <v>1.9987054474986594</v>
      </c>
      <c r="AS712">
        <f>0.15852+0.0847*COS(RADIANS(E712/365*360))</f>
        <v>7.4725086923709966E-2</v>
      </c>
      <c r="AU712">
        <v>787</v>
      </c>
      <c r="AV712">
        <f t="shared" si="416"/>
        <v>31.492549314026647</v>
      </c>
      <c r="AW712">
        <f t="shared" si="417"/>
        <v>36.819533918783982</v>
      </c>
      <c r="AX712">
        <f t="shared" si="418"/>
        <v>1.1691506315236513</v>
      </c>
      <c r="AY712" s="5">
        <f>W712*AS712*AV712/SQRT(W712^2*AS712^2-AV712^2)</f>
        <v>37.290047452392521</v>
      </c>
      <c r="AZ712">
        <f>LN(AY712)-LN(1+EXP(614.6/8.314-200000/AN712))+32879/AN712</f>
        <v>16.908016096321585</v>
      </c>
      <c r="BA712">
        <f>EXP(AZ712-32879/8.314/298.16)/(1+EXP(614.6/8.314-200000/298.16/8.314))</f>
        <v>38.21859443926126</v>
      </c>
      <c r="BB712">
        <f>+EXP(11.88-14510/AN712)*1000</f>
        <v>409443.85163426376</v>
      </c>
      <c r="BC712">
        <f>+EXP(38.08-80470/AN712)</f>
        <v>257.90568410063975</v>
      </c>
      <c r="BD712" s="5">
        <f>(X712+AQ712)*(V712+BC712*(1+212.78/BB712*1000))/(V712-AO712)</f>
        <v>14.239284218425004</v>
      </c>
      <c r="BE712">
        <f>+LN(BD712)-LN(1+EXP(645/8.31-203000/AN712))+(74000/AN712)</f>
        <v>32.556381620358181</v>
      </c>
      <c r="BF712">
        <f>EXP(BE712-74000/8.314/298.16)/(1+EXP(645/8.314-203000/298.16/8.314))</f>
        <v>14.748311643784143</v>
      </c>
    </row>
    <row r="713" spans="1:61">
      <c r="A713">
        <v>281</v>
      </c>
      <c r="B713">
        <v>102</v>
      </c>
      <c r="C713" t="s">
        <v>60</v>
      </c>
      <c r="D713">
        <v>1</v>
      </c>
      <c r="E713" s="2">
        <f t="shared" si="401"/>
        <v>174</v>
      </c>
      <c r="F713" s="3">
        <v>30490.520138888889</v>
      </c>
      <c r="G713" t="s">
        <v>47</v>
      </c>
      <c r="H713">
        <v>-6</v>
      </c>
      <c r="I713">
        <v>-14</v>
      </c>
      <c r="J713">
        <v>1040</v>
      </c>
      <c r="K713">
        <v>29.3</v>
      </c>
      <c r="L713">
        <v>50.8</v>
      </c>
      <c r="M713">
        <v>43.8</v>
      </c>
      <c r="N713">
        <v>350</v>
      </c>
      <c r="O713" t="s">
        <v>46</v>
      </c>
      <c r="P713">
        <v>28.8</v>
      </c>
      <c r="Q713">
        <v>20.696000000000002</v>
      </c>
      <c r="R713">
        <v>345</v>
      </c>
      <c r="S713">
        <v>1.7575000000000001</v>
      </c>
      <c r="T713">
        <v>84.9</v>
      </c>
      <c r="U713">
        <v>29.8</v>
      </c>
      <c r="V713">
        <v>291</v>
      </c>
      <c r="W713">
        <v>950</v>
      </c>
      <c r="X713">
        <v>2.3020999999999998</v>
      </c>
      <c r="AM713">
        <v>212</v>
      </c>
      <c r="AN713">
        <f t="shared" si="419"/>
        <v>2518.8094400000004</v>
      </c>
      <c r="AO713">
        <f t="shared" si="414"/>
        <v>54.463218164845166</v>
      </c>
      <c r="AQ713">
        <f t="shared" si="415"/>
        <v>3.0148491835576468</v>
      </c>
      <c r="AS713">
        <f>0.15852+0.0847*COS(RADIANS(E713/365*360))</f>
        <v>7.4725086923709966E-2</v>
      </c>
      <c r="AU713">
        <v>950</v>
      </c>
      <c r="AV713">
        <f t="shared" si="416"/>
        <v>35.958695685784214</v>
      </c>
      <c r="AW713">
        <f t="shared" si="417"/>
        <v>42.289895015451449</v>
      </c>
      <c r="AX713">
        <f t="shared" si="418"/>
        <v>1.1760686590245315</v>
      </c>
      <c r="AY713" s="5">
        <f>W713*AS713*AV713/SQRT(W713^2*AS713^2-AV713^2)</f>
        <v>41.704956395285599</v>
      </c>
      <c r="AZ713">
        <f>LN(AY713)-LN(1+EXP(614.6/8.314-200000/AN713))+32879/AN713</f>
        <v>16.779844762043776</v>
      </c>
      <c r="BA713">
        <f>EXP(AZ713-32879/8.314/298.16)/(1+EXP(614.6/8.314-200000/298.16/8.314))</f>
        <v>33.620998540530856</v>
      </c>
      <c r="BB713">
        <f>+EXP(11.88-14510/AN713)*1000</f>
        <v>454565.44704442099</v>
      </c>
      <c r="BC713">
        <f>+EXP(38.08-80470/AN713)</f>
        <v>460.52485844403077</v>
      </c>
      <c r="BD713" s="5">
        <f>(X713+AQ713)*(V713+BC713*(1+212.78/BB713*1000))/(V713-AO713)</f>
        <v>21.738656916252779</v>
      </c>
      <c r="BE713">
        <f>+LN(BD713)-LN(1+EXP(645/8.31-203000/AN713))+(74000/AN713)</f>
        <v>32.408327415927594</v>
      </c>
      <c r="BF713">
        <f>EXP(BE713-74000/8.314/298.16)/(1+EXP(645/8.314-203000/298.16/8.314))</f>
        <v>12.718713425157615</v>
      </c>
    </row>
    <row r="714" spans="1:61">
      <c r="A714">
        <v>281</v>
      </c>
      <c r="B714">
        <v>102</v>
      </c>
      <c r="C714" t="s">
        <v>60</v>
      </c>
      <c r="D714">
        <v>1</v>
      </c>
      <c r="E714" s="2">
        <f t="shared" si="401"/>
        <v>174</v>
      </c>
      <c r="F714" s="3">
        <v>30490.706944444446</v>
      </c>
      <c r="G714" t="s">
        <v>47</v>
      </c>
      <c r="H714">
        <v>-6</v>
      </c>
      <c r="I714">
        <v>-11.5</v>
      </c>
      <c r="J714">
        <v>1040</v>
      </c>
      <c r="K714">
        <v>26.3</v>
      </c>
      <c r="L714">
        <v>49.5</v>
      </c>
      <c r="M714">
        <v>44.5</v>
      </c>
      <c r="N714">
        <v>350</v>
      </c>
      <c r="O714" t="s">
        <v>46</v>
      </c>
      <c r="P714">
        <v>26.8</v>
      </c>
      <c r="Q714">
        <v>17.827999999999999</v>
      </c>
      <c r="R714">
        <v>346</v>
      </c>
      <c r="S714">
        <v>0.89800000000000002</v>
      </c>
      <c r="T714">
        <v>50.4</v>
      </c>
      <c r="U714">
        <v>26.8</v>
      </c>
      <c r="V714">
        <v>276</v>
      </c>
      <c r="W714">
        <v>1000</v>
      </c>
      <c r="X714">
        <v>1.9177999999999999</v>
      </c>
      <c r="AM714">
        <v>212</v>
      </c>
      <c r="AN714">
        <f t="shared" si="419"/>
        <v>2493.8674400000004</v>
      </c>
      <c r="AO714">
        <f t="shared" si="414"/>
        <v>48.541357753617454</v>
      </c>
      <c r="AQ714">
        <f t="shared" si="415"/>
        <v>2.4037157433342382</v>
      </c>
      <c r="AS714">
        <f>0.15852+0.0847*COS(RADIANS(E714/365*360))</f>
        <v>7.4725086923709966E-2</v>
      </c>
      <c r="AU714">
        <v>1000</v>
      </c>
      <c r="AV714">
        <f t="shared" si="416"/>
        <v>28.352984308839485</v>
      </c>
      <c r="AW714">
        <f t="shared" si="417"/>
        <v>33.280472514382232</v>
      </c>
      <c r="AX714">
        <f t="shared" si="418"/>
        <v>1.1737908134067752</v>
      </c>
      <c r="AY714" s="5"/>
      <c r="BD714" s="5"/>
    </row>
    <row r="715" spans="1:61">
      <c r="A715">
        <v>281</v>
      </c>
      <c r="B715">
        <v>102</v>
      </c>
      <c r="C715" t="s">
        <v>60</v>
      </c>
      <c r="D715">
        <v>1</v>
      </c>
      <c r="E715" s="2">
        <f t="shared" si="401"/>
        <v>174</v>
      </c>
      <c r="F715" s="3">
        <v>30490.572222222221</v>
      </c>
      <c r="G715" t="s">
        <v>47</v>
      </c>
      <c r="H715">
        <v>-6</v>
      </c>
      <c r="I715">
        <v>-15</v>
      </c>
      <c r="J715">
        <v>1040</v>
      </c>
      <c r="K715">
        <v>26.8</v>
      </c>
      <c r="L715">
        <v>51.8</v>
      </c>
      <c r="M715">
        <v>46.4</v>
      </c>
      <c r="N715">
        <v>350</v>
      </c>
      <c r="O715" t="s">
        <v>46</v>
      </c>
      <c r="P715">
        <v>27</v>
      </c>
      <c r="Q715">
        <v>19.042999999999999</v>
      </c>
      <c r="R715">
        <v>345</v>
      </c>
      <c r="S715">
        <v>1.0150999999999999</v>
      </c>
      <c r="T715">
        <v>53.3</v>
      </c>
      <c r="U715">
        <v>28</v>
      </c>
      <c r="V715">
        <v>265</v>
      </c>
      <c r="W715">
        <v>1170</v>
      </c>
      <c r="X715">
        <v>2.3632</v>
      </c>
      <c r="AM715">
        <v>212</v>
      </c>
      <c r="AN715">
        <f t="shared" si="419"/>
        <v>2503.8442400000004</v>
      </c>
      <c r="AO715">
        <f t="shared" si="414"/>
        <v>50.842627800091407</v>
      </c>
      <c r="AQ715">
        <f t="shared" si="415"/>
        <v>2.6331239900634142</v>
      </c>
      <c r="AS715">
        <f>0.15852+0.0847*COS(RADIANS(E715/365*360))</f>
        <v>7.4725086923709966E-2</v>
      </c>
      <c r="AU715">
        <v>1170</v>
      </c>
      <c r="AV715">
        <f t="shared" si="416"/>
        <v>34.219290618630602</v>
      </c>
      <c r="AW715">
        <f t="shared" si="417"/>
        <v>40.275951278256542</v>
      </c>
      <c r="AX715">
        <f t="shared" si="418"/>
        <v>1.1769955060473523</v>
      </c>
      <c r="AY715" s="5">
        <f>W715*AS715*AV715/SQRT(W715^2*AS715^2-AV715^2)</f>
        <v>37.185929961442504</v>
      </c>
      <c r="AZ715">
        <f>LN(AY715)-LN(1+EXP(614.6/8.314-200000/AN715))+32879/AN715</f>
        <v>16.744745421168695</v>
      </c>
      <c r="BA715">
        <f>EXP(AZ715-32879/8.314/298.16)/(1+EXP(614.6/8.314-200000/298.16/8.314))</f>
        <v>32.461393387319156</v>
      </c>
      <c r="BB715">
        <f>+EXP(11.88-14510/AN715)*1000</f>
        <v>439180.76119899843</v>
      </c>
      <c r="BC715">
        <f>+EXP(38.08-80470/AN715)</f>
        <v>380.47457948570121</v>
      </c>
      <c r="BD715" s="5">
        <f>(X715+AQ715)*(V715+BC715*(1+212.78/BB715*1000))/(V715-AO715)</f>
        <v>19.359636284266116</v>
      </c>
      <c r="BE715">
        <f>+LN(BD715)-LN(1+EXP(645/8.31-203000/AN715))+(74000/AN715)</f>
        <v>32.486737483013862</v>
      </c>
      <c r="BF715">
        <f>EXP(BE715-74000/8.314/298.16)/(1+EXP(645/8.314-203000/298.16/8.314))</f>
        <v>13.756129052405145</v>
      </c>
    </row>
    <row r="716" spans="1:61">
      <c r="A716">
        <v>281</v>
      </c>
      <c r="B716">
        <v>102</v>
      </c>
      <c r="C716" t="s">
        <v>60</v>
      </c>
      <c r="D716">
        <v>1</v>
      </c>
      <c r="E716" s="2">
        <f>ROUND(F716,0)-"1-1-83"+1</f>
        <v>174</v>
      </c>
      <c r="F716" s="3">
        <v>30490.466666666667</v>
      </c>
      <c r="G716" t="s">
        <v>47</v>
      </c>
      <c r="H716">
        <v>-6</v>
      </c>
      <c r="I716">
        <v>-12.7</v>
      </c>
      <c r="J716">
        <v>1040</v>
      </c>
      <c r="K716">
        <v>26</v>
      </c>
      <c r="L716">
        <v>59.6</v>
      </c>
      <c r="M716">
        <v>50.2</v>
      </c>
      <c r="N716">
        <v>350</v>
      </c>
      <c r="O716" t="s">
        <v>46</v>
      </c>
      <c r="P716">
        <v>26.2</v>
      </c>
      <c r="Q716">
        <v>15.420999999999999</v>
      </c>
      <c r="R716">
        <v>343</v>
      </c>
      <c r="S716">
        <v>1.3919999999999999</v>
      </c>
      <c r="T716">
        <v>90.3</v>
      </c>
      <c r="U716">
        <v>27.1</v>
      </c>
      <c r="V716">
        <v>278</v>
      </c>
      <c r="W716">
        <v>1400</v>
      </c>
      <c r="X716">
        <v>3.2298</v>
      </c>
      <c r="AM716">
        <v>212</v>
      </c>
      <c r="AN716">
        <f t="shared" si="419"/>
        <v>2496.3616400000005</v>
      </c>
      <c r="AO716">
        <f t="shared" si="414"/>
        <v>49.108425610947577</v>
      </c>
      <c r="AQ716">
        <f t="shared" si="415"/>
        <v>2.4592904530273954</v>
      </c>
      <c r="AS716">
        <f>0.15852+0.0847*COS(RADIANS(E716/365*360))</f>
        <v>7.4725086923709966E-2</v>
      </c>
      <c r="AU716">
        <v>1400</v>
      </c>
      <c r="AV716">
        <f t="shared" si="416"/>
        <v>37.403416045652058</v>
      </c>
      <c r="AW716">
        <f t="shared" si="417"/>
        <v>43.909724830551376</v>
      </c>
      <c r="AX716">
        <f t="shared" si="418"/>
        <v>1.1739495873039554</v>
      </c>
      <c r="AY716" s="5">
        <f>W716*AS716*AV716/SQRT(W716^2*AS716^2-AV716^2)</f>
        <v>40.050759469438347</v>
      </c>
      <c r="AZ716">
        <f>LN(AY716)-LN(1+EXP(614.6/8.314-200000/AN716))+32879/AN716</f>
        <v>16.858874226645568</v>
      </c>
      <c r="BA716">
        <f>EXP(AZ716-32879/8.314/298.16)/(1+EXP(614.6/8.314-200000/298.16/8.314))</f>
        <v>36.385862012023004</v>
      </c>
      <c r="BB716">
        <f>+EXP(11.88-14510/AN716)*1000</f>
        <v>431617.97180952638</v>
      </c>
      <c r="BC716">
        <f>+EXP(38.08-80470/AN716)</f>
        <v>345.53264083401922</v>
      </c>
      <c r="BD716" s="5">
        <f>(X716+AQ716)*(V716+BC716*(1+212.78/BB716*1000))/(V716-AO716)</f>
        <v>19.731707372187177</v>
      </c>
      <c r="BE716">
        <f>+LN(BD716)-LN(1+EXP(645/8.31-203000/AN716))+(74000/AN716)</f>
        <v>32.600969515172757</v>
      </c>
      <c r="BF716">
        <f>EXP(BE716-74000/8.314/298.16)/(1+EXP(645/8.314-203000/298.16/8.314))</f>
        <v>15.420788569440116</v>
      </c>
    </row>
    <row r="717" spans="1:61">
      <c r="A717">
        <v>281</v>
      </c>
      <c r="B717">
        <v>102</v>
      </c>
      <c r="C717" t="s">
        <v>60</v>
      </c>
      <c r="D717">
        <v>1</v>
      </c>
      <c r="E717" s="2">
        <f t="shared" si="401"/>
        <v>174</v>
      </c>
      <c r="F717" s="3">
        <v>30490.620833333334</v>
      </c>
      <c r="G717" t="s">
        <v>47</v>
      </c>
      <c r="H717">
        <v>-6</v>
      </c>
      <c r="I717">
        <v>-15.9</v>
      </c>
      <c r="J717">
        <v>1040</v>
      </c>
      <c r="K717">
        <v>30.7</v>
      </c>
      <c r="L717">
        <v>46.4</v>
      </c>
      <c r="M717">
        <v>42.3</v>
      </c>
      <c r="N717">
        <v>350</v>
      </c>
      <c r="O717" t="s">
        <v>46</v>
      </c>
      <c r="P717">
        <v>28.8</v>
      </c>
      <c r="Q717">
        <v>27.420999999999999</v>
      </c>
      <c r="R717">
        <v>345</v>
      </c>
      <c r="S717">
        <v>1.7937000000000001</v>
      </c>
      <c r="T717">
        <v>65.400000000000006</v>
      </c>
      <c r="U717">
        <v>32.4</v>
      </c>
      <c r="V717">
        <v>277</v>
      </c>
      <c r="W717">
        <v>1920</v>
      </c>
      <c r="X717">
        <v>2.2050999999999998</v>
      </c>
      <c r="AM717">
        <v>212</v>
      </c>
      <c r="AN717">
        <f t="shared" si="419"/>
        <v>2540.4258399999999</v>
      </c>
      <c r="AO717">
        <f t="shared" si="414"/>
        <v>60.066887539099376</v>
      </c>
      <c r="AQ717">
        <f t="shared" si="415"/>
        <v>3.6556765424190387</v>
      </c>
      <c r="AS717">
        <f>0.15852+0.0847*COS(RADIANS(E717/365*360))</f>
        <v>7.4725086923709966E-2</v>
      </c>
      <c r="AU717">
        <v>1920</v>
      </c>
      <c r="AV717">
        <f t="shared" si="416"/>
        <v>42.916681308394168</v>
      </c>
      <c r="AW717">
        <f t="shared" si="417"/>
        <v>50.715463364283195</v>
      </c>
      <c r="AX717">
        <f t="shared" si="418"/>
        <v>1.1817191315388045</v>
      </c>
      <c r="AY717" s="5">
        <f>W717*AS717*AV717/SQRT(W717^2*AS717^2-AV717^2)</f>
        <v>44.976011849518962</v>
      </c>
      <c r="AZ717">
        <f>LN(AY717)-LN(1+EXP(614.6/8.314-200000/AN717))+32879/AN717</f>
        <v>16.740279736105784</v>
      </c>
      <c r="BA717">
        <f>EXP(AZ717-32879/8.314/298.16)/(1+EXP(614.6/8.314-200000/298.16/8.314))</f>
        <v>32.316754224592607</v>
      </c>
      <c r="BB717">
        <f>+EXP(11.88-14510/AN717)*1000</f>
        <v>477402.11857449502</v>
      </c>
      <c r="BC717">
        <f>+EXP(38.08-80470/AN717)</f>
        <v>604.38305656622424</v>
      </c>
      <c r="BD717" s="5">
        <f>(X717+AQ717)*(V717+BC717*(1+212.78/BB717*1000))/(V717-AO717)</f>
        <v>31.089495926122815</v>
      </c>
      <c r="BE717">
        <f>+LN(BD717)-LN(1+EXP(645/8.31-203000/AN717))+(74000/AN717)</f>
        <v>32.46943299248916</v>
      </c>
      <c r="BF717">
        <f>EXP(BE717-74000/8.314/298.16)/(1+EXP(645/8.314-203000/298.16/8.314))</f>
        <v>13.520134023372403</v>
      </c>
    </row>
    <row r="718" spans="1:61">
      <c r="E718" s="2"/>
      <c r="F718" s="3"/>
    </row>
    <row r="719" spans="1:61">
      <c r="A719">
        <v>281</v>
      </c>
      <c r="B719">
        <v>102</v>
      </c>
      <c r="C719" t="s">
        <v>60</v>
      </c>
      <c r="D719">
        <v>3</v>
      </c>
      <c r="E719" s="2">
        <f t="shared" si="401"/>
        <v>174</v>
      </c>
      <c r="F719" s="3">
        <v>30490.821527777778</v>
      </c>
      <c r="G719" t="s">
        <v>47</v>
      </c>
      <c r="H719">
        <v>-6</v>
      </c>
      <c r="I719" t="s">
        <v>46</v>
      </c>
      <c r="J719">
        <v>1040</v>
      </c>
      <c r="K719">
        <v>18.2</v>
      </c>
      <c r="L719">
        <v>67</v>
      </c>
      <c r="M719">
        <v>66.2</v>
      </c>
      <c r="N719">
        <v>350</v>
      </c>
      <c r="O719" t="s">
        <v>46</v>
      </c>
      <c r="P719">
        <v>18.3</v>
      </c>
      <c r="Q719">
        <v>6.8449999999999998</v>
      </c>
      <c r="R719">
        <v>351</v>
      </c>
      <c r="S719">
        <v>9.5299999999999996E-2</v>
      </c>
      <c r="T719">
        <v>13.9</v>
      </c>
      <c r="U719">
        <v>18.3</v>
      </c>
      <c r="V719">
        <v>435</v>
      </c>
      <c r="W719">
        <v>42</v>
      </c>
      <c r="X719">
        <v>-0.76949999999999996</v>
      </c>
      <c r="AH719" s="8">
        <f>AVERAGE(X719:X719)-AVERAGE(W719:W719)*AT719</f>
        <v>-0.76949999999999996</v>
      </c>
      <c r="AK719">
        <f>U719</f>
        <v>18.3</v>
      </c>
      <c r="AM719">
        <v>212</v>
      </c>
      <c r="AN719">
        <f>8.314*(AK719+273.16)</f>
        <v>2423.1984400000001</v>
      </c>
      <c r="AO719">
        <f t="shared" ref="AO719:AO727" si="420">0.5*AM719/1.01325*1000/EXP(-3.9489+28990/AN719)</f>
        <v>34.584457343792096</v>
      </c>
      <c r="AP719">
        <f>LN(-AH719)+57052/AN719</f>
        <v>23.282074783234982</v>
      </c>
      <c r="AQ719">
        <f>EXP(AP$719-57052/AN719)</f>
        <v>0.76950000000000096</v>
      </c>
      <c r="AS719">
        <f>0.15852+0.0847*COS(RADIANS(E719/365*360))</f>
        <v>7.4725086923709966E-2</v>
      </c>
      <c r="AU719">
        <v>42</v>
      </c>
      <c r="AV719">
        <f t="shared" ref="AV719:AV727" si="421">(X719+AQ719)/(V719-AO719)*(4*V719+8*AO719)</f>
        <v>5.0324314616360093E-15</v>
      </c>
      <c r="AW719">
        <f t="shared" ref="AW719:AW727" si="422">(X719+AQ719)/(V719-AO719)*(4.5*V719+10.5*AO719)</f>
        <v>5.7909389659636902E-15</v>
      </c>
      <c r="AX719">
        <f t="shared" ref="AX719:AX727" si="423">AW719/AV719</f>
        <v>1.1507238618369768</v>
      </c>
      <c r="AY719" s="5"/>
      <c r="BD719" s="5"/>
      <c r="BG719">
        <f>AVERAGE(BA719:BA727)</f>
        <v>21.157188787580743</v>
      </c>
      <c r="BH719">
        <f>AVERAGE(BF719:BF727)</f>
        <v>9.2302905739569869</v>
      </c>
      <c r="BI719">
        <f>BG719/BH719</f>
        <v>2.2921476434637036</v>
      </c>
    </row>
    <row r="720" spans="1:61">
      <c r="A720">
        <v>281</v>
      </c>
      <c r="B720">
        <v>102</v>
      </c>
      <c r="C720" t="s">
        <v>60</v>
      </c>
      <c r="D720">
        <v>3</v>
      </c>
      <c r="E720" s="2">
        <f t="shared" si="401"/>
        <v>174</v>
      </c>
      <c r="F720" s="3">
        <v>30490.771527777779</v>
      </c>
      <c r="G720" t="s">
        <v>47</v>
      </c>
      <c r="H720">
        <v>-6</v>
      </c>
      <c r="I720">
        <v>-9</v>
      </c>
      <c r="J720">
        <v>1040</v>
      </c>
      <c r="K720">
        <v>21.6</v>
      </c>
      <c r="L720">
        <v>56.1</v>
      </c>
      <c r="M720">
        <v>42.6</v>
      </c>
      <c r="N720">
        <v>350</v>
      </c>
      <c r="O720" t="s">
        <v>46</v>
      </c>
      <c r="P720">
        <v>27.1</v>
      </c>
      <c r="Q720">
        <v>11.031000000000001</v>
      </c>
      <c r="R720">
        <v>348</v>
      </c>
      <c r="S720">
        <v>0.43230000000000002</v>
      </c>
      <c r="T720">
        <v>39.200000000000003</v>
      </c>
      <c r="U720">
        <v>21.6</v>
      </c>
      <c r="V720">
        <v>273</v>
      </c>
      <c r="W720">
        <v>448</v>
      </c>
      <c r="X720">
        <v>1.6979</v>
      </c>
      <c r="AM720">
        <v>212</v>
      </c>
      <c r="AN720">
        <f t="shared" ref="AN720:AN727" si="424">8.314*(U720+273.16)</f>
        <v>2450.6346400000002</v>
      </c>
      <c r="AO720">
        <f t="shared" si="420"/>
        <v>39.541178532843773</v>
      </c>
      <c r="AQ720">
        <f>EXP(AP$719-57052/AN720)</f>
        <v>1.0015759161728091</v>
      </c>
      <c r="AS720">
        <f>0.15852+0.0847*COS(RADIANS(E720/365*360))</f>
        <v>7.4725086923709966E-2</v>
      </c>
      <c r="AU720">
        <v>448</v>
      </c>
      <c r="AV720">
        <f t="shared" si="421"/>
        <v>16.284462286500318</v>
      </c>
      <c r="AW720">
        <f t="shared" si="422"/>
        <v>19.005839900038993</v>
      </c>
      <c r="AX720">
        <f t="shared" si="423"/>
        <v>1.1671149814872717</v>
      </c>
      <c r="AY720" s="5"/>
      <c r="BD720" s="5"/>
    </row>
    <row r="721" spans="1:61">
      <c r="A721">
        <v>281</v>
      </c>
      <c r="B721">
        <v>102</v>
      </c>
      <c r="C721" t="s">
        <v>60</v>
      </c>
      <c r="D721">
        <v>3</v>
      </c>
      <c r="E721" s="2">
        <f t="shared" si="401"/>
        <v>174</v>
      </c>
      <c r="F721" s="3">
        <v>30490.522222222222</v>
      </c>
      <c r="G721" t="s">
        <v>47</v>
      </c>
      <c r="H721">
        <v>-6</v>
      </c>
      <c r="I721">
        <v>-14.1</v>
      </c>
      <c r="J721">
        <v>1040</v>
      </c>
      <c r="K721">
        <v>28.2</v>
      </c>
      <c r="L721">
        <v>48.6</v>
      </c>
      <c r="M721">
        <v>43.8</v>
      </c>
      <c r="N721">
        <v>350</v>
      </c>
      <c r="O721" t="s">
        <v>46</v>
      </c>
      <c r="P721">
        <v>28.8</v>
      </c>
      <c r="Q721">
        <v>19.585000000000001</v>
      </c>
      <c r="R721">
        <v>349</v>
      </c>
      <c r="S721">
        <v>1.0576000000000001</v>
      </c>
      <c r="T721">
        <v>54</v>
      </c>
      <c r="U721">
        <v>28.4</v>
      </c>
      <c r="V721">
        <v>320</v>
      </c>
      <c r="W721">
        <v>800</v>
      </c>
      <c r="X721">
        <v>0.61250000000000004</v>
      </c>
      <c r="AM721">
        <v>212</v>
      </c>
      <c r="AN721">
        <f t="shared" si="424"/>
        <v>2507.16984</v>
      </c>
      <c r="AO721">
        <f t="shared" si="420"/>
        <v>51.629482077678752</v>
      </c>
      <c r="AQ721">
        <f>EXP(AP$719-57052/AN721)</f>
        <v>1.6930577464268444</v>
      </c>
      <c r="AS721">
        <f>0.15852+0.0847*COS(RADIANS(E721/365*360))</f>
        <v>7.4725086923709966E-2</v>
      </c>
      <c r="AU721">
        <v>800</v>
      </c>
      <c r="AV721">
        <f t="shared" si="421"/>
        <v>14.544786679369032</v>
      </c>
      <c r="AW721">
        <f t="shared" si="422"/>
        <v>17.028204475997867</v>
      </c>
      <c r="AX721">
        <f t="shared" si="423"/>
        <v>1.1707428133099693</v>
      </c>
      <c r="AY721" s="5"/>
      <c r="BD721" s="5"/>
    </row>
    <row r="722" spans="1:61">
      <c r="A722">
        <v>281</v>
      </c>
      <c r="B722">
        <v>102</v>
      </c>
      <c r="C722" t="s">
        <v>60</v>
      </c>
      <c r="D722">
        <v>3</v>
      </c>
      <c r="E722" s="2">
        <f>ROUND(F722,0)-"1-1-83"+1</f>
        <v>174</v>
      </c>
      <c r="F722" s="3">
        <v>30490.426388888889</v>
      </c>
      <c r="G722" t="s">
        <v>47</v>
      </c>
      <c r="H722">
        <v>-6</v>
      </c>
      <c r="I722">
        <v>-11.6</v>
      </c>
      <c r="J722">
        <v>1040</v>
      </c>
      <c r="K722">
        <v>23.9</v>
      </c>
      <c r="L722">
        <v>58.1</v>
      </c>
      <c r="M722">
        <v>52.8</v>
      </c>
      <c r="N722">
        <v>350</v>
      </c>
      <c r="O722" t="s">
        <v>46</v>
      </c>
      <c r="P722">
        <v>24.1</v>
      </c>
      <c r="Q722">
        <v>12.279</v>
      </c>
      <c r="R722">
        <v>347</v>
      </c>
      <c r="S722">
        <v>1.1124000000000001</v>
      </c>
      <c r="T722">
        <v>90.6</v>
      </c>
      <c r="U722">
        <v>24</v>
      </c>
      <c r="V722">
        <v>311</v>
      </c>
      <c r="W722">
        <v>925</v>
      </c>
      <c r="X722">
        <v>1.7189000000000001</v>
      </c>
      <c r="AM722">
        <v>212</v>
      </c>
      <c r="AN722">
        <f t="shared" si="424"/>
        <v>2470.58824</v>
      </c>
      <c r="AO722">
        <f t="shared" si="420"/>
        <v>43.505344380542773</v>
      </c>
      <c r="AQ722">
        <f>EXP(AP$719-57052/AN722)</f>
        <v>1.2087643466894435</v>
      </c>
      <c r="AS722">
        <f>0.15852+0.0847*COS(RADIANS(E722/365*360))</f>
        <v>7.4725086923709966E-2</v>
      </c>
      <c r="AU722">
        <v>925</v>
      </c>
      <c r="AV722">
        <f t="shared" si="421"/>
        <v>17.424523123853852</v>
      </c>
      <c r="AW722">
        <f t="shared" si="422"/>
        <v>20.316821731472597</v>
      </c>
      <c r="AX722">
        <f t="shared" si="423"/>
        <v>1.1659901156008821</v>
      </c>
      <c r="AY722" s="5"/>
      <c r="BD722" s="5"/>
    </row>
    <row r="723" spans="1:61">
      <c r="A723">
        <v>281</v>
      </c>
      <c r="B723">
        <v>102</v>
      </c>
      <c r="C723" t="s">
        <v>60</v>
      </c>
      <c r="D723">
        <v>3</v>
      </c>
      <c r="E723" s="2">
        <f t="shared" si="401"/>
        <v>174</v>
      </c>
      <c r="F723" s="3">
        <v>30490.574305555554</v>
      </c>
      <c r="G723" t="s">
        <v>47</v>
      </c>
      <c r="H723">
        <v>-6</v>
      </c>
      <c r="I723">
        <v>-15</v>
      </c>
      <c r="J723">
        <v>1040</v>
      </c>
      <c r="K723">
        <v>26.8</v>
      </c>
      <c r="L723">
        <v>49.7</v>
      </c>
      <c r="M723">
        <v>46.4</v>
      </c>
      <c r="N723">
        <v>350</v>
      </c>
      <c r="O723" t="s">
        <v>46</v>
      </c>
      <c r="P723">
        <v>27</v>
      </c>
      <c r="Q723">
        <v>18.495999999999999</v>
      </c>
      <c r="R723">
        <v>347</v>
      </c>
      <c r="S723">
        <v>1.0371999999999999</v>
      </c>
      <c r="T723">
        <v>56.1</v>
      </c>
      <c r="U723">
        <v>27.4</v>
      </c>
      <c r="V723">
        <v>284</v>
      </c>
      <c r="W723">
        <v>1100</v>
      </c>
      <c r="X723">
        <v>1.8946000000000001</v>
      </c>
      <c r="AM723">
        <v>212</v>
      </c>
      <c r="AN723">
        <f t="shared" si="424"/>
        <v>2498.8558400000002</v>
      </c>
      <c r="AO723">
        <f t="shared" si="420"/>
        <v>49.680966147825991</v>
      </c>
      <c r="AQ723">
        <f>EXP(AP$719-57052/AN723)</f>
        <v>1.5696077422987342</v>
      </c>
      <c r="AS723">
        <f>0.15852+0.0847*COS(RADIANS(E723/365*360))</f>
        <v>7.4725086923709966E-2</v>
      </c>
      <c r="AU723">
        <v>1100</v>
      </c>
      <c r="AV723">
        <f t="shared" si="421"/>
        <v>22.670721232130571</v>
      </c>
      <c r="AW723">
        <f t="shared" si="422"/>
        <v>26.606297669013848</v>
      </c>
      <c r="AX723">
        <f t="shared" si="423"/>
        <v>1.1735973194935456</v>
      </c>
      <c r="AY723" s="5">
        <f>W723*AS723*AV723/SQRT(W723^2*AS723^2-AV723^2)</f>
        <v>23.585536647906782</v>
      </c>
      <c r="AZ723">
        <f>LN(AY723)-LN(1+EXP(614.6/8.314-200000/AN723))+32879/AN723</f>
        <v>16.31604426930582</v>
      </c>
      <c r="BA723">
        <f>EXP(AZ723-32879/8.314/298.16)/(1+EXP(614.6/8.314-200000/298.16/8.314))</f>
        <v>21.143876483215031</v>
      </c>
      <c r="BB723">
        <f>+EXP(11.88-14510/AN723)*1000</f>
        <v>434129.33729445399</v>
      </c>
      <c r="BC723">
        <f>+EXP(38.08-80470/AN723)</f>
        <v>356.83088786968472</v>
      </c>
      <c r="BD723" s="5">
        <f>(X723+AQ723)*(V723+BC723*(1+212.78/BB723*1000))/(V723-AO723)</f>
        <v>12.059794326423498</v>
      </c>
      <c r="BE723">
        <f>+LN(BD723)-LN(1+EXP(645/8.31-203000/AN723))+(74000/AN723)</f>
        <v>32.076996003890315</v>
      </c>
      <c r="BF723">
        <f>EXP(BE723-74000/8.314/298.16)/(1+EXP(645/8.314-203000/298.16/8.314))</f>
        <v>9.1316188955358282</v>
      </c>
    </row>
    <row r="724" spans="1:61">
      <c r="A724">
        <v>281</v>
      </c>
      <c r="B724">
        <v>102</v>
      </c>
      <c r="C724" t="s">
        <v>60</v>
      </c>
      <c r="D724">
        <v>3</v>
      </c>
      <c r="E724" s="2">
        <f t="shared" si="401"/>
        <v>174</v>
      </c>
      <c r="F724" s="3">
        <v>30490.708333333332</v>
      </c>
      <c r="G724" t="s">
        <v>47</v>
      </c>
      <c r="H724">
        <v>-6</v>
      </c>
      <c r="I724">
        <v>-11.4</v>
      </c>
      <c r="J724">
        <v>1040</v>
      </c>
      <c r="K724">
        <v>25.8</v>
      </c>
      <c r="L724">
        <v>47.8</v>
      </c>
      <c r="M724">
        <v>44.5</v>
      </c>
      <c r="N724">
        <v>350</v>
      </c>
      <c r="O724" t="s">
        <v>46</v>
      </c>
      <c r="P724">
        <v>26.8</v>
      </c>
      <c r="Q724">
        <v>17.861999999999998</v>
      </c>
      <c r="R724">
        <v>348</v>
      </c>
      <c r="S724">
        <v>0.78759999999999997</v>
      </c>
      <c r="T724">
        <v>44.1</v>
      </c>
      <c r="U724">
        <v>26.3</v>
      </c>
      <c r="V724">
        <v>275</v>
      </c>
      <c r="W724">
        <v>1160</v>
      </c>
      <c r="X724">
        <v>1.7645</v>
      </c>
      <c r="AM724">
        <v>212</v>
      </c>
      <c r="AN724">
        <f t="shared" si="424"/>
        <v>2489.7104400000003</v>
      </c>
      <c r="AO724">
        <f t="shared" si="420"/>
        <v>47.608296549211985</v>
      </c>
      <c r="AQ724">
        <f>EXP(AP$719-57052/AN724)</f>
        <v>1.4433404797902472</v>
      </c>
      <c r="AS724">
        <f>0.15852+0.0847*COS(RADIANS(E724/365*360))</f>
        <v>7.4725086923709966E-2</v>
      </c>
      <c r="AU724">
        <v>1160</v>
      </c>
      <c r="AV724">
        <f t="shared" si="421"/>
        <v>20.890749409213655</v>
      </c>
      <c r="AW724">
        <f t="shared" si="422"/>
        <v>24.509516521621943</v>
      </c>
      <c r="AX724">
        <f t="shared" si="423"/>
        <v>1.1732234225552611</v>
      </c>
      <c r="AY724" s="5">
        <f>W724*AS724*AV724/SQRT(W724^2*AS724^2-AV724^2)</f>
        <v>21.525240641441762</v>
      </c>
      <c r="AZ724">
        <f>LN(AY724)-LN(1+EXP(614.6/8.314-200000/AN724))+32879/AN724</f>
        <v>16.273531207023453</v>
      </c>
      <c r="BA724">
        <f>EXP(AZ724-32879/8.314/298.16)/(1+EXP(614.6/8.314-200000/298.16/8.314))</f>
        <v>20.263824932134003</v>
      </c>
      <c r="BB724">
        <f>+EXP(11.88-14510/AN724)*1000</f>
        <v>424967.64276812767</v>
      </c>
      <c r="BC724">
        <f>+EXP(38.08-80470/AN724)</f>
        <v>317.0223698211708</v>
      </c>
      <c r="BD724" s="5">
        <f>(X724+AQ724)*(V724+BC724*(1+212.78/BB724*1000))/(V724-AO724)</f>
        <v>10.590978667629212</v>
      </c>
      <c r="BE724">
        <f>+LN(BD724)-LN(1+EXP(645/8.31-203000/AN724))+(74000/AN724)</f>
        <v>32.062653703416842</v>
      </c>
      <c r="BF724">
        <f>EXP(BE724-74000/8.314/298.16)/(1+EXP(645/8.314-203000/298.16/8.314))</f>
        <v>9.0015851937420965</v>
      </c>
    </row>
    <row r="725" spans="1:61">
      <c r="A725">
        <v>281</v>
      </c>
      <c r="B725">
        <v>102</v>
      </c>
      <c r="C725" t="s">
        <v>60</v>
      </c>
      <c r="D725">
        <v>3</v>
      </c>
      <c r="E725" s="2">
        <f>ROUND(F725,0)-"1-1-83"+1</f>
        <v>174</v>
      </c>
      <c r="F725" s="3">
        <v>30490.46875</v>
      </c>
      <c r="G725" t="s">
        <v>47</v>
      </c>
      <c r="H725">
        <v>-6</v>
      </c>
      <c r="I725">
        <v>-12.8</v>
      </c>
      <c r="J725">
        <v>1040</v>
      </c>
      <c r="K725">
        <v>25.9</v>
      </c>
      <c r="L725">
        <v>55.7</v>
      </c>
      <c r="M725">
        <v>50.2</v>
      </c>
      <c r="N725">
        <v>350</v>
      </c>
      <c r="O725" t="s">
        <v>46</v>
      </c>
      <c r="P725">
        <v>26.2</v>
      </c>
      <c r="Q725">
        <v>17.843</v>
      </c>
      <c r="R725">
        <v>346</v>
      </c>
      <c r="S725">
        <v>1.3514999999999999</v>
      </c>
      <c r="T725">
        <v>75.7</v>
      </c>
      <c r="U725">
        <v>27.6</v>
      </c>
      <c r="V725">
        <v>289</v>
      </c>
      <c r="W725">
        <v>1425</v>
      </c>
      <c r="X725">
        <v>2.2747000000000002</v>
      </c>
      <c r="AM725">
        <v>212</v>
      </c>
      <c r="AN725">
        <f t="shared" si="424"/>
        <v>2500.5186400000002</v>
      </c>
      <c r="AO725">
        <f t="shared" si="420"/>
        <v>50.065720251240968</v>
      </c>
      <c r="AQ725">
        <f>EXP(AP$719-57052/AN725)</f>
        <v>1.5936199285928265</v>
      </c>
      <c r="AS725">
        <f>0.15852+0.0847*COS(RADIANS(E725/365*360))</f>
        <v>7.4725086923709966E-2</v>
      </c>
      <c r="AU725">
        <v>1425</v>
      </c>
      <c r="AV725">
        <f t="shared" si="421"/>
        <v>25.19998231682121</v>
      </c>
      <c r="AW725">
        <f t="shared" si="422"/>
        <v>29.565817931730098</v>
      </c>
      <c r="AX725">
        <f t="shared" si="423"/>
        <v>1.1732475666062137</v>
      </c>
      <c r="AY725" s="5">
        <f>W725*AS725*AV725/SQRT(W725^2*AS725^2-AV725^2)</f>
        <v>25.936759666881617</v>
      </c>
      <c r="AZ725">
        <f>LN(AY725)-LN(1+EXP(614.6/8.314-200000/AN725))+32879/AN725</f>
        <v>16.402201539210008</v>
      </c>
      <c r="BA725">
        <f>EXP(AZ725-32879/8.314/298.16)/(1+EXP(614.6/8.314-200000/298.16/8.314))</f>
        <v>23.046354609293729</v>
      </c>
      <c r="BB725">
        <f>+EXP(11.88-14510/AN725)*1000</f>
        <v>435808.89144476358</v>
      </c>
      <c r="BC725">
        <f>+EXP(38.08-80470/AN725)</f>
        <v>364.55455415328288</v>
      </c>
      <c r="BD725" s="5">
        <f>(X725+AQ725)*(V725+BC725*(1+212.78/BB725*1000))/(V725-AO725)</f>
        <v>13.462626536441627</v>
      </c>
      <c r="BE725">
        <f>+LN(BD725)-LN(1+EXP(645/8.31-203000/AN725))+(74000/AN725)</f>
        <v>32.165896814497053</v>
      </c>
      <c r="BF725">
        <f>EXP(BE725-74000/8.314/298.16)/(1+EXP(645/8.314-203000/298.16/8.314))</f>
        <v>9.9806059563061318</v>
      </c>
    </row>
    <row r="726" spans="1:61">
      <c r="A726">
        <v>281</v>
      </c>
      <c r="B726">
        <v>102</v>
      </c>
      <c r="C726" t="s">
        <v>60</v>
      </c>
      <c r="D726">
        <v>3</v>
      </c>
      <c r="E726" s="2">
        <f t="shared" si="401"/>
        <v>174</v>
      </c>
      <c r="F726" s="3">
        <v>30490.664583333335</v>
      </c>
      <c r="G726" t="s">
        <v>47</v>
      </c>
      <c r="H726">
        <v>-6</v>
      </c>
      <c r="I726">
        <v>-13.9</v>
      </c>
      <c r="J726">
        <v>1040</v>
      </c>
      <c r="K726">
        <v>27.2</v>
      </c>
      <c r="L726">
        <v>47</v>
      </c>
      <c r="M726">
        <v>44.5</v>
      </c>
      <c r="N726">
        <v>350</v>
      </c>
      <c r="O726" t="s">
        <v>46</v>
      </c>
      <c r="P726">
        <v>26.8</v>
      </c>
      <c r="Q726">
        <v>20.093</v>
      </c>
      <c r="R726">
        <v>347</v>
      </c>
      <c r="S726">
        <v>1.0632999999999999</v>
      </c>
      <c r="T726">
        <v>52.9</v>
      </c>
      <c r="U726">
        <v>27.9</v>
      </c>
      <c r="V726">
        <v>276</v>
      </c>
      <c r="W726">
        <v>1525</v>
      </c>
      <c r="X726">
        <v>2.0184000000000002</v>
      </c>
      <c r="AM726">
        <v>212</v>
      </c>
      <c r="AN726">
        <f t="shared" si="424"/>
        <v>2503.0128399999999</v>
      </c>
      <c r="AO726">
        <f t="shared" si="420"/>
        <v>50.647472208609194</v>
      </c>
      <c r="AQ726">
        <f>EXP(AP$719-57052/AN726)</f>
        <v>1.6302670681793474</v>
      </c>
      <c r="AS726">
        <f>0.15852+0.0847*COS(RADIANS(E726/365*360))</f>
        <v>7.4725086923709966E-2</v>
      </c>
      <c r="AU726">
        <v>1525</v>
      </c>
      <c r="AV726">
        <f t="shared" si="421"/>
        <v>24.435024575539792</v>
      </c>
      <c r="AW726">
        <f t="shared" si="422"/>
        <v>28.719447185335067</v>
      </c>
      <c r="AX726">
        <f t="shared" si="423"/>
        <v>1.1753394025264912</v>
      </c>
      <c r="AY726" s="5">
        <f>W726*AS726*AV726/SQRT(W726^2*AS726^2-AV726^2)</f>
        <v>25.016909420725788</v>
      </c>
      <c r="AZ726">
        <f>LN(AY726)-LN(1+EXP(614.6/8.314-200000/AN726))+32879/AN726</f>
        <v>16.352796461123432</v>
      </c>
      <c r="BA726">
        <f>EXP(AZ726-32879/8.314/298.16)/(1+EXP(614.6/8.314-200000/298.16/8.314))</f>
        <v>21.935416610805547</v>
      </c>
      <c r="BB726">
        <f>+EXP(11.88-14510/AN726)*1000</f>
        <v>438336.19745263638</v>
      </c>
      <c r="BC726">
        <f>+EXP(38.08-80470/AN726)</f>
        <v>376.43456180501818</v>
      </c>
      <c r="BD726" s="5">
        <f>(X726+AQ726)*(V726+BC726*(1+212.78/BB726*1000))/(V726-AO726)</f>
        <v>13.52211235495975</v>
      </c>
      <c r="BE726">
        <f>+LN(BD726)-LN(1+EXP(645/8.31-203000/AN726))+(74000/AN726)</f>
        <v>32.138501876360607</v>
      </c>
      <c r="BF726">
        <f>EXP(BE726-74000/8.314/298.16)/(1+EXP(645/8.314-203000/298.16/8.314))</f>
        <v>9.7108990429901283</v>
      </c>
    </row>
    <row r="727" spans="1:61">
      <c r="A727">
        <v>281</v>
      </c>
      <c r="B727">
        <v>102</v>
      </c>
      <c r="C727" t="s">
        <v>60</v>
      </c>
      <c r="D727">
        <v>3</v>
      </c>
      <c r="E727" s="2">
        <f t="shared" si="401"/>
        <v>174</v>
      </c>
      <c r="F727" s="3">
        <v>30490.622916666667</v>
      </c>
      <c r="G727" t="s">
        <v>47</v>
      </c>
      <c r="H727">
        <v>-6</v>
      </c>
      <c r="I727">
        <v>-15.9</v>
      </c>
      <c r="J727">
        <v>1040</v>
      </c>
      <c r="K727">
        <v>30.1</v>
      </c>
      <c r="L727">
        <v>42.8</v>
      </c>
      <c r="M727">
        <v>42.3</v>
      </c>
      <c r="N727">
        <v>350</v>
      </c>
      <c r="O727" t="s">
        <v>46</v>
      </c>
      <c r="P727">
        <v>28.8</v>
      </c>
      <c r="Q727">
        <v>25.234000000000002</v>
      </c>
      <c r="R727">
        <v>347</v>
      </c>
      <c r="S727">
        <v>1.5139</v>
      </c>
      <c r="T727">
        <v>60</v>
      </c>
      <c r="U727">
        <v>30.7</v>
      </c>
      <c r="V727">
        <v>292</v>
      </c>
      <c r="W727">
        <v>2000</v>
      </c>
      <c r="X727">
        <v>1.5831</v>
      </c>
      <c r="AM727">
        <v>212</v>
      </c>
      <c r="AN727">
        <f t="shared" si="424"/>
        <v>2526.2920400000003</v>
      </c>
      <c r="AO727">
        <f t="shared" si="420"/>
        <v>56.351855929852327</v>
      </c>
      <c r="AQ727">
        <f>EXP(AP$719-57052/AN727)</f>
        <v>2.01129571377589</v>
      </c>
      <c r="AS727">
        <f>0.15852+0.0847*COS(RADIANS(E727/365*360))</f>
        <v>7.4725086923709966E-2</v>
      </c>
      <c r="AU727">
        <v>2000</v>
      </c>
      <c r="AV727">
        <f t="shared" si="421"/>
        <v>24.692157759149435</v>
      </c>
      <c r="AW727">
        <f t="shared" si="422"/>
        <v>29.067999342048847</v>
      </c>
      <c r="AX727">
        <f t="shared" si="423"/>
        <v>1.1772158442199321</v>
      </c>
      <c r="AY727" s="5">
        <f>W727*AS727*AV727/SQRT(W727^2*AS727^2-AV727^2)</f>
        <v>25.036237350512014</v>
      </c>
      <c r="AZ727">
        <f>LN(AY727)-LN(1+EXP(614.6/8.314-200000/AN727))+32879/AN727</f>
        <v>16.229785091614211</v>
      </c>
      <c r="BA727">
        <f>EXP(AZ727-32879/8.314/298.16)/(1+EXP(614.6/8.314-200000/298.16/8.314))</f>
        <v>19.396471302455392</v>
      </c>
      <c r="BB727">
        <f>+EXP(11.88-14510/AN727)*1000</f>
        <v>462387.98764659395</v>
      </c>
      <c r="BC727">
        <f>+EXP(38.08-80470/AN727)</f>
        <v>506.23056210892054</v>
      </c>
      <c r="BD727" s="5">
        <f>(X727+AQ727)*(V727+BC727*(1+212.78/BB727*1000))/(V727-AO727)</f>
        <v>15.728916979214565</v>
      </c>
      <c r="BE727">
        <f>+LN(BD727)-LN(1+EXP(645/8.31-203000/AN727))+(74000/AN727)</f>
        <v>31.984725486092795</v>
      </c>
      <c r="BF727">
        <f>EXP(BE727-74000/8.314/298.16)/(1+EXP(645/8.314-203000/298.16/8.314))</f>
        <v>8.3267437812107516</v>
      </c>
    </row>
    <row r="728" spans="1:61">
      <c r="E728" s="2"/>
      <c r="F728" s="3"/>
    </row>
    <row r="729" spans="1:61">
      <c r="A729">
        <v>282</v>
      </c>
      <c r="B729">
        <v>82</v>
      </c>
      <c r="C729" t="s">
        <v>58</v>
      </c>
      <c r="D729">
        <v>1</v>
      </c>
      <c r="E729" s="2">
        <f t="shared" si="401"/>
        <v>174</v>
      </c>
      <c r="F729" s="3">
        <v>30490.836111111112</v>
      </c>
      <c r="G729" t="s">
        <v>47</v>
      </c>
      <c r="H729">
        <v>-5.25</v>
      </c>
      <c r="I729" t="s">
        <v>46</v>
      </c>
      <c r="J729">
        <v>1040</v>
      </c>
      <c r="K729">
        <v>17.899999999999999</v>
      </c>
      <c r="L729">
        <v>69.099999999999994</v>
      </c>
      <c r="M729">
        <v>66.2</v>
      </c>
      <c r="N729">
        <v>350</v>
      </c>
      <c r="O729" t="s">
        <v>46</v>
      </c>
      <c r="P729">
        <v>18.3</v>
      </c>
      <c r="Q729">
        <v>5.798</v>
      </c>
      <c r="R729">
        <v>350</v>
      </c>
      <c r="S729">
        <v>4.2299999999999997E-2</v>
      </c>
      <c r="T729">
        <v>7.3</v>
      </c>
      <c r="U729">
        <v>17.600000000000001</v>
      </c>
      <c r="V729">
        <v>385</v>
      </c>
      <c r="W729">
        <v>7</v>
      </c>
      <c r="X729">
        <v>-0.17430000000000001</v>
      </c>
      <c r="AH729">
        <v>-0.25700000000000001</v>
      </c>
      <c r="AI729">
        <v>1.54E-2</v>
      </c>
      <c r="AJ729">
        <v>2</v>
      </c>
      <c r="AK729">
        <f>AVERAGE(U729:U730)</f>
        <v>18.399999999999999</v>
      </c>
      <c r="AL729">
        <f>AVERAGE(V729:V730)</f>
        <v>314.5</v>
      </c>
      <c r="AM729">
        <v>212</v>
      </c>
      <c r="AN729">
        <f>8.314*(AK729+273.16)</f>
        <v>2424.0298400000001</v>
      </c>
      <c r="AO729">
        <f t="shared" ref="AO729:AO741" si="425">0.5*AM729/1.01325*1000/EXP(-3.9489+28990/AN729)</f>
        <v>34.726658648014407</v>
      </c>
      <c r="AP729">
        <f>LN(-AH729)+57052/AN729</f>
        <v>22.177334702507686</v>
      </c>
      <c r="AQ729">
        <f>EXP(AP$729-57052/AN729)</f>
        <v>0.2569999999999999</v>
      </c>
      <c r="AR729">
        <f>AI729*4*(1+2*AO729/AL729)/(1-AO729/AL729)</f>
        <v>8.4538163039912934E-2</v>
      </c>
      <c r="AS729">
        <f>0.15852+0.0847*COS(RADIANS(E729/365*360))</f>
        <v>7.4725086923709966E-2</v>
      </c>
      <c r="AT729">
        <f>0.000000926*E729*E729 - 0.000385884*E729+ 0.056568805</f>
        <v>1.7460564999999997E-2</v>
      </c>
      <c r="AU729">
        <v>7</v>
      </c>
      <c r="AV729">
        <f t="shared" ref="AV729:AV741" si="426">(X729+AQ729)/(V729-AO729)*(4*V729+8*AO729)</f>
        <v>0.42918812142902441</v>
      </c>
      <c r="AW729">
        <f t="shared" ref="AW729:AW741" si="427">(X729+AQ729)/(V729-AO729)*(4.5*V729+10.5*AO729)</f>
        <v>0.49513515178628054</v>
      </c>
      <c r="AX729">
        <f t="shared" ref="AX729:AX741" si="428">AW729/AV729</f>
        <v>1.1536553018701425</v>
      </c>
      <c r="AY729" s="5"/>
      <c r="BD729" s="5"/>
      <c r="BG729">
        <f>AVERAGE(BA729:BA741)</f>
        <v>78.66434376010281</v>
      </c>
      <c r="BH729">
        <f>AVERAGE(BF729:BF741)</f>
        <v>24.360882623996588</v>
      </c>
      <c r="BI729">
        <f>BG729/BH729</f>
        <v>3.2291253553602699</v>
      </c>
    </row>
    <row r="730" spans="1:61">
      <c r="A730">
        <v>282</v>
      </c>
      <c r="B730">
        <v>82</v>
      </c>
      <c r="C730" t="s">
        <v>58</v>
      </c>
      <c r="D730">
        <v>1</v>
      </c>
      <c r="E730" s="2">
        <f t="shared" si="401"/>
        <v>174</v>
      </c>
      <c r="F730" s="3">
        <v>30490.814583333333</v>
      </c>
      <c r="G730" t="s">
        <v>47</v>
      </c>
      <c r="H730">
        <v>-5.25</v>
      </c>
      <c r="I730">
        <v>-15</v>
      </c>
      <c r="J730">
        <v>1040</v>
      </c>
      <c r="K730">
        <v>19.399999999999999</v>
      </c>
      <c r="L730">
        <v>62.2</v>
      </c>
      <c r="M730">
        <v>54.6</v>
      </c>
      <c r="N730">
        <v>350</v>
      </c>
      <c r="O730" t="s">
        <v>46</v>
      </c>
      <c r="P730">
        <v>21.2</v>
      </c>
      <c r="Q730">
        <v>8.0210000000000008</v>
      </c>
      <c r="R730">
        <v>348</v>
      </c>
      <c r="S730">
        <v>0.1104</v>
      </c>
      <c r="T730">
        <v>13.8</v>
      </c>
      <c r="U730">
        <v>19.2</v>
      </c>
      <c r="V730">
        <v>244</v>
      </c>
      <c r="W730">
        <v>66</v>
      </c>
      <c r="X730">
        <v>0.86499999999999999</v>
      </c>
      <c r="AM730">
        <v>212</v>
      </c>
      <c r="AN730">
        <f t="shared" ref="AN730:AN741" si="429">8.314*(U730+273.16)</f>
        <v>2430.6810399999999</v>
      </c>
      <c r="AO730">
        <f t="shared" si="425"/>
        <v>35.881895012485344</v>
      </c>
      <c r="AQ730">
        <f>EXP(AP$729-57052/AN730)</f>
        <v>0.27409613814786826</v>
      </c>
      <c r="AS730">
        <f>0.15852+0.0847*COS(RADIANS(E730/365*360))</f>
        <v>7.4725086923709966E-2</v>
      </c>
      <c r="AU730">
        <v>66</v>
      </c>
      <c r="AV730">
        <f t="shared" si="426"/>
        <v>6.9130999209503008</v>
      </c>
      <c r="AW730">
        <f t="shared" si="427"/>
        <v>8.0718268321139401</v>
      </c>
      <c r="AX730">
        <f t="shared" si="428"/>
        <v>1.1676132161278463</v>
      </c>
      <c r="AY730" s="5"/>
      <c r="BD730" s="5"/>
    </row>
    <row r="731" spans="1:61">
      <c r="A731">
        <v>282</v>
      </c>
      <c r="B731">
        <v>82</v>
      </c>
      <c r="C731" t="s">
        <v>58</v>
      </c>
      <c r="D731">
        <v>1</v>
      </c>
      <c r="E731" s="2">
        <f>ROUND(F731,0)-"1-1-83"+1</f>
        <v>174</v>
      </c>
      <c r="F731" s="3">
        <v>30490.25138888889</v>
      </c>
      <c r="G731" t="s">
        <v>47</v>
      </c>
      <c r="H731">
        <v>-5.25</v>
      </c>
      <c r="I731">
        <v>-11.8</v>
      </c>
      <c r="J731">
        <v>1040</v>
      </c>
      <c r="K731">
        <v>16</v>
      </c>
      <c r="L731">
        <v>78.5</v>
      </c>
      <c r="M731">
        <v>80.2</v>
      </c>
      <c r="N731">
        <v>350</v>
      </c>
      <c r="O731" t="s">
        <v>46</v>
      </c>
      <c r="P731">
        <v>15.6</v>
      </c>
      <c r="Q731">
        <v>3.694</v>
      </c>
      <c r="R731">
        <v>348</v>
      </c>
      <c r="S731">
        <v>0.1074</v>
      </c>
      <c r="T731">
        <v>29.1</v>
      </c>
      <c r="U731">
        <v>15.9</v>
      </c>
      <c r="V731">
        <v>293</v>
      </c>
      <c r="W731">
        <v>85</v>
      </c>
      <c r="X731">
        <v>0.97589999999999999</v>
      </c>
      <c r="AM731">
        <v>212</v>
      </c>
      <c r="AN731">
        <f t="shared" si="429"/>
        <v>2403.2448399999998</v>
      </c>
      <c r="AO731">
        <f t="shared" si="425"/>
        <v>31.314270002234316</v>
      </c>
      <c r="AQ731">
        <f>EXP(AP$729-57052/AN731)</f>
        <v>0.2096668011873942</v>
      </c>
      <c r="AS731">
        <f>0.15852+0.0847*COS(RADIANS(E731/365*360))</f>
        <v>7.4725086923709966E-2</v>
      </c>
      <c r="AU731">
        <v>85</v>
      </c>
      <c r="AV731">
        <f t="shared" si="426"/>
        <v>6.4446982353625613</v>
      </c>
      <c r="AW731">
        <f t="shared" si="427"/>
        <v>7.4630893936095051</v>
      </c>
      <c r="AX731">
        <f t="shared" si="428"/>
        <v>1.158019991170254</v>
      </c>
      <c r="AY731" s="5"/>
      <c r="BD731" s="5"/>
    </row>
    <row r="732" spans="1:61">
      <c r="A732">
        <v>282</v>
      </c>
      <c r="B732">
        <v>82</v>
      </c>
      <c r="C732" t="s">
        <v>58</v>
      </c>
      <c r="D732">
        <v>1</v>
      </c>
      <c r="E732" s="2">
        <f>ROUND(F732,0)-"1-1-83"+1</f>
        <v>174</v>
      </c>
      <c r="F732" s="3">
        <v>30490.313194444443</v>
      </c>
      <c r="G732" t="s">
        <v>47</v>
      </c>
      <c r="H732">
        <v>-5.25</v>
      </c>
      <c r="I732">
        <v>-19</v>
      </c>
      <c r="J732">
        <v>1040</v>
      </c>
      <c r="K732">
        <v>18.399999999999999</v>
      </c>
      <c r="L732">
        <v>75.099999999999994</v>
      </c>
      <c r="M732">
        <v>69.8</v>
      </c>
      <c r="N732">
        <v>350</v>
      </c>
      <c r="O732" t="s">
        <v>46</v>
      </c>
      <c r="P732">
        <v>18.7</v>
      </c>
      <c r="Q732">
        <v>5.2619999999999996</v>
      </c>
      <c r="R732">
        <v>342</v>
      </c>
      <c r="S732">
        <v>0.46550000000000002</v>
      </c>
      <c r="T732">
        <v>88.5</v>
      </c>
      <c r="U732">
        <v>18.5</v>
      </c>
      <c r="V732">
        <v>265</v>
      </c>
      <c r="W732">
        <v>354</v>
      </c>
      <c r="X732">
        <v>4.1158000000000001</v>
      </c>
      <c r="AM732">
        <v>212</v>
      </c>
      <c r="AN732">
        <f t="shared" si="429"/>
        <v>2424.8612400000002</v>
      </c>
      <c r="AO732">
        <f t="shared" si="425"/>
        <v>34.869346529431468</v>
      </c>
      <c r="AQ732">
        <f>EXP(AP$729-57052/AN732)</f>
        <v>0.25908229688626594</v>
      </c>
      <c r="AS732">
        <f>0.15852+0.0847*COS(RADIANS(E732/365*360))</f>
        <v>7.4725086923709966E-2</v>
      </c>
      <c r="AU732">
        <v>354</v>
      </c>
      <c r="AV732">
        <f t="shared" si="426"/>
        <v>25.454103749518154</v>
      </c>
      <c r="AW732">
        <f t="shared" si="427"/>
        <v>29.630188538454558</v>
      </c>
      <c r="AX732">
        <f t="shared" si="428"/>
        <v>1.1640633207922497</v>
      </c>
      <c r="AY732" s="5">
        <f>W732*AS732*AV732/SQRT(W732^2*AS732^2-AV732^2)</f>
        <v>93.524340326944909</v>
      </c>
      <c r="AZ732">
        <f>LN(AY732)-LN(1+EXP(614.6/8.314-200000/AN732))+32879/AN732</f>
        <v>18.097155628009158</v>
      </c>
      <c r="BA732">
        <f>EXP(AZ732-32879/8.314/298.16)/(1+EXP(614.6/8.314-200000/298.16/8.314))</f>
        <v>125.51957145902773</v>
      </c>
      <c r="BD732" s="5"/>
    </row>
    <row r="733" spans="1:61">
      <c r="A733">
        <v>282</v>
      </c>
      <c r="B733">
        <v>82</v>
      </c>
      <c r="C733" t="s">
        <v>58</v>
      </c>
      <c r="D733">
        <v>1</v>
      </c>
      <c r="E733" s="2">
        <f t="shared" si="401"/>
        <v>174</v>
      </c>
      <c r="F733" s="3">
        <v>30490.762500000001</v>
      </c>
      <c r="G733" t="s">
        <v>47</v>
      </c>
      <c r="H733">
        <v>-5.25</v>
      </c>
      <c r="I733">
        <v>-21.6</v>
      </c>
      <c r="J733">
        <v>1040</v>
      </c>
      <c r="K733">
        <v>23.8</v>
      </c>
      <c r="L733">
        <v>54.2</v>
      </c>
      <c r="M733">
        <v>42.6</v>
      </c>
      <c r="N733">
        <v>350</v>
      </c>
      <c r="O733" t="s">
        <v>46</v>
      </c>
      <c r="P733">
        <v>27.1</v>
      </c>
      <c r="Q733">
        <v>13.675000000000001</v>
      </c>
      <c r="R733">
        <v>342</v>
      </c>
      <c r="S733">
        <v>0.8589</v>
      </c>
      <c r="T733">
        <v>62.8</v>
      </c>
      <c r="U733">
        <v>24.1</v>
      </c>
      <c r="V733">
        <v>220</v>
      </c>
      <c r="W733">
        <v>517</v>
      </c>
      <c r="X733">
        <v>4.5425000000000004</v>
      </c>
      <c r="AM733">
        <v>212</v>
      </c>
      <c r="AN733">
        <f t="shared" si="429"/>
        <v>2471.4196400000005</v>
      </c>
      <c r="AO733">
        <f t="shared" si="425"/>
        <v>43.677416866196793</v>
      </c>
      <c r="AQ733">
        <f>EXP(AP$729-57052/AN733)</f>
        <v>0.40358304526370159</v>
      </c>
      <c r="AS733">
        <f>0.15852+0.0847*COS(RADIANS(E733/365*360))</f>
        <v>7.4725086923709966E-2</v>
      </c>
      <c r="AU733">
        <v>517</v>
      </c>
      <c r="AV733">
        <f t="shared" si="426"/>
        <v>34.486848025587811</v>
      </c>
      <c r="AW733">
        <f t="shared" si="427"/>
        <v>40.635518509352913</v>
      </c>
      <c r="AX733">
        <f t="shared" si="428"/>
        <v>1.1782903000936196</v>
      </c>
      <c r="AY733" s="5">
        <f>W733*AS733*AV733/SQRT(W733^2*AS733^2-AV733^2)</f>
        <v>76.520434045580387</v>
      </c>
      <c r="AZ733">
        <f>LN(AY733)-LN(1+EXP(614.6/8.314-200000/AN733))+32879/AN733</f>
        <v>17.640337544586686</v>
      </c>
      <c r="BA733">
        <f>EXP(AZ733-32879/8.314/298.16)/(1+EXP(614.6/8.314-200000/298.16/8.314))</f>
        <v>79.490984353533634</v>
      </c>
      <c r="BD733" s="5"/>
    </row>
    <row r="734" spans="1:61">
      <c r="A734">
        <v>282</v>
      </c>
      <c r="B734">
        <v>82</v>
      </c>
      <c r="C734" t="s">
        <v>58</v>
      </c>
      <c r="D734">
        <v>1</v>
      </c>
      <c r="E734" s="2">
        <f>ROUND(F734,0)-"1-1-83"+1</f>
        <v>174</v>
      </c>
      <c r="F734" s="3">
        <v>30490.413888888888</v>
      </c>
      <c r="G734" t="s">
        <v>47</v>
      </c>
      <c r="H734">
        <v>-5.25</v>
      </c>
      <c r="I734">
        <v>-25.6</v>
      </c>
      <c r="J734">
        <v>1040</v>
      </c>
      <c r="K734">
        <v>25.9</v>
      </c>
      <c r="L734">
        <v>56.8</v>
      </c>
      <c r="M734">
        <v>52.8</v>
      </c>
      <c r="N734">
        <v>350</v>
      </c>
      <c r="O734" t="s">
        <v>46</v>
      </c>
      <c r="P734">
        <v>24.1</v>
      </c>
      <c r="Q734">
        <v>14.061999999999999</v>
      </c>
      <c r="R734">
        <v>339</v>
      </c>
      <c r="S734">
        <v>1.6596</v>
      </c>
      <c r="T734">
        <v>118</v>
      </c>
      <c r="U734">
        <v>25.9</v>
      </c>
      <c r="V734">
        <v>255</v>
      </c>
      <c r="W734">
        <v>712</v>
      </c>
      <c r="X734">
        <v>5.7077999999999998</v>
      </c>
      <c r="AM734">
        <v>212</v>
      </c>
      <c r="AN734">
        <f t="shared" si="429"/>
        <v>2486.3848400000002</v>
      </c>
      <c r="AO734">
        <f t="shared" si="425"/>
        <v>46.872587308471076</v>
      </c>
      <c r="AQ734">
        <f>EXP(AP$729-57052/AN734)</f>
        <v>0.4637408492601231</v>
      </c>
      <c r="AS734">
        <f>0.15852+0.0847*COS(RADIANS(E734/365*360))</f>
        <v>7.4725086923709966E-2</v>
      </c>
      <c r="AU734">
        <v>712</v>
      </c>
      <c r="AV734">
        <f t="shared" si="426"/>
        <v>41.364951657200216</v>
      </c>
      <c r="AW734">
        <f t="shared" si="427"/>
        <v>48.620419146870205</v>
      </c>
      <c r="AX734">
        <f t="shared" si="428"/>
        <v>1.1754013288785523</v>
      </c>
      <c r="AY734" s="5">
        <f>W734*AS734*AV734/SQRT(W734^2*AS734^2-AV734^2)</f>
        <v>65.771970686466645</v>
      </c>
      <c r="AZ734">
        <f>LN(AY734)-LN(1+EXP(614.6/8.314-200000/AN734))+32879/AN734</f>
        <v>17.408329834125443</v>
      </c>
      <c r="BA734">
        <f>EXP(AZ734-32879/8.314/298.16)/(1+EXP(614.6/8.314-200000/298.16/8.314))</f>
        <v>63.031581876523937</v>
      </c>
      <c r="BD734" s="5"/>
    </row>
    <row r="735" spans="1:61">
      <c r="A735">
        <v>282</v>
      </c>
      <c r="B735">
        <v>82</v>
      </c>
      <c r="C735" t="s">
        <v>58</v>
      </c>
      <c r="D735">
        <v>1</v>
      </c>
      <c r="E735" s="2">
        <f t="shared" si="401"/>
        <v>174</v>
      </c>
      <c r="F735" s="3">
        <v>30490.56527777778</v>
      </c>
      <c r="G735" t="s">
        <v>47</v>
      </c>
      <c r="H735">
        <v>-5.25</v>
      </c>
      <c r="I735">
        <v>-31.1</v>
      </c>
      <c r="J735">
        <v>1040</v>
      </c>
      <c r="K735">
        <v>28.2</v>
      </c>
      <c r="L735">
        <v>51.9</v>
      </c>
      <c r="M735">
        <v>43.8</v>
      </c>
      <c r="N735">
        <v>350</v>
      </c>
      <c r="O735" t="s">
        <v>46</v>
      </c>
      <c r="P735">
        <v>28.8</v>
      </c>
      <c r="Q735">
        <v>17.920000000000002</v>
      </c>
      <c r="R735">
        <v>338</v>
      </c>
      <c r="S735">
        <v>1.9276</v>
      </c>
      <c r="T735">
        <v>107.6</v>
      </c>
      <c r="U735">
        <v>28.2</v>
      </c>
      <c r="V735">
        <v>231</v>
      </c>
      <c r="W735">
        <v>1090</v>
      </c>
      <c r="X735">
        <v>6.6002000000000001</v>
      </c>
      <c r="AM735">
        <v>212</v>
      </c>
      <c r="AN735">
        <f t="shared" si="429"/>
        <v>2505.50704</v>
      </c>
      <c r="AO735">
        <f t="shared" si="425"/>
        <v>51.234805508094006</v>
      </c>
      <c r="AQ735">
        <f>EXP(AP$729-57052/AN735)</f>
        <v>0.55249783379149275</v>
      </c>
      <c r="AS735">
        <f>0.15852+0.0847*COS(RADIANS(E735/365*360))</f>
        <v>7.4725086923709966E-2</v>
      </c>
      <c r="AU735">
        <v>1090</v>
      </c>
      <c r="AV735">
        <f t="shared" si="426"/>
        <v>53.073841598589873</v>
      </c>
      <c r="AW735">
        <f t="shared" si="427"/>
        <v>62.765953081341593</v>
      </c>
      <c r="AX735">
        <f t="shared" si="428"/>
        <v>1.1826156010347899</v>
      </c>
      <c r="AY735" s="5">
        <f>W735*AS735*AV735/SQRT(W735^2*AS735^2-AV735^2)</f>
        <v>69.967092289922533</v>
      </c>
      <c r="AZ735">
        <f>LN(AY735)-LN(1+EXP(614.6/8.314-200000/AN735))+32879/AN735</f>
        <v>17.367984244844251</v>
      </c>
      <c r="BA735">
        <f>EXP(AZ735-32879/8.314/298.16)/(1+EXP(614.6/8.314-200000/298.16/8.314))</f>
        <v>60.539152902122737</v>
      </c>
      <c r="BB735">
        <f>+EXP(11.88-14510/AN735)*1000</f>
        <v>440873.08400114952</v>
      </c>
      <c r="BC735">
        <f>+EXP(38.08-80470/AN735)</f>
        <v>388.6768955236812</v>
      </c>
      <c r="BD735" s="5">
        <f>(X735+AQ735)*(V735+BC735*(1+212.78/BB735*1000))/(V735-AO735)</f>
        <v>32.120370352048212</v>
      </c>
      <c r="BE735">
        <f>+LN(BD735)-LN(1+EXP(645/8.31-203000/AN735))+(74000/AN735)</f>
        <v>32.971737146575059</v>
      </c>
      <c r="BF735">
        <f>EXP(BE735-74000/8.314/298.16)/(1+EXP(645/8.314-203000/298.16/8.314))</f>
        <v>22.34235350851656</v>
      </c>
    </row>
    <row r="736" spans="1:61">
      <c r="A736">
        <v>282</v>
      </c>
      <c r="B736">
        <v>82</v>
      </c>
      <c r="C736" t="s">
        <v>58</v>
      </c>
      <c r="D736">
        <v>1</v>
      </c>
      <c r="E736" s="2">
        <f t="shared" si="401"/>
        <v>174</v>
      </c>
      <c r="F736" s="3">
        <v>30490.701388888891</v>
      </c>
      <c r="G736" t="s">
        <v>47</v>
      </c>
      <c r="H736">
        <v>-5.25</v>
      </c>
      <c r="I736">
        <v>-29</v>
      </c>
      <c r="J736">
        <v>1040</v>
      </c>
      <c r="K736">
        <v>27.8</v>
      </c>
      <c r="L736">
        <v>49.4</v>
      </c>
      <c r="M736">
        <v>44.5</v>
      </c>
      <c r="N736">
        <v>350</v>
      </c>
      <c r="O736" t="s">
        <v>46</v>
      </c>
      <c r="P736">
        <v>26.8</v>
      </c>
      <c r="Q736">
        <v>20.151</v>
      </c>
      <c r="R736">
        <v>339</v>
      </c>
      <c r="S736">
        <v>1.7346999999999999</v>
      </c>
      <c r="T736">
        <v>86.1</v>
      </c>
      <c r="U736">
        <v>28.6</v>
      </c>
      <c r="V736">
        <v>223</v>
      </c>
      <c r="W736">
        <v>1118</v>
      </c>
      <c r="X736">
        <v>5.7355999999999998</v>
      </c>
      <c r="AM736">
        <v>212</v>
      </c>
      <c r="AN736">
        <f t="shared" si="429"/>
        <v>2508.8326400000005</v>
      </c>
      <c r="AO736">
        <f t="shared" si="425"/>
        <v>52.026669736398532</v>
      </c>
      <c r="AQ736">
        <f>EXP(AP$729-57052/AN736)</f>
        <v>0.56942853540337757</v>
      </c>
      <c r="AS736">
        <f>0.15852+0.0847*COS(RADIANS(E736/365*360))</f>
        <v>7.4725086923709966E-2</v>
      </c>
      <c r="AU736">
        <v>1118</v>
      </c>
      <c r="AV736">
        <f t="shared" si="426"/>
        <v>48.243328589217988</v>
      </c>
      <c r="AW736">
        <f t="shared" si="427"/>
        <v>57.151646468820793</v>
      </c>
      <c r="AX736">
        <f t="shared" si="428"/>
        <v>1.1846538814818375</v>
      </c>
      <c r="AY736" s="5"/>
      <c r="BD736" s="5"/>
    </row>
    <row r="737" spans="1:61">
      <c r="A737">
        <v>282</v>
      </c>
      <c r="B737">
        <v>82</v>
      </c>
      <c r="C737" t="s">
        <v>58</v>
      </c>
      <c r="D737">
        <v>1</v>
      </c>
      <c r="E737" s="2">
        <f t="shared" si="401"/>
        <v>174</v>
      </c>
      <c r="F737" s="3">
        <v>30490.511805555554</v>
      </c>
      <c r="G737" t="s">
        <v>47</v>
      </c>
      <c r="H737">
        <v>-5.25</v>
      </c>
      <c r="I737">
        <v>-27.9</v>
      </c>
      <c r="J737">
        <v>1040</v>
      </c>
      <c r="K737">
        <v>31</v>
      </c>
      <c r="L737">
        <v>50.8</v>
      </c>
      <c r="M737">
        <v>50.2</v>
      </c>
      <c r="N737">
        <v>350</v>
      </c>
      <c r="O737" t="s">
        <v>46</v>
      </c>
      <c r="P737">
        <v>26.2</v>
      </c>
      <c r="Q737">
        <v>23.57</v>
      </c>
      <c r="R737">
        <v>337</v>
      </c>
      <c r="S737">
        <v>3.1012</v>
      </c>
      <c r="T737">
        <v>131.6</v>
      </c>
      <c r="U737">
        <v>31.8</v>
      </c>
      <c r="V737">
        <v>243</v>
      </c>
      <c r="W737">
        <v>1220</v>
      </c>
      <c r="X737">
        <v>6.8489000000000004</v>
      </c>
      <c r="AM737">
        <v>212</v>
      </c>
      <c r="AN737">
        <f t="shared" si="429"/>
        <v>2535.4374400000002</v>
      </c>
      <c r="AO737">
        <f t="shared" si="425"/>
        <v>58.733307821603979</v>
      </c>
      <c r="AQ737">
        <f>EXP(AP$729-57052/AN737)</f>
        <v>0.72288704641489021</v>
      </c>
      <c r="AS737">
        <f>0.15852+0.0847*COS(RADIANS(E737/365*360))</f>
        <v>7.4725086923709966E-2</v>
      </c>
      <c r="AU737">
        <v>1220</v>
      </c>
      <c r="AV737">
        <f t="shared" si="426"/>
        <v>59.248395219464562</v>
      </c>
      <c r="AW737">
        <f t="shared" si="427"/>
        <v>70.27460050112326</v>
      </c>
      <c r="AX737">
        <f t="shared" si="428"/>
        <v>1.1861013322101983</v>
      </c>
      <c r="AY737" s="5"/>
      <c r="BD737" s="5"/>
    </row>
    <row r="738" spans="1:61">
      <c r="A738">
        <v>282</v>
      </c>
      <c r="B738">
        <v>82</v>
      </c>
      <c r="C738" t="s">
        <v>58</v>
      </c>
      <c r="D738">
        <v>1</v>
      </c>
      <c r="E738" s="2">
        <f t="shared" si="401"/>
        <v>174</v>
      </c>
      <c r="F738" s="3">
        <v>30490.613888888889</v>
      </c>
      <c r="G738" t="s">
        <v>47</v>
      </c>
      <c r="H738">
        <v>-5.25</v>
      </c>
      <c r="I738">
        <v>-34.4</v>
      </c>
      <c r="J738">
        <v>1040</v>
      </c>
      <c r="K738">
        <v>32.200000000000003</v>
      </c>
      <c r="L738">
        <v>46.7</v>
      </c>
      <c r="M738">
        <v>46.4</v>
      </c>
      <c r="N738">
        <v>350</v>
      </c>
      <c r="O738" t="s">
        <v>46</v>
      </c>
      <c r="P738">
        <v>27</v>
      </c>
      <c r="Q738">
        <v>25.773</v>
      </c>
      <c r="R738">
        <v>339</v>
      </c>
      <c r="S738">
        <v>2.8864000000000001</v>
      </c>
      <c r="T738">
        <v>112</v>
      </c>
      <c r="U738">
        <v>32.5</v>
      </c>
      <c r="V738">
        <v>245</v>
      </c>
      <c r="W738">
        <v>1370</v>
      </c>
      <c r="X738">
        <v>5.7297000000000002</v>
      </c>
      <c r="AM738">
        <v>212</v>
      </c>
      <c r="AN738">
        <f t="shared" si="429"/>
        <v>2541.2572400000004</v>
      </c>
      <c r="AO738">
        <f t="shared" si="425"/>
        <v>60.291559647540282</v>
      </c>
      <c r="AQ738">
        <f>EXP(AP$729-57052/AN738)</f>
        <v>0.7611154307062028</v>
      </c>
      <c r="AS738">
        <f>0.15852+0.0847*COS(RADIANS(E738/365*360))</f>
        <v>7.4725086923709966E-2</v>
      </c>
      <c r="AU738">
        <v>1370</v>
      </c>
      <c r="AV738">
        <f t="shared" si="426"/>
        <v>51.387636588738395</v>
      </c>
      <c r="AW738">
        <f t="shared" si="427"/>
        <v>60.989138020569889</v>
      </c>
      <c r="AX738">
        <f t="shared" si="428"/>
        <v>1.1868445810939603</v>
      </c>
      <c r="AY738" s="5"/>
      <c r="BD738" s="5"/>
    </row>
    <row r="739" spans="1:61">
      <c r="A739">
        <v>282</v>
      </c>
      <c r="B739">
        <v>82</v>
      </c>
      <c r="C739" t="s">
        <v>58</v>
      </c>
      <c r="D739">
        <v>1</v>
      </c>
      <c r="E739" s="2">
        <f>ROUND(F739,0)-"1-1-83"+1</f>
        <v>174</v>
      </c>
      <c r="F739" s="3">
        <v>30490.458333333332</v>
      </c>
      <c r="G739" t="s">
        <v>47</v>
      </c>
      <c r="H739">
        <v>-5.25</v>
      </c>
      <c r="I739">
        <v>-27.3</v>
      </c>
      <c r="J739">
        <v>1040</v>
      </c>
      <c r="K739">
        <v>26.8</v>
      </c>
      <c r="L739">
        <v>56.6</v>
      </c>
      <c r="M739">
        <v>48.5</v>
      </c>
      <c r="N739">
        <v>350</v>
      </c>
      <c r="O739" t="s">
        <v>46</v>
      </c>
      <c r="P739">
        <v>25.9</v>
      </c>
      <c r="Q739">
        <v>15.712999999999999</v>
      </c>
      <c r="R739">
        <v>336</v>
      </c>
      <c r="S739">
        <v>1.7991999999999999</v>
      </c>
      <c r="T739">
        <v>114.5</v>
      </c>
      <c r="U739">
        <v>27.2</v>
      </c>
      <c r="V739">
        <v>224</v>
      </c>
      <c r="W739">
        <v>1400</v>
      </c>
      <c r="X739">
        <v>7.4856999999999996</v>
      </c>
      <c r="AM739">
        <v>212</v>
      </c>
      <c r="AN739">
        <f t="shared" si="429"/>
        <v>2497.1930400000001</v>
      </c>
      <c r="AO739">
        <f t="shared" si="425"/>
        <v>49.298662380804267</v>
      </c>
      <c r="AQ739">
        <f>EXP(AP$729-57052/AN739)</f>
        <v>0.51216065296392577</v>
      </c>
      <c r="AS739">
        <f>0.15852+0.0847*COS(RADIANS(E739/365*360))</f>
        <v>7.4725086923709966E-2</v>
      </c>
      <c r="AU739">
        <v>1400</v>
      </c>
      <c r="AV739">
        <f t="shared" si="426"/>
        <v>59.074268935163566</v>
      </c>
      <c r="AW739">
        <f t="shared" si="427"/>
        <v>69.843905842472495</v>
      </c>
      <c r="AX739">
        <f t="shared" si="428"/>
        <v>1.1823067318721971</v>
      </c>
      <c r="AY739" s="5">
        <f>W739*AS739*AV739/SQRT(W739^2*AS739^2-AV739^2)</f>
        <v>71.578398151755437</v>
      </c>
      <c r="AZ739">
        <f>LN(AY739)-LN(1+EXP(614.6/8.314-200000/AN739))+32879/AN739</f>
        <v>17.4350797964841</v>
      </c>
      <c r="BA739">
        <f>EXP(AZ739-32879/8.314/298.16)/(1+EXP(614.6/8.314-200000/298.16/8.314))</f>
        <v>64.74042820930606</v>
      </c>
      <c r="BB739">
        <f>+EXP(11.88-14510/AN739)*1000</f>
        <v>432454.03214360267</v>
      </c>
      <c r="BC739">
        <f>+EXP(38.08-80470/AN739)</f>
        <v>349.26089930339839</v>
      </c>
      <c r="BD739" s="5">
        <f>(X739+AQ739)*(V739+BC739*(1+212.78/BB739*1000))/(V739-AO739)</f>
        <v>34.111161626485561</v>
      </c>
      <c r="BE739">
        <f>+LN(BD739)-LN(1+EXP(645/8.31-203000/AN739))+(74000/AN739)</f>
        <v>33.13783685650354</v>
      </c>
      <c r="BF739">
        <f>EXP(BE739-74000/8.314/298.16)/(1+EXP(645/8.314-203000/298.16/8.314))</f>
        <v>26.379411739476613</v>
      </c>
    </row>
    <row r="740" spans="1:61">
      <c r="A740">
        <v>282</v>
      </c>
      <c r="B740">
        <v>82</v>
      </c>
      <c r="C740" t="s">
        <v>58</v>
      </c>
      <c r="D740">
        <v>1</v>
      </c>
      <c r="E740" s="2">
        <f t="shared" ref="E740:E789" si="430">ROUND(F740,0)-"1-1-83"</f>
        <v>174</v>
      </c>
      <c r="F740" s="3">
        <v>30490.513194444444</v>
      </c>
      <c r="G740" t="s">
        <v>47</v>
      </c>
      <c r="H740">
        <v>-5.25</v>
      </c>
      <c r="I740">
        <v>-27.9</v>
      </c>
      <c r="J740">
        <v>1040</v>
      </c>
      <c r="K740">
        <v>30.5</v>
      </c>
      <c r="L740">
        <v>50.9</v>
      </c>
      <c r="M740">
        <v>50.2</v>
      </c>
      <c r="N740">
        <v>350</v>
      </c>
      <c r="O740" t="s">
        <v>46</v>
      </c>
      <c r="P740">
        <v>26.2</v>
      </c>
      <c r="Q740">
        <v>21.376000000000001</v>
      </c>
      <c r="R740">
        <v>338</v>
      </c>
      <c r="S740">
        <v>2.7256</v>
      </c>
      <c r="T740">
        <v>127.5</v>
      </c>
      <c r="U740">
        <v>30.7</v>
      </c>
      <c r="V740">
        <v>246</v>
      </c>
      <c r="W740">
        <v>1400</v>
      </c>
      <c r="X740">
        <v>6.51</v>
      </c>
      <c r="AM740">
        <v>212</v>
      </c>
      <c r="AN740">
        <f t="shared" si="429"/>
        <v>2526.2920400000003</v>
      </c>
      <c r="AO740">
        <f t="shared" si="425"/>
        <v>56.351855929852327</v>
      </c>
      <c r="AQ740">
        <f>EXP(AP$729-57052/AN740)</f>
        <v>0.66633619892319773</v>
      </c>
      <c r="AS740">
        <f>0.15852+0.0847*COS(RADIANS(E740/365*360))</f>
        <v>7.4725086923709966E-2</v>
      </c>
      <c r="AU740">
        <v>1400</v>
      </c>
      <c r="AV740">
        <f t="shared" si="426"/>
        <v>54.293775343348869</v>
      </c>
      <c r="AW740">
        <f t="shared" si="427"/>
        <v>64.279051079724482</v>
      </c>
      <c r="AX740">
        <f t="shared" si="428"/>
        <v>1.1839119802082216</v>
      </c>
      <c r="AY740" s="5"/>
      <c r="BD740" s="5"/>
    </row>
    <row r="741" spans="1:61">
      <c r="A741">
        <v>282</v>
      </c>
      <c r="B741">
        <v>82</v>
      </c>
      <c r="C741" t="s">
        <v>58</v>
      </c>
      <c r="D741">
        <v>1</v>
      </c>
      <c r="E741" s="2">
        <f t="shared" si="430"/>
        <v>174</v>
      </c>
      <c r="F741" s="3">
        <v>30490.656944444443</v>
      </c>
      <c r="G741" t="s">
        <v>47</v>
      </c>
      <c r="H741">
        <v>-5.25</v>
      </c>
      <c r="I741">
        <v>-32.5</v>
      </c>
      <c r="J741">
        <v>1040</v>
      </c>
      <c r="K741">
        <v>28.5</v>
      </c>
      <c r="L741">
        <v>50.4</v>
      </c>
      <c r="M741">
        <v>42.3</v>
      </c>
      <c r="N741">
        <v>350</v>
      </c>
      <c r="O741" t="s">
        <v>46</v>
      </c>
      <c r="P741">
        <v>28.8</v>
      </c>
      <c r="Q741">
        <v>19.693000000000001</v>
      </c>
      <c r="R741">
        <v>338</v>
      </c>
      <c r="S741">
        <v>2.0926</v>
      </c>
      <c r="T741">
        <v>106.3</v>
      </c>
      <c r="U741">
        <v>28.9</v>
      </c>
      <c r="V741">
        <v>234</v>
      </c>
      <c r="W741">
        <v>1480</v>
      </c>
      <c r="X741">
        <v>6.3075999999999999</v>
      </c>
      <c r="AM741">
        <v>212</v>
      </c>
      <c r="AN741">
        <f t="shared" si="429"/>
        <v>2511.3268400000002</v>
      </c>
      <c r="AO741">
        <f t="shared" si="425"/>
        <v>52.627186359268094</v>
      </c>
      <c r="AQ741">
        <f>EXP(AP$729-57052/AN741)</f>
        <v>0.58243562186832154</v>
      </c>
      <c r="AS741">
        <f>0.15852+0.0847*COS(RADIANS(E741/365*360))</f>
        <v>7.4725086923709966E-2</v>
      </c>
      <c r="AU741">
        <v>1480</v>
      </c>
      <c r="AV741">
        <f t="shared" si="426"/>
        <v>51.550718456304892</v>
      </c>
      <c r="AW741">
        <f t="shared" si="427"/>
        <v>60.993380259446958</v>
      </c>
      <c r="AX741">
        <f t="shared" si="428"/>
        <v>1.1831722638578897</v>
      </c>
      <c r="AY741" s="5"/>
      <c r="BD741" s="5"/>
    </row>
    <row r="742" spans="1:61">
      <c r="E742" s="2"/>
      <c r="F742" s="3"/>
    </row>
    <row r="743" spans="1:61">
      <c r="A743">
        <v>282</v>
      </c>
      <c r="B743">
        <v>82</v>
      </c>
      <c r="C743" t="s">
        <v>58</v>
      </c>
      <c r="D743">
        <v>2</v>
      </c>
      <c r="E743" s="2">
        <f t="shared" si="430"/>
        <v>174</v>
      </c>
      <c r="F743" s="3">
        <v>30490.838194444445</v>
      </c>
      <c r="G743" t="s">
        <v>47</v>
      </c>
      <c r="H743">
        <v>-5.25</v>
      </c>
      <c r="I743" t="s">
        <v>46</v>
      </c>
      <c r="J743">
        <v>1040</v>
      </c>
      <c r="K743">
        <v>17.8</v>
      </c>
      <c r="L743">
        <v>70</v>
      </c>
      <c r="M743">
        <v>66.2</v>
      </c>
      <c r="N743">
        <v>350</v>
      </c>
      <c r="O743" t="s">
        <v>46</v>
      </c>
      <c r="P743">
        <v>18.3</v>
      </c>
      <c r="Q743">
        <v>5.83</v>
      </c>
      <c r="R743">
        <v>350</v>
      </c>
      <c r="S743">
        <v>0.1328</v>
      </c>
      <c r="T743">
        <v>22.8</v>
      </c>
      <c r="U743">
        <v>17.7</v>
      </c>
      <c r="V743">
        <v>371</v>
      </c>
      <c r="W743">
        <v>5</v>
      </c>
      <c r="X743">
        <v>-0.33650000000000002</v>
      </c>
      <c r="AH743">
        <v>-0.43</v>
      </c>
      <c r="AI743">
        <v>1.8700000000000001E-2</v>
      </c>
      <c r="AJ743">
        <v>2</v>
      </c>
      <c r="AK743">
        <f>AVERAGE(U743:U744)</f>
        <v>18.350000000000001</v>
      </c>
      <c r="AL743">
        <f>AVERAGE(V743:V744)</f>
        <v>337.5</v>
      </c>
      <c r="AM743">
        <v>212</v>
      </c>
      <c r="AN743">
        <f>8.314*(AK743+273.16)</f>
        <v>2423.6141400000006</v>
      </c>
      <c r="AO743">
        <f t="shared" ref="AO743:AO754" si="431">0.5*AM743/1.01325*1000/EXP(-3.9489+28990/AN743)</f>
        <v>34.655497254661938</v>
      </c>
      <c r="AP743">
        <f>LN(-AH743)+57052/AN743</f>
        <v>22.696080739938814</v>
      </c>
      <c r="AQ743">
        <f>EXP(AP$743-57052/AN743)</f>
        <v>0.43000000000000038</v>
      </c>
      <c r="AR743">
        <f>AI743*4*(1+2*AO743/AL743)/(1-AO743/AL743)</f>
        <v>0.10047883357118609</v>
      </c>
      <c r="AS743">
        <f>0.15852+0.0847*COS(RADIANS(E743/365*360))</f>
        <v>7.4725086923709966E-2</v>
      </c>
      <c r="AT743">
        <f>0.000000926*E743*E743 - 0.000385884*E743+ 0.056568805</f>
        <v>1.7460564999999997E-2</v>
      </c>
      <c r="AU743">
        <v>5</v>
      </c>
      <c r="AV743">
        <f t="shared" ref="AV743:AV754" si="432">(X743+AQ743)/(V743-AO743)*(4*V743+8*AO743)</f>
        <v>0.48960607532560685</v>
      </c>
      <c r="AW743">
        <f t="shared" ref="AW743:AW754" si="433">(X743+AQ743)/(V743-AO743)*(4.5*V743+10.5*AO743)</f>
        <v>0.56525759415700838</v>
      </c>
      <c r="AX743">
        <f t="shared" ref="AX743:AX754" si="434">AW743/AV743</f>
        <v>1.1545150737377807</v>
      </c>
      <c r="AY743" s="5"/>
      <c r="BD743" s="5"/>
      <c r="BG743">
        <f>AVERAGE(BA743:BA754)</f>
        <v>60.959079619682349</v>
      </c>
      <c r="BH743">
        <f>AVERAGE(BF743:BF754)</f>
        <v>21.739285135174224</v>
      </c>
      <c r="BI743">
        <f>BG743/BH743</f>
        <v>2.8040977079347651</v>
      </c>
    </row>
    <row r="744" spans="1:61">
      <c r="A744">
        <v>282</v>
      </c>
      <c r="B744">
        <v>82</v>
      </c>
      <c r="C744" t="s">
        <v>58</v>
      </c>
      <c r="D744">
        <v>2</v>
      </c>
      <c r="E744" s="2">
        <f t="shared" si="430"/>
        <v>174</v>
      </c>
      <c r="F744" s="3">
        <v>30490.816666666666</v>
      </c>
      <c r="G744" t="s">
        <v>47</v>
      </c>
      <c r="H744">
        <v>-5.25</v>
      </c>
      <c r="I744">
        <v>-15</v>
      </c>
      <c r="J744">
        <v>1040</v>
      </c>
      <c r="K744">
        <v>19.2</v>
      </c>
      <c r="L744">
        <v>63.6</v>
      </c>
      <c r="M744">
        <v>54.6</v>
      </c>
      <c r="N744">
        <v>350</v>
      </c>
      <c r="O744" t="s">
        <v>46</v>
      </c>
      <c r="P744">
        <v>21.2</v>
      </c>
      <c r="Q744">
        <v>7.6180000000000003</v>
      </c>
      <c r="R744">
        <v>349</v>
      </c>
      <c r="S744">
        <v>0.1782</v>
      </c>
      <c r="T744">
        <v>23.4</v>
      </c>
      <c r="U744">
        <v>19</v>
      </c>
      <c r="V744">
        <v>304</v>
      </c>
      <c r="W744">
        <v>55</v>
      </c>
      <c r="X744">
        <v>0.59819999999999995</v>
      </c>
      <c r="AM744">
        <v>212</v>
      </c>
      <c r="AN744">
        <f t="shared" ref="AN744:AN754" si="435">8.314*(U744+273.16)</f>
        <v>2429.0182400000003</v>
      </c>
      <c r="AO744">
        <f t="shared" si="431"/>
        <v>35.590130033936823</v>
      </c>
      <c r="AQ744">
        <f>EXP(AP$743-57052/AN744)</f>
        <v>0.45312014437182269</v>
      </c>
      <c r="AS744">
        <f>0.15852+0.0847*COS(RADIANS(E744/365*360))</f>
        <v>7.4725086923709966E-2</v>
      </c>
      <c r="AU744">
        <v>55</v>
      </c>
      <c r="AV744">
        <f t="shared" si="432"/>
        <v>5.8780933090111143</v>
      </c>
      <c r="AW744">
        <f t="shared" si="433"/>
        <v>6.8219565640779818</v>
      </c>
      <c r="AX744">
        <f t="shared" si="434"/>
        <v>1.1605730303089823</v>
      </c>
      <c r="AY744" s="5"/>
      <c r="BD744" s="5"/>
    </row>
    <row r="745" spans="1:61">
      <c r="A745">
        <v>282</v>
      </c>
      <c r="B745">
        <v>82</v>
      </c>
      <c r="C745" t="s">
        <v>58</v>
      </c>
      <c r="D745">
        <v>2</v>
      </c>
      <c r="E745" s="2">
        <f>ROUND(F745,0)-"1-1-83"+1</f>
        <v>174</v>
      </c>
      <c r="F745" s="3">
        <v>30490.254166666666</v>
      </c>
      <c r="G745" t="s">
        <v>47</v>
      </c>
      <c r="H745">
        <v>-5.25</v>
      </c>
      <c r="I745">
        <v>-12.1</v>
      </c>
      <c r="J745">
        <v>1040</v>
      </c>
      <c r="K745">
        <v>15.8</v>
      </c>
      <c r="L745">
        <v>79.900000000000006</v>
      </c>
      <c r="M745">
        <v>80.2</v>
      </c>
      <c r="N745">
        <v>350</v>
      </c>
      <c r="O745" t="s">
        <v>46</v>
      </c>
      <c r="P745">
        <v>15.6</v>
      </c>
      <c r="Q745">
        <v>3.7389999999999999</v>
      </c>
      <c r="R745">
        <v>348</v>
      </c>
      <c r="S745">
        <v>0.1537</v>
      </c>
      <c r="T745">
        <v>41.1</v>
      </c>
      <c r="U745">
        <v>16</v>
      </c>
      <c r="V745">
        <v>300</v>
      </c>
      <c r="W745">
        <v>112</v>
      </c>
      <c r="X745">
        <v>1.1904999999999999</v>
      </c>
      <c r="AM745">
        <v>212</v>
      </c>
      <c r="AN745">
        <f t="shared" si="435"/>
        <v>2404.0762400000003</v>
      </c>
      <c r="AO745">
        <f t="shared" si="431"/>
        <v>31.445176275265265</v>
      </c>
      <c r="AQ745">
        <f>EXP(AP$743-57052/AN745)</f>
        <v>0.35512700498968586</v>
      </c>
      <c r="AS745">
        <f>0.15852+0.0847*COS(RADIANS(E745/365*360))</f>
        <v>7.4725086923709966E-2</v>
      </c>
      <c r="AU745">
        <v>112</v>
      </c>
      <c r="AV745">
        <f t="shared" si="432"/>
        <v>8.3542439636420145</v>
      </c>
      <c r="AW745">
        <f t="shared" si="433"/>
        <v>9.6699914520576762</v>
      </c>
      <c r="AX745">
        <f t="shared" si="434"/>
        <v>1.1574945014943117</v>
      </c>
      <c r="AY745" s="5"/>
      <c r="BD745" s="5"/>
    </row>
    <row r="746" spans="1:61">
      <c r="A746">
        <v>282</v>
      </c>
      <c r="B746">
        <v>82</v>
      </c>
      <c r="C746" t="s">
        <v>58</v>
      </c>
      <c r="D746">
        <v>2</v>
      </c>
      <c r="E746" s="2">
        <f>ROUND(F746,0)-"1-1-83"+1</f>
        <v>174</v>
      </c>
      <c r="F746" s="3">
        <v>30490.31527777778</v>
      </c>
      <c r="G746" t="s">
        <v>47</v>
      </c>
      <c r="H746">
        <v>-5.25</v>
      </c>
      <c r="I746">
        <v>-19.3</v>
      </c>
      <c r="J746">
        <v>1040</v>
      </c>
      <c r="K746">
        <v>18.5</v>
      </c>
      <c r="L746">
        <v>74.099999999999994</v>
      </c>
      <c r="M746">
        <v>69.8</v>
      </c>
      <c r="N746">
        <v>350</v>
      </c>
      <c r="O746" t="s">
        <v>46</v>
      </c>
      <c r="P746">
        <v>18.7</v>
      </c>
      <c r="Q746">
        <v>5.633</v>
      </c>
      <c r="R746">
        <v>342</v>
      </c>
      <c r="S746">
        <v>0.48080000000000001</v>
      </c>
      <c r="T746">
        <v>85.4</v>
      </c>
      <c r="U746">
        <v>18.7</v>
      </c>
      <c r="V746">
        <v>253</v>
      </c>
      <c r="W746">
        <v>449</v>
      </c>
      <c r="X746">
        <v>4.6219999999999999</v>
      </c>
      <c r="AM746">
        <v>212</v>
      </c>
      <c r="AN746">
        <f t="shared" si="435"/>
        <v>2426.5240400000002</v>
      </c>
      <c r="AO746">
        <f t="shared" si="431"/>
        <v>35.156187210018871</v>
      </c>
      <c r="AQ746">
        <f>EXP(AP$743-57052/AN746)</f>
        <v>0.44231157636324708</v>
      </c>
      <c r="AS746">
        <f>0.15852+0.0847*COS(RADIANS(E746/365*360))</f>
        <v>7.4725086923709966E-2</v>
      </c>
      <c r="AU746">
        <v>449</v>
      </c>
      <c r="AV746">
        <f t="shared" si="432"/>
        <v>30.064743718664644</v>
      </c>
      <c r="AW746">
        <f t="shared" si="433"/>
        <v>35.048773860149183</v>
      </c>
      <c r="AX746">
        <f t="shared" si="434"/>
        <v>1.1657765716589288</v>
      </c>
      <c r="AY746" s="5">
        <f t="shared" ref="AY746:AY754" si="436">W746*AS746*AV746/SQRT(W746^2*AS746^2-AV746^2)</f>
        <v>67.728469682997286</v>
      </c>
      <c r="AZ746">
        <f t="shared" ref="AZ746:AZ754" si="437">LN(AY746)-LN(1+EXP(614.6/8.314-200000/AN746))+32879/AN746</f>
        <v>17.765137801329047</v>
      </c>
      <c r="BA746">
        <f t="shared" ref="BA746:BA754" si="438">EXP(AZ746-32879/8.314/298.16)/(1+EXP(614.6/8.314-200000/298.16/8.314))</f>
        <v>90.057095858625431</v>
      </c>
      <c r="BB746">
        <f>+EXP(11.88-14510/AN746)*1000</f>
        <v>365129.81124938797</v>
      </c>
      <c r="BC746">
        <f>+EXP(38.08-80470/AN746)</f>
        <v>136.63820426350864</v>
      </c>
      <c r="BD746" s="5">
        <f>(X746+AQ746)*(V746+BC746*(1+212.78/BB746*1000))/(V746-AO746)</f>
        <v>10.909195976336942</v>
      </c>
      <c r="BE746">
        <f>+LN(BD746)-LN(1+EXP(645/8.31-203000/AN746))+(74000/AN746)</f>
        <v>32.883528685800648</v>
      </c>
      <c r="BF746">
        <f>EXP(BE746-74000/8.314/298.16)/(1+EXP(645/8.314-203000/298.16/8.314))</f>
        <v>20.455988521315582</v>
      </c>
    </row>
    <row r="747" spans="1:61">
      <c r="A747">
        <v>282</v>
      </c>
      <c r="B747">
        <v>82</v>
      </c>
      <c r="C747" t="s">
        <v>58</v>
      </c>
      <c r="D747">
        <v>2</v>
      </c>
      <c r="E747" s="2">
        <f t="shared" si="430"/>
        <v>174</v>
      </c>
      <c r="F747" s="3">
        <v>30490.765277777777</v>
      </c>
      <c r="G747" t="s">
        <v>47</v>
      </c>
      <c r="H747">
        <v>-5.25</v>
      </c>
      <c r="I747">
        <v>-21.2</v>
      </c>
      <c r="J747">
        <v>1040</v>
      </c>
      <c r="K747">
        <v>23.8</v>
      </c>
      <c r="L747">
        <v>54.3</v>
      </c>
      <c r="M747">
        <v>42.6</v>
      </c>
      <c r="N747">
        <v>350</v>
      </c>
      <c r="O747" t="s">
        <v>46</v>
      </c>
      <c r="P747">
        <v>27.1</v>
      </c>
      <c r="Q747">
        <v>13.646000000000001</v>
      </c>
      <c r="R747">
        <v>343</v>
      </c>
      <c r="S747">
        <v>0.95989999999999998</v>
      </c>
      <c r="T747">
        <v>70.3</v>
      </c>
      <c r="U747">
        <v>24.1</v>
      </c>
      <c r="V747">
        <v>244</v>
      </c>
      <c r="W747">
        <v>518</v>
      </c>
      <c r="X747">
        <v>4.0961999999999996</v>
      </c>
      <c r="AM747">
        <v>212</v>
      </c>
      <c r="AN747">
        <f t="shared" si="435"/>
        <v>2471.4196400000005</v>
      </c>
      <c r="AO747">
        <f t="shared" si="431"/>
        <v>43.677416866196793</v>
      </c>
      <c r="AQ747">
        <f>EXP(AP$743-57052/AN747)</f>
        <v>0.67798713732697735</v>
      </c>
      <c r="AS747">
        <f>0.15852+0.0847*COS(RADIANS(E747/365*360))</f>
        <v>7.4725086923709966E-2</v>
      </c>
      <c r="AU747">
        <v>518</v>
      </c>
      <c r="AV747">
        <f t="shared" si="432"/>
        <v>31.5880508397731</v>
      </c>
      <c r="AW747">
        <f t="shared" si="433"/>
        <v>37.097969981052891</v>
      </c>
      <c r="AX747">
        <f t="shared" si="434"/>
        <v>1.1744304885802626</v>
      </c>
      <c r="AY747" s="5">
        <f t="shared" si="436"/>
        <v>54.654850327807139</v>
      </c>
      <c r="AZ747">
        <f t="shared" si="437"/>
        <v>17.303817690966891</v>
      </c>
      <c r="BA747">
        <f t="shared" si="438"/>
        <v>56.776570943972196</v>
      </c>
      <c r="BD747" s="5"/>
    </row>
    <row r="748" spans="1:61">
      <c r="A748">
        <v>282</v>
      </c>
      <c r="B748">
        <v>82</v>
      </c>
      <c r="C748" t="s">
        <v>58</v>
      </c>
      <c r="D748">
        <v>2</v>
      </c>
      <c r="E748" s="2">
        <f>ROUND(F748,0)-"1-1-83"+1</f>
        <v>174</v>
      </c>
      <c r="F748" s="3">
        <v>30490.416666666668</v>
      </c>
      <c r="G748" t="s">
        <v>47</v>
      </c>
      <c r="H748">
        <v>-5.25</v>
      </c>
      <c r="I748">
        <v>-25.8</v>
      </c>
      <c r="J748">
        <v>1040</v>
      </c>
      <c r="K748">
        <v>24.5</v>
      </c>
      <c r="L748">
        <v>59.2</v>
      </c>
      <c r="M748">
        <v>52.8</v>
      </c>
      <c r="N748">
        <v>350</v>
      </c>
      <c r="O748" t="s">
        <v>46</v>
      </c>
      <c r="P748">
        <v>24.1</v>
      </c>
      <c r="Q748">
        <v>12.943</v>
      </c>
      <c r="R748">
        <v>342</v>
      </c>
      <c r="S748">
        <v>1.4555</v>
      </c>
      <c r="T748">
        <v>112.5</v>
      </c>
      <c r="U748">
        <v>24.9</v>
      </c>
      <c r="V748">
        <v>266</v>
      </c>
      <c r="W748">
        <v>655</v>
      </c>
      <c r="X748">
        <v>4.8594999999999997</v>
      </c>
      <c r="AM748">
        <v>212</v>
      </c>
      <c r="AN748">
        <f t="shared" si="435"/>
        <v>2478.0708399999999</v>
      </c>
      <c r="AO748">
        <f t="shared" si="431"/>
        <v>45.074426908902041</v>
      </c>
      <c r="AQ748">
        <f>EXP(AP$743-57052/AN748)</f>
        <v>0.72132385470992189</v>
      </c>
      <c r="AS748">
        <f>0.15852+0.0847*COS(RADIANS(E748/365*360))</f>
        <v>7.4725086923709966E-2</v>
      </c>
      <c r="AU748">
        <v>655</v>
      </c>
      <c r="AV748">
        <f t="shared" si="432"/>
        <v>35.98685279217387</v>
      </c>
      <c r="AW748">
        <f t="shared" si="433"/>
        <v>42.193154062862376</v>
      </c>
      <c r="AX748">
        <f t="shared" si="434"/>
        <v>1.172460240036278</v>
      </c>
      <c r="AY748" s="5">
        <f t="shared" si="436"/>
        <v>53.094086991064366</v>
      </c>
      <c r="AZ748">
        <f t="shared" si="437"/>
        <v>17.238917247325016</v>
      </c>
      <c r="BA748">
        <f t="shared" si="438"/>
        <v>53.208774321847194</v>
      </c>
      <c r="BD748" s="5"/>
    </row>
    <row r="749" spans="1:61">
      <c r="A749">
        <v>282</v>
      </c>
      <c r="B749">
        <v>82</v>
      </c>
      <c r="C749" t="s">
        <v>58</v>
      </c>
      <c r="D749">
        <v>2</v>
      </c>
      <c r="E749" s="2">
        <f t="shared" si="430"/>
        <v>174</v>
      </c>
      <c r="F749" s="3">
        <v>30490.567361111112</v>
      </c>
      <c r="G749" t="s">
        <v>47</v>
      </c>
      <c r="H749">
        <v>-5.25</v>
      </c>
      <c r="I749">
        <v>-31.2</v>
      </c>
      <c r="J749">
        <v>1040</v>
      </c>
      <c r="K749">
        <v>27.5</v>
      </c>
      <c r="L749">
        <v>53.2</v>
      </c>
      <c r="M749">
        <v>43.8</v>
      </c>
      <c r="N749">
        <v>350</v>
      </c>
      <c r="O749" t="s">
        <v>46</v>
      </c>
      <c r="P749">
        <v>28.8</v>
      </c>
      <c r="Q749">
        <v>17.797000000000001</v>
      </c>
      <c r="R749">
        <v>339</v>
      </c>
      <c r="S749">
        <v>1.8952</v>
      </c>
      <c r="T749">
        <v>106.5</v>
      </c>
      <c r="U749">
        <v>28</v>
      </c>
      <c r="V749">
        <v>238</v>
      </c>
      <c r="W749">
        <v>1020</v>
      </c>
      <c r="X749">
        <v>6.1920999999999999</v>
      </c>
      <c r="AM749">
        <v>212</v>
      </c>
      <c r="AN749">
        <f t="shared" si="435"/>
        <v>2503.8442400000004</v>
      </c>
      <c r="AO749">
        <f t="shared" si="431"/>
        <v>50.842627800091407</v>
      </c>
      <c r="AQ749">
        <f>EXP(AP$743-57052/AN749)</f>
        <v>0.91422215020077258</v>
      </c>
      <c r="AS749">
        <f>0.15852+0.0847*COS(RADIANS(E749/365*360))</f>
        <v>7.4725086923709966E-2</v>
      </c>
      <c r="AU749">
        <v>1020</v>
      </c>
      <c r="AV749">
        <f t="shared" si="432"/>
        <v>51.591082469138641</v>
      </c>
      <c r="AW749">
        <f t="shared" si="433"/>
        <v>60.935692011322914</v>
      </c>
      <c r="AX749">
        <f t="shared" si="434"/>
        <v>1.181128386824877</v>
      </c>
      <c r="AY749" s="5">
        <f t="shared" si="436"/>
        <v>70.087189911399321</v>
      </c>
      <c r="AZ749">
        <f t="shared" si="437"/>
        <v>17.378554995411584</v>
      </c>
      <c r="BA749">
        <f t="shared" si="438"/>
        <v>61.182491482254719</v>
      </c>
      <c r="BB749">
        <f>+EXP(11.88-14510/AN749)*1000</f>
        <v>439180.76119899843</v>
      </c>
      <c r="BC749">
        <f>+EXP(38.08-80470/AN749)</f>
        <v>380.47457948570121</v>
      </c>
      <c r="BD749" s="5">
        <f>(X749+AQ749)*(V749+BC749*(1+212.78/BB749*1000))/(V749-AO749)</f>
        <v>30.482580176137862</v>
      </c>
      <c r="BE749">
        <f>+LN(BD749)-LN(1+EXP(645/8.31-203000/AN749))+(74000/AN749)</f>
        <v>32.940702566995441</v>
      </c>
      <c r="BF749">
        <f>EXP(BE749-74000/8.314/298.16)/(1+EXP(645/8.314-203000/298.16/8.314))</f>
        <v>21.659616978136594</v>
      </c>
    </row>
    <row r="750" spans="1:61">
      <c r="A750">
        <v>282</v>
      </c>
      <c r="B750">
        <v>82</v>
      </c>
      <c r="C750" t="s">
        <v>58</v>
      </c>
      <c r="D750">
        <v>2</v>
      </c>
      <c r="E750" s="2">
        <f t="shared" si="430"/>
        <v>174</v>
      </c>
      <c r="F750" s="3">
        <v>30490.702777777777</v>
      </c>
      <c r="G750" t="s">
        <v>47</v>
      </c>
      <c r="H750">
        <v>-5.25</v>
      </c>
      <c r="I750">
        <v>-29</v>
      </c>
      <c r="J750">
        <v>1040</v>
      </c>
      <c r="K750">
        <v>27.8</v>
      </c>
      <c r="L750">
        <v>51</v>
      </c>
      <c r="M750">
        <v>44.5</v>
      </c>
      <c r="N750">
        <v>350</v>
      </c>
      <c r="O750" t="s">
        <v>46</v>
      </c>
      <c r="P750">
        <v>26.8</v>
      </c>
      <c r="Q750">
        <v>18.475999999999999</v>
      </c>
      <c r="R750">
        <v>340</v>
      </c>
      <c r="S750">
        <v>1.9471000000000001</v>
      </c>
      <c r="T750">
        <v>105.4</v>
      </c>
      <c r="U750">
        <v>28.1</v>
      </c>
      <c r="V750">
        <v>245</v>
      </c>
      <c r="W750">
        <v>1193</v>
      </c>
      <c r="X750">
        <v>5.6489000000000003</v>
      </c>
      <c r="AM750">
        <v>212</v>
      </c>
      <c r="AN750">
        <f t="shared" si="435"/>
        <v>2504.6756400000004</v>
      </c>
      <c r="AO750">
        <f t="shared" si="431"/>
        <v>51.038405059111717</v>
      </c>
      <c r="AQ750">
        <f>EXP(AP$743-57052/AN750)</f>
        <v>0.92116307370586281</v>
      </c>
      <c r="AS750">
        <f>0.15852+0.0847*COS(RADIANS(E750/365*360))</f>
        <v>7.4725086923709966E-2</v>
      </c>
      <c r="AU750">
        <v>1193</v>
      </c>
      <c r="AV750">
        <f t="shared" si="432"/>
        <v>47.026145244728681</v>
      </c>
      <c r="AW750">
        <f t="shared" si="433"/>
        <v>55.497650019057922</v>
      </c>
      <c r="AX750">
        <f t="shared" si="434"/>
        <v>1.1801445712856689</v>
      </c>
      <c r="AY750" s="5">
        <f t="shared" si="436"/>
        <v>55.354347722928537</v>
      </c>
      <c r="AZ750">
        <f t="shared" si="437"/>
        <v>17.138141758395758</v>
      </c>
      <c r="BA750">
        <f t="shared" si="438"/>
        <v>48.107968308007202</v>
      </c>
      <c r="BB750">
        <f>+EXP(11.88-14510/AN750)*1000</f>
        <v>440026.38989915233</v>
      </c>
      <c r="BC750">
        <f>+EXP(38.08-80470/AN750)</f>
        <v>384.55523059422342</v>
      </c>
      <c r="BD750" s="5">
        <f>(X750+AQ750)*(V750+BC750*(1+212.78/BB750*1000))/(V750-AO750)</f>
        <v>27.623829011812749</v>
      </c>
      <c r="BE750">
        <f>+LN(BD750)-LN(1+EXP(645/8.31-203000/AN750))+(74000/AN750)</f>
        <v>32.831583178721665</v>
      </c>
      <c r="BF750">
        <f>EXP(BE750-74000/8.314/298.16)/(1+EXP(645/8.314-203000/298.16/8.314))</f>
        <v>19.420518655046973</v>
      </c>
    </row>
    <row r="751" spans="1:61">
      <c r="A751">
        <v>282</v>
      </c>
      <c r="B751">
        <v>82</v>
      </c>
      <c r="C751" t="s">
        <v>58</v>
      </c>
      <c r="D751">
        <v>2</v>
      </c>
      <c r="E751" s="2">
        <f>ROUND(F751,0)-"1-1-83"+1</f>
        <v>174</v>
      </c>
      <c r="F751" s="3">
        <v>30490.461805555555</v>
      </c>
      <c r="G751" t="s">
        <v>47</v>
      </c>
      <c r="H751">
        <v>-5.25</v>
      </c>
      <c r="I751">
        <v>-27.3</v>
      </c>
      <c r="J751">
        <v>1040</v>
      </c>
      <c r="K751">
        <v>26.5</v>
      </c>
      <c r="L751">
        <v>56.6</v>
      </c>
      <c r="M751">
        <v>48.5</v>
      </c>
      <c r="N751">
        <v>350</v>
      </c>
      <c r="O751" t="s">
        <v>46</v>
      </c>
      <c r="P751">
        <v>25.9</v>
      </c>
      <c r="Q751">
        <v>15.237</v>
      </c>
      <c r="R751">
        <v>338</v>
      </c>
      <c r="S751">
        <v>1.7450000000000001</v>
      </c>
      <c r="T751">
        <v>114.5</v>
      </c>
      <c r="U751">
        <v>26.8</v>
      </c>
      <c r="V751">
        <v>234</v>
      </c>
      <c r="W751">
        <v>1280</v>
      </c>
      <c r="X751">
        <v>6.9051</v>
      </c>
      <c r="AM751">
        <v>212</v>
      </c>
      <c r="AN751">
        <f t="shared" si="435"/>
        <v>2493.8674400000004</v>
      </c>
      <c r="AO751">
        <f t="shared" si="431"/>
        <v>48.541357753617454</v>
      </c>
      <c r="AQ751">
        <f>EXP(AP$743-57052/AN751)</f>
        <v>0.83457147617630889</v>
      </c>
      <c r="AS751">
        <f>0.15852+0.0847*COS(RADIANS(E751/365*360))</f>
        <v>7.4725086923709966E-2</v>
      </c>
      <c r="AU751">
        <v>1280</v>
      </c>
      <c r="AV751">
        <f t="shared" si="432"/>
        <v>55.267771152170695</v>
      </c>
      <c r="AW751">
        <f t="shared" si="433"/>
        <v>65.21487820212522</v>
      </c>
      <c r="AX751">
        <f t="shared" si="434"/>
        <v>1.1799802460382707</v>
      </c>
      <c r="AY751" s="5">
        <f t="shared" si="436"/>
        <v>67.716716136183479</v>
      </c>
      <c r="AZ751">
        <f t="shared" si="437"/>
        <v>17.397389221648318</v>
      </c>
      <c r="BA751">
        <f t="shared" si="438"/>
        <v>62.345736391352638</v>
      </c>
      <c r="BB751">
        <f>+EXP(11.88-14510/AN751)*1000</f>
        <v>429116.15431451064</v>
      </c>
      <c r="BC751">
        <f>+EXP(38.08-80470/AN751)</f>
        <v>334.57059428126126</v>
      </c>
      <c r="BD751" s="5">
        <f>(X751+AQ751)*(V751+BC751*(1+212.78/BB751*1000))/(V751-AO751)</f>
        <v>30.651325399364563</v>
      </c>
      <c r="BE751">
        <f>+LN(BD751)-LN(1+EXP(645/8.31-203000/AN751))+(74000/AN751)</f>
        <v>33.072950121953156</v>
      </c>
      <c r="BF751">
        <f>EXP(BE751-74000/8.314/298.16)/(1+EXP(645/8.314-203000/298.16/8.314))</f>
        <v>24.722088443987875</v>
      </c>
    </row>
    <row r="752" spans="1:61">
      <c r="A752">
        <v>282</v>
      </c>
      <c r="B752">
        <v>82</v>
      </c>
      <c r="C752" t="s">
        <v>58</v>
      </c>
      <c r="D752">
        <v>2</v>
      </c>
      <c r="E752" s="2">
        <f t="shared" si="430"/>
        <v>174</v>
      </c>
      <c r="F752" s="3">
        <v>30490.659722222223</v>
      </c>
      <c r="G752" t="s">
        <v>47</v>
      </c>
      <c r="H752">
        <v>-5.25</v>
      </c>
      <c r="I752">
        <v>-32.4</v>
      </c>
      <c r="J752">
        <v>1040</v>
      </c>
      <c r="K752">
        <v>28.5</v>
      </c>
      <c r="L752">
        <v>50.7</v>
      </c>
      <c r="M752">
        <v>42.3</v>
      </c>
      <c r="N752">
        <v>350</v>
      </c>
      <c r="O752" t="s">
        <v>46</v>
      </c>
      <c r="P752">
        <v>28.8</v>
      </c>
      <c r="Q752">
        <v>20.257999999999999</v>
      </c>
      <c r="R752">
        <v>339</v>
      </c>
      <c r="S752">
        <v>2.4102000000000001</v>
      </c>
      <c r="T752">
        <v>119</v>
      </c>
      <c r="U752">
        <v>29.2</v>
      </c>
      <c r="V752">
        <v>250</v>
      </c>
      <c r="W752">
        <v>1300</v>
      </c>
      <c r="X752">
        <v>5.9420999999999999</v>
      </c>
      <c r="AM752">
        <v>212</v>
      </c>
      <c r="AN752">
        <f t="shared" si="435"/>
        <v>2513.8210400000003</v>
      </c>
      <c r="AO752">
        <f t="shared" si="431"/>
        <v>53.23342210139208</v>
      </c>
      <c r="AQ752">
        <f>EXP(AP$743-57052/AN752)</f>
        <v>1.0007502509919175</v>
      </c>
      <c r="AS752">
        <f>0.15852+0.0847*COS(RADIANS(E752/365*360))</f>
        <v>7.4725086923709966E-2</v>
      </c>
      <c r="AU752">
        <v>1300</v>
      </c>
      <c r="AV752">
        <f t="shared" si="432"/>
        <v>50.311306832177337</v>
      </c>
      <c r="AW752">
        <f t="shared" si="433"/>
        <v>59.417708414725709</v>
      </c>
      <c r="AX752">
        <f t="shared" si="434"/>
        <v>1.1810010941064293</v>
      </c>
      <c r="AY752" s="5"/>
      <c r="BD752" s="5"/>
    </row>
    <row r="753" spans="1:61">
      <c r="A753">
        <v>282</v>
      </c>
      <c r="B753">
        <v>82</v>
      </c>
      <c r="C753" t="s">
        <v>58</v>
      </c>
      <c r="D753">
        <v>2</v>
      </c>
      <c r="E753" s="2">
        <f t="shared" si="430"/>
        <v>174</v>
      </c>
      <c r="F753" s="3">
        <v>30490.616666666665</v>
      </c>
      <c r="G753" t="s">
        <v>47</v>
      </c>
      <c r="H753">
        <v>-5.25</v>
      </c>
      <c r="I753">
        <v>-34.5</v>
      </c>
      <c r="J753">
        <v>1040</v>
      </c>
      <c r="K753">
        <v>31.5</v>
      </c>
      <c r="L753">
        <v>48.4</v>
      </c>
      <c r="M753">
        <v>46.4</v>
      </c>
      <c r="N753">
        <v>350</v>
      </c>
      <c r="O753" t="s">
        <v>46</v>
      </c>
      <c r="P753">
        <v>27</v>
      </c>
      <c r="Q753">
        <v>24.530999999999999</v>
      </c>
      <c r="R753">
        <v>339</v>
      </c>
      <c r="S753">
        <v>3.1214</v>
      </c>
      <c r="T753">
        <v>127.2</v>
      </c>
      <c r="U753">
        <v>32</v>
      </c>
      <c r="V753">
        <v>252</v>
      </c>
      <c r="W753">
        <v>1575</v>
      </c>
      <c r="X753">
        <v>6.0198999999999998</v>
      </c>
      <c r="AM753">
        <v>212</v>
      </c>
      <c r="AN753">
        <f t="shared" si="435"/>
        <v>2537.1002400000002</v>
      </c>
      <c r="AO753">
        <f t="shared" si="431"/>
        <v>59.175092270234835</v>
      </c>
      <c r="AQ753">
        <f>EXP(AP$743-57052/AN753)</f>
        <v>1.2324342835774236</v>
      </c>
      <c r="AS753">
        <f>0.15852+0.0847*COS(RADIANS(E753/365*360))</f>
        <v>7.4725086923709966E-2</v>
      </c>
      <c r="AU753">
        <v>1575</v>
      </c>
      <c r="AV753">
        <f t="shared" si="432"/>
        <v>55.716937648661826</v>
      </c>
      <c r="AW753">
        <f t="shared" si="433"/>
        <v>66.02000491903857</v>
      </c>
      <c r="AX753">
        <f t="shared" si="434"/>
        <v>1.1849180465614515</v>
      </c>
      <c r="AY753" s="5"/>
      <c r="BD753" s="5"/>
    </row>
    <row r="754" spans="1:61">
      <c r="A754">
        <v>282</v>
      </c>
      <c r="B754">
        <v>82</v>
      </c>
      <c r="C754" t="s">
        <v>58</v>
      </c>
      <c r="D754">
        <v>2</v>
      </c>
      <c r="E754" s="2">
        <f t="shared" si="430"/>
        <v>174</v>
      </c>
      <c r="F754" s="3">
        <v>30490.515972222223</v>
      </c>
      <c r="G754" t="s">
        <v>47</v>
      </c>
      <c r="H754">
        <v>-5.25</v>
      </c>
      <c r="I754">
        <v>-28</v>
      </c>
      <c r="J754">
        <v>1040</v>
      </c>
      <c r="K754">
        <v>30.2</v>
      </c>
      <c r="L754">
        <v>51.8</v>
      </c>
      <c r="M754">
        <v>50.2</v>
      </c>
      <c r="N754">
        <v>350</v>
      </c>
      <c r="O754" t="s">
        <v>46</v>
      </c>
      <c r="P754">
        <v>26.2</v>
      </c>
      <c r="Q754">
        <v>21.123000000000001</v>
      </c>
      <c r="R754">
        <v>338</v>
      </c>
      <c r="S754">
        <v>2.9369000000000001</v>
      </c>
      <c r="T754">
        <v>139</v>
      </c>
      <c r="U754">
        <v>30.6</v>
      </c>
      <c r="V754">
        <v>247</v>
      </c>
      <c r="W754">
        <v>1670</v>
      </c>
      <c r="X754">
        <v>7.0605000000000002</v>
      </c>
      <c r="AM754">
        <v>212</v>
      </c>
      <c r="AN754">
        <f t="shared" si="435"/>
        <v>2525.4606400000002</v>
      </c>
      <c r="AO754">
        <f t="shared" si="431"/>
        <v>56.139373888454841</v>
      </c>
      <c r="AQ754">
        <f>EXP(AP$743-57052/AN754)</f>
        <v>1.1111000045783426</v>
      </c>
      <c r="AS754">
        <f>0.15852+0.0847*COS(RADIANS(E754/365*360))</f>
        <v>7.4725086923709966E-2</v>
      </c>
      <c r="AU754">
        <v>1670</v>
      </c>
      <c r="AV754">
        <f t="shared" si="432"/>
        <v>61.529342678837715</v>
      </c>
      <c r="AW754">
        <f t="shared" si="433"/>
        <v>72.82587834625798</v>
      </c>
      <c r="AX754">
        <f t="shared" si="434"/>
        <v>1.1835959101072207</v>
      </c>
      <c r="AY754" s="5">
        <f t="shared" si="436"/>
        <v>70.723743080858029</v>
      </c>
      <c r="AZ754">
        <f t="shared" si="437"/>
        <v>17.272661827145409</v>
      </c>
      <c r="BA754">
        <f t="shared" si="438"/>
        <v>55.034920031717</v>
      </c>
      <c r="BB754">
        <f>+EXP(11.88-14510/AN754)*1000</f>
        <v>461514.51503255696</v>
      </c>
      <c r="BC754">
        <f>+EXP(38.08-80470/AN754)</f>
        <v>500.9498419239124</v>
      </c>
      <c r="BD754" s="5">
        <f>(X754+AQ754)*(V754+BC754*(1+212.78/BB754*1000))/(V754-AO754)</f>
        <v>41.911590101434172</v>
      </c>
      <c r="BE754">
        <f>+LN(BD754)-LN(1+EXP(645/8.31-203000/AN754))+(74000/AN754)</f>
        <v>32.976018455303297</v>
      </c>
      <c r="BF754">
        <f>EXP(BE754-74000/8.314/298.16)/(1+EXP(645/8.314-203000/298.16/8.314))</f>
        <v>22.438213077384109</v>
      </c>
    </row>
    <row r="755" spans="1:61">
      <c r="E755" s="2"/>
      <c r="F755" s="3"/>
    </row>
    <row r="756" spans="1:61">
      <c r="A756">
        <v>286</v>
      </c>
      <c r="B756">
        <v>101</v>
      </c>
      <c r="C756" t="s">
        <v>59</v>
      </c>
      <c r="D756">
        <v>1</v>
      </c>
      <c r="E756" s="2">
        <f t="shared" ref="E756:E760" si="439">ROUND(F756,0)-"1-1-83"+1</f>
        <v>203</v>
      </c>
      <c r="F756" s="3">
        <v>30519.229166666668</v>
      </c>
      <c r="G756" t="s">
        <v>47</v>
      </c>
      <c r="H756">
        <v>-14</v>
      </c>
      <c r="I756">
        <v>-15.3</v>
      </c>
      <c r="J756">
        <v>1040</v>
      </c>
      <c r="K756">
        <v>15.7</v>
      </c>
      <c r="L756">
        <v>83.6</v>
      </c>
      <c r="M756">
        <v>84.1</v>
      </c>
      <c r="N756">
        <v>350</v>
      </c>
      <c r="O756" t="s">
        <v>46</v>
      </c>
      <c r="P756">
        <v>15.6</v>
      </c>
      <c r="Q756">
        <v>3.1850000000000001</v>
      </c>
      <c r="R756">
        <v>350</v>
      </c>
      <c r="S756">
        <v>0.3599</v>
      </c>
      <c r="T756">
        <v>113</v>
      </c>
      <c r="U756">
        <v>16</v>
      </c>
      <c r="V756">
        <v>352</v>
      </c>
      <c r="W756">
        <v>6</v>
      </c>
      <c r="X756">
        <v>-0.22409999999999999</v>
      </c>
      <c r="AH756">
        <v>-0.32840000000000003</v>
      </c>
      <c r="AI756">
        <v>1.18E-2</v>
      </c>
      <c r="AJ756">
        <v>3</v>
      </c>
      <c r="AK756">
        <f>AVERAGE(U756:U758)</f>
        <v>17.8</v>
      </c>
      <c r="AL756">
        <f>AVERAGE(V756:V758)</f>
        <v>315.66666666666669</v>
      </c>
      <c r="AM756">
        <v>212</v>
      </c>
      <c r="AN756">
        <f>8.314*(AK756+273.16)</f>
        <v>2419.0414400000004</v>
      </c>
      <c r="AO756">
        <f t="shared" ref="AO756:AO766" si="440">0.5*AM756/1.01325*1000/EXP(-3.9489+28990/AN756)</f>
        <v>33.88070428292923</v>
      </c>
      <c r="AP756">
        <f>LN(-AH756)+57052/AN756</f>
        <v>22.471025530308818</v>
      </c>
      <c r="AQ756">
        <f>EXP(AP$756-57052/AN756)</f>
        <v>0.32839999999999964</v>
      </c>
      <c r="AR756">
        <f>AI756*4*(1+2*AO756/AL756)/(1-AO756/AL756)</f>
        <v>6.4225360972132134E-2</v>
      </c>
      <c r="AS756">
        <f>0.15852+0.0847*COS(RADIANS(E756/365*360))</f>
        <v>7.9039434919548818E-2</v>
      </c>
      <c r="AT756">
        <f>0.000000926*E756*E756 - 0.000385884*E756+ 0.056568805</f>
        <v>1.6393887000000003E-2</v>
      </c>
      <c r="AU756">
        <v>6</v>
      </c>
      <c r="AV756">
        <f t="shared" ref="AV756:AV766" si="441">(X756+AQ756)/(V756-AO756)*(4*V756+8*AO756)</f>
        <v>0.55049933157600073</v>
      </c>
      <c r="AW756">
        <f t="shared" ref="AW756:AW766" si="442">(X756+AQ756)/(V756-AO756)*(4.5*V756+10.5*AO756)</f>
        <v>0.63597416447000099</v>
      </c>
      <c r="AX756">
        <f t="shared" ref="AX756:AX766" si="443">AW756/AV756</f>
        <v>1.1552678232129694</v>
      </c>
      <c r="AY756" s="5"/>
      <c r="BD756" s="5"/>
      <c r="BG756">
        <f>AVERAGE(BA756:BA766)</f>
        <v>66.787809230175597</v>
      </c>
      <c r="BH756">
        <f>AVERAGE(BF756:BF766)</f>
        <v>26.569478480705218</v>
      </c>
      <c r="BI756">
        <f>BG756/BH756</f>
        <v>2.5137041842457304</v>
      </c>
    </row>
    <row r="757" spans="1:61">
      <c r="A757">
        <v>286</v>
      </c>
      <c r="B757">
        <v>101</v>
      </c>
      <c r="C757" t="s">
        <v>59</v>
      </c>
      <c r="D757">
        <v>1</v>
      </c>
      <c r="E757" s="2">
        <f t="shared" si="430"/>
        <v>203</v>
      </c>
      <c r="F757" s="3">
        <v>30519.81388888889</v>
      </c>
      <c r="G757" t="s">
        <v>47</v>
      </c>
      <c r="H757">
        <v>-14</v>
      </c>
      <c r="I757" t="s">
        <v>46</v>
      </c>
      <c r="J757">
        <v>1040</v>
      </c>
      <c r="K757">
        <v>20.2</v>
      </c>
      <c r="L757">
        <v>60.2</v>
      </c>
      <c r="M757">
        <v>58.2</v>
      </c>
      <c r="N757">
        <v>350</v>
      </c>
      <c r="O757" t="s">
        <v>46</v>
      </c>
      <c r="P757">
        <v>20.9</v>
      </c>
      <c r="Q757">
        <v>9.3190000000000008</v>
      </c>
      <c r="R757">
        <v>350</v>
      </c>
      <c r="S757">
        <v>2.8400000000000002E-2</v>
      </c>
      <c r="T757">
        <v>3</v>
      </c>
      <c r="U757">
        <v>20.3</v>
      </c>
      <c r="V757">
        <v>301</v>
      </c>
      <c r="W757">
        <v>39</v>
      </c>
      <c r="X757">
        <v>8.3400000000000002E-2</v>
      </c>
      <c r="AM757">
        <v>212</v>
      </c>
      <c r="AN757">
        <f t="shared" ref="AN757:AN766" si="444">8.314*(U757+273.16)</f>
        <v>2439.8264400000003</v>
      </c>
      <c r="AO757">
        <f t="shared" si="440"/>
        <v>37.522421681569433</v>
      </c>
      <c r="AQ757">
        <f>EXP(AP$756-57052/AN757)</f>
        <v>0.40147701812204079</v>
      </c>
      <c r="AS757">
        <f>0.15852+0.0847*COS(RADIANS(E757/365*360))</f>
        <v>7.9039434919548818E-2</v>
      </c>
      <c r="AU757">
        <v>39</v>
      </c>
      <c r="AV757">
        <f t="shared" si="441"/>
        <v>2.768136909315658</v>
      </c>
      <c r="AW757">
        <f t="shared" si="442"/>
        <v>3.2177326275835525</v>
      </c>
      <c r="AX757">
        <f t="shared" si="443"/>
        <v>1.1624181653569454</v>
      </c>
      <c r="AY757" s="5"/>
      <c r="BD757" s="5"/>
    </row>
    <row r="758" spans="1:61">
      <c r="A758">
        <v>286</v>
      </c>
      <c r="B758">
        <v>101</v>
      </c>
      <c r="C758" t="s">
        <v>59</v>
      </c>
      <c r="D758">
        <v>1</v>
      </c>
      <c r="E758" s="2">
        <f t="shared" si="439"/>
        <v>203</v>
      </c>
      <c r="F758" s="3">
        <v>30519.280555555557</v>
      </c>
      <c r="G758" t="s">
        <v>47</v>
      </c>
      <c r="H758">
        <v>-14</v>
      </c>
      <c r="I758">
        <v>-17.399999999999999</v>
      </c>
      <c r="J758">
        <v>1040</v>
      </c>
      <c r="K758">
        <v>16.7</v>
      </c>
      <c r="L758">
        <v>85.8</v>
      </c>
      <c r="M758">
        <v>84.9</v>
      </c>
      <c r="N758">
        <v>350</v>
      </c>
      <c r="O758" t="s">
        <v>46</v>
      </c>
      <c r="P758">
        <v>16.7</v>
      </c>
      <c r="Q758">
        <v>3.105</v>
      </c>
      <c r="R758">
        <v>348</v>
      </c>
      <c r="S758">
        <v>8.5500000000000007E-2</v>
      </c>
      <c r="T758">
        <v>27.5</v>
      </c>
      <c r="U758">
        <v>17.100000000000001</v>
      </c>
      <c r="V758">
        <v>294</v>
      </c>
      <c r="W758">
        <v>103</v>
      </c>
      <c r="X758">
        <v>0.90910000000000002</v>
      </c>
      <c r="AM758">
        <v>212</v>
      </c>
      <c r="AN758">
        <f t="shared" si="444"/>
        <v>2413.2216400000002</v>
      </c>
      <c r="AO758">
        <f t="shared" si="440"/>
        <v>32.915526122449677</v>
      </c>
      <c r="AQ758">
        <f>EXP(AP$756-57052/AN758)</f>
        <v>0.31024277948593898</v>
      </c>
      <c r="AS758">
        <f>0.15852+0.0847*COS(RADIANS(E758/365*360))</f>
        <v>7.9039434919548818E-2</v>
      </c>
      <c r="AU758">
        <v>103</v>
      </c>
      <c r="AV758">
        <f t="shared" si="441"/>
        <v>6.7220756389431999</v>
      </c>
      <c r="AW758">
        <f t="shared" si="442"/>
        <v>7.7929231589360297</v>
      </c>
      <c r="AX758">
        <f t="shared" si="443"/>
        <v>1.1593031048012994</v>
      </c>
      <c r="AY758" s="5"/>
      <c r="BD758" s="5"/>
    </row>
    <row r="759" spans="1:61">
      <c r="A759">
        <v>286</v>
      </c>
      <c r="B759">
        <v>101</v>
      </c>
      <c r="C759" t="s">
        <v>59</v>
      </c>
      <c r="D759">
        <v>1</v>
      </c>
      <c r="E759" s="2">
        <f t="shared" si="430"/>
        <v>203</v>
      </c>
      <c r="F759" s="3">
        <v>30519.770833333332</v>
      </c>
      <c r="G759" t="s">
        <v>47</v>
      </c>
      <c r="H759">
        <v>-14</v>
      </c>
      <c r="I759">
        <v>-25</v>
      </c>
      <c r="J759">
        <v>1040</v>
      </c>
      <c r="K759">
        <v>25</v>
      </c>
      <c r="L759">
        <v>50.5</v>
      </c>
      <c r="M759">
        <v>51.1</v>
      </c>
      <c r="N759">
        <v>350</v>
      </c>
      <c r="O759" t="s">
        <v>46</v>
      </c>
      <c r="P759">
        <v>23.8</v>
      </c>
      <c r="Q759">
        <v>16.016999999999999</v>
      </c>
      <c r="R759">
        <v>345</v>
      </c>
      <c r="S759">
        <v>0.42230000000000001</v>
      </c>
      <c r="T759">
        <v>26.4</v>
      </c>
      <c r="U759">
        <v>25.4</v>
      </c>
      <c r="V759">
        <v>183</v>
      </c>
      <c r="W759">
        <v>550</v>
      </c>
      <c r="X759">
        <v>2.56</v>
      </c>
      <c r="AM759">
        <v>212</v>
      </c>
      <c r="AN759">
        <f t="shared" si="444"/>
        <v>2482.22784</v>
      </c>
      <c r="AO759">
        <f t="shared" si="440"/>
        <v>45.966220466739024</v>
      </c>
      <c r="AQ759">
        <f>EXP(AP$756-57052/AN759)</f>
        <v>0.59859743943985722</v>
      </c>
      <c r="AS759">
        <f>0.15852+0.0847*COS(RADIANS(E759/365*360))</f>
        <v>7.9039434919548818E-2</v>
      </c>
      <c r="AU759">
        <v>550</v>
      </c>
      <c r="AV759">
        <f t="shared" si="441"/>
        <v>25.348520836518404</v>
      </c>
      <c r="AW759">
        <f t="shared" si="442"/>
        <v>30.106352325928075</v>
      </c>
      <c r="AX759">
        <f t="shared" si="443"/>
        <v>1.1876966123622996</v>
      </c>
      <c r="AY759" s="5"/>
      <c r="BD759" s="5"/>
    </row>
    <row r="760" spans="1:61">
      <c r="A760">
        <v>286</v>
      </c>
      <c r="B760">
        <v>101</v>
      </c>
      <c r="C760" t="s">
        <v>59</v>
      </c>
      <c r="D760">
        <v>1</v>
      </c>
      <c r="E760" s="2">
        <f t="shared" si="439"/>
        <v>203</v>
      </c>
      <c r="F760" s="3">
        <v>30519.375</v>
      </c>
      <c r="G760" t="s">
        <v>47</v>
      </c>
      <c r="H760">
        <v>-14</v>
      </c>
      <c r="I760">
        <v>-29.5</v>
      </c>
      <c r="J760">
        <v>1040</v>
      </c>
      <c r="K760">
        <v>27.1</v>
      </c>
      <c r="L760">
        <v>62.1</v>
      </c>
      <c r="M760">
        <v>59.6</v>
      </c>
      <c r="N760">
        <v>350</v>
      </c>
      <c r="O760" t="s">
        <v>46</v>
      </c>
      <c r="P760">
        <v>25</v>
      </c>
      <c r="Q760">
        <v>14.279</v>
      </c>
      <c r="R760">
        <v>335</v>
      </c>
      <c r="S760">
        <v>1.5304</v>
      </c>
      <c r="T760">
        <v>107.2</v>
      </c>
      <c r="U760">
        <v>27.6</v>
      </c>
      <c r="V760">
        <v>224</v>
      </c>
      <c r="W760">
        <v>1150</v>
      </c>
      <c r="X760">
        <v>7.0275999999999996</v>
      </c>
      <c r="AM760">
        <v>212</v>
      </c>
      <c r="AN760">
        <f t="shared" si="444"/>
        <v>2500.5186400000002</v>
      </c>
      <c r="AO760">
        <f t="shared" si="440"/>
        <v>50.065720251240968</v>
      </c>
      <c r="AQ760">
        <f>EXP(AP$756-57052/AN760)</f>
        <v>0.70819121804886198</v>
      </c>
      <c r="AS760">
        <f>0.15852+0.0847*COS(RADIANS(E760/365*360))</f>
        <v>7.9039434919548818E-2</v>
      </c>
      <c r="AU760">
        <v>1150</v>
      </c>
      <c r="AV760">
        <f t="shared" si="441"/>
        <v>57.663461269497489</v>
      </c>
      <c r="AW760">
        <f t="shared" si="442"/>
        <v>68.211430977847428</v>
      </c>
      <c r="AX760">
        <f t="shared" si="443"/>
        <v>1.18292293726616</v>
      </c>
      <c r="AY760" s="5">
        <f>W760*AS760*AV760/SQRT(W760^2*AS760^2-AV760^2)</f>
        <v>74.596019349514421</v>
      </c>
      <c r="AZ760">
        <f>LN(AY760)-LN(1+EXP(614.6/8.314-200000/AN760))+32879/AN760</f>
        <v>17.45862743044999</v>
      </c>
      <c r="BA760">
        <f>EXP(AZ760-32879/8.314/298.16)/(1+EXP(614.6/8.314-200000/298.16/8.314))</f>
        <v>66.283002828831656</v>
      </c>
      <c r="BB760">
        <f>+EXP(11.88-14510/AN760)*1000</f>
        <v>435808.89144476358</v>
      </c>
      <c r="BC760">
        <f>+EXP(38.08-80470/AN760)</f>
        <v>364.55455415328288</v>
      </c>
      <c r="BD760" s="5">
        <f>(X760+AQ760)*(V760+BC760*(1+212.78/BB760*1000))/(V760-AO760)</f>
        <v>34.092381602928363</v>
      </c>
      <c r="BE760">
        <f>+LN(BD760)-LN(1+EXP(645/8.31-203000/AN760))+(74000/AN760)</f>
        <v>33.095053318805256</v>
      </c>
      <c r="BF760">
        <f>EXP(BE760-74000/8.314/298.16)/(1+EXP(645/8.314-203000/298.16/8.314))</f>
        <v>25.274609376543289</v>
      </c>
    </row>
    <row r="761" spans="1:61">
      <c r="A761">
        <v>286</v>
      </c>
      <c r="B761">
        <v>101</v>
      </c>
      <c r="C761" t="s">
        <v>59</v>
      </c>
      <c r="D761">
        <v>1</v>
      </c>
      <c r="E761" s="2">
        <f t="shared" si="430"/>
        <v>203</v>
      </c>
      <c r="F761" s="3">
        <v>30519.72013888889</v>
      </c>
      <c r="G761" t="s">
        <v>47</v>
      </c>
      <c r="H761">
        <v>-14</v>
      </c>
      <c r="I761">
        <v>-32</v>
      </c>
      <c r="J761">
        <v>1040</v>
      </c>
      <c r="K761">
        <v>30.7</v>
      </c>
      <c r="L761">
        <v>47.4</v>
      </c>
      <c r="M761">
        <v>45.3</v>
      </c>
      <c r="N761">
        <v>350</v>
      </c>
      <c r="O761" t="s">
        <v>46</v>
      </c>
      <c r="P761">
        <v>27.6</v>
      </c>
      <c r="Q761">
        <v>27.527000000000001</v>
      </c>
      <c r="R761">
        <v>335</v>
      </c>
      <c r="S761">
        <v>2.4750000000000001</v>
      </c>
      <c r="T761">
        <v>89.9</v>
      </c>
      <c r="U761">
        <v>32.6</v>
      </c>
      <c r="V761">
        <v>205</v>
      </c>
      <c r="W761">
        <v>1365</v>
      </c>
      <c r="X761">
        <v>6.6501999999999999</v>
      </c>
      <c r="AM761">
        <v>212</v>
      </c>
      <c r="AN761">
        <f t="shared" si="444"/>
        <v>2542.0886400000004</v>
      </c>
      <c r="AO761">
        <f t="shared" si="440"/>
        <v>60.516924326957195</v>
      </c>
      <c r="AQ761">
        <f>EXP(AP$756-57052/AN761)</f>
        <v>1.0284605143280479</v>
      </c>
      <c r="AS761">
        <f>0.15852+0.0847*COS(RADIANS(E761/365*360))</f>
        <v>7.9039434919548818E-2</v>
      </c>
      <c r="AU761">
        <v>1365</v>
      </c>
      <c r="AV761">
        <f t="shared" si="441"/>
        <v>69.309245483076737</v>
      </c>
      <c r="AW761">
        <f t="shared" si="442"/>
        <v>82.797226596681895</v>
      </c>
      <c r="AX761">
        <f t="shared" si="443"/>
        <v>1.1946057992638013</v>
      </c>
      <c r="AY761" s="5">
        <f>W761*AS761*AV761/SQRT(W761^2*AS761^2-AV761^2)</f>
        <v>90.439756575931909</v>
      </c>
      <c r="AZ761">
        <f>LN(AY761)-LN(1+EXP(614.6/8.314-200000/AN761))+32879/AN761</f>
        <v>17.429938961300405</v>
      </c>
      <c r="BA761">
        <f>EXP(AZ761-32879/8.314/298.16)/(1+EXP(614.6/8.314-200000/298.16/8.314))</f>
        <v>64.408462360123082</v>
      </c>
      <c r="BB761">
        <f>+EXP(11.88-14510/AN761)*1000</f>
        <v>479189.04256586463</v>
      </c>
      <c r="BC761">
        <f>+EXP(38.08-80470/AN761)</f>
        <v>617.03612950294587</v>
      </c>
      <c r="BD761" s="5">
        <f>(X761+AQ761)*(V761+BC761*(1+212.78/BB761*1000))/(V761-AO761)</f>
        <v>58.249117361867249</v>
      </c>
      <c r="BE761">
        <f>+LN(BD761)-LN(1+EXP(645/8.31-203000/AN761))+(74000/AN761)</f>
        <v>33.073318808055255</v>
      </c>
      <c r="BF761">
        <f>EXP(BE761-74000/8.314/298.16)/(1+EXP(645/8.314-203000/298.16/8.314))</f>
        <v>24.7312048148484</v>
      </c>
    </row>
    <row r="762" spans="1:61">
      <c r="A762">
        <v>286</v>
      </c>
      <c r="B762">
        <v>101</v>
      </c>
      <c r="C762" t="s">
        <v>59</v>
      </c>
      <c r="D762">
        <v>1</v>
      </c>
      <c r="E762" s="2">
        <f>ROUND(F762,0)-"1-1-83"+1</f>
        <v>203</v>
      </c>
      <c r="F762" s="3">
        <v>30519.417361111111</v>
      </c>
      <c r="G762" t="s">
        <v>47</v>
      </c>
      <c r="H762">
        <v>-14</v>
      </c>
      <c r="I762">
        <v>-29.7</v>
      </c>
      <c r="J762">
        <v>1040</v>
      </c>
      <c r="K762">
        <v>29.4</v>
      </c>
      <c r="L762">
        <v>52.9</v>
      </c>
      <c r="M762">
        <v>47.2</v>
      </c>
      <c r="N762">
        <v>350</v>
      </c>
      <c r="O762" t="s">
        <v>46</v>
      </c>
      <c r="P762">
        <v>27.3</v>
      </c>
      <c r="Q762">
        <v>21.414000000000001</v>
      </c>
      <c r="R762">
        <v>334</v>
      </c>
      <c r="S762">
        <v>2.1160000000000001</v>
      </c>
      <c r="T762">
        <v>98.8</v>
      </c>
      <c r="U762">
        <v>30.5</v>
      </c>
      <c r="V762">
        <v>200</v>
      </c>
      <c r="W762">
        <v>1680</v>
      </c>
      <c r="X762">
        <v>7.6672000000000002</v>
      </c>
      <c r="AM762">
        <v>212</v>
      </c>
      <c r="AN762">
        <f t="shared" si="444"/>
        <v>2524.6292400000002</v>
      </c>
      <c r="AO762">
        <f t="shared" si="440"/>
        <v>55.927553882085853</v>
      </c>
      <c r="AQ762">
        <f>EXP(AP$756-57052/AN762)</f>
        <v>0.88060670493966497</v>
      </c>
      <c r="AS762">
        <f>0.15852+0.0847*COS(RADIANS(E762/365*360))</f>
        <v>7.9039434919548818E-2</v>
      </c>
      <c r="AU762">
        <v>1680</v>
      </c>
      <c r="AV762">
        <f t="shared" si="441"/>
        <v>74.009354403119687</v>
      </c>
      <c r="AW762">
        <f t="shared" si="442"/>
        <v>88.237789651429793</v>
      </c>
      <c r="AX762">
        <f t="shared" si="443"/>
        <v>1.1922518492839378</v>
      </c>
      <c r="AY762" s="5">
        <f>W762*AS762*AV762/SQRT(W762^2*AS762^2-AV762^2)</f>
        <v>89.138587359331794</v>
      </c>
      <c r="AZ762">
        <f>LN(AY762)-LN(1+EXP(614.6/8.314-200000/AN762))+32879/AN762</f>
        <v>17.508491910891777</v>
      </c>
      <c r="BA762">
        <f>EXP(AZ762-32879/8.314/298.16)/(1+EXP(614.6/8.314-200000/298.16/8.314))</f>
        <v>69.671962501572054</v>
      </c>
      <c r="BB762">
        <f>+EXP(11.88-14510/AN762)*1000</f>
        <v>460642.11878264707</v>
      </c>
      <c r="BC762">
        <f>+EXP(38.08-80470/AN762)</f>
        <v>495.72078358099219</v>
      </c>
      <c r="BD762" s="5">
        <f>(X762+AQ762)*(V762+BC762*(1+212.78/BB762*1000))/(V762-AO762)</f>
        <v>54.862634240568646</v>
      </c>
      <c r="BE762">
        <f>+LN(BD762)-LN(1+EXP(645/8.31-203000/AN762))+(74000/AN762)</f>
        <v>33.256488308466459</v>
      </c>
      <c r="BF762">
        <f>EXP(BE762-74000/8.314/298.16)/(1+EXP(645/8.314-203000/298.16/8.314))</f>
        <v>29.702621250723961</v>
      </c>
    </row>
    <row r="763" spans="1:61">
      <c r="A763">
        <v>286</v>
      </c>
      <c r="B763">
        <v>101</v>
      </c>
      <c r="C763" t="s">
        <v>59</v>
      </c>
      <c r="D763">
        <v>1</v>
      </c>
      <c r="E763" s="2">
        <f t="shared" si="430"/>
        <v>203</v>
      </c>
      <c r="F763" s="3">
        <v>30519.604166666668</v>
      </c>
      <c r="G763" t="s">
        <v>47</v>
      </c>
      <c r="H763">
        <v>-14</v>
      </c>
      <c r="I763">
        <v>-37.5</v>
      </c>
      <c r="J763">
        <v>1040</v>
      </c>
      <c r="K763">
        <v>32.5</v>
      </c>
      <c r="L763">
        <v>45.9</v>
      </c>
      <c r="M763">
        <v>39.6</v>
      </c>
      <c r="N763">
        <v>350</v>
      </c>
      <c r="O763" t="s">
        <v>46</v>
      </c>
      <c r="P763">
        <v>31.1</v>
      </c>
      <c r="Q763">
        <v>32.613999999999997</v>
      </c>
      <c r="R763">
        <v>338</v>
      </c>
      <c r="S763">
        <v>2.2883</v>
      </c>
      <c r="T763">
        <v>70.2</v>
      </c>
      <c r="U763">
        <v>34.9</v>
      </c>
      <c r="V763">
        <v>206</v>
      </c>
      <c r="W763">
        <v>1730</v>
      </c>
      <c r="X763">
        <v>5.1875</v>
      </c>
      <c r="AM763">
        <v>212</v>
      </c>
      <c r="AN763">
        <f t="shared" si="444"/>
        <v>2561.2108400000002</v>
      </c>
      <c r="AO763">
        <f t="shared" si="440"/>
        <v>65.895244919573514</v>
      </c>
      <c r="AQ763">
        <f>EXP(AP$756-57052/AN763)</f>
        <v>1.2160695129979608</v>
      </c>
      <c r="AS763">
        <f>0.15852+0.0847*COS(RADIANS(E763/365*360))</f>
        <v>7.9039434919548818E-2</v>
      </c>
      <c r="AU763">
        <v>1730</v>
      </c>
      <c r="AV763">
        <f t="shared" si="441"/>
        <v>61.755645089216621</v>
      </c>
      <c r="AW763">
        <f t="shared" si="442"/>
        <v>73.992771605021801</v>
      </c>
      <c r="AX763">
        <f t="shared" si="443"/>
        <v>1.1981539743958072</v>
      </c>
      <c r="AY763" s="5"/>
      <c r="BD763" s="5"/>
    </row>
    <row r="764" spans="1:61">
      <c r="A764">
        <v>286</v>
      </c>
      <c r="B764">
        <v>101</v>
      </c>
      <c r="C764" t="s">
        <v>59</v>
      </c>
      <c r="D764">
        <v>1</v>
      </c>
      <c r="E764" s="2">
        <f t="shared" si="430"/>
        <v>203</v>
      </c>
      <c r="F764" s="3">
        <v>30519.541666666668</v>
      </c>
      <c r="G764" t="s">
        <v>47</v>
      </c>
      <c r="H764">
        <v>-14</v>
      </c>
      <c r="I764">
        <v>-35.700000000000003</v>
      </c>
      <c r="J764">
        <v>1040</v>
      </c>
      <c r="K764">
        <v>34.700000000000003</v>
      </c>
      <c r="L764">
        <v>44.1</v>
      </c>
      <c r="M764">
        <v>37.4</v>
      </c>
      <c r="N764">
        <v>350</v>
      </c>
      <c r="O764" t="s">
        <v>46</v>
      </c>
      <c r="P764">
        <v>31.2</v>
      </c>
      <c r="Q764">
        <v>36.063000000000002</v>
      </c>
      <c r="R764">
        <v>336</v>
      </c>
      <c r="S764">
        <v>3.53</v>
      </c>
      <c r="T764">
        <v>97.9</v>
      </c>
      <c r="U764">
        <v>36.6</v>
      </c>
      <c r="V764">
        <v>226</v>
      </c>
      <c r="W764">
        <v>1800</v>
      </c>
      <c r="X764">
        <v>5.7450000000000001</v>
      </c>
      <c r="AM764">
        <v>212</v>
      </c>
      <c r="AN764">
        <f t="shared" si="444"/>
        <v>2575.3446400000003</v>
      </c>
      <c r="AO764">
        <f t="shared" si="440"/>
        <v>70.118423084387771</v>
      </c>
      <c r="AQ764">
        <f>EXP(AP$756-57052/AN764)</f>
        <v>1.3742031288426202</v>
      </c>
      <c r="AS764">
        <f>0.15852+0.0847*COS(RADIANS(E764/365*360))</f>
        <v>7.9039434919548818E-2</v>
      </c>
      <c r="AU764">
        <v>1800</v>
      </c>
      <c r="AV764">
        <f t="shared" si="441"/>
        <v>66.905007063244966</v>
      </c>
      <c r="AW764">
        <f t="shared" si="442"/>
        <v>80.071657264634908</v>
      </c>
      <c r="AX764">
        <f t="shared" si="443"/>
        <v>1.1967961858062965</v>
      </c>
      <c r="AY764" s="5"/>
      <c r="BD764" s="5"/>
    </row>
    <row r="765" spans="1:61">
      <c r="A765">
        <v>286</v>
      </c>
      <c r="B765">
        <v>101</v>
      </c>
      <c r="C765" t="s">
        <v>59</v>
      </c>
      <c r="D765">
        <v>1</v>
      </c>
      <c r="E765" s="2">
        <f t="shared" si="430"/>
        <v>203</v>
      </c>
      <c r="F765" s="3">
        <v>30519.542361111111</v>
      </c>
      <c r="G765" t="s">
        <v>47</v>
      </c>
      <c r="H765">
        <v>-14</v>
      </c>
      <c r="I765">
        <v>-35.700000000000003</v>
      </c>
      <c r="J765">
        <v>1040</v>
      </c>
      <c r="K765">
        <v>35.200000000000003</v>
      </c>
      <c r="L765">
        <v>43.2</v>
      </c>
      <c r="M765">
        <v>37.4</v>
      </c>
      <c r="N765">
        <v>350</v>
      </c>
      <c r="O765" t="s">
        <v>46</v>
      </c>
      <c r="P765">
        <v>31.2</v>
      </c>
      <c r="Q765">
        <v>37.549999999999997</v>
      </c>
      <c r="R765">
        <v>337</v>
      </c>
      <c r="S765">
        <v>3.6135000000000002</v>
      </c>
      <c r="T765">
        <v>96.2</v>
      </c>
      <c r="U765">
        <v>37.1</v>
      </c>
      <c r="V765">
        <v>230</v>
      </c>
      <c r="W765">
        <v>1980</v>
      </c>
      <c r="X765">
        <v>5.4082999999999997</v>
      </c>
      <c r="AM765">
        <v>212</v>
      </c>
      <c r="AN765">
        <f t="shared" si="444"/>
        <v>2579.5016400000004</v>
      </c>
      <c r="AO765">
        <f t="shared" si="440"/>
        <v>71.402036956248736</v>
      </c>
      <c r="AQ765">
        <f>EXP(AP$756-57052/AN765)</f>
        <v>1.4241497475558016</v>
      </c>
      <c r="AS765">
        <f>0.15852+0.0847*COS(RADIANS(E765/365*360))</f>
        <v>7.9039434919548818E-2</v>
      </c>
      <c r="AU765">
        <v>1980</v>
      </c>
      <c r="AV765">
        <f t="shared" si="441"/>
        <v>64.242063436553707</v>
      </c>
      <c r="AW765">
        <f t="shared" si="442"/>
        <v>76.886354421914234</v>
      </c>
      <c r="AX765">
        <f t="shared" si="443"/>
        <v>1.1968226160395392</v>
      </c>
      <c r="AY765" s="5"/>
      <c r="BD765" s="5"/>
    </row>
    <row r="766" spans="1:61">
      <c r="A766">
        <v>286</v>
      </c>
      <c r="B766">
        <v>101</v>
      </c>
      <c r="C766" t="s">
        <v>59</v>
      </c>
      <c r="D766">
        <v>1</v>
      </c>
      <c r="E766" s="2">
        <f>ROUND(F766,0)-"1-1-83"+1</f>
        <v>203</v>
      </c>
      <c r="F766" s="3">
        <v>30519.479861111111</v>
      </c>
      <c r="G766" t="s">
        <v>47</v>
      </c>
      <c r="H766">
        <v>-14</v>
      </c>
      <c r="I766">
        <v>-31.7</v>
      </c>
      <c r="J766">
        <v>1040</v>
      </c>
      <c r="K766">
        <v>32</v>
      </c>
      <c r="L766">
        <v>46.7</v>
      </c>
      <c r="M766">
        <v>43.9</v>
      </c>
      <c r="N766">
        <v>350</v>
      </c>
      <c r="O766" t="s">
        <v>46</v>
      </c>
      <c r="P766">
        <v>28.1</v>
      </c>
      <c r="Q766">
        <v>29.622</v>
      </c>
      <c r="R766">
        <v>337</v>
      </c>
      <c r="S766">
        <v>2.5602</v>
      </c>
      <c r="T766">
        <v>86.4</v>
      </c>
      <c r="U766">
        <v>33.799999999999997</v>
      </c>
      <c r="V766">
        <v>218</v>
      </c>
      <c r="W766">
        <v>2000</v>
      </c>
      <c r="X766">
        <v>5.7295999999999996</v>
      </c>
      <c r="AM766">
        <v>212</v>
      </c>
      <c r="AN766">
        <f t="shared" si="444"/>
        <v>2552.0654400000003</v>
      </c>
      <c r="AO766">
        <f t="shared" si="440"/>
        <v>63.275917330123562</v>
      </c>
      <c r="AQ766">
        <f>EXP(AP$756-57052/AN766)</f>
        <v>1.122770626394378</v>
      </c>
      <c r="AS766">
        <f>0.15852+0.0847*COS(RADIANS(E766/365*360))</f>
        <v>7.9039434919548818E-2</v>
      </c>
      <c r="AU766">
        <v>2000</v>
      </c>
      <c r="AV766">
        <f t="shared" si="441"/>
        <v>61.037605273993627</v>
      </c>
      <c r="AW766">
        <f t="shared" si="442"/>
        <v>72.870821279294859</v>
      </c>
      <c r="AX766">
        <f t="shared" si="443"/>
        <v>1.1938676321291233</v>
      </c>
      <c r="AY766" s="5"/>
      <c r="BD766" s="5"/>
    </row>
    <row r="767" spans="1:61">
      <c r="E767" s="2"/>
      <c r="F767" s="3"/>
    </row>
    <row r="768" spans="1:61">
      <c r="A768">
        <v>287</v>
      </c>
      <c r="B768">
        <v>102</v>
      </c>
      <c r="C768" t="s">
        <v>60</v>
      </c>
      <c r="D768">
        <v>1</v>
      </c>
      <c r="E768" s="2">
        <f t="shared" si="430"/>
        <v>203</v>
      </c>
      <c r="F768" s="3">
        <v>30519.832638888889</v>
      </c>
      <c r="G768" t="s">
        <v>47</v>
      </c>
      <c r="H768">
        <v>-10</v>
      </c>
      <c r="I768" t="s">
        <v>46</v>
      </c>
      <c r="J768">
        <v>1040</v>
      </c>
      <c r="K768">
        <v>19.2</v>
      </c>
      <c r="L768">
        <v>64.5</v>
      </c>
      <c r="M768">
        <v>58.2</v>
      </c>
      <c r="N768">
        <v>350</v>
      </c>
      <c r="O768" t="s">
        <v>46</v>
      </c>
      <c r="P768">
        <v>20.9</v>
      </c>
      <c r="Q768">
        <v>7.827</v>
      </c>
      <c r="R768">
        <v>351</v>
      </c>
      <c r="S768">
        <v>2.5899999999999999E-2</v>
      </c>
      <c r="T768">
        <v>3.3</v>
      </c>
      <c r="U768">
        <v>19.3</v>
      </c>
      <c r="V768">
        <v>617</v>
      </c>
      <c r="W768">
        <v>5</v>
      </c>
      <c r="X768">
        <v>-0.56340000000000001</v>
      </c>
      <c r="AH768">
        <v>-0.67530000000000001</v>
      </c>
      <c r="AI768">
        <v>2.24E-2</v>
      </c>
      <c r="AJ768">
        <v>2</v>
      </c>
      <c r="AK768">
        <f>AVERAGE(U768:U769)</f>
        <v>18.100000000000001</v>
      </c>
      <c r="AL768">
        <f>AVERAGE(V768:V769)</f>
        <v>474</v>
      </c>
      <c r="AM768">
        <v>212</v>
      </c>
      <c r="AN768">
        <f>8.314*(AK768+273.16)</f>
        <v>2421.5356400000005</v>
      </c>
      <c r="AO768">
        <f t="shared" ref="AO768:AO777" si="445">0.5*AM768/1.01325*1000/EXP(-3.9489+28990/AN768)</f>
        <v>34.301509294581038</v>
      </c>
      <c r="AP768">
        <f>LN(-AH768)+57052/AN768</f>
        <v>23.167657926283415</v>
      </c>
      <c r="AQ768">
        <f>EXP(AP$768-57052/AN768)</f>
        <v>0.67529999999999968</v>
      </c>
      <c r="AR768">
        <f>AI768*4*(1+2*AO768/AL768)/(1-AO768/AL768)</f>
        <v>0.11056947315782487</v>
      </c>
      <c r="AS768">
        <f>0.15852+0.0847*COS(RADIANS(E768/365*360))</f>
        <v>7.9039434919548818E-2</v>
      </c>
      <c r="AT768">
        <f>0.000000926*E768*E768 - 0.000385884*E768+ 0.056568805</f>
        <v>1.6393887000000003E-2</v>
      </c>
      <c r="AU768">
        <v>5</v>
      </c>
      <c r="AV768">
        <f t="shared" ref="AV768:AV777" si="446">(X768+AQ768)/(V768-AO768)*(4*V768+8*AO768)</f>
        <v>0.52664614035468305</v>
      </c>
      <c r="AW768">
        <f t="shared" ref="AW768:AW777" si="447">(X768+AQ768)/(V768-AO768)*(4.5*V768+10.5*AO768)</f>
        <v>0.60235767544335395</v>
      </c>
      <c r="AX768">
        <f t="shared" ref="AX768:AX777" si="448">AW768/AV768</f>
        <v>1.143761682251542</v>
      </c>
      <c r="AY768" s="5"/>
      <c r="BD768" s="5"/>
      <c r="BG768">
        <f>AVERAGE(BA768:BA777)</f>
        <v>60.221125914086777</v>
      </c>
      <c r="BH768">
        <f>AVERAGE(BF768:BF777)</f>
        <v>24.809674613863109</v>
      </c>
      <c r="BI768">
        <f>BG768/BH768</f>
        <v>2.4273242939041415</v>
      </c>
    </row>
    <row r="769" spans="1:61">
      <c r="A769">
        <v>287</v>
      </c>
      <c r="B769">
        <v>102</v>
      </c>
      <c r="C769" t="s">
        <v>60</v>
      </c>
      <c r="D769">
        <v>1</v>
      </c>
      <c r="E769" s="2">
        <f>ROUND(F769,0)-"1-1-83"+1</f>
        <v>203</v>
      </c>
      <c r="F769" s="3">
        <v>30519.269444444446</v>
      </c>
      <c r="G769" t="s">
        <v>47</v>
      </c>
      <c r="H769">
        <v>-10</v>
      </c>
      <c r="I769">
        <v>-10.7</v>
      </c>
      <c r="J769">
        <v>1040</v>
      </c>
      <c r="K769">
        <v>16.600000000000001</v>
      </c>
      <c r="L769">
        <v>86.8</v>
      </c>
      <c r="M769">
        <v>84.9</v>
      </c>
      <c r="N769">
        <v>350</v>
      </c>
      <c r="O769" t="s">
        <v>46</v>
      </c>
      <c r="P769">
        <v>16.7</v>
      </c>
      <c r="Q769">
        <v>2.782</v>
      </c>
      <c r="R769">
        <v>348</v>
      </c>
      <c r="S769">
        <v>0.19789999999999999</v>
      </c>
      <c r="T769">
        <v>71.099999999999994</v>
      </c>
      <c r="U769">
        <v>16.899999999999999</v>
      </c>
      <c r="V769">
        <v>331</v>
      </c>
      <c r="W769">
        <v>61</v>
      </c>
      <c r="X769">
        <v>0.68979999999999997</v>
      </c>
      <c r="AM769">
        <v>212</v>
      </c>
      <c r="AN769">
        <f t="shared" ref="AN769:AN777" si="449">8.314*(U769+273.16)</f>
        <v>2411.5588400000001</v>
      </c>
      <c r="AO769">
        <f t="shared" si="445"/>
        <v>32.64400942238268</v>
      </c>
      <c r="AQ769">
        <f>EXP(AP$768-57052/AN769)</f>
        <v>0.61258425229134983</v>
      </c>
      <c r="AS769">
        <f>0.15852+0.0847*COS(RADIANS(E769/365*360))</f>
        <v>7.9039434919548818E-2</v>
      </c>
      <c r="AU769">
        <v>61</v>
      </c>
      <c r="AV769">
        <f t="shared" si="446"/>
        <v>6.9195094640593995</v>
      </c>
      <c r="AW769">
        <f t="shared" si="447"/>
        <v>7.9981947039285739</v>
      </c>
      <c r="AX769">
        <f t="shared" si="448"/>
        <v>1.1558904204802334</v>
      </c>
      <c r="AY769" s="5"/>
      <c r="BD769" s="5"/>
    </row>
    <row r="770" spans="1:61">
      <c r="A770">
        <v>287</v>
      </c>
      <c r="B770">
        <v>102</v>
      </c>
      <c r="C770" t="s">
        <v>60</v>
      </c>
      <c r="D770">
        <v>1</v>
      </c>
      <c r="E770" s="2">
        <f t="shared" si="430"/>
        <v>203</v>
      </c>
      <c r="F770" s="3">
        <v>30519.793750000001</v>
      </c>
      <c r="G770" t="s">
        <v>47</v>
      </c>
      <c r="H770">
        <v>-10</v>
      </c>
      <c r="I770" t="s">
        <v>46</v>
      </c>
      <c r="J770">
        <v>1040</v>
      </c>
      <c r="K770">
        <v>21.6</v>
      </c>
      <c r="L770">
        <v>57.7</v>
      </c>
      <c r="M770">
        <v>58.2</v>
      </c>
      <c r="N770">
        <v>350</v>
      </c>
      <c r="O770" t="s">
        <v>46</v>
      </c>
      <c r="P770">
        <v>20.9</v>
      </c>
      <c r="Q770">
        <v>11.250999999999999</v>
      </c>
      <c r="R770">
        <v>349</v>
      </c>
      <c r="S770">
        <v>0.1429</v>
      </c>
      <c r="T770">
        <v>12.7</v>
      </c>
      <c r="U770">
        <v>22</v>
      </c>
      <c r="V770">
        <v>312</v>
      </c>
      <c r="W770">
        <v>117</v>
      </c>
      <c r="X770">
        <v>0.249</v>
      </c>
      <c r="AM770">
        <v>212</v>
      </c>
      <c r="AN770">
        <f t="shared" si="449"/>
        <v>2453.9602400000003</v>
      </c>
      <c r="AO770">
        <f t="shared" si="445"/>
        <v>40.180188418489671</v>
      </c>
      <c r="AQ770">
        <f>EXP(AP$768-57052/AN770)</f>
        <v>0.92192397715005137</v>
      </c>
      <c r="AS770">
        <f>0.15852+0.0847*COS(RADIANS(E770/365*360))</f>
        <v>7.9039434919548818E-2</v>
      </c>
      <c r="AU770">
        <v>117</v>
      </c>
      <c r="AV770">
        <f t="shared" si="446"/>
        <v>6.7607165239209452</v>
      </c>
      <c r="AW770">
        <f t="shared" si="447"/>
        <v>7.8654336663261555</v>
      </c>
      <c r="AX770">
        <f t="shared" si="448"/>
        <v>1.1634023758423344</v>
      </c>
      <c r="AY770" s="5"/>
      <c r="BD770" s="5"/>
    </row>
    <row r="771" spans="1:61">
      <c r="A771">
        <v>287</v>
      </c>
      <c r="B771">
        <v>102</v>
      </c>
      <c r="C771" t="s">
        <v>60</v>
      </c>
      <c r="D771">
        <v>1</v>
      </c>
      <c r="E771" s="2">
        <f t="shared" si="430"/>
        <v>203</v>
      </c>
      <c r="F771" s="3">
        <v>30519.756944444445</v>
      </c>
      <c r="G771" t="s">
        <v>47</v>
      </c>
      <c r="H771">
        <v>-10</v>
      </c>
      <c r="I771">
        <v>-19</v>
      </c>
      <c r="J771">
        <v>1040</v>
      </c>
      <c r="K771">
        <v>23.8</v>
      </c>
      <c r="L771">
        <v>55</v>
      </c>
      <c r="M771">
        <v>51.1</v>
      </c>
      <c r="N771">
        <v>350</v>
      </c>
      <c r="O771" t="s">
        <v>46</v>
      </c>
      <c r="P771">
        <v>23.8</v>
      </c>
      <c r="Q771">
        <v>13.798</v>
      </c>
      <c r="R771">
        <v>345</v>
      </c>
      <c r="S771">
        <v>0.49409999999999998</v>
      </c>
      <c r="T771">
        <v>35.799999999999997</v>
      </c>
      <c r="U771">
        <v>24.3</v>
      </c>
      <c r="V771">
        <v>241</v>
      </c>
      <c r="W771">
        <v>345</v>
      </c>
      <c r="X771">
        <v>2.1827000000000001</v>
      </c>
      <c r="AM771">
        <v>212</v>
      </c>
      <c r="AN771">
        <f t="shared" si="449"/>
        <v>2473.0824400000001</v>
      </c>
      <c r="AO771">
        <f t="shared" si="445"/>
        <v>44.023255750237787</v>
      </c>
      <c r="AQ771">
        <f>EXP(AP$768-57052/AN771)</f>
        <v>1.1034828903974192</v>
      </c>
      <c r="AS771">
        <f>0.15852+0.0847*COS(RADIANS(E771/365*360))</f>
        <v>7.9039434919548818E-2</v>
      </c>
      <c r="AU771">
        <v>345</v>
      </c>
      <c r="AV771">
        <f t="shared" si="446"/>
        <v>21.958064549320536</v>
      </c>
      <c r="AW771">
        <f t="shared" si="447"/>
        <v>25.804489241451957</v>
      </c>
      <c r="AX771">
        <f t="shared" si="448"/>
        <v>1.1751713901510707</v>
      </c>
      <c r="AY771" s="5"/>
      <c r="BD771" s="5"/>
    </row>
    <row r="772" spans="1:61">
      <c r="A772">
        <v>287</v>
      </c>
      <c r="B772">
        <v>102</v>
      </c>
      <c r="C772" t="s">
        <v>60</v>
      </c>
      <c r="D772">
        <v>1</v>
      </c>
      <c r="E772" s="2">
        <f>ROUND(F772,0)-"1-1-83"+1</f>
        <v>203</v>
      </c>
      <c r="F772" s="3">
        <v>30519.368055555555</v>
      </c>
      <c r="G772" t="s">
        <v>47</v>
      </c>
      <c r="H772">
        <v>-10</v>
      </c>
      <c r="I772">
        <v>-23.4</v>
      </c>
      <c r="J772">
        <v>1040</v>
      </c>
      <c r="K772">
        <v>24.3</v>
      </c>
      <c r="L772">
        <v>73.3</v>
      </c>
      <c r="M772">
        <v>59.6</v>
      </c>
      <c r="N772">
        <v>350</v>
      </c>
      <c r="O772" t="s">
        <v>46</v>
      </c>
      <c r="P772">
        <v>25</v>
      </c>
      <c r="Q772">
        <v>8.2579999999999991</v>
      </c>
      <c r="R772">
        <v>338</v>
      </c>
      <c r="S772">
        <v>1.2827999999999999</v>
      </c>
      <c r="T772">
        <v>155.30000000000001</v>
      </c>
      <c r="U772">
        <v>24.5</v>
      </c>
      <c r="V772">
        <v>283</v>
      </c>
      <c r="W772">
        <v>440</v>
      </c>
      <c r="X772">
        <v>4.9283000000000001</v>
      </c>
      <c r="AM772">
        <v>212</v>
      </c>
      <c r="AN772">
        <f t="shared" si="449"/>
        <v>2474.7452400000002</v>
      </c>
      <c r="AO772">
        <f t="shared" si="445"/>
        <v>44.371362724762349</v>
      </c>
      <c r="AQ772">
        <f>EXP(AP$768-57052/AN772)</f>
        <v>1.120720522598798</v>
      </c>
      <c r="AS772">
        <f>0.15852+0.0847*COS(RADIANS(E772/365*360))</f>
        <v>7.9039434919548818E-2</v>
      </c>
      <c r="AU772">
        <v>440</v>
      </c>
      <c r="AV772">
        <f t="shared" si="446"/>
        <v>37.693369933254523</v>
      </c>
      <c r="AW772">
        <f t="shared" si="447"/>
        <v>44.092202155268751</v>
      </c>
      <c r="AX772">
        <f t="shared" si="448"/>
        <v>1.1697601523383276</v>
      </c>
      <c r="AY772" s="5"/>
      <c r="BD772" s="5"/>
    </row>
    <row r="773" spans="1:61">
      <c r="A773">
        <v>287</v>
      </c>
      <c r="B773">
        <v>102</v>
      </c>
      <c r="C773" t="s">
        <v>60</v>
      </c>
      <c r="D773">
        <v>1</v>
      </c>
      <c r="E773" s="2">
        <f t="shared" si="430"/>
        <v>203</v>
      </c>
      <c r="F773" s="3">
        <v>30519.529166666667</v>
      </c>
      <c r="G773" t="s">
        <v>47</v>
      </c>
      <c r="H773">
        <v>-10</v>
      </c>
      <c r="I773">
        <v>-33.1</v>
      </c>
      <c r="J773">
        <v>1040</v>
      </c>
      <c r="K773">
        <v>33.5</v>
      </c>
      <c r="L773">
        <v>45.5</v>
      </c>
      <c r="M773">
        <v>37.4</v>
      </c>
      <c r="N773">
        <v>350</v>
      </c>
      <c r="O773" t="s">
        <v>46</v>
      </c>
      <c r="P773">
        <v>31.2</v>
      </c>
      <c r="Q773">
        <v>30.359000000000002</v>
      </c>
      <c r="R773">
        <v>339</v>
      </c>
      <c r="S773">
        <v>2.5790000000000002</v>
      </c>
      <c r="T773">
        <v>85</v>
      </c>
      <c r="U773">
        <v>34.5</v>
      </c>
      <c r="V773">
        <v>251</v>
      </c>
      <c r="W773">
        <v>1318</v>
      </c>
      <c r="X773">
        <v>3.9131999999999998</v>
      </c>
      <c r="AM773">
        <v>212</v>
      </c>
      <c r="AN773">
        <f t="shared" si="449"/>
        <v>2557.8852400000001</v>
      </c>
      <c r="AO773">
        <f t="shared" si="445"/>
        <v>64.932626248394655</v>
      </c>
      <c r="AQ773">
        <f>EXP(AP$768-57052/AN773)</f>
        <v>2.3709608151059274</v>
      </c>
      <c r="AS773">
        <f>0.15852+0.0847*COS(RADIANS(E773/365*360))</f>
        <v>7.9039434919548818E-2</v>
      </c>
      <c r="AU773">
        <v>1318</v>
      </c>
      <c r="AV773">
        <f t="shared" si="446"/>
        <v>51.452728059050138</v>
      </c>
      <c r="AW773">
        <f t="shared" si="447"/>
        <v>61.173829666259714</v>
      </c>
      <c r="AX773">
        <f t="shared" si="448"/>
        <v>1.1889326761460166</v>
      </c>
      <c r="AY773" s="5"/>
      <c r="BD773" s="5"/>
    </row>
    <row r="774" spans="1:61">
      <c r="A774">
        <v>287</v>
      </c>
      <c r="B774">
        <v>102</v>
      </c>
      <c r="C774" t="s">
        <v>60</v>
      </c>
      <c r="D774">
        <v>1</v>
      </c>
      <c r="E774" s="2">
        <f>ROUND(F774,0)-"1-1-83"+1</f>
        <v>203</v>
      </c>
      <c r="F774" s="3">
        <v>30519.410416666666</v>
      </c>
      <c r="G774" t="s">
        <v>47</v>
      </c>
      <c r="H774">
        <v>-10</v>
      </c>
      <c r="I774">
        <v>-23.8</v>
      </c>
      <c r="J774">
        <v>1040</v>
      </c>
      <c r="K774">
        <v>25.8</v>
      </c>
      <c r="L774">
        <v>64.8</v>
      </c>
      <c r="M774">
        <v>47.2</v>
      </c>
      <c r="N774">
        <v>350</v>
      </c>
      <c r="O774" t="s">
        <v>46</v>
      </c>
      <c r="P774">
        <v>27.3</v>
      </c>
      <c r="Q774">
        <v>12.757</v>
      </c>
      <c r="R774">
        <v>333</v>
      </c>
      <c r="S774">
        <v>2.0684999999999998</v>
      </c>
      <c r="T774">
        <v>162.1</v>
      </c>
      <c r="U774">
        <v>26.5</v>
      </c>
      <c r="V774">
        <v>253</v>
      </c>
      <c r="W774">
        <v>1390</v>
      </c>
      <c r="X774">
        <v>7.4848999999999997</v>
      </c>
      <c r="AM774">
        <v>212</v>
      </c>
      <c r="AN774">
        <f t="shared" si="449"/>
        <v>2491.3732400000004</v>
      </c>
      <c r="AO774">
        <f t="shared" si="445"/>
        <v>47.979722183779721</v>
      </c>
      <c r="AQ774">
        <f>EXP(AP$768-57052/AN774)</f>
        <v>1.3071346141234557</v>
      </c>
      <c r="AS774">
        <f>0.15852+0.0847*COS(RADIANS(E774/365*360))</f>
        <v>7.9039434919548818E-2</v>
      </c>
      <c r="AU774">
        <v>1390</v>
      </c>
      <c r="AV774">
        <f t="shared" si="446"/>
        <v>59.85873293089724</v>
      </c>
      <c r="AW774">
        <f t="shared" si="447"/>
        <v>70.427398856559819</v>
      </c>
      <c r="AX774">
        <f t="shared" si="448"/>
        <v>1.1765601343059395</v>
      </c>
      <c r="AY774" s="5">
        <f>W774*AS774*AV774/SQRT(W774^2*AS774^2-AV774^2)</f>
        <v>71.384460825277714</v>
      </c>
      <c r="AZ774">
        <f>LN(AY774)-LN(1+EXP(614.6/8.314-200000/AN774))+32879/AN774</f>
        <v>17.463480517730623</v>
      </c>
      <c r="BA774">
        <f>EXP(AZ774-32879/8.314/298.16)/(1+EXP(614.6/8.314-200000/298.16/8.314))</f>
        <v>66.605461854789539</v>
      </c>
      <c r="BB774">
        <f>+EXP(11.88-14510/AN774)*1000</f>
        <v>426623.87249380071</v>
      </c>
      <c r="BC774">
        <f>+EXP(38.08-80470/AN774)</f>
        <v>323.93540818386037</v>
      </c>
      <c r="BD774" s="5">
        <f>(X774+AQ774)*(V774+BC774*(1+212.78/BB774*1000))/(V774-AO774)</f>
        <v>31.66960221773758</v>
      </c>
      <c r="BE774">
        <f>+LN(BD774)-LN(1+EXP(645/8.31-203000/AN774))+(74000/AN774)</f>
        <v>33.137081738855805</v>
      </c>
      <c r="BF774">
        <f>EXP(BE774-74000/8.314/298.16)/(1+EXP(645/8.314-203000/298.16/8.314))</f>
        <v>26.359499699047994</v>
      </c>
    </row>
    <row r="775" spans="1:61">
      <c r="A775">
        <v>287</v>
      </c>
      <c r="B775">
        <v>102</v>
      </c>
      <c r="C775" t="s">
        <v>60</v>
      </c>
      <c r="D775">
        <v>1</v>
      </c>
      <c r="E775" s="2">
        <f>ROUND(F775,0)-"1-1-83"+1</f>
        <v>203</v>
      </c>
      <c r="F775" s="3">
        <v>30519.463194444445</v>
      </c>
      <c r="G775" t="s">
        <v>47</v>
      </c>
      <c r="H775">
        <v>-10</v>
      </c>
      <c r="I775">
        <v>-24.3</v>
      </c>
      <c r="J775">
        <v>1040</v>
      </c>
      <c r="K775">
        <v>29.3</v>
      </c>
      <c r="L775">
        <v>59.6</v>
      </c>
      <c r="M775">
        <v>43.9</v>
      </c>
      <c r="N775">
        <v>350</v>
      </c>
      <c r="O775" t="s">
        <v>46</v>
      </c>
      <c r="P775">
        <v>28.1</v>
      </c>
      <c r="Q775">
        <v>21.625</v>
      </c>
      <c r="R775">
        <v>331</v>
      </c>
      <c r="S775">
        <v>2.9742000000000002</v>
      </c>
      <c r="T775">
        <v>137.5</v>
      </c>
      <c r="U775">
        <v>31.6</v>
      </c>
      <c r="V775">
        <v>233</v>
      </c>
      <c r="W775">
        <v>1820</v>
      </c>
      <c r="X775">
        <v>7.6237000000000004</v>
      </c>
      <c r="AM775">
        <v>212</v>
      </c>
      <c r="AN775">
        <f t="shared" si="449"/>
        <v>2533.7746400000005</v>
      </c>
      <c r="AO775">
        <f t="shared" si="445"/>
        <v>58.294248250074325</v>
      </c>
      <c r="AQ775">
        <f>EXP(AP$768-57052/AN775)</f>
        <v>1.9175608789800134</v>
      </c>
      <c r="AS775">
        <f>0.15852+0.0847*COS(RADIANS(E775/365*360))</f>
        <v>7.9039434919548818E-2</v>
      </c>
      <c r="AU775">
        <v>1820</v>
      </c>
      <c r="AV775">
        <f t="shared" si="446"/>
        <v>76.368751732290434</v>
      </c>
      <c r="AW775">
        <f t="shared" si="447"/>
        <v>90.690309225873037</v>
      </c>
      <c r="AX775">
        <f t="shared" si="448"/>
        <v>1.1875316430964673</v>
      </c>
      <c r="AY775" s="5">
        <f>W775*AS775*AV775/SQRT(W775^2*AS775^2-AV775^2)</f>
        <v>90.116591541629418</v>
      </c>
      <c r="AZ775">
        <f>LN(AY775)-LN(1+EXP(614.6/8.314-200000/AN775))+32879/AN775</f>
        <v>17.470748470102315</v>
      </c>
      <c r="BA775">
        <f>EXP(AZ775-32879/8.314/298.16)/(1+EXP(614.6/8.314-200000/298.16/8.314))</f>
        <v>67.091310603357726</v>
      </c>
      <c r="BB775">
        <f>+EXP(11.88-14510/AN775)*1000</f>
        <v>470297.74808874039</v>
      </c>
      <c r="BC775">
        <f>+EXP(38.08-80470/AN775)</f>
        <v>556.16150203607424</v>
      </c>
      <c r="BD775" s="5">
        <f>(X775+AQ775)*(V775+BC775*(1+212.78/BB775*1000))/(V775-AO775)</f>
        <v>56.840964317197106</v>
      </c>
      <c r="BE775">
        <f>+LN(BD775)-LN(1+EXP(645/8.31-203000/AN775))+(74000/AN775)</f>
        <v>33.166828557172643</v>
      </c>
      <c r="BF775">
        <f>EXP(BE775-74000/8.314/298.16)/(1+EXP(645/8.314-203000/298.16/8.314))</f>
        <v>27.155389859901909</v>
      </c>
    </row>
    <row r="776" spans="1:61">
      <c r="A776">
        <v>287</v>
      </c>
      <c r="B776">
        <v>102</v>
      </c>
      <c r="C776" t="s">
        <v>60</v>
      </c>
      <c r="D776">
        <v>1</v>
      </c>
      <c r="E776" s="2">
        <f t="shared" si="430"/>
        <v>203</v>
      </c>
      <c r="F776" s="3">
        <v>30519.584027777779</v>
      </c>
      <c r="G776" t="s">
        <v>47</v>
      </c>
      <c r="H776">
        <v>-10</v>
      </c>
      <c r="I776">
        <v>-34.6</v>
      </c>
      <c r="J776">
        <v>1040</v>
      </c>
      <c r="K776">
        <v>30.8</v>
      </c>
      <c r="L776">
        <v>43.9</v>
      </c>
      <c r="M776">
        <v>39.6</v>
      </c>
      <c r="N776">
        <v>350</v>
      </c>
      <c r="O776" t="s">
        <v>46</v>
      </c>
      <c r="P776">
        <v>31.1</v>
      </c>
      <c r="Q776">
        <v>30.291</v>
      </c>
      <c r="R776">
        <v>343</v>
      </c>
      <c r="S776">
        <v>1.4337</v>
      </c>
      <c r="T776">
        <v>47.3</v>
      </c>
      <c r="U776">
        <v>33.1</v>
      </c>
      <c r="V776">
        <v>230</v>
      </c>
      <c r="W776">
        <v>1878</v>
      </c>
      <c r="X776">
        <v>2.9291999999999998</v>
      </c>
      <c r="AM776">
        <v>212</v>
      </c>
      <c r="AN776">
        <f t="shared" si="449"/>
        <v>2546.2456400000005</v>
      </c>
      <c r="AO776">
        <f t="shared" si="445"/>
        <v>61.654193477004654</v>
      </c>
      <c r="AQ776">
        <f>EXP(AP$768-57052/AN776)</f>
        <v>2.1411344573582674</v>
      </c>
      <c r="AS776">
        <f>0.15852+0.0847*COS(RADIANS(E776/365*360))</f>
        <v>7.9039434919548818E-2</v>
      </c>
      <c r="AU776">
        <v>1878</v>
      </c>
      <c r="AV776">
        <f t="shared" si="446"/>
        <v>42.56456933370383</v>
      </c>
      <c r="AW776">
        <f t="shared" si="447"/>
        <v>50.670544438450655</v>
      </c>
      <c r="AX776">
        <f t="shared" si="448"/>
        <v>1.1904394953745787</v>
      </c>
      <c r="AY776" s="5"/>
      <c r="BD776" s="5"/>
    </row>
    <row r="777" spans="1:61">
      <c r="A777">
        <v>287</v>
      </c>
      <c r="B777">
        <v>102</v>
      </c>
      <c r="C777" t="s">
        <v>60</v>
      </c>
      <c r="D777">
        <v>1</v>
      </c>
      <c r="E777" s="2">
        <f t="shared" si="430"/>
        <v>203</v>
      </c>
      <c r="F777" s="3">
        <v>30519.577777777777</v>
      </c>
      <c r="G777" t="s">
        <v>47</v>
      </c>
      <c r="H777">
        <v>-10</v>
      </c>
      <c r="I777">
        <v>-34.5</v>
      </c>
      <c r="J777">
        <v>1040</v>
      </c>
      <c r="K777">
        <v>31</v>
      </c>
      <c r="L777">
        <v>45.2</v>
      </c>
      <c r="M777">
        <v>39.6</v>
      </c>
      <c r="N777">
        <v>350</v>
      </c>
      <c r="O777" t="s">
        <v>46</v>
      </c>
      <c r="P777">
        <v>31.1</v>
      </c>
      <c r="Q777">
        <v>30.338999999999999</v>
      </c>
      <c r="R777">
        <v>338</v>
      </c>
      <c r="S777">
        <v>2.0348000000000002</v>
      </c>
      <c r="T777">
        <v>67.099999999999994</v>
      </c>
      <c r="U777">
        <v>33.4</v>
      </c>
      <c r="V777">
        <v>212</v>
      </c>
      <c r="W777">
        <v>1909</v>
      </c>
      <c r="X777">
        <v>4.7294999999999998</v>
      </c>
      <c r="AM777">
        <v>212</v>
      </c>
      <c r="AN777">
        <f t="shared" si="449"/>
        <v>2548.7398400000002</v>
      </c>
      <c r="AO777">
        <f t="shared" si="445"/>
        <v>62.34497061140442</v>
      </c>
      <c r="AQ777">
        <f>EXP(AP$768-57052/AN777)</f>
        <v>2.1886012994134179</v>
      </c>
      <c r="AS777">
        <f>0.15852+0.0847*COS(RADIANS(E777/365*360))</f>
        <v>7.9039434919548818E-2</v>
      </c>
      <c r="AU777">
        <v>1909</v>
      </c>
      <c r="AV777">
        <f t="shared" si="446"/>
        <v>62.256647956007583</v>
      </c>
      <c r="AW777">
        <f t="shared" si="447"/>
        <v>74.361759295302761</v>
      </c>
      <c r="AX777">
        <f t="shared" si="448"/>
        <v>1.1944388549131173</v>
      </c>
      <c r="AY777" s="5">
        <f>W777*AS777*AV777/SQRT(W777^2*AS777^2-AV777^2)</f>
        <v>68.345597936199539</v>
      </c>
      <c r="AZ777">
        <f>LN(AY777)-LN(1+EXP(614.6/8.314-200000/AN777))+32879/AN777</f>
        <v>17.114130757012212</v>
      </c>
      <c r="BA777">
        <f>EXP(AZ777-32879/8.314/298.16)/(1+EXP(614.6/8.314-200000/298.16/8.314))</f>
        <v>46.966605284113051</v>
      </c>
      <c r="BB777">
        <f>+EXP(11.88-14510/AN777)*1000</f>
        <v>486380.16368612408</v>
      </c>
      <c r="BC777">
        <f>+EXP(38.08-80470/AN777)</f>
        <v>670.17224514374448</v>
      </c>
      <c r="BD777" s="5">
        <f>(X777+AQ777)*(V777+BC777*(1+212.78/BB777*1000))/(V777-AO777)</f>
        <v>54.333214461144081</v>
      </c>
      <c r="BE777">
        <f>+LN(BD777)-LN(1+EXP(645/8.31-203000/AN777))+(74000/AN777)</f>
        <v>32.905678220813648</v>
      </c>
      <c r="BF777">
        <f>EXP(BE777-74000/8.314/298.16)/(1+EXP(645/8.314-203000/298.16/8.314))</f>
        <v>20.914134282639424</v>
      </c>
    </row>
    <row r="778" spans="1:61">
      <c r="E778" s="2"/>
      <c r="F778" s="3"/>
    </row>
    <row r="779" spans="1:61">
      <c r="A779">
        <v>292</v>
      </c>
      <c r="B779">
        <v>82</v>
      </c>
      <c r="C779" t="s">
        <v>58</v>
      </c>
      <c r="D779">
        <v>2</v>
      </c>
      <c r="E779" s="2">
        <f t="shared" si="430"/>
        <v>203</v>
      </c>
      <c r="F779" s="3">
        <v>30519.828472222223</v>
      </c>
      <c r="G779" t="s">
        <v>47</v>
      </c>
      <c r="H779">
        <v>-8</v>
      </c>
      <c r="I779" t="s">
        <v>46</v>
      </c>
      <c r="J779">
        <v>1040</v>
      </c>
      <c r="K779">
        <v>19.2</v>
      </c>
      <c r="L779">
        <v>64.099999999999994</v>
      </c>
      <c r="M779">
        <v>58.2</v>
      </c>
      <c r="N779">
        <v>350</v>
      </c>
      <c r="O779" t="s">
        <v>46</v>
      </c>
      <c r="P779">
        <v>20.9</v>
      </c>
      <c r="Q779">
        <v>8.1869999999999994</v>
      </c>
      <c r="R779">
        <v>350</v>
      </c>
      <c r="S779">
        <v>2.1299999999999999E-2</v>
      </c>
      <c r="T779">
        <v>2.6</v>
      </c>
      <c r="U779">
        <v>19.5</v>
      </c>
      <c r="V779">
        <v>522</v>
      </c>
      <c r="W779">
        <v>9</v>
      </c>
      <c r="X779">
        <v>-0.2873</v>
      </c>
      <c r="AH779" s="8">
        <f>AVERAGE(X779:X779)-AVERAGE(W779:W779)*AT779</f>
        <v>-0.43484498300000002</v>
      </c>
      <c r="AK779">
        <f>U779</f>
        <v>19.5</v>
      </c>
      <c r="AM779">
        <v>212</v>
      </c>
      <c r="AN779">
        <f>8.314*(AK779+273.16)</f>
        <v>2433.17524</v>
      </c>
      <c r="AO779">
        <f t="shared" ref="AO779:AO786" si="450">0.5*AM779/1.01325*1000/EXP(-3.9489+28990/AN779)</f>
        <v>36.323273343592106</v>
      </c>
      <c r="AP779">
        <f>LN(-AH779)+57052/AN779</f>
        <v>22.614785109097916</v>
      </c>
      <c r="AQ779">
        <f>EXP(AP$779-57052/AN779)</f>
        <v>0.43484498300000057</v>
      </c>
      <c r="AS779">
        <f>0.15852+0.0847*COS(RADIANS(E779/365*360))</f>
        <v>7.9039434919548818E-2</v>
      </c>
      <c r="AT779">
        <f>0.000000926*E779*E779 - 0.000385884*E779+ 0.056568805</f>
        <v>1.6393887000000003E-2</v>
      </c>
      <c r="AU779">
        <v>9</v>
      </c>
      <c r="AV779">
        <f t="shared" ref="AV779:AV786" si="451">(X779+AQ779)/(V779-AO779)*(4*V779+8*AO779)</f>
        <v>0.72259682053111263</v>
      </c>
      <c r="AW779">
        <f t="shared" ref="AW779:AW786" si="452">(X779+AQ779)/(V779-AO779)*(4.5*V779+10.5*AO779)</f>
        <v>0.82947353416389036</v>
      </c>
      <c r="AX779">
        <f t="shared" ref="AX779:AX786" si="453">AW779/AV779</f>
        <v>1.1479064266491275</v>
      </c>
      <c r="AY779" s="5"/>
      <c r="BD779" s="5"/>
      <c r="BG779">
        <f>AVERAGE(BA779:BA786)</f>
        <v>50.042462229700725</v>
      </c>
      <c r="BH779">
        <f>AVERAGE(BF779:BF786)</f>
        <v>24.194648270308594</v>
      </c>
      <c r="BI779">
        <f>BG779/BH779</f>
        <v>2.0683277421772766</v>
      </c>
    </row>
    <row r="780" spans="1:61">
      <c r="A780">
        <v>292</v>
      </c>
      <c r="B780">
        <v>82</v>
      </c>
      <c r="C780" t="s">
        <v>58</v>
      </c>
      <c r="D780">
        <v>2</v>
      </c>
      <c r="E780" s="2">
        <f t="shared" si="430"/>
        <v>203</v>
      </c>
      <c r="F780" s="3">
        <v>30519.787499999999</v>
      </c>
      <c r="G780" t="s">
        <v>47</v>
      </c>
      <c r="H780">
        <v>-8</v>
      </c>
      <c r="I780">
        <v>-19</v>
      </c>
      <c r="J780">
        <v>1040</v>
      </c>
      <c r="K780">
        <v>22.6</v>
      </c>
      <c r="L780">
        <v>55.9</v>
      </c>
      <c r="M780">
        <v>58.2</v>
      </c>
      <c r="N780">
        <v>350</v>
      </c>
      <c r="O780" t="s">
        <v>46</v>
      </c>
      <c r="P780">
        <v>20.9</v>
      </c>
      <c r="Q780">
        <v>12.268000000000001</v>
      </c>
      <c r="R780">
        <v>348</v>
      </c>
      <c r="S780">
        <v>0.502</v>
      </c>
      <c r="T780">
        <v>40.9</v>
      </c>
      <c r="U780">
        <v>22.9</v>
      </c>
      <c r="V780">
        <v>297</v>
      </c>
      <c r="W780">
        <v>200</v>
      </c>
      <c r="X780">
        <v>1.1498999999999999</v>
      </c>
      <c r="AM780">
        <v>212</v>
      </c>
      <c r="AN780">
        <f t="shared" ref="AN780:AN786" si="454">8.314*(U780+273.16)</f>
        <v>2461.4428400000002</v>
      </c>
      <c r="AO780">
        <f t="shared" si="450"/>
        <v>41.649375280188231</v>
      </c>
      <c r="AQ780">
        <f>EXP(AP$779-57052/AN780)</f>
        <v>0.56921885949309947</v>
      </c>
      <c r="AS780">
        <f>0.15852+0.0847*COS(RADIANS(E780/365*360))</f>
        <v>7.9039434919548818E-2</v>
      </c>
      <c r="AU780">
        <v>200</v>
      </c>
      <c r="AV780">
        <f t="shared" si="451"/>
        <v>10.241271272351511</v>
      </c>
      <c r="AW780">
        <f t="shared" si="452"/>
        <v>11.942029660692841</v>
      </c>
      <c r="AX780">
        <f t="shared" si="453"/>
        <v>1.1660690692700317</v>
      </c>
      <c r="AY780" s="5"/>
      <c r="BD780" s="5"/>
    </row>
    <row r="781" spans="1:61">
      <c r="A781">
        <v>292</v>
      </c>
      <c r="B781">
        <v>82</v>
      </c>
      <c r="C781" t="s">
        <v>58</v>
      </c>
      <c r="D781">
        <v>2</v>
      </c>
      <c r="E781" s="2">
        <f t="shared" si="430"/>
        <v>203</v>
      </c>
      <c r="F781" s="3">
        <v>30519.754861111112</v>
      </c>
      <c r="G781" t="s">
        <v>47</v>
      </c>
      <c r="H781">
        <v>-8</v>
      </c>
      <c r="I781">
        <v>-24.2</v>
      </c>
      <c r="J781">
        <v>1040</v>
      </c>
      <c r="K781">
        <v>24.3</v>
      </c>
      <c r="L781">
        <v>53.9</v>
      </c>
      <c r="M781">
        <v>51.1</v>
      </c>
      <c r="N781">
        <v>350</v>
      </c>
      <c r="O781" t="s">
        <v>46</v>
      </c>
      <c r="P781">
        <v>23.8</v>
      </c>
      <c r="Q781">
        <v>14.178000000000001</v>
      </c>
      <c r="R781">
        <v>345</v>
      </c>
      <c r="S781">
        <v>0.70989999999999998</v>
      </c>
      <c r="T781">
        <v>50.1</v>
      </c>
      <c r="U781">
        <v>24.6</v>
      </c>
      <c r="V781">
        <v>235</v>
      </c>
      <c r="W781">
        <v>400</v>
      </c>
      <c r="X781">
        <v>3.2351000000000001</v>
      </c>
      <c r="AM781">
        <v>212</v>
      </c>
      <c r="AN781">
        <f t="shared" si="454"/>
        <v>2475.5766400000002</v>
      </c>
      <c r="AO781">
        <f t="shared" si="450"/>
        <v>44.546270332414778</v>
      </c>
      <c r="AQ781">
        <f>EXP(AP$779-57052/AN781)</f>
        <v>0.64975582323983283</v>
      </c>
      <c r="AS781">
        <f>0.15852+0.0847*COS(RADIANS(E781/365*360))</f>
        <v>7.9039434919548818E-2</v>
      </c>
      <c r="AU781">
        <v>400</v>
      </c>
      <c r="AV781">
        <f t="shared" si="451"/>
        <v>26.443226836626103</v>
      </c>
      <c r="AW781">
        <f t="shared" si="452"/>
        <v>31.111605634162707</v>
      </c>
      <c r="AX781">
        <f t="shared" si="453"/>
        <v>1.1765434614458816</v>
      </c>
      <c r="AY781" s="5">
        <f>W781*AS781*AV781/SQRT(W781^2*AS781^2-AV781^2)</f>
        <v>48.242661739424591</v>
      </c>
      <c r="AZ781">
        <f>LN(AY781)-LN(1+EXP(614.6/8.314-200000/AN781))+32879/AN781</f>
        <v>17.156551454826605</v>
      </c>
      <c r="BA781">
        <f>EXP(AZ781-32879/8.314/298.16)/(1+EXP(614.6/8.314-200000/298.16/8.314))</f>
        <v>49.001823960983245</v>
      </c>
      <c r="BD781" s="5"/>
    </row>
    <row r="782" spans="1:61">
      <c r="A782">
        <v>292</v>
      </c>
      <c r="B782">
        <v>82</v>
      </c>
      <c r="C782" t="s">
        <v>58</v>
      </c>
      <c r="D782">
        <v>2</v>
      </c>
      <c r="E782" s="2">
        <f t="shared" si="430"/>
        <v>203</v>
      </c>
      <c r="F782" s="3">
        <v>30519.692361111112</v>
      </c>
      <c r="G782" t="s">
        <v>47</v>
      </c>
      <c r="H782">
        <v>-8</v>
      </c>
      <c r="I782">
        <v>-33</v>
      </c>
      <c r="J782">
        <v>1040</v>
      </c>
      <c r="K782">
        <v>28.9</v>
      </c>
      <c r="L782">
        <v>46.9</v>
      </c>
      <c r="M782">
        <v>45.3</v>
      </c>
      <c r="N782">
        <v>350</v>
      </c>
      <c r="O782" t="s">
        <v>46</v>
      </c>
      <c r="P782">
        <v>27.6</v>
      </c>
      <c r="Q782">
        <v>22.67</v>
      </c>
      <c r="R782">
        <v>344</v>
      </c>
      <c r="S782">
        <v>1.4176</v>
      </c>
      <c r="T782">
        <v>62.5</v>
      </c>
      <c r="U782">
        <v>29.8</v>
      </c>
      <c r="V782">
        <v>225</v>
      </c>
      <c r="W782">
        <v>1070</v>
      </c>
      <c r="X782">
        <v>4.2221000000000002</v>
      </c>
      <c r="AM782">
        <v>212</v>
      </c>
      <c r="AN782">
        <f t="shared" si="454"/>
        <v>2518.8094400000004</v>
      </c>
      <c r="AO782">
        <f t="shared" si="450"/>
        <v>54.463218164845166</v>
      </c>
      <c r="AQ782">
        <f>EXP(AP$779-57052/AN782)</f>
        <v>0.96502769509457564</v>
      </c>
      <c r="AS782">
        <f>0.15852+0.0847*COS(RADIANS(E782/365*360))</f>
        <v>7.9039434919548818E-2</v>
      </c>
      <c r="AU782">
        <v>1070</v>
      </c>
      <c r="AV782">
        <f t="shared" si="451"/>
        <v>40.627459891538997</v>
      </c>
      <c r="AW782">
        <f t="shared" si="452"/>
        <v>48.190761016876458</v>
      </c>
      <c r="AX782">
        <f t="shared" si="453"/>
        <v>1.1861622938162713</v>
      </c>
      <c r="AY782" s="5"/>
      <c r="BD782" s="5"/>
    </row>
    <row r="783" spans="1:61">
      <c r="A783">
        <v>292</v>
      </c>
      <c r="B783">
        <v>82</v>
      </c>
      <c r="C783" t="s">
        <v>58</v>
      </c>
      <c r="D783">
        <v>2</v>
      </c>
      <c r="E783" s="2">
        <f>ROUND(F783,0)-"1-1-83"+1</f>
        <v>203</v>
      </c>
      <c r="F783" s="3">
        <v>30519.40486111111</v>
      </c>
      <c r="G783" t="s">
        <v>47</v>
      </c>
      <c r="H783">
        <v>-8</v>
      </c>
      <c r="I783">
        <v>-23.2</v>
      </c>
      <c r="J783">
        <v>1040</v>
      </c>
      <c r="K783">
        <v>26.7</v>
      </c>
      <c r="L783">
        <v>56</v>
      </c>
      <c r="M783">
        <v>47.2</v>
      </c>
      <c r="N783">
        <v>350</v>
      </c>
      <c r="O783" t="s">
        <v>46</v>
      </c>
      <c r="P783">
        <v>27.3</v>
      </c>
      <c r="Q783">
        <v>14.814</v>
      </c>
      <c r="R783">
        <v>340</v>
      </c>
      <c r="S783">
        <v>1.7117</v>
      </c>
      <c r="T783">
        <v>115.5</v>
      </c>
      <c r="U783">
        <v>26.6</v>
      </c>
      <c r="V783">
        <v>236</v>
      </c>
      <c r="W783">
        <v>1380</v>
      </c>
      <c r="X783">
        <v>7.0430999999999999</v>
      </c>
      <c r="AM783">
        <v>212</v>
      </c>
      <c r="AN783">
        <f t="shared" si="454"/>
        <v>2492.2046400000004</v>
      </c>
      <c r="AO783">
        <f t="shared" si="450"/>
        <v>48.166332938241204</v>
      </c>
      <c r="AQ783">
        <f>EXP(AP$779-57052/AN783)</f>
        <v>0.75775436082185044</v>
      </c>
      <c r="AS783">
        <f>0.15852+0.0847*COS(RADIANS(E783/365*360))</f>
        <v>7.9039434919548818E-2</v>
      </c>
      <c r="AU783">
        <v>1380</v>
      </c>
      <c r="AV783">
        <f t="shared" si="451"/>
        <v>55.207967057230775</v>
      </c>
      <c r="AW783">
        <f t="shared" si="452"/>
        <v>65.109531641127546</v>
      </c>
      <c r="AX783">
        <f t="shared" si="453"/>
        <v>1.1793502842376431</v>
      </c>
      <c r="AY783" s="5">
        <f>W783*AS783*AV783/SQRT(W783^2*AS783^2-AV783^2)</f>
        <v>64.01326451866943</v>
      </c>
      <c r="AZ783">
        <f>LN(AY783)-LN(1+EXP(614.6/8.314-200000/AN783))+32879/AN783</f>
        <v>17.350040897698733</v>
      </c>
      <c r="BA783">
        <f>EXP(AZ783-32879/8.314/298.16)/(1+EXP(614.6/8.314-200000/298.16/8.314))</f>
        <v>59.462565541096474</v>
      </c>
      <c r="BB783">
        <f>+EXP(11.88-14510/AN783)*1000</f>
        <v>427453.57434400677</v>
      </c>
      <c r="BC783">
        <f>+EXP(38.08-80470/AN783)</f>
        <v>327.44471898405584</v>
      </c>
      <c r="BD783" s="5">
        <f>(X783+AQ783)*(V783+BC783*(1+212.78/BB783*1000))/(V783-AO783)</f>
        <v>30.16960066945208</v>
      </c>
      <c r="BE783">
        <f>+LN(BD783)-LN(1+EXP(645/8.31-203000/AN783))+(74000/AN783)</f>
        <v>33.078084241888611</v>
      </c>
      <c r="BF783">
        <f>EXP(BE783-74000/8.314/298.16)/(1+EXP(645/8.314-203000/298.16/8.314))</f>
        <v>24.849340996524948</v>
      </c>
    </row>
    <row r="784" spans="1:61">
      <c r="A784">
        <v>292</v>
      </c>
      <c r="B784">
        <v>82</v>
      </c>
      <c r="C784" t="s">
        <v>58</v>
      </c>
      <c r="D784">
        <v>2</v>
      </c>
      <c r="E784" s="2">
        <f>ROUND(F784,0)-"1-1-83"+1</f>
        <v>203</v>
      </c>
      <c r="F784" s="3">
        <v>30519.456944444446</v>
      </c>
      <c r="G784" t="s">
        <v>47</v>
      </c>
      <c r="H784">
        <v>-8</v>
      </c>
      <c r="I784">
        <v>-23.8</v>
      </c>
      <c r="J784">
        <v>1040</v>
      </c>
      <c r="K784">
        <v>27.1</v>
      </c>
      <c r="L784">
        <v>48</v>
      </c>
      <c r="M784">
        <v>43.9</v>
      </c>
      <c r="N784">
        <v>350</v>
      </c>
      <c r="O784" t="s">
        <v>46</v>
      </c>
      <c r="P784">
        <v>28.1</v>
      </c>
      <c r="Q784">
        <v>19.626999999999999</v>
      </c>
      <c r="R784">
        <v>345</v>
      </c>
      <c r="S784">
        <v>0.52500000000000002</v>
      </c>
      <c r="T784">
        <v>26.7</v>
      </c>
      <c r="U784">
        <v>27.8</v>
      </c>
      <c r="V784">
        <v>139</v>
      </c>
      <c r="W784">
        <v>1820</v>
      </c>
      <c r="X784">
        <v>3.3163999999999998</v>
      </c>
      <c r="AM784">
        <v>212</v>
      </c>
      <c r="AN784">
        <f t="shared" si="454"/>
        <v>2502.1814400000003</v>
      </c>
      <c r="AO784">
        <f t="shared" si="450"/>
        <v>50.452936764647468</v>
      </c>
      <c r="AQ784">
        <f>EXP(AP$779-57052/AN784)</f>
        <v>0.83017449207089011</v>
      </c>
      <c r="AS784">
        <f>0.15852+0.0847*COS(RADIANS(E784/365*360))</f>
        <v>7.9039434919548818E-2</v>
      </c>
      <c r="AU784">
        <v>1820</v>
      </c>
      <c r="AV784">
        <f t="shared" si="451"/>
        <v>44.938252690796816</v>
      </c>
      <c r="AW784">
        <f t="shared" si="452"/>
        <v>54.099528617460585</v>
      </c>
      <c r="AX784">
        <f t="shared" si="453"/>
        <v>1.2038636435132237</v>
      </c>
      <c r="AY784" s="5">
        <f>W784*AS784*AV784/SQRT(W784^2*AS784^2-AV784^2)</f>
        <v>47.305762753748432</v>
      </c>
      <c r="AZ784">
        <f>LN(AY784)-LN(1+EXP(614.6/8.314-200000/AN784))+32879/AN784</f>
        <v>16.994307310959787</v>
      </c>
      <c r="BA784">
        <f>EXP(AZ784-32879/8.314/298.16)/(1+EXP(614.6/8.314-200000/298.16/8.314))</f>
        <v>41.662997187022462</v>
      </c>
      <c r="BB784">
        <f>+EXP(11.88-14510/AN784)*1000</f>
        <v>437492.69821128098</v>
      </c>
      <c r="BC784">
        <f>+EXP(38.08-80470/AN784)</f>
        <v>372.4348004195673</v>
      </c>
      <c r="BD784" s="5">
        <f>(X784+AQ784)*(V784+BC784*(1+212.78/BB784*1000))/(V784-AO784)</f>
        <v>32.432536810061819</v>
      </c>
      <c r="BE784">
        <f>+LN(BD784)-LN(1+EXP(645/8.31-203000/AN784))+(74000/AN784)</f>
        <v>33.023952222256248</v>
      </c>
      <c r="BF784">
        <f>EXP(BE784-74000/8.314/298.16)/(1+EXP(645/8.314-203000/298.16/8.314))</f>
        <v>23.539955544092241</v>
      </c>
    </row>
    <row r="785" spans="1:61">
      <c r="A785">
        <v>292</v>
      </c>
      <c r="B785">
        <v>82</v>
      </c>
      <c r="C785" t="s">
        <v>58</v>
      </c>
      <c r="D785">
        <v>2</v>
      </c>
      <c r="E785" s="2">
        <f t="shared" si="430"/>
        <v>203</v>
      </c>
      <c r="F785" s="3">
        <v>30519.519444444446</v>
      </c>
      <c r="G785" t="s">
        <v>47</v>
      </c>
      <c r="H785">
        <v>-8</v>
      </c>
      <c r="I785">
        <v>-30.2</v>
      </c>
      <c r="J785">
        <v>1040</v>
      </c>
      <c r="K785">
        <v>34.9</v>
      </c>
      <c r="L785">
        <v>34.6</v>
      </c>
      <c r="M785">
        <v>37.4</v>
      </c>
      <c r="N785">
        <v>350</v>
      </c>
      <c r="O785" t="s">
        <v>46</v>
      </c>
      <c r="P785">
        <v>31.2</v>
      </c>
      <c r="Q785">
        <v>48.917000000000002</v>
      </c>
      <c r="R785">
        <v>349</v>
      </c>
      <c r="S785">
        <v>0.65080000000000005</v>
      </c>
      <c r="T785">
        <v>13.3</v>
      </c>
      <c r="U785">
        <v>38.9</v>
      </c>
      <c r="V785">
        <v>295</v>
      </c>
      <c r="W785">
        <v>2000</v>
      </c>
      <c r="X785">
        <v>0.2419</v>
      </c>
      <c r="AM785">
        <v>212</v>
      </c>
      <c r="AN785">
        <f t="shared" si="454"/>
        <v>2594.46684</v>
      </c>
      <c r="AO785">
        <f t="shared" si="450"/>
        <v>76.184043431106147</v>
      </c>
      <c r="AQ785">
        <f>EXP(AP$779-57052/AN785)</f>
        <v>1.8680791090382118</v>
      </c>
      <c r="AS785">
        <f>0.15852+0.0847*COS(RADIANS(E785/365*360))</f>
        <v>7.9039434919548818E-2</v>
      </c>
      <c r="AU785">
        <v>2000</v>
      </c>
      <c r="AV785">
        <f t="shared" si="451"/>
        <v>17.255365324008498</v>
      </c>
      <c r="AW785">
        <f t="shared" si="452"/>
        <v>20.514217100491514</v>
      </c>
      <c r="AX785">
        <f t="shared" si="453"/>
        <v>1.1888602017570018</v>
      </c>
      <c r="AY785" s="5"/>
      <c r="BD785" s="5"/>
    </row>
    <row r="786" spans="1:61">
      <c r="A786">
        <v>292</v>
      </c>
      <c r="B786">
        <v>82</v>
      </c>
      <c r="C786" t="s">
        <v>58</v>
      </c>
      <c r="D786">
        <v>2</v>
      </c>
      <c r="E786" s="2">
        <f t="shared" si="430"/>
        <v>203</v>
      </c>
      <c r="F786" s="3">
        <v>30519.568749999999</v>
      </c>
      <c r="G786" t="s">
        <v>47</v>
      </c>
      <c r="H786">
        <v>-8</v>
      </c>
      <c r="I786">
        <v>-32.4</v>
      </c>
      <c r="J786">
        <v>1040</v>
      </c>
      <c r="K786">
        <v>33.4</v>
      </c>
      <c r="L786">
        <v>34.9</v>
      </c>
      <c r="M786">
        <v>37.4</v>
      </c>
      <c r="N786">
        <v>350</v>
      </c>
      <c r="O786" t="s">
        <v>46</v>
      </c>
      <c r="P786">
        <v>31.2</v>
      </c>
      <c r="Q786">
        <v>40.082999999999998</v>
      </c>
      <c r="R786">
        <v>349</v>
      </c>
      <c r="S786">
        <v>0.44280000000000003</v>
      </c>
      <c r="T786">
        <v>11</v>
      </c>
      <c r="U786">
        <v>35.9</v>
      </c>
      <c r="V786">
        <v>274</v>
      </c>
      <c r="W786">
        <v>2000</v>
      </c>
      <c r="X786">
        <v>0.38350000000000001</v>
      </c>
      <c r="AM786">
        <v>212</v>
      </c>
      <c r="AN786">
        <f t="shared" si="454"/>
        <v>2569.52484</v>
      </c>
      <c r="AO786">
        <f t="shared" si="450"/>
        <v>68.353297268154279</v>
      </c>
      <c r="AQ786">
        <f>EXP(AP$779-57052/AN786)</f>
        <v>1.5090166434355961</v>
      </c>
      <c r="AS786">
        <f>0.15852+0.0847*COS(RADIANS(E786/365*360))</f>
        <v>7.9039434919548818E-2</v>
      </c>
      <c r="AU786">
        <v>2000</v>
      </c>
      <c r="AV786">
        <f t="shared" si="451"/>
        <v>15.118532033888112</v>
      </c>
      <c r="AW786">
        <f t="shared" si="452"/>
        <v>17.951906720642341</v>
      </c>
      <c r="AX786">
        <f t="shared" si="453"/>
        <v>1.1874107010127197</v>
      </c>
      <c r="AY786" s="5"/>
      <c r="BD786" s="5"/>
    </row>
    <row r="787" spans="1:61">
      <c r="E787" s="2"/>
    </row>
    <row r="788" spans="1:61">
      <c r="A788" s="8">
        <v>451</v>
      </c>
      <c r="B788" s="8">
        <v>101</v>
      </c>
      <c r="C788" t="s">
        <v>59</v>
      </c>
      <c r="D788" s="8">
        <v>1</v>
      </c>
      <c r="E788" s="2">
        <f t="shared" ref="E788:E795" si="455">ROUND(F788,0)-"1-1-83"+1</f>
        <v>258</v>
      </c>
      <c r="F788" s="3">
        <v>30574.240972222222</v>
      </c>
      <c r="G788" t="s">
        <v>47</v>
      </c>
      <c r="H788" s="3"/>
      <c r="I788" t="s">
        <v>46</v>
      </c>
      <c r="J788">
        <v>1040</v>
      </c>
      <c r="K788">
        <v>17.2</v>
      </c>
      <c r="L788">
        <v>42.3</v>
      </c>
      <c r="M788">
        <v>38.799999999999997</v>
      </c>
      <c r="N788">
        <v>350</v>
      </c>
      <c r="O788" t="s">
        <v>46</v>
      </c>
      <c r="P788">
        <v>17</v>
      </c>
      <c r="Q788">
        <v>11.515000000000001</v>
      </c>
      <c r="R788">
        <v>350</v>
      </c>
      <c r="S788">
        <v>1.1128</v>
      </c>
      <c r="T788">
        <v>96.6</v>
      </c>
      <c r="U788">
        <v>17.600000000000001</v>
      </c>
      <c r="V788">
        <v>355</v>
      </c>
      <c r="W788">
        <v>1</v>
      </c>
      <c r="X788">
        <v>-0.65610000000000002</v>
      </c>
      <c r="AH788">
        <v>-0.68689999999999996</v>
      </c>
      <c r="AI788">
        <v>3.0800000000000001E-2</v>
      </c>
      <c r="AJ788">
        <v>2</v>
      </c>
      <c r="AK788">
        <f>AVERAGE(U788:U789)</f>
        <v>20.200000000000003</v>
      </c>
      <c r="AL788">
        <f>AVERAGE(V788:V789)</f>
        <v>384.5</v>
      </c>
      <c r="AM788">
        <v>212</v>
      </c>
      <c r="AN788">
        <f>8.314*(AK788+273.16)</f>
        <v>2438.9950400000002</v>
      </c>
      <c r="AO788">
        <f t="shared" ref="AO788:AO802" si="456">0.5*AM788/1.01325*1000/EXP(-3.9489+28990/AN788)</f>
        <v>37.370751562469977</v>
      </c>
      <c r="AP788">
        <f>LN(-AH788)+57052/AN788</f>
        <v>23.01603492741333</v>
      </c>
      <c r="AQ788">
        <f t="shared" ref="AQ788:AQ802" si="457">EXP(AP$788-57052/AN788)</f>
        <v>0.68689999999999984</v>
      </c>
      <c r="AR788">
        <f>AI788*4*(1+2*AO788/AL788)/(1-AO788/AL788)</f>
        <v>0.16298987607543702</v>
      </c>
      <c r="AS788">
        <f>0.15852+0.0847*COS(RADIANS(E788/365*360))</f>
        <v>0.13583612835276379</v>
      </c>
      <c r="AT788">
        <f>0.000000926*E788*E788 - 0.000385884*E788+ 0.056568805</f>
        <v>1.8648996999999987E-2</v>
      </c>
      <c r="AU788">
        <v>1</v>
      </c>
      <c r="AV788">
        <f t="shared" ref="AV788:AV802" si="458">(X788+AQ788)/(V788-AO788)*(4*V788+8*AO788)</f>
        <v>0.16668538380968762</v>
      </c>
      <c r="AW788">
        <f t="shared" ref="AW788:AW802" si="459">(X788+AQ788)/(V788-AO788)*(4.5*V788+10.5*AO788)</f>
        <v>0.19295672976210959</v>
      </c>
      <c r="AX788">
        <f t="shared" ref="AX788:AX802" si="460">AW788/AV788</f>
        <v>1.1576103756188796</v>
      </c>
      <c r="AY788" s="5"/>
      <c r="BD788" s="5"/>
      <c r="BG788">
        <f>AVERAGE(BA788:BA802)</f>
        <v>64.110168126454766</v>
      </c>
      <c r="BH788">
        <f>AVERAGE(BF788:BF802)</f>
        <v>33.99453143779867</v>
      </c>
      <c r="BI788">
        <f>BG788/BH788</f>
        <v>1.8858965079062802</v>
      </c>
    </row>
    <row r="789" spans="1:61">
      <c r="A789">
        <v>451</v>
      </c>
      <c r="B789">
        <v>101</v>
      </c>
      <c r="C789" t="s">
        <v>59</v>
      </c>
      <c r="D789">
        <v>1</v>
      </c>
      <c r="E789" s="2">
        <f t="shared" si="430"/>
        <v>258</v>
      </c>
      <c r="F789" s="3">
        <v>30574.774305555555</v>
      </c>
      <c r="G789" t="s">
        <v>47</v>
      </c>
      <c r="H789" s="3"/>
      <c r="I789">
        <v>-37.4</v>
      </c>
      <c r="J789">
        <v>1040</v>
      </c>
      <c r="K789">
        <v>22.3</v>
      </c>
      <c r="L789">
        <v>62.9</v>
      </c>
      <c r="M789">
        <v>62.5</v>
      </c>
      <c r="N789">
        <v>350</v>
      </c>
      <c r="O789" t="s">
        <v>46</v>
      </c>
      <c r="P789">
        <v>22.4</v>
      </c>
      <c r="Q789">
        <v>10.538</v>
      </c>
      <c r="R789">
        <v>350</v>
      </c>
      <c r="S789">
        <v>-1.9800000000000002E-2</v>
      </c>
      <c r="T789">
        <v>-1.9</v>
      </c>
      <c r="U789">
        <v>22.8</v>
      </c>
      <c r="V789">
        <v>414</v>
      </c>
      <c r="W789">
        <v>25</v>
      </c>
      <c r="X789">
        <v>8.2900000000000001E-2</v>
      </c>
      <c r="AM789">
        <v>212</v>
      </c>
      <c r="AN789">
        <f t="shared" ref="AN789:AN802" si="461">8.314*(U789+273.16)</f>
        <v>2460.6114400000001</v>
      </c>
      <c r="AO789">
        <f t="shared" si="456"/>
        <v>41.483962108686384</v>
      </c>
      <c r="AQ789">
        <f t="shared" si="457"/>
        <v>0.84360405937060012</v>
      </c>
      <c r="AS789">
        <f>0.15852+0.0847*COS(RADIANS(E789/365*360))</f>
        <v>0.13583612835276379</v>
      </c>
      <c r="AU789">
        <v>25</v>
      </c>
      <c r="AV789">
        <f t="shared" si="458"/>
        <v>4.9441393371494717</v>
      </c>
      <c r="AW789">
        <f t="shared" si="459"/>
        <v>5.7169221417515388</v>
      </c>
      <c r="AX789">
        <f t="shared" si="460"/>
        <v>1.1563027964838088</v>
      </c>
      <c r="AY789" s="5"/>
      <c r="BD789" s="5"/>
    </row>
    <row r="790" spans="1:61">
      <c r="A790">
        <v>451</v>
      </c>
      <c r="B790">
        <v>101</v>
      </c>
      <c r="C790" t="s">
        <v>59</v>
      </c>
      <c r="D790">
        <v>1</v>
      </c>
      <c r="E790" s="2">
        <f t="shared" si="455"/>
        <v>258</v>
      </c>
      <c r="F790" s="3">
        <v>30574.276388888888</v>
      </c>
      <c r="G790" t="s">
        <v>47</v>
      </c>
      <c r="H790" s="3"/>
      <c r="I790">
        <v>-30.4</v>
      </c>
      <c r="J790">
        <v>1040</v>
      </c>
      <c r="K790">
        <v>17.899999999999999</v>
      </c>
      <c r="L790">
        <v>40.299999999999997</v>
      </c>
      <c r="M790">
        <v>37.4</v>
      </c>
      <c r="N790">
        <v>350</v>
      </c>
      <c r="O790" t="s">
        <v>46</v>
      </c>
      <c r="P790">
        <v>18</v>
      </c>
      <c r="Q790">
        <v>12.304</v>
      </c>
      <c r="R790">
        <v>350</v>
      </c>
      <c r="S790">
        <v>0.72560000000000002</v>
      </c>
      <c r="T790">
        <v>59</v>
      </c>
      <c r="U790">
        <v>18.2</v>
      </c>
      <c r="V790">
        <v>348</v>
      </c>
      <c r="W790">
        <v>27</v>
      </c>
      <c r="X790">
        <v>-0.19170000000000001</v>
      </c>
      <c r="AM790">
        <v>212</v>
      </c>
      <c r="AN790">
        <f t="shared" si="461"/>
        <v>2422.3670400000001</v>
      </c>
      <c r="AO790">
        <f t="shared" si="456"/>
        <v>34.442741323101345</v>
      </c>
      <c r="AQ790">
        <f t="shared" si="457"/>
        <v>0.58500496945874414</v>
      </c>
      <c r="AS790">
        <f>0.15852+0.0847*COS(RADIANS(E790/365*360))</f>
        <v>0.13583612835276379</v>
      </c>
      <c r="AU790">
        <v>27</v>
      </c>
      <c r="AV790">
        <f t="shared" si="458"/>
        <v>2.0916515562334652</v>
      </c>
      <c r="AW790">
        <f t="shared" si="459"/>
        <v>2.4179119605624591</v>
      </c>
      <c r="AX790">
        <f t="shared" si="460"/>
        <v>1.1559821966315011</v>
      </c>
      <c r="AY790" s="5"/>
      <c r="BD790" s="5"/>
    </row>
    <row r="791" spans="1:61">
      <c r="A791">
        <v>451</v>
      </c>
      <c r="B791">
        <v>101</v>
      </c>
      <c r="C791" t="s">
        <v>59</v>
      </c>
      <c r="D791">
        <v>1</v>
      </c>
      <c r="E791" s="2">
        <f t="shared" si="455"/>
        <v>258</v>
      </c>
      <c r="F791" s="3">
        <v>30574.302777777779</v>
      </c>
      <c r="G791" t="s">
        <v>47</v>
      </c>
      <c r="H791" s="3"/>
      <c r="I791">
        <v>-30.5</v>
      </c>
      <c r="J791">
        <v>1040</v>
      </c>
      <c r="K791">
        <v>18.7</v>
      </c>
      <c r="L791">
        <v>41</v>
      </c>
      <c r="M791">
        <v>39</v>
      </c>
      <c r="N791">
        <v>350</v>
      </c>
      <c r="O791" t="s">
        <v>46</v>
      </c>
      <c r="P791">
        <v>18.600000000000001</v>
      </c>
      <c r="Q791">
        <v>12.922000000000001</v>
      </c>
      <c r="R791">
        <v>347</v>
      </c>
      <c r="S791">
        <v>0.46310000000000001</v>
      </c>
      <c r="T791">
        <v>35.799999999999997</v>
      </c>
      <c r="U791">
        <v>19.100000000000001</v>
      </c>
      <c r="V791">
        <v>257</v>
      </c>
      <c r="W791">
        <v>209</v>
      </c>
      <c r="X791">
        <v>1.8665</v>
      </c>
      <c r="AM791">
        <v>212</v>
      </c>
      <c r="AN791">
        <f t="shared" si="461"/>
        <v>2429.8496400000004</v>
      </c>
      <c r="AO791">
        <f t="shared" si="456"/>
        <v>35.735764674512872</v>
      </c>
      <c r="AQ791">
        <f t="shared" si="457"/>
        <v>0.62901057369970881</v>
      </c>
      <c r="AS791">
        <f>0.15852+0.0847*COS(RADIANS(E791/365*360))</f>
        <v>0.13583612835276379</v>
      </c>
      <c r="AU791">
        <v>209</v>
      </c>
      <c r="AV791">
        <f t="shared" si="458"/>
        <v>14.818557069451293</v>
      </c>
      <c r="AW791">
        <f t="shared" si="459"/>
        <v>17.275441049964261</v>
      </c>
      <c r="AX791">
        <f t="shared" si="460"/>
        <v>1.1657977878006676</v>
      </c>
      <c r="AY791" s="5"/>
      <c r="BD791" s="5"/>
    </row>
    <row r="792" spans="1:61">
      <c r="A792">
        <v>451</v>
      </c>
      <c r="B792">
        <v>101</v>
      </c>
      <c r="C792" t="s">
        <v>59</v>
      </c>
      <c r="D792">
        <v>1</v>
      </c>
      <c r="E792" s="2">
        <f t="shared" ref="E792:E853" si="462">ROUND(F792,0)-"1-1-83"</f>
        <v>258</v>
      </c>
      <c r="F792" s="3">
        <v>30574.74861111111</v>
      </c>
      <c r="G792" t="s">
        <v>47</v>
      </c>
      <c r="H792" s="3"/>
      <c r="I792">
        <v>-41.2</v>
      </c>
      <c r="J792">
        <v>1040</v>
      </c>
      <c r="K792">
        <v>25.3</v>
      </c>
      <c r="L792">
        <v>55.1</v>
      </c>
      <c r="M792">
        <v>54.6</v>
      </c>
      <c r="N792">
        <v>350</v>
      </c>
      <c r="O792" t="s">
        <v>46</v>
      </c>
      <c r="P792">
        <v>25</v>
      </c>
      <c r="Q792">
        <v>15.436</v>
      </c>
      <c r="R792">
        <v>345</v>
      </c>
      <c r="S792">
        <v>0.37190000000000001</v>
      </c>
      <c r="T792">
        <v>24.1</v>
      </c>
      <c r="U792">
        <v>26</v>
      </c>
      <c r="V792">
        <v>94</v>
      </c>
      <c r="W792">
        <v>471</v>
      </c>
      <c r="X792">
        <v>3.7039</v>
      </c>
      <c r="AM792">
        <v>212</v>
      </c>
      <c r="AN792">
        <f t="shared" si="461"/>
        <v>2487.2162400000002</v>
      </c>
      <c r="AO792">
        <f t="shared" si="456"/>
        <v>47.055625558732601</v>
      </c>
      <c r="AQ792">
        <f t="shared" si="457"/>
        <v>1.0810587573550159</v>
      </c>
      <c r="AS792">
        <f>0.15852+0.0847*COS(RADIANS(E792/365*360))</f>
        <v>0.13583612835276379</v>
      </c>
      <c r="AU792">
        <v>471</v>
      </c>
      <c r="AV792">
        <f t="shared" si="458"/>
        <v>76.695415721656175</v>
      </c>
      <c r="AW792">
        <f t="shared" si="459"/>
        <v>93.476790273392709</v>
      </c>
      <c r="AX792">
        <f t="shared" si="460"/>
        <v>1.218805444808327</v>
      </c>
      <c r="AY792" s="5"/>
      <c r="BD792" s="5"/>
    </row>
    <row r="793" spans="1:61">
      <c r="A793">
        <v>451</v>
      </c>
      <c r="B793">
        <v>101</v>
      </c>
      <c r="C793" t="s">
        <v>59</v>
      </c>
      <c r="D793">
        <v>1</v>
      </c>
      <c r="E793" s="2">
        <f t="shared" si="455"/>
        <v>258</v>
      </c>
      <c r="F793" s="3">
        <v>30574.422222222223</v>
      </c>
      <c r="G793" t="s">
        <v>47</v>
      </c>
      <c r="H793" s="3"/>
      <c r="I793">
        <v>-39.299999999999997</v>
      </c>
      <c r="J793">
        <v>1040</v>
      </c>
      <c r="K793">
        <v>23.8</v>
      </c>
      <c r="L793">
        <v>60.7</v>
      </c>
      <c r="M793">
        <v>59.4</v>
      </c>
      <c r="N793">
        <v>350</v>
      </c>
      <c r="O793" t="s">
        <v>46</v>
      </c>
      <c r="P793">
        <v>23.8</v>
      </c>
      <c r="Q793">
        <v>12.696999999999999</v>
      </c>
      <c r="R793">
        <v>343</v>
      </c>
      <c r="S793">
        <v>0.41189999999999999</v>
      </c>
      <c r="T793">
        <v>32.4</v>
      </c>
      <c r="U793">
        <v>24.6</v>
      </c>
      <c r="V793">
        <v>119</v>
      </c>
      <c r="W793">
        <v>698</v>
      </c>
      <c r="X793">
        <v>4.4588999999999999</v>
      </c>
      <c r="AM793">
        <v>212</v>
      </c>
      <c r="AN793">
        <f t="shared" si="461"/>
        <v>2475.5766400000002</v>
      </c>
      <c r="AO793">
        <f t="shared" si="456"/>
        <v>44.546270332414778</v>
      </c>
      <c r="AQ793">
        <f t="shared" si="457"/>
        <v>0.97053401804328976</v>
      </c>
      <c r="AS793">
        <f>0.15852+0.0847*COS(RADIANS(E793/365*360))</f>
        <v>0.13583612835276379</v>
      </c>
      <c r="AU793">
        <v>698</v>
      </c>
      <c r="AV793">
        <f t="shared" si="458"/>
        <v>60.699428986621847</v>
      </c>
      <c r="AW793">
        <f t="shared" si="459"/>
        <v>73.159569224255662</v>
      </c>
      <c r="AX793">
        <f t="shared" si="460"/>
        <v>1.205276070066162</v>
      </c>
      <c r="AY793" s="5">
        <f>W793*AS793*AV793/SQRT(W793^2*AS793^2-AV793^2)</f>
        <v>79.014061312006589</v>
      </c>
      <c r="AZ793">
        <f>LN(AY793)-LN(1+EXP(614.6/8.314-200000/AN793))+32879/AN793</f>
        <v>17.649933554829964</v>
      </c>
      <c r="BA793">
        <f>EXP(AZ793-32879/8.314/298.16)/(1+EXP(614.6/8.314-200000/298.16/8.314))</f>
        <v>80.257452289146158</v>
      </c>
      <c r="BB793">
        <f>+EXP(11.88-14510/AN793)*1000</f>
        <v>411060.05712948658</v>
      </c>
      <c r="BC793">
        <f>+EXP(38.08-80470/AN793)</f>
        <v>263.60243029106942</v>
      </c>
      <c r="BD793" s="5">
        <f>(X793+AQ793)*(V793+BC793*(1+212.78/BB793*1000))/(V793-AO793)</f>
        <v>37.851203915678582</v>
      </c>
      <c r="BE793">
        <f>+LN(BD793)-LN(1+EXP(645/8.31-203000/AN793))+(74000/AN793)</f>
        <v>33.513287231539707</v>
      </c>
      <c r="BF793">
        <f>EXP(BE793-74000/8.314/298.16)/(1+EXP(645/8.314-203000/298.16/8.314))</f>
        <v>38.399107709332164</v>
      </c>
    </row>
    <row r="794" spans="1:61">
      <c r="A794">
        <v>451</v>
      </c>
      <c r="B794">
        <v>101</v>
      </c>
      <c r="C794" t="s">
        <v>59</v>
      </c>
      <c r="D794">
        <v>1</v>
      </c>
      <c r="E794" s="2">
        <f t="shared" si="462"/>
        <v>258</v>
      </c>
      <c r="F794" s="3">
        <v>30574.710416666665</v>
      </c>
      <c r="G794" t="s">
        <v>47</v>
      </c>
      <c r="H794" s="3"/>
      <c r="I794">
        <v>-45.3</v>
      </c>
      <c r="J794">
        <v>1040</v>
      </c>
      <c r="K794">
        <v>27.9</v>
      </c>
      <c r="L794">
        <v>49.9</v>
      </c>
      <c r="M794">
        <v>50</v>
      </c>
      <c r="N794">
        <v>350</v>
      </c>
      <c r="O794" t="s">
        <v>46</v>
      </c>
      <c r="P794">
        <v>26.8</v>
      </c>
      <c r="Q794">
        <v>21.667999999999999</v>
      </c>
      <c r="R794">
        <v>345</v>
      </c>
      <c r="S794">
        <v>0.67120000000000002</v>
      </c>
      <c r="T794">
        <v>31</v>
      </c>
      <c r="U794">
        <v>29.4</v>
      </c>
      <c r="V794">
        <v>147</v>
      </c>
      <c r="W794">
        <v>1242</v>
      </c>
      <c r="X794">
        <v>3.6608000000000001</v>
      </c>
      <c r="AM794">
        <v>212</v>
      </c>
      <c r="AN794">
        <f t="shared" si="461"/>
        <v>2515.4838399999999</v>
      </c>
      <c r="AO794">
        <f t="shared" si="456"/>
        <v>53.640777163691119</v>
      </c>
      <c r="AQ794">
        <f t="shared" si="457"/>
        <v>1.3989281816755732</v>
      </c>
      <c r="AS794">
        <f>0.15852+0.0847*COS(RADIANS(E794/365*360))</f>
        <v>0.13583612835276379</v>
      </c>
      <c r="AU794">
        <v>1242</v>
      </c>
      <c r="AV794">
        <f t="shared" si="458"/>
        <v>55.124518282092936</v>
      </c>
      <c r="AW794">
        <f t="shared" si="459"/>
        <v>66.375783761778379</v>
      </c>
      <c r="AX794">
        <f t="shared" si="460"/>
        <v>1.2041063728141528</v>
      </c>
      <c r="AY794" s="5">
        <f>W794*AS794*AV794/SQRT(W794^2*AS794^2-AV794^2)</f>
        <v>58.325861230621506</v>
      </c>
      <c r="AZ794">
        <f>LN(AY794)-LN(1+EXP(614.6/8.314-200000/AN794))+32879/AN794</f>
        <v>17.132941842160786</v>
      </c>
      <c r="BA794">
        <f>EXP(AZ794-32879/8.314/298.16)/(1+EXP(614.6/8.314-200000/298.16/8.314))</f>
        <v>47.858460175472082</v>
      </c>
      <c r="BB794">
        <f>+EXP(11.88-14510/AN794)*1000</f>
        <v>451116.67665627116</v>
      </c>
      <c r="BC794">
        <f>+EXP(38.08-80470/AN794)</f>
        <v>441.47898020127354</v>
      </c>
      <c r="BD794" s="5">
        <f>(X794+AQ794)*(V794+BC794*(1+212.78/BB794*1000))/(V794-AO794)</f>
        <v>43.178935638889492</v>
      </c>
      <c r="BE794">
        <f>+LN(BD794)-LN(1+EXP(645/8.31-203000/AN794))+(74000/AN794)</f>
        <v>33.138343305940062</v>
      </c>
      <c r="BF794">
        <f>EXP(BE794-74000/8.314/298.16)/(1+EXP(645/8.314-203000/298.16/8.314))</f>
        <v>26.392774961300294</v>
      </c>
    </row>
    <row r="795" spans="1:61">
      <c r="A795">
        <v>451</v>
      </c>
      <c r="B795">
        <v>101</v>
      </c>
      <c r="C795" t="s">
        <v>59</v>
      </c>
      <c r="D795">
        <v>1</v>
      </c>
      <c r="E795" s="2">
        <f t="shared" si="455"/>
        <v>258</v>
      </c>
      <c r="F795" s="3">
        <v>30574.34236111111</v>
      </c>
      <c r="G795" t="s">
        <v>47</v>
      </c>
      <c r="H795" s="3"/>
      <c r="I795">
        <v>-33.299999999999997</v>
      </c>
      <c r="J795">
        <v>1040</v>
      </c>
      <c r="K795">
        <v>21.7</v>
      </c>
      <c r="L795">
        <v>68.5</v>
      </c>
      <c r="M795">
        <v>67.400000000000006</v>
      </c>
      <c r="N795">
        <v>350</v>
      </c>
      <c r="O795" t="s">
        <v>46</v>
      </c>
      <c r="P795">
        <v>21.6</v>
      </c>
      <c r="Q795">
        <v>9.5519999999999996</v>
      </c>
      <c r="R795">
        <v>342</v>
      </c>
      <c r="S795">
        <v>0.48249999999999998</v>
      </c>
      <c r="T795">
        <v>50.5</v>
      </c>
      <c r="U795">
        <v>22.7</v>
      </c>
      <c r="V795">
        <v>168</v>
      </c>
      <c r="W795">
        <v>1325</v>
      </c>
      <c r="X795">
        <v>5.3792999999999997</v>
      </c>
      <c r="AM795">
        <v>212</v>
      </c>
      <c r="AN795">
        <f t="shared" si="461"/>
        <v>2459.7800400000001</v>
      </c>
      <c r="AO795">
        <f t="shared" si="456"/>
        <v>41.319094733388546</v>
      </c>
      <c r="AQ795">
        <f t="shared" si="457"/>
        <v>0.83701869812578922</v>
      </c>
      <c r="AS795">
        <f>0.15852+0.0847*COS(RADIANS(E795/365*360))</f>
        <v>0.13583612835276379</v>
      </c>
      <c r="AU795">
        <v>1325</v>
      </c>
      <c r="AV795">
        <f t="shared" si="458"/>
        <v>49.195949787939064</v>
      </c>
      <c r="AW795">
        <f t="shared" si="459"/>
        <v>58.386777885860937</v>
      </c>
      <c r="AX795">
        <f t="shared" si="460"/>
        <v>1.1868208284937942</v>
      </c>
      <c r="AY795" s="5">
        <f>W795*AS795*AV795/SQRT(W795^2*AS795^2-AV795^2)</f>
        <v>51.143580184678385</v>
      </c>
      <c r="AZ795">
        <f>LN(AY795)-LN(1+EXP(614.6/8.314-200000/AN795))+32879/AN795</f>
        <v>17.30065874448313</v>
      </c>
      <c r="BA795">
        <f>EXP(AZ795-32879/8.314/298.16)/(1+EXP(614.6/8.314-200000/298.16/8.314))</f>
        <v>56.597499781849372</v>
      </c>
      <c r="BB795">
        <f>+EXP(11.88-14510/AN795)*1000</f>
        <v>395875.02505412395</v>
      </c>
      <c r="BC795">
        <f>+EXP(38.08-80470/AN795)</f>
        <v>213.93938952021932</v>
      </c>
      <c r="BD795" s="5">
        <f>(X795+AQ795)*(V795+BC795*(1+212.78/BB795*1000))/(V795-AO795)</f>
        <v>24.38470905047096</v>
      </c>
      <c r="BE795">
        <f>+LN(BD795)-LN(1+EXP(645/8.31-203000/AN795))+(74000/AN795)</f>
        <v>33.270604325540177</v>
      </c>
      <c r="BF795">
        <f>EXP(BE795-74000/8.314/298.16)/(1+EXP(645/8.314-203000/298.16/8.314))</f>
        <v>30.124877234163709</v>
      </c>
    </row>
    <row r="796" spans="1:61">
      <c r="A796">
        <v>451</v>
      </c>
      <c r="B796">
        <v>101</v>
      </c>
      <c r="C796" t="s">
        <v>59</v>
      </c>
      <c r="D796">
        <v>1</v>
      </c>
      <c r="E796" s="2">
        <f t="shared" si="462"/>
        <v>258</v>
      </c>
      <c r="F796" s="3">
        <v>30574.671527777777</v>
      </c>
      <c r="G796" t="s">
        <v>47</v>
      </c>
      <c r="H796" s="3"/>
      <c r="I796">
        <v>-46.2</v>
      </c>
      <c r="J796">
        <v>1040</v>
      </c>
      <c r="K796">
        <v>30.2</v>
      </c>
      <c r="L796">
        <v>43.4</v>
      </c>
      <c r="M796">
        <v>44.2</v>
      </c>
      <c r="N796">
        <v>350</v>
      </c>
      <c r="O796" t="s">
        <v>46</v>
      </c>
      <c r="P796">
        <v>29</v>
      </c>
      <c r="Q796">
        <v>27.141999999999999</v>
      </c>
      <c r="R796">
        <v>348</v>
      </c>
      <c r="S796">
        <v>0.47039999999999998</v>
      </c>
      <c r="T796">
        <v>17.3</v>
      </c>
      <c r="U796">
        <v>31.6</v>
      </c>
      <c r="V796">
        <v>229</v>
      </c>
      <c r="W796">
        <v>1459</v>
      </c>
      <c r="X796">
        <v>1.1512</v>
      </c>
      <c r="AM796">
        <v>212</v>
      </c>
      <c r="AN796">
        <f t="shared" si="461"/>
        <v>2533.7746400000005</v>
      </c>
      <c r="AO796">
        <f t="shared" si="456"/>
        <v>58.294248250074325</v>
      </c>
      <c r="AQ796">
        <f t="shared" si="457"/>
        <v>1.6477834217784522</v>
      </c>
      <c r="AS796">
        <f>0.15852+0.0847*COS(RADIANS(E796/365*360))</f>
        <v>0.13583612835276379</v>
      </c>
      <c r="AU796">
        <v>1459</v>
      </c>
      <c r="AV796">
        <f t="shared" si="458"/>
        <v>22.665820279525008</v>
      </c>
      <c r="AW796">
        <f t="shared" si="459"/>
        <v>26.932783638517037</v>
      </c>
      <c r="AX796">
        <f t="shared" si="460"/>
        <v>1.1882554130567495</v>
      </c>
      <c r="AY796" s="5"/>
      <c r="BD796" s="5"/>
    </row>
    <row r="797" spans="1:61">
      <c r="A797">
        <v>451</v>
      </c>
      <c r="B797">
        <v>101</v>
      </c>
      <c r="C797" t="s">
        <v>59</v>
      </c>
      <c r="D797">
        <v>1</v>
      </c>
      <c r="E797" s="2">
        <f t="shared" si="462"/>
        <v>258</v>
      </c>
      <c r="F797" s="3">
        <v>30574.630555555555</v>
      </c>
      <c r="G797" t="s">
        <v>47</v>
      </c>
      <c r="H797" s="3"/>
      <c r="I797">
        <v>-46.9</v>
      </c>
      <c r="J797">
        <v>1040</v>
      </c>
      <c r="K797">
        <v>32.9</v>
      </c>
      <c r="L797">
        <v>37.6</v>
      </c>
      <c r="M797">
        <v>38.5</v>
      </c>
      <c r="N797">
        <v>350</v>
      </c>
      <c r="O797" t="s">
        <v>46</v>
      </c>
      <c r="P797">
        <v>32.6</v>
      </c>
      <c r="Q797">
        <v>35.860999999999997</v>
      </c>
      <c r="R797">
        <v>350</v>
      </c>
      <c r="S797">
        <v>0.3891</v>
      </c>
      <c r="T797">
        <v>10.8</v>
      </c>
      <c r="U797">
        <v>34.799999999999997</v>
      </c>
      <c r="V797">
        <v>361</v>
      </c>
      <c r="W797">
        <v>1792</v>
      </c>
      <c r="X797">
        <v>-0.20949999999999999</v>
      </c>
      <c r="AM797">
        <v>212</v>
      </c>
      <c r="AN797">
        <f t="shared" si="461"/>
        <v>2560.3794400000002</v>
      </c>
      <c r="AO797">
        <f t="shared" si="456"/>
        <v>65.653495865263778</v>
      </c>
      <c r="AQ797">
        <f t="shared" si="457"/>
        <v>2.0821481635078012</v>
      </c>
      <c r="AS797">
        <f>0.15852+0.0847*COS(RADIANS(E797/365*360))</f>
        <v>0.13583612835276379</v>
      </c>
      <c r="AU797">
        <v>1792</v>
      </c>
      <c r="AV797">
        <f t="shared" si="458"/>
        <v>12.485914287655104</v>
      </c>
      <c r="AW797">
        <f t="shared" si="459"/>
        <v>14.67106877781498</v>
      </c>
      <c r="AX797">
        <f t="shared" si="460"/>
        <v>1.1750095699696057</v>
      </c>
      <c r="AY797" s="5"/>
      <c r="BD797" s="5"/>
    </row>
    <row r="798" spans="1:61">
      <c r="A798">
        <v>451</v>
      </c>
      <c r="B798">
        <v>101</v>
      </c>
      <c r="C798" t="s">
        <v>59</v>
      </c>
      <c r="D798">
        <v>1</v>
      </c>
      <c r="E798" s="2">
        <f t="shared" si="462"/>
        <v>258</v>
      </c>
      <c r="F798" s="3">
        <v>30574.593055555557</v>
      </c>
      <c r="G798" t="s">
        <v>47</v>
      </c>
      <c r="H798" s="3"/>
      <c r="I798">
        <v>-41.6</v>
      </c>
      <c r="J798">
        <v>1040</v>
      </c>
      <c r="K798">
        <v>35.299999999999997</v>
      </c>
      <c r="L798">
        <v>34.200000000000003</v>
      </c>
      <c r="M798">
        <v>34.299999999999997</v>
      </c>
      <c r="N798">
        <v>350</v>
      </c>
      <c r="O798" t="s">
        <v>46</v>
      </c>
      <c r="P798">
        <v>34</v>
      </c>
      <c r="Q798">
        <v>42.430999999999997</v>
      </c>
      <c r="R798">
        <v>350</v>
      </c>
      <c r="S798">
        <v>0.35699999999999998</v>
      </c>
      <c r="T798">
        <v>8.4</v>
      </c>
      <c r="U798">
        <v>37.1</v>
      </c>
      <c r="V798">
        <v>338</v>
      </c>
      <c r="W798">
        <v>1797</v>
      </c>
      <c r="X798">
        <v>-6.08E-2</v>
      </c>
      <c r="AM798">
        <v>212</v>
      </c>
      <c r="AN798">
        <f t="shared" si="461"/>
        <v>2579.5016400000004</v>
      </c>
      <c r="AO798">
        <f t="shared" si="456"/>
        <v>71.402036956248736</v>
      </c>
      <c r="AQ798">
        <f t="shared" si="457"/>
        <v>2.4561236727364206</v>
      </c>
      <c r="AS798">
        <f>0.15852+0.0847*COS(RADIANS(E798/365*360))</f>
        <v>0.13583612835276379</v>
      </c>
      <c r="AU798">
        <v>1797</v>
      </c>
      <c r="AV798">
        <f t="shared" si="458"/>
        <v>17.279672613278219</v>
      </c>
      <c r="AW798">
        <f t="shared" si="459"/>
        <v>20.401928930229563</v>
      </c>
      <c r="AX798">
        <f t="shared" si="460"/>
        <v>1.1806895527958157</v>
      </c>
      <c r="AY798" s="5"/>
      <c r="BD798" s="5"/>
    </row>
    <row r="799" spans="1:61">
      <c r="A799">
        <v>451</v>
      </c>
      <c r="B799">
        <v>101</v>
      </c>
      <c r="C799" t="s">
        <v>59</v>
      </c>
      <c r="D799">
        <v>1</v>
      </c>
      <c r="E799" s="2">
        <f t="shared" si="462"/>
        <v>258</v>
      </c>
      <c r="F799" s="3">
        <v>30574.545138888891</v>
      </c>
      <c r="G799" t="s">
        <v>47</v>
      </c>
      <c r="H799" s="3"/>
      <c r="I799">
        <v>-43.8</v>
      </c>
      <c r="J799">
        <v>1040</v>
      </c>
      <c r="K799">
        <v>30.3</v>
      </c>
      <c r="L799">
        <v>43.1</v>
      </c>
      <c r="M799">
        <v>44</v>
      </c>
      <c r="N799">
        <v>350</v>
      </c>
      <c r="O799" t="s">
        <v>46</v>
      </c>
      <c r="P799">
        <v>29.2</v>
      </c>
      <c r="Q799">
        <v>32.844999999999999</v>
      </c>
      <c r="R799">
        <v>350</v>
      </c>
      <c r="S799">
        <v>0.2273</v>
      </c>
      <c r="T799">
        <v>6.9</v>
      </c>
      <c r="U799">
        <v>33.700000000000003</v>
      </c>
      <c r="V799">
        <v>336</v>
      </c>
      <c r="W799">
        <v>1852</v>
      </c>
      <c r="X799">
        <v>-1.5800000000000002E-2</v>
      </c>
      <c r="AM799">
        <v>212</v>
      </c>
      <c r="AN799">
        <f t="shared" si="461"/>
        <v>2551.2340400000003</v>
      </c>
      <c r="AO799">
        <f t="shared" si="456"/>
        <v>63.042113842769943</v>
      </c>
      <c r="AQ799">
        <f t="shared" si="457"/>
        <v>1.9223024233016739</v>
      </c>
      <c r="AS799">
        <f>0.15852+0.0847*COS(RADIANS(E799/365*360))</f>
        <v>0.13583612835276379</v>
      </c>
      <c r="AU799">
        <v>1852</v>
      </c>
      <c r="AV799">
        <f t="shared" si="458"/>
        <v>12.909899211990647</v>
      </c>
      <c r="AW799">
        <f t="shared" si="459"/>
        <v>15.184122803337472</v>
      </c>
      <c r="AX799">
        <f t="shared" si="460"/>
        <v>1.1761612196967841</v>
      </c>
      <c r="AY799" s="5"/>
      <c r="BD799" s="5"/>
    </row>
    <row r="800" spans="1:61">
      <c r="A800">
        <v>451</v>
      </c>
      <c r="B800">
        <v>101</v>
      </c>
      <c r="C800" t="s">
        <v>59</v>
      </c>
      <c r="D800">
        <v>1</v>
      </c>
      <c r="E800" s="2">
        <f>ROUND(F800,0)-"1-1-83"+1</f>
        <v>258</v>
      </c>
      <c r="F800" s="3">
        <v>30574.381249999999</v>
      </c>
      <c r="G800" t="s">
        <v>47</v>
      </c>
      <c r="H800" s="3"/>
      <c r="I800">
        <v>-37.9</v>
      </c>
      <c r="J800">
        <v>1040</v>
      </c>
      <c r="K800">
        <v>23.4</v>
      </c>
      <c r="L800">
        <v>64.3</v>
      </c>
      <c r="M800">
        <v>65.2</v>
      </c>
      <c r="N800">
        <v>350</v>
      </c>
      <c r="O800" t="s">
        <v>46</v>
      </c>
      <c r="P800">
        <v>22.4</v>
      </c>
      <c r="Q800">
        <v>13.201000000000001</v>
      </c>
      <c r="R800">
        <v>341</v>
      </c>
      <c r="S800">
        <v>0.62670000000000003</v>
      </c>
      <c r="T800">
        <v>47.5</v>
      </c>
      <c r="U800">
        <v>25.2</v>
      </c>
      <c r="V800">
        <v>136</v>
      </c>
      <c r="W800">
        <v>1867</v>
      </c>
      <c r="X800">
        <v>5.9199000000000002</v>
      </c>
      <c r="AM800">
        <v>212</v>
      </c>
      <c r="AN800">
        <f t="shared" si="461"/>
        <v>2480.56504</v>
      </c>
      <c r="AO800">
        <f t="shared" si="456"/>
        <v>45.607764453888748</v>
      </c>
      <c r="AQ800">
        <f t="shared" si="457"/>
        <v>1.0165722375953208</v>
      </c>
      <c r="AS800">
        <f>0.15852+0.0847*COS(RADIANS(E800/365*360))</f>
        <v>0.13583612835276379</v>
      </c>
      <c r="AU800">
        <v>1867</v>
      </c>
      <c r="AV800">
        <f t="shared" si="458"/>
        <v>69.743787116110994</v>
      </c>
      <c r="AW800">
        <f t="shared" si="459"/>
        <v>83.711497776341076</v>
      </c>
      <c r="AX800">
        <f t="shared" si="460"/>
        <v>1.2002717552027442</v>
      </c>
      <c r="AY800" s="5">
        <f>W800*AS800*AV800/SQRT(W800^2*AS800^2-AV800^2)</f>
        <v>72.5408285865864</v>
      </c>
      <c r="AZ800">
        <f>LN(AY800)-LN(1+EXP(614.6/8.314-200000/AN800))+32879/AN800</f>
        <v>17.537564807938718</v>
      </c>
      <c r="BA800">
        <f>EXP(AZ800-32879/8.314/298.16)/(1+EXP(614.6/8.314-200000/298.16/8.314))</f>
        <v>71.727260259351439</v>
      </c>
      <c r="BB800">
        <f>+EXP(11.88-14510/AN800)*1000</f>
        <v>415933.87151899486</v>
      </c>
      <c r="BC800">
        <f>+EXP(38.08-80470/AN800)</f>
        <v>281.40938233604703</v>
      </c>
      <c r="BD800" s="5">
        <f>(X800+AQ800)*(V800+BC800*(1+212.78/BB800*1000))/(V800-AO800)</f>
        <v>43.078153639503064</v>
      </c>
      <c r="BE800">
        <f>+LN(BD800)-LN(1+EXP(645/8.31-203000/AN800))+(74000/AN800)</f>
        <v>33.580320684636497</v>
      </c>
      <c r="BF800">
        <f>EXP(BE800-74000/8.314/298.16)/(1+EXP(645/8.314-203000/298.16/8.314))</f>
        <v>41.061365846398502</v>
      </c>
    </row>
    <row r="801" spans="1:61">
      <c r="A801">
        <v>451</v>
      </c>
      <c r="B801">
        <v>101</v>
      </c>
      <c r="C801" t="s">
        <v>59</v>
      </c>
      <c r="D801">
        <v>1</v>
      </c>
      <c r="E801" s="2">
        <f>ROUND(F801,0)-"1-1-83"+1</f>
        <v>258</v>
      </c>
      <c r="F801" s="3">
        <v>30574.463194444445</v>
      </c>
      <c r="G801" t="s">
        <v>47</v>
      </c>
      <c r="H801" s="3"/>
      <c r="I801">
        <v>-40.700000000000003</v>
      </c>
      <c r="J801">
        <v>1040</v>
      </c>
      <c r="K801">
        <v>27</v>
      </c>
      <c r="L801">
        <v>53.9</v>
      </c>
      <c r="M801">
        <v>55.4</v>
      </c>
      <c r="N801">
        <v>350</v>
      </c>
      <c r="O801" t="s">
        <v>46</v>
      </c>
      <c r="P801">
        <v>25.2</v>
      </c>
      <c r="Q801">
        <v>18.97</v>
      </c>
      <c r="R801">
        <v>346</v>
      </c>
      <c r="S801">
        <v>0.59079999999999999</v>
      </c>
      <c r="T801">
        <v>31.1</v>
      </c>
      <c r="U801">
        <v>28.4</v>
      </c>
      <c r="V801">
        <v>221</v>
      </c>
      <c r="W801">
        <v>1976</v>
      </c>
      <c r="X801">
        <v>2.2755000000000001</v>
      </c>
      <c r="AM801">
        <v>212</v>
      </c>
      <c r="AN801">
        <f t="shared" si="461"/>
        <v>2507.16984</v>
      </c>
      <c r="AO801">
        <f t="shared" si="456"/>
        <v>51.629482077678752</v>
      </c>
      <c r="AQ801">
        <f t="shared" si="457"/>
        <v>1.2975739850722989</v>
      </c>
      <c r="AS801">
        <f>0.15852+0.0847*COS(RADIANS(E801/365*360))</f>
        <v>0.13583612835276379</v>
      </c>
      <c r="AU801">
        <v>1976</v>
      </c>
      <c r="AV801">
        <f t="shared" si="458"/>
        <v>27.362525272110716</v>
      </c>
      <c r="AW801">
        <f t="shared" si="459"/>
        <v>32.416619597602249</v>
      </c>
      <c r="AX801">
        <f t="shared" si="460"/>
        <v>1.1847086215628981</v>
      </c>
      <c r="AY801" s="5"/>
      <c r="BD801" s="5"/>
    </row>
    <row r="802" spans="1:61">
      <c r="A802">
        <v>451</v>
      </c>
      <c r="B802">
        <v>101</v>
      </c>
      <c r="C802" t="s">
        <v>59</v>
      </c>
      <c r="D802">
        <v>1</v>
      </c>
      <c r="E802" s="2">
        <f t="shared" si="462"/>
        <v>258</v>
      </c>
      <c r="F802" s="3">
        <v>30574.505555555555</v>
      </c>
      <c r="G802" t="s">
        <v>47</v>
      </c>
      <c r="H802" s="3"/>
      <c r="I802">
        <v>-42.2</v>
      </c>
      <c r="J802">
        <v>1040</v>
      </c>
      <c r="K802">
        <v>30</v>
      </c>
      <c r="L802">
        <v>45.8</v>
      </c>
      <c r="M802">
        <v>47.6</v>
      </c>
      <c r="N802">
        <v>350</v>
      </c>
      <c r="O802" t="s">
        <v>46</v>
      </c>
      <c r="P802">
        <v>29</v>
      </c>
      <c r="Q802">
        <v>26.356999999999999</v>
      </c>
      <c r="R802">
        <v>350</v>
      </c>
      <c r="S802">
        <v>0.3478</v>
      </c>
      <c r="T802">
        <v>13.2</v>
      </c>
      <c r="U802">
        <v>31.6</v>
      </c>
      <c r="V802">
        <v>312</v>
      </c>
      <c r="W802">
        <v>2000</v>
      </c>
      <c r="X802">
        <v>0.19070000000000001</v>
      </c>
      <c r="AM802">
        <v>212</v>
      </c>
      <c r="AN802">
        <f t="shared" si="461"/>
        <v>2533.7746400000005</v>
      </c>
      <c r="AO802">
        <f t="shared" si="456"/>
        <v>58.294248250074325</v>
      </c>
      <c r="AQ802">
        <f t="shared" si="457"/>
        <v>1.6477834217784522</v>
      </c>
      <c r="AS802">
        <f>0.15852+0.0847*COS(RADIANS(E802/365*360))</f>
        <v>0.13583612835276379</v>
      </c>
      <c r="AU802">
        <v>2000</v>
      </c>
      <c r="AV802">
        <f t="shared" si="458"/>
        <v>12.423097862710657</v>
      </c>
      <c r="AW802">
        <f t="shared" si="459"/>
        <v>14.609630617499096</v>
      </c>
      <c r="AX802">
        <f t="shared" si="460"/>
        <v>1.176005435918811</v>
      </c>
      <c r="AY802" s="5"/>
      <c r="BD802" s="5"/>
    </row>
    <row r="803" spans="1:61">
      <c r="E803" s="2"/>
      <c r="F803" s="3"/>
      <c r="H803" s="3"/>
    </row>
    <row r="804" spans="1:61">
      <c r="A804" s="8">
        <v>451</v>
      </c>
      <c r="B804" s="8">
        <v>101</v>
      </c>
      <c r="C804" t="s">
        <v>59</v>
      </c>
      <c r="D804" s="8">
        <v>2</v>
      </c>
      <c r="E804" s="2">
        <f t="shared" ref="E804:E810" si="463">ROUND(F804,0)-"1-1-83"+1</f>
        <v>258</v>
      </c>
      <c r="F804" s="3">
        <v>30574.243055555555</v>
      </c>
      <c r="G804" t="s">
        <v>47</v>
      </c>
      <c r="H804" s="3"/>
      <c r="I804" t="s">
        <v>46</v>
      </c>
      <c r="J804">
        <v>1040</v>
      </c>
      <c r="K804">
        <v>17.2</v>
      </c>
      <c r="L804">
        <v>44</v>
      </c>
      <c r="M804">
        <v>38.799999999999997</v>
      </c>
      <c r="N804">
        <v>350</v>
      </c>
      <c r="O804" t="s">
        <v>46</v>
      </c>
      <c r="P804">
        <v>17</v>
      </c>
      <c r="Q804">
        <v>11.315</v>
      </c>
      <c r="R804">
        <v>351</v>
      </c>
      <c r="S804">
        <v>1.4993000000000001</v>
      </c>
      <c r="T804">
        <v>132.5</v>
      </c>
      <c r="U804">
        <v>17.7</v>
      </c>
      <c r="V804">
        <v>354</v>
      </c>
      <c r="W804">
        <v>1</v>
      </c>
      <c r="X804">
        <v>-0.84319999999999995</v>
      </c>
      <c r="AH804">
        <v>-0.72699999999999998</v>
      </c>
      <c r="AI804">
        <v>1.66E-2</v>
      </c>
      <c r="AJ804">
        <v>3</v>
      </c>
      <c r="AK804">
        <f>AVERAGE(U804:U806)</f>
        <v>18.433333333333334</v>
      </c>
      <c r="AL804">
        <f>AVERAGE(V804:V806)</f>
        <v>340</v>
      </c>
      <c r="AM804">
        <v>212</v>
      </c>
      <c r="AN804">
        <f>8.314*(AK804+273.16)</f>
        <v>2424.3069733333336</v>
      </c>
      <c r="AO804">
        <f t="shared" ref="AO804:AO817" si="464">0.5*AM804/1.01325*1000/EXP(-3.9489+28990/AN804)</f>
        <v>34.774167147069775</v>
      </c>
      <c r="AP804">
        <f>LN(-AH804)+57052/AN804</f>
        <v>23.214494588516136</v>
      </c>
      <c r="AQ804">
        <f t="shared" ref="AQ804:AQ817" si="465">EXP(AP$804-57052/AN804)</f>
        <v>0.72700000000000009</v>
      </c>
      <c r="AS804">
        <f>0.15852+0.0847*COS(RADIANS(E804/365*360))</f>
        <v>0.13583612835276379</v>
      </c>
      <c r="AT804">
        <f>0.000000926*E804*E804 - 0.000385884*E804+ 0.056568805</f>
        <v>1.8648996999999987E-2</v>
      </c>
      <c r="AU804">
        <v>1</v>
      </c>
      <c r="AV804">
        <f t="shared" ref="AV804:AV817" si="466">(X804+AQ804)/(V804-AO804)*(4*V804+8*AO804)</f>
        <v>-0.61669591091837839</v>
      </c>
      <c r="AW804">
        <f t="shared" ref="AW804:AW817" si="467">(X804+AQ804)/(V804-AO804)*(4.5*V804+10.5*AO804)</f>
        <v>-0.71276988864797297</v>
      </c>
      <c r="AX804">
        <f t="shared" ref="AX804:AX817" si="468">AW804/AV804</f>
        <v>1.1557882515979747</v>
      </c>
      <c r="AY804" s="5"/>
      <c r="BD804" s="5"/>
      <c r="BG804">
        <f>AVERAGE(BA804:BA817)</f>
        <v>44.853688470160492</v>
      </c>
      <c r="BH804">
        <f>AVERAGE(BF804:BF817)</f>
        <v>19.620005436114816</v>
      </c>
      <c r="BI804">
        <f>BG804/BH804</f>
        <v>2.2861200837181057</v>
      </c>
    </row>
    <row r="805" spans="1:61">
      <c r="A805">
        <v>451</v>
      </c>
      <c r="B805">
        <v>101</v>
      </c>
      <c r="C805" t="s">
        <v>59</v>
      </c>
      <c r="D805">
        <v>2</v>
      </c>
      <c r="E805" s="2">
        <f t="shared" si="463"/>
        <v>258</v>
      </c>
      <c r="F805" s="3">
        <v>30574.27847222222</v>
      </c>
      <c r="G805" t="s">
        <v>47</v>
      </c>
      <c r="H805" s="3"/>
      <c r="I805">
        <v>-30.4</v>
      </c>
      <c r="J805">
        <v>1040</v>
      </c>
      <c r="K805">
        <v>17.8</v>
      </c>
      <c r="L805">
        <v>41.4</v>
      </c>
      <c r="M805">
        <v>37.799999999999997</v>
      </c>
      <c r="N805">
        <v>350</v>
      </c>
      <c r="O805" t="s">
        <v>46</v>
      </c>
      <c r="P805">
        <v>18</v>
      </c>
      <c r="Q805">
        <v>12.135999999999999</v>
      </c>
      <c r="R805">
        <v>350</v>
      </c>
      <c r="S805">
        <v>0.53700000000000003</v>
      </c>
      <c r="T805">
        <v>44.2</v>
      </c>
      <c r="U805">
        <v>18.2</v>
      </c>
      <c r="V805">
        <v>347</v>
      </c>
      <c r="W805">
        <v>26</v>
      </c>
      <c r="X805">
        <v>-9.8500000000000004E-2</v>
      </c>
      <c r="AH805">
        <v>-0.873</v>
      </c>
      <c r="AI805">
        <v>2.98E-2</v>
      </c>
      <c r="AJ805">
        <v>2</v>
      </c>
      <c r="AK805">
        <f>AVERAGE(U804:U805)</f>
        <v>17.95</v>
      </c>
      <c r="AL805">
        <f>AVERAGE(V804:V805)</f>
        <v>350.5</v>
      </c>
      <c r="AM805">
        <v>212</v>
      </c>
      <c r="AN805">
        <f>8.314*(AK805+273.16)</f>
        <v>2420.28854</v>
      </c>
      <c r="AO805">
        <f t="shared" si="464"/>
        <v>34.090565917928075</v>
      </c>
      <c r="AP805">
        <f>LN(-AH805)+57052/AN805</f>
        <v>23.436576318529422</v>
      </c>
      <c r="AQ805">
        <f t="shared" si="465"/>
        <v>0.69914196984654597</v>
      </c>
      <c r="AR805">
        <f>AI805*4*(1+2*AO805/AL805)/(1-AO805/AL805)</f>
        <v>0.15772851735479218</v>
      </c>
      <c r="AS805">
        <f>0.15852+0.0847*COS(RADIANS(E805/365*360))</f>
        <v>0.13583612835276379</v>
      </c>
      <c r="AU805">
        <v>26</v>
      </c>
      <c r="AV805">
        <f t="shared" si="466"/>
        <v>3.1878260698729766</v>
      </c>
      <c r="AW805">
        <f t="shared" si="467"/>
        <v>3.6844616024179477</v>
      </c>
      <c r="AX805">
        <f t="shared" si="468"/>
        <v>1.1557912890036564</v>
      </c>
      <c r="AY805" s="5"/>
      <c r="BD805" s="5"/>
    </row>
    <row r="806" spans="1:61">
      <c r="A806">
        <v>451</v>
      </c>
      <c r="B806">
        <v>101</v>
      </c>
      <c r="C806" t="s">
        <v>59</v>
      </c>
      <c r="D806">
        <v>2</v>
      </c>
      <c r="E806" s="2">
        <f t="shared" si="463"/>
        <v>258</v>
      </c>
      <c r="F806" s="3">
        <v>30574.305555555555</v>
      </c>
      <c r="G806" t="s">
        <v>47</v>
      </c>
      <c r="H806" s="3"/>
      <c r="I806">
        <v>-30.5</v>
      </c>
      <c r="J806">
        <v>1040</v>
      </c>
      <c r="K806">
        <v>19</v>
      </c>
      <c r="L806">
        <v>41</v>
      </c>
      <c r="M806">
        <v>38.6</v>
      </c>
      <c r="N806">
        <v>350</v>
      </c>
      <c r="O806" t="s">
        <v>46</v>
      </c>
      <c r="P806">
        <v>18.600000000000001</v>
      </c>
      <c r="Q806">
        <v>13.164999999999999</v>
      </c>
      <c r="R806">
        <v>349</v>
      </c>
      <c r="S806">
        <v>0.44469999999999998</v>
      </c>
      <c r="T806">
        <v>33.799999999999997</v>
      </c>
      <c r="U806">
        <v>19.399999999999999</v>
      </c>
      <c r="V806">
        <v>319</v>
      </c>
      <c r="W806">
        <v>77</v>
      </c>
      <c r="X806">
        <v>0.48359999999999997</v>
      </c>
      <c r="AM806">
        <v>212</v>
      </c>
      <c r="AN806">
        <f t="shared" ref="AN806:AN817" si="469">8.314*(U806+273.16)</f>
        <v>2432.34384</v>
      </c>
      <c r="AO806">
        <f t="shared" si="464"/>
        <v>36.175648031430022</v>
      </c>
      <c r="AQ806">
        <f t="shared" si="465"/>
        <v>0.78578598640119035</v>
      </c>
      <c r="AS806">
        <f>0.15852+0.0847*COS(RADIANS(E806/365*360))</f>
        <v>0.13583612835276379</v>
      </c>
      <c r="AU806">
        <v>77</v>
      </c>
      <c r="AV806">
        <f t="shared" si="466"/>
        <v>7.0259275415908187</v>
      </c>
      <c r="AW806">
        <f t="shared" si="467"/>
        <v>8.1477164337879273</v>
      </c>
      <c r="AX806">
        <f t="shared" si="468"/>
        <v>1.1596641703969397</v>
      </c>
      <c r="AY806" s="5"/>
      <c r="BD806" s="5"/>
    </row>
    <row r="807" spans="1:61">
      <c r="A807">
        <v>451</v>
      </c>
      <c r="B807">
        <v>101</v>
      </c>
      <c r="C807" t="s">
        <v>59</v>
      </c>
      <c r="D807">
        <v>2</v>
      </c>
      <c r="E807" s="2">
        <f t="shared" si="463"/>
        <v>258</v>
      </c>
      <c r="F807" s="3">
        <v>30574.425694444446</v>
      </c>
      <c r="G807" t="s">
        <v>47</v>
      </c>
      <c r="H807" s="3"/>
      <c r="I807">
        <v>-39.4</v>
      </c>
      <c r="J807">
        <v>1040</v>
      </c>
      <c r="K807">
        <v>24.2</v>
      </c>
      <c r="L807">
        <v>58.9</v>
      </c>
      <c r="M807">
        <v>58.8</v>
      </c>
      <c r="N807">
        <v>350</v>
      </c>
      <c r="O807" t="s">
        <v>46</v>
      </c>
      <c r="P807">
        <v>24</v>
      </c>
      <c r="Q807">
        <v>12.983000000000001</v>
      </c>
      <c r="R807">
        <v>346</v>
      </c>
      <c r="S807">
        <v>0.2321</v>
      </c>
      <c r="T807">
        <v>17.899999999999999</v>
      </c>
      <c r="U807">
        <v>24.7</v>
      </c>
      <c r="V807">
        <v>160</v>
      </c>
      <c r="W807">
        <v>248</v>
      </c>
      <c r="X807">
        <v>2.0163000000000002</v>
      </c>
      <c r="AM807">
        <v>212</v>
      </c>
      <c r="AN807">
        <f t="shared" si="469"/>
        <v>2476.4080400000003</v>
      </c>
      <c r="AO807">
        <f t="shared" si="464"/>
        <v>44.721749271185189</v>
      </c>
      <c r="AQ807">
        <f t="shared" si="465"/>
        <v>1.1927815413387231</v>
      </c>
      <c r="AS807">
        <f>0.15852+0.0847*COS(RADIANS(E807/365*360))</f>
        <v>0.13583612835276379</v>
      </c>
      <c r="AU807">
        <v>248</v>
      </c>
      <c r="AV807">
        <f t="shared" si="466"/>
        <v>27.77573468432881</v>
      </c>
      <c r="AW807">
        <f t="shared" si="467"/>
        <v>33.11512758474165</v>
      </c>
      <c r="AX807">
        <f t="shared" si="468"/>
        <v>1.1922322833615395</v>
      </c>
      <c r="AY807" s="5">
        <f>W807*AS807*AV807/SQRT(W807^2*AS807^2-AV807^2)</f>
        <v>49.087608655420695</v>
      </c>
      <c r="AZ807">
        <f>LN(AY807)-LN(1+EXP(614.6/8.314-200000/AN807))+32879/AN807</f>
        <v>17.169426793151782</v>
      </c>
      <c r="BA807">
        <f>EXP(AZ807-32879/8.314/298.16)/(1+EXP(614.6/8.314-200000/298.16/8.314))</f>
        <v>49.636818133312708</v>
      </c>
      <c r="BB807">
        <f>+EXP(11.88-14510/AN807)*1000</f>
        <v>411869.73356495966</v>
      </c>
      <c r="BC807">
        <f>+EXP(38.08-80470/AN807)</f>
        <v>266.49488615036029</v>
      </c>
      <c r="BD807" s="5">
        <f>(X807+AQ807)*(V807+BC807*(1+212.78/BB807*1000))/(V807-AO807)</f>
        <v>15.705234580921296</v>
      </c>
      <c r="BE807">
        <f>+LN(BD807)-LN(1+EXP(645/8.31-203000/AN807))+(74000/AN807)</f>
        <v>32.623238970718624</v>
      </c>
      <c r="BF807">
        <f>EXP(BE807-74000/8.314/298.16)/(1+EXP(645/8.314-203000/298.16/8.314))</f>
        <v>15.768053483823158</v>
      </c>
    </row>
    <row r="808" spans="1:61">
      <c r="A808">
        <v>451</v>
      </c>
      <c r="B808">
        <v>101</v>
      </c>
      <c r="C808" t="s">
        <v>59</v>
      </c>
      <c r="D808">
        <v>2</v>
      </c>
      <c r="E808" s="2">
        <f t="shared" si="463"/>
        <v>258</v>
      </c>
      <c r="F808" s="3">
        <v>30574.383333333335</v>
      </c>
      <c r="G808" t="s">
        <v>47</v>
      </c>
      <c r="H808" s="3"/>
      <c r="I808">
        <v>-37.9</v>
      </c>
      <c r="J808">
        <v>1040</v>
      </c>
      <c r="K808">
        <v>23.7</v>
      </c>
      <c r="L808">
        <v>62</v>
      </c>
      <c r="M808">
        <v>64.7</v>
      </c>
      <c r="N808">
        <v>350</v>
      </c>
      <c r="O808" t="s">
        <v>46</v>
      </c>
      <c r="P808">
        <v>22.4</v>
      </c>
      <c r="Q808">
        <v>12.071999999999999</v>
      </c>
      <c r="R808">
        <v>344</v>
      </c>
      <c r="S808">
        <v>0.32690000000000002</v>
      </c>
      <c r="T808">
        <v>27.1</v>
      </c>
      <c r="U808">
        <v>24.4</v>
      </c>
      <c r="V808">
        <v>174</v>
      </c>
      <c r="W808">
        <v>314</v>
      </c>
      <c r="X808">
        <v>2.7884000000000002</v>
      </c>
      <c r="AM808">
        <v>212</v>
      </c>
      <c r="AN808">
        <f t="shared" si="469"/>
        <v>2473.9138400000002</v>
      </c>
      <c r="AO808">
        <f t="shared" si="464"/>
        <v>44.197025009490986</v>
      </c>
      <c r="AQ808">
        <f t="shared" si="465"/>
        <v>1.1653959363284916</v>
      </c>
      <c r="AS808">
        <f>0.15852+0.0847*COS(RADIANS(E808/365*360))</f>
        <v>0.13583612835276379</v>
      </c>
      <c r="AU808">
        <v>314</v>
      </c>
      <c r="AV808">
        <f t="shared" si="466"/>
        <v>31.970069368831723</v>
      </c>
      <c r="AW808">
        <f t="shared" si="467"/>
        <v>37.985688742875418</v>
      </c>
      <c r="AX808">
        <f t="shared" si="468"/>
        <v>1.1881641013862938</v>
      </c>
      <c r="AY808" s="5">
        <f>W808*AS808*AV808/SQRT(W808^2*AS808^2-AV808^2)</f>
        <v>48.296688276305204</v>
      </c>
      <c r="AZ808">
        <f>LN(AY808)-LN(1+EXP(614.6/8.314-200000/AN808))+32879/AN808</f>
        <v>17.166652622208225</v>
      </c>
      <c r="BA808">
        <f>EXP(AZ808-32879/8.314/298.16)/(1+EXP(614.6/8.314-200000/298.16/8.314))</f>
        <v>49.499307941296365</v>
      </c>
      <c r="BB808">
        <f>+EXP(11.88-14510/AN808)*1000</f>
        <v>409443.85163426376</v>
      </c>
      <c r="BC808">
        <f>+EXP(38.08-80470/AN808)</f>
        <v>257.90568410063975</v>
      </c>
      <c r="BD808" s="5">
        <f>(X808+AQ808)*(V808+BC808*(1+212.78/BB808*1000))/(V808-AO808)</f>
        <v>17.238345503515625</v>
      </c>
      <c r="BE808">
        <f>+LN(BD808)-LN(1+EXP(645/8.31-203000/AN808))+(74000/AN808)</f>
        <v>32.747513273354457</v>
      </c>
      <c r="BF808">
        <f>EXP(BE808-74000/8.314/298.16)/(1+EXP(645/8.314-203000/298.16/8.314))</f>
        <v>17.854583686173154</v>
      </c>
    </row>
    <row r="809" spans="1:61">
      <c r="A809">
        <v>451</v>
      </c>
      <c r="B809">
        <v>101</v>
      </c>
      <c r="C809" t="s">
        <v>59</v>
      </c>
      <c r="D809">
        <v>2</v>
      </c>
      <c r="E809" s="2">
        <f t="shared" si="462"/>
        <v>258</v>
      </c>
      <c r="F809" s="3">
        <v>30574.506944444445</v>
      </c>
      <c r="G809" t="s">
        <v>47</v>
      </c>
      <c r="H809" s="3"/>
      <c r="I809">
        <v>-42.2</v>
      </c>
      <c r="J809">
        <v>1040</v>
      </c>
      <c r="K809">
        <v>30.4</v>
      </c>
      <c r="L809">
        <v>45</v>
      </c>
      <c r="M809">
        <v>46.8</v>
      </c>
      <c r="N809">
        <v>350</v>
      </c>
      <c r="O809" t="s">
        <v>46</v>
      </c>
      <c r="P809">
        <v>29</v>
      </c>
      <c r="Q809">
        <v>27.294</v>
      </c>
      <c r="R809">
        <v>348</v>
      </c>
      <c r="S809">
        <v>0.33660000000000001</v>
      </c>
      <c r="T809">
        <v>12.3</v>
      </c>
      <c r="U809">
        <v>32</v>
      </c>
      <c r="V809">
        <v>216</v>
      </c>
      <c r="W809">
        <v>314</v>
      </c>
      <c r="X809">
        <v>0.91739999999999999</v>
      </c>
      <c r="AM809">
        <v>212</v>
      </c>
      <c r="AN809">
        <f t="shared" si="469"/>
        <v>2537.1002400000002</v>
      </c>
      <c r="AO809">
        <f t="shared" si="464"/>
        <v>59.175092270234835</v>
      </c>
      <c r="AQ809">
        <f t="shared" si="465"/>
        <v>2.0697030740031268</v>
      </c>
      <c r="AS809">
        <f>0.15852+0.0847*COS(RADIANS(E809/365*360))</f>
        <v>0.13583612835276379</v>
      </c>
      <c r="AU809">
        <v>314</v>
      </c>
      <c r="AV809">
        <f t="shared" si="466"/>
        <v>25.473975492600665</v>
      </c>
      <c r="AW809">
        <f t="shared" si="467"/>
        <v>30.348917828749268</v>
      </c>
      <c r="AX809">
        <f t="shared" si="468"/>
        <v>1.1913695150395591</v>
      </c>
      <c r="AY809" s="5"/>
      <c r="BD809" s="5"/>
    </row>
    <row r="810" spans="1:61">
      <c r="A810">
        <v>451</v>
      </c>
      <c r="B810">
        <v>101</v>
      </c>
      <c r="C810" t="s">
        <v>59</v>
      </c>
      <c r="D810">
        <v>2</v>
      </c>
      <c r="E810" s="2">
        <f t="shared" si="463"/>
        <v>258</v>
      </c>
      <c r="F810" s="3">
        <v>30574.344444444443</v>
      </c>
      <c r="G810" t="s">
        <v>47</v>
      </c>
      <c r="H810" s="3"/>
      <c r="I810">
        <v>-33.6</v>
      </c>
      <c r="J810">
        <v>1040</v>
      </c>
      <c r="K810">
        <v>22</v>
      </c>
      <c r="L810">
        <v>65.8</v>
      </c>
      <c r="M810">
        <v>67</v>
      </c>
      <c r="N810">
        <v>350</v>
      </c>
      <c r="O810" t="s">
        <v>46</v>
      </c>
      <c r="P810">
        <v>21.8</v>
      </c>
      <c r="Q810">
        <v>9.7639999999999993</v>
      </c>
      <c r="R810">
        <v>346</v>
      </c>
      <c r="S810">
        <v>0.29170000000000001</v>
      </c>
      <c r="T810">
        <v>29.9</v>
      </c>
      <c r="U810">
        <v>22.6</v>
      </c>
      <c r="V810">
        <v>242</v>
      </c>
      <c r="W810">
        <v>393</v>
      </c>
      <c r="X810">
        <v>1.8507</v>
      </c>
      <c r="AM810">
        <v>212</v>
      </c>
      <c r="AN810">
        <f t="shared" si="469"/>
        <v>2458.9486400000005</v>
      </c>
      <c r="AO810">
        <f t="shared" si="464"/>
        <v>41.154771758127119</v>
      </c>
      <c r="AQ810">
        <f t="shared" si="465"/>
        <v>1.012789739463001</v>
      </c>
      <c r="AS810">
        <f>0.15852+0.0847*COS(RADIANS(E810/365*360))</f>
        <v>0.13583612835276379</v>
      </c>
      <c r="AU810">
        <v>393</v>
      </c>
      <c r="AV810">
        <f t="shared" si="466"/>
        <v>18.494978614087163</v>
      </c>
      <c r="AW810">
        <f t="shared" si="467"/>
        <v>21.686978397877454</v>
      </c>
      <c r="AX810">
        <f t="shared" si="468"/>
        <v>1.172587373599828</v>
      </c>
      <c r="AY810" s="5"/>
      <c r="BD810" s="5"/>
    </row>
    <row r="811" spans="1:61">
      <c r="A811">
        <v>451</v>
      </c>
      <c r="B811">
        <v>101</v>
      </c>
      <c r="C811" t="s">
        <v>59</v>
      </c>
      <c r="D811">
        <v>2</v>
      </c>
      <c r="E811" s="2">
        <f t="shared" si="462"/>
        <v>258</v>
      </c>
      <c r="F811" s="3">
        <v>30574.75138888889</v>
      </c>
      <c r="G811" t="s">
        <v>47</v>
      </c>
      <c r="H811" s="3"/>
      <c r="I811">
        <v>-40.799999999999997</v>
      </c>
      <c r="J811">
        <v>1040</v>
      </c>
      <c r="K811">
        <v>25.7</v>
      </c>
      <c r="L811">
        <v>55</v>
      </c>
      <c r="M811">
        <v>55.2</v>
      </c>
      <c r="N811">
        <v>350</v>
      </c>
      <c r="O811" t="s">
        <v>46</v>
      </c>
      <c r="P811">
        <v>24.6</v>
      </c>
      <c r="Q811">
        <v>16.033000000000001</v>
      </c>
      <c r="R811">
        <v>343</v>
      </c>
      <c r="S811">
        <v>0.41520000000000001</v>
      </c>
      <c r="T811">
        <v>25.9</v>
      </c>
      <c r="U811">
        <v>26.5</v>
      </c>
      <c r="V811">
        <v>102</v>
      </c>
      <c r="W811">
        <v>436</v>
      </c>
      <c r="X811">
        <v>3.8058000000000001</v>
      </c>
      <c r="AM811">
        <v>212</v>
      </c>
      <c r="AN811">
        <f t="shared" si="469"/>
        <v>2491.3732400000004</v>
      </c>
      <c r="AO811">
        <f t="shared" si="464"/>
        <v>47.979722183779721</v>
      </c>
      <c r="AQ811">
        <f t="shared" si="465"/>
        <v>1.3698127974549426</v>
      </c>
      <c r="AS811">
        <f>0.15852+0.0847*COS(RADIANS(E811/365*360))</f>
        <v>0.13583612835276379</v>
      </c>
      <c r="AU811">
        <v>436</v>
      </c>
      <c r="AV811">
        <f t="shared" si="466"/>
        <v>75.864951093470523</v>
      </c>
      <c r="AW811">
        <f t="shared" si="467"/>
        <v>92.243382468110667</v>
      </c>
      <c r="AX811">
        <f t="shared" si="468"/>
        <v>1.2158893024851603</v>
      </c>
      <c r="AY811" s="5"/>
      <c r="BD811" s="5"/>
    </row>
    <row r="812" spans="1:61">
      <c r="A812">
        <v>451</v>
      </c>
      <c r="B812">
        <v>101</v>
      </c>
      <c r="C812" t="s">
        <v>59</v>
      </c>
      <c r="D812">
        <v>2</v>
      </c>
      <c r="E812" s="2">
        <f t="shared" si="462"/>
        <v>258</v>
      </c>
      <c r="F812" s="3">
        <v>30574.711805555555</v>
      </c>
      <c r="G812" t="s">
        <v>47</v>
      </c>
      <c r="H812" s="3"/>
      <c r="I812">
        <v>-45.1</v>
      </c>
      <c r="J812">
        <v>1040</v>
      </c>
      <c r="K812">
        <v>28.6</v>
      </c>
      <c r="L812">
        <v>48.2</v>
      </c>
      <c r="M812">
        <v>50</v>
      </c>
      <c r="N812">
        <v>350</v>
      </c>
      <c r="O812" t="s">
        <v>46</v>
      </c>
      <c r="P812">
        <v>26.8</v>
      </c>
      <c r="Q812">
        <v>22.488</v>
      </c>
      <c r="R812">
        <v>344</v>
      </c>
      <c r="S812">
        <v>0.64129999999999998</v>
      </c>
      <c r="T812">
        <v>28.5</v>
      </c>
      <c r="U812">
        <v>29.8</v>
      </c>
      <c r="V812">
        <v>169</v>
      </c>
      <c r="W812">
        <v>1081</v>
      </c>
      <c r="X812">
        <v>2.9588999999999999</v>
      </c>
      <c r="AM812">
        <v>212</v>
      </c>
      <c r="AN812">
        <f t="shared" si="469"/>
        <v>2518.8094400000004</v>
      </c>
      <c r="AO812">
        <f t="shared" si="464"/>
        <v>54.463218164845166</v>
      </c>
      <c r="AQ812">
        <f t="shared" si="465"/>
        <v>1.7578843303591429</v>
      </c>
      <c r="AS812">
        <f>0.15852+0.0847*COS(RADIANS(E812/365*360))</f>
        <v>0.13583612835276379</v>
      </c>
      <c r="AU812">
        <v>1081</v>
      </c>
      <c r="AV812">
        <f t="shared" si="466"/>
        <v>45.781592214077037</v>
      </c>
      <c r="AW812">
        <f t="shared" si="467"/>
        <v>54.868598102416733</v>
      </c>
      <c r="AX812">
        <f t="shared" si="468"/>
        <v>1.1984860169530234</v>
      </c>
      <c r="AY812" s="5">
        <f>W812*AS812*AV812/SQRT(W812^2*AS812^2-AV812^2)</f>
        <v>48.183342431627182</v>
      </c>
      <c r="AZ812">
        <f>LN(AY812)-LN(1+EXP(614.6/8.314-200000/AN812))+32879/AN812</f>
        <v>16.92423815052279</v>
      </c>
      <c r="BA812">
        <f>EXP(AZ812-32879/8.314/298.16)/(1+EXP(614.6/8.314-200000/298.16/8.314))</f>
        <v>38.843634560297978</v>
      </c>
      <c r="BB812">
        <f>+EXP(11.88-14510/AN812)*1000</f>
        <v>454565.44704442099</v>
      </c>
      <c r="BC812">
        <f>+EXP(38.08-80470/AN812)</f>
        <v>460.52485844403077</v>
      </c>
      <c r="BD812" s="5">
        <f>(X812+AQ812)*(V812+BC812*(1+212.78/BB812*1000))/(V812-AO812)</f>
        <v>34.802166680974722</v>
      </c>
      <c r="BE812">
        <f>+LN(BD812)-LN(1+EXP(645/8.31-203000/AN812))+(74000/AN812)</f>
        <v>32.878914961313995</v>
      </c>
      <c r="BF812">
        <f>EXP(BE812-74000/8.314/298.16)/(1+EXP(645/8.314-203000/298.16/8.314))</f>
        <v>20.361827609457723</v>
      </c>
    </row>
    <row r="813" spans="1:61">
      <c r="A813">
        <v>451</v>
      </c>
      <c r="B813">
        <v>101</v>
      </c>
      <c r="C813" t="s">
        <v>59</v>
      </c>
      <c r="D813">
        <v>2</v>
      </c>
      <c r="E813" s="2">
        <f t="shared" si="462"/>
        <v>258</v>
      </c>
      <c r="F813" s="3">
        <v>30574.673611111109</v>
      </c>
      <c r="G813" t="s">
        <v>47</v>
      </c>
      <c r="H813" s="3"/>
      <c r="I813">
        <v>-46.1</v>
      </c>
      <c r="J813">
        <v>1040</v>
      </c>
      <c r="K813">
        <v>30.6</v>
      </c>
      <c r="L813">
        <v>42.3</v>
      </c>
      <c r="M813">
        <v>44.2</v>
      </c>
      <c r="N813">
        <v>350</v>
      </c>
      <c r="O813" t="s">
        <v>46</v>
      </c>
      <c r="P813">
        <v>29</v>
      </c>
      <c r="Q813">
        <v>28.492999999999999</v>
      </c>
      <c r="R813">
        <v>348</v>
      </c>
      <c r="S813">
        <v>0.3906</v>
      </c>
      <c r="T813">
        <v>13.7</v>
      </c>
      <c r="U813">
        <v>32.1</v>
      </c>
      <c r="V813">
        <v>240</v>
      </c>
      <c r="W813">
        <v>1255</v>
      </c>
      <c r="X813">
        <v>0.8145</v>
      </c>
      <c r="AM813">
        <v>212</v>
      </c>
      <c r="AN813">
        <f t="shared" si="469"/>
        <v>2537.9316400000002</v>
      </c>
      <c r="AO813">
        <f t="shared" si="464"/>
        <v>59.397010361106275</v>
      </c>
      <c r="AQ813">
        <f t="shared" si="465"/>
        <v>2.0850059125773215</v>
      </c>
      <c r="AS813">
        <f>0.15852+0.0847*COS(RADIANS(E813/365*360))</f>
        <v>0.13583612835276379</v>
      </c>
      <c r="AU813">
        <v>1255</v>
      </c>
      <c r="AV813">
        <f t="shared" si="466"/>
        <v>23.041155333287051</v>
      </c>
      <c r="AW813">
        <f t="shared" si="467"/>
        <v>27.351691210320151</v>
      </c>
      <c r="AX813">
        <f t="shared" si="468"/>
        <v>1.1870798497159456</v>
      </c>
      <c r="AY813" s="5"/>
      <c r="BD813" s="5"/>
    </row>
    <row r="814" spans="1:61">
      <c r="A814">
        <v>451</v>
      </c>
      <c r="B814">
        <v>101</v>
      </c>
      <c r="C814" t="s">
        <v>59</v>
      </c>
      <c r="D814">
        <v>2</v>
      </c>
      <c r="E814" s="2">
        <f>ROUND(F814,0)-"1-1-83"+1</f>
        <v>258</v>
      </c>
      <c r="F814" s="3">
        <v>30574.464583333334</v>
      </c>
      <c r="G814" t="s">
        <v>47</v>
      </c>
      <c r="H814" s="3"/>
      <c r="I814">
        <v>-40.799999999999997</v>
      </c>
      <c r="J814">
        <v>1040</v>
      </c>
      <c r="K814">
        <v>27.5</v>
      </c>
      <c r="L814">
        <v>52.1</v>
      </c>
      <c r="M814">
        <v>54.4</v>
      </c>
      <c r="N814">
        <v>350</v>
      </c>
      <c r="O814" t="s">
        <v>46</v>
      </c>
      <c r="P814">
        <v>25.6</v>
      </c>
      <c r="Q814">
        <v>19.277000000000001</v>
      </c>
      <c r="R814">
        <v>345</v>
      </c>
      <c r="S814">
        <v>0.38190000000000002</v>
      </c>
      <c r="T814">
        <v>19.8</v>
      </c>
      <c r="U814">
        <v>28.5</v>
      </c>
      <c r="V814">
        <v>134</v>
      </c>
      <c r="W814">
        <v>1702</v>
      </c>
      <c r="X814">
        <v>2.5108999999999999</v>
      </c>
      <c r="AM814">
        <v>212</v>
      </c>
      <c r="AN814">
        <f t="shared" si="469"/>
        <v>2508.0012400000001</v>
      </c>
      <c r="AO814">
        <f t="shared" si="464"/>
        <v>51.827761255168909</v>
      </c>
      <c r="AQ814">
        <f t="shared" si="465"/>
        <v>1.5944031346405141</v>
      </c>
      <c r="AS814">
        <f>0.15852+0.0847*COS(RADIANS(E814/365*360))</f>
        <v>0.13583612835276379</v>
      </c>
      <c r="AU814">
        <v>1702</v>
      </c>
      <c r="AV814">
        <f t="shared" si="466"/>
        <v>47.492826113986851</v>
      </c>
      <c r="AW814">
        <f t="shared" si="467"/>
        <v>57.313381075163306</v>
      </c>
      <c r="AX814">
        <f t="shared" si="468"/>
        <v>1.2067797552751711</v>
      </c>
      <c r="AY814" s="5">
        <f>W814*AS814*AV814/SQRT(W814^2*AS814^2-AV814^2)</f>
        <v>48.527784262962363</v>
      </c>
      <c r="AZ814">
        <f>LN(AY814)-LN(1+EXP(614.6/8.314-200000/AN814))+32879/AN814</f>
        <v>16.988819705007529</v>
      </c>
      <c r="BA814">
        <f>EXP(AZ814-32879/8.314/298.16)/(1+EXP(614.6/8.314-200000/298.16/8.314))</f>
        <v>41.434993245734901</v>
      </c>
      <c r="BB814">
        <f>+EXP(11.88-14510/AN814)*1000</f>
        <v>443419.56318769883</v>
      </c>
      <c r="BC814">
        <f>+EXP(38.08-80470/AN814)</f>
        <v>401.29182661754919</v>
      </c>
      <c r="BD814" s="5">
        <f>(X814+AQ814)*(V814+BC814*(1+212.78/BB814*1000))/(V814-AO814)</f>
        <v>36.363508924314061</v>
      </c>
      <c r="BE814">
        <f>+LN(BD814)-LN(1+EXP(645/8.31-203000/AN814))+(74000/AN814)</f>
        <v>33.063744761690089</v>
      </c>
      <c r="BF814">
        <f>EXP(BE814-74000/8.314/298.16)/(1+EXP(645/8.314-203000/298.16/8.314))</f>
        <v>24.495556965005232</v>
      </c>
    </row>
    <row r="815" spans="1:61">
      <c r="A815">
        <v>451</v>
      </c>
      <c r="B815">
        <v>101</v>
      </c>
      <c r="C815" t="s">
        <v>59</v>
      </c>
      <c r="D815">
        <v>2</v>
      </c>
      <c r="E815" s="2">
        <f t="shared" si="462"/>
        <v>258</v>
      </c>
      <c r="F815" s="3">
        <v>30574.546527777777</v>
      </c>
      <c r="G815" t="s">
        <v>47</v>
      </c>
      <c r="H815" s="3"/>
      <c r="I815">
        <v>-43.9</v>
      </c>
      <c r="J815">
        <v>1040</v>
      </c>
      <c r="K815">
        <v>30.5</v>
      </c>
      <c r="L815">
        <v>42.8</v>
      </c>
      <c r="M815">
        <v>42.6</v>
      </c>
      <c r="N815">
        <v>350</v>
      </c>
      <c r="O815" t="s">
        <v>46</v>
      </c>
      <c r="P815">
        <v>29.6</v>
      </c>
      <c r="Q815">
        <v>26.318000000000001</v>
      </c>
      <c r="R815">
        <v>349</v>
      </c>
      <c r="S815">
        <v>0.2351</v>
      </c>
      <c r="T815">
        <v>8.9</v>
      </c>
      <c r="U815">
        <v>31.3</v>
      </c>
      <c r="V815">
        <v>228</v>
      </c>
      <c r="W815">
        <v>1702</v>
      </c>
      <c r="X815">
        <v>0.60509999999999997</v>
      </c>
      <c r="AM815">
        <v>212</v>
      </c>
      <c r="AN815">
        <f t="shared" si="469"/>
        <v>2531.2804400000005</v>
      </c>
      <c r="AO815">
        <f t="shared" si="464"/>
        <v>57.640739859060858</v>
      </c>
      <c r="AQ815">
        <f t="shared" si="465"/>
        <v>1.9654159540754008</v>
      </c>
      <c r="AS815">
        <f>0.15852+0.0847*COS(RADIANS(E815/365*360))</f>
        <v>0.13583612835276379</v>
      </c>
      <c r="AU815">
        <v>1702</v>
      </c>
      <c r="AV815">
        <f t="shared" si="466"/>
        <v>20.718815510798059</v>
      </c>
      <c r="AW815">
        <f t="shared" si="467"/>
        <v>24.613261411459874</v>
      </c>
      <c r="AX815">
        <f t="shared" si="468"/>
        <v>1.1879666286246982</v>
      </c>
      <c r="AY815" s="5"/>
      <c r="BD815" s="5"/>
    </row>
    <row r="816" spans="1:61">
      <c r="A816">
        <v>451</v>
      </c>
      <c r="B816">
        <v>101</v>
      </c>
      <c r="C816" t="s">
        <v>59</v>
      </c>
      <c r="D816">
        <v>2</v>
      </c>
      <c r="E816" s="2">
        <f t="shared" si="462"/>
        <v>258</v>
      </c>
      <c r="F816" s="3">
        <v>30574.631944444445</v>
      </c>
      <c r="G816" t="s">
        <v>47</v>
      </c>
      <c r="H816" s="3"/>
      <c r="I816">
        <v>-46.8</v>
      </c>
      <c r="J816">
        <v>1040</v>
      </c>
      <c r="K816">
        <v>33.700000000000003</v>
      </c>
      <c r="L816">
        <v>36.6</v>
      </c>
      <c r="M816">
        <v>37.799999999999997</v>
      </c>
      <c r="N816">
        <v>350</v>
      </c>
      <c r="O816" t="s">
        <v>46</v>
      </c>
      <c r="P816">
        <v>32.799999999999997</v>
      </c>
      <c r="Q816">
        <v>42.491999999999997</v>
      </c>
      <c r="R816">
        <v>350</v>
      </c>
      <c r="S816">
        <v>0.38400000000000001</v>
      </c>
      <c r="T816">
        <v>9</v>
      </c>
      <c r="U816">
        <v>37</v>
      </c>
      <c r="V816">
        <v>323</v>
      </c>
      <c r="W816">
        <v>1740</v>
      </c>
      <c r="X816">
        <v>2.3300000000000001E-2</v>
      </c>
      <c r="AM816">
        <v>212</v>
      </c>
      <c r="AN816">
        <f t="shared" si="469"/>
        <v>2578.6702400000004</v>
      </c>
      <c r="AO816">
        <f t="shared" si="464"/>
        <v>71.143780832616557</v>
      </c>
      <c r="AQ816">
        <f t="shared" si="465"/>
        <v>2.9740154543270978</v>
      </c>
      <c r="AS816">
        <f>0.15852+0.0847*COS(RADIANS(E816/365*360))</f>
        <v>0.13583612835276379</v>
      </c>
      <c r="AU816">
        <v>1740</v>
      </c>
      <c r="AV816">
        <f t="shared" si="466"/>
        <v>22.149361312511669</v>
      </c>
      <c r="AW816">
        <f t="shared" si="467"/>
        <v>26.18804391347604</v>
      </c>
      <c r="AX816">
        <f t="shared" si="468"/>
        <v>1.1823385579376959</v>
      </c>
      <c r="AY816" s="5"/>
      <c r="BD816" s="5"/>
    </row>
    <row r="817" spans="1:61">
      <c r="A817">
        <v>451</v>
      </c>
      <c r="B817">
        <v>101</v>
      </c>
      <c r="C817" t="s">
        <v>59</v>
      </c>
      <c r="D817">
        <v>2</v>
      </c>
      <c r="E817" s="2">
        <f t="shared" si="462"/>
        <v>258</v>
      </c>
      <c r="F817" s="3">
        <v>30574.594444444443</v>
      </c>
      <c r="G817" t="s">
        <v>47</v>
      </c>
      <c r="H817" s="3"/>
      <c r="I817">
        <v>-41.9</v>
      </c>
      <c r="J817">
        <v>1040</v>
      </c>
      <c r="K817">
        <v>35.5</v>
      </c>
      <c r="L817">
        <v>33.9</v>
      </c>
      <c r="M817">
        <v>34</v>
      </c>
      <c r="N817">
        <v>350</v>
      </c>
      <c r="O817" t="s">
        <v>46</v>
      </c>
      <c r="P817">
        <v>34.200000000000003</v>
      </c>
      <c r="Q817">
        <v>40.734000000000002</v>
      </c>
      <c r="R817">
        <v>349</v>
      </c>
      <c r="S817">
        <v>0.2394</v>
      </c>
      <c r="T817">
        <v>5.9</v>
      </c>
      <c r="U817">
        <v>36.6</v>
      </c>
      <c r="V817">
        <v>276</v>
      </c>
      <c r="W817">
        <v>1916</v>
      </c>
      <c r="X817">
        <v>0.19620000000000001</v>
      </c>
      <c r="AM817">
        <v>212</v>
      </c>
      <c r="AN817">
        <f t="shared" si="469"/>
        <v>2575.3446400000003</v>
      </c>
      <c r="AO817">
        <f t="shared" si="464"/>
        <v>70.118423084387771</v>
      </c>
      <c r="AQ817">
        <f t="shared" si="465"/>
        <v>2.8902502170372224</v>
      </c>
      <c r="AS817">
        <f>0.15852+0.0847*COS(RADIANS(E817/365*360))</f>
        <v>0.13583612835276379</v>
      </c>
      <c r="AU817">
        <v>1916</v>
      </c>
      <c r="AV817">
        <f t="shared" si="466"/>
        <v>24.959869133372397</v>
      </c>
      <c r="AW817">
        <f t="shared" si="467"/>
        <v>29.656611308196887</v>
      </c>
      <c r="AX817">
        <f t="shared" si="468"/>
        <v>1.1881717468039426</v>
      </c>
      <c r="AY817" s="5"/>
      <c r="BD817" s="5"/>
    </row>
    <row r="818" spans="1:61">
      <c r="E818" s="2"/>
      <c r="F818" s="3"/>
      <c r="H818" s="3"/>
    </row>
    <row r="819" spans="1:61">
      <c r="A819" s="8">
        <v>453</v>
      </c>
      <c r="B819" s="8">
        <v>82</v>
      </c>
      <c r="C819" t="s">
        <v>58</v>
      </c>
      <c r="D819" s="8">
        <v>1</v>
      </c>
      <c r="E819" s="2">
        <f t="shared" ref="E819:E826" si="470">ROUND(F819,0)-"1-1-83"+1</f>
        <v>258</v>
      </c>
      <c r="F819" s="3">
        <v>30574.245138888888</v>
      </c>
      <c r="G819" t="s">
        <v>47</v>
      </c>
      <c r="H819" s="3"/>
      <c r="I819" t="s">
        <v>46</v>
      </c>
      <c r="J819">
        <v>1040</v>
      </c>
      <c r="K819">
        <v>17.600000000000001</v>
      </c>
      <c r="L819">
        <v>41.6</v>
      </c>
      <c r="M819">
        <v>38.799999999999997</v>
      </c>
      <c r="N819">
        <v>350</v>
      </c>
      <c r="O819" t="s">
        <v>46</v>
      </c>
      <c r="P819">
        <v>17.2</v>
      </c>
      <c r="Q819">
        <v>11.82</v>
      </c>
      <c r="R819">
        <v>351</v>
      </c>
      <c r="S819">
        <v>0.78249999999999997</v>
      </c>
      <c r="T819">
        <v>66.2</v>
      </c>
      <c r="U819">
        <v>17.899999999999999</v>
      </c>
      <c r="V819">
        <v>368</v>
      </c>
      <c r="W819">
        <v>1</v>
      </c>
      <c r="X819">
        <v>-0.97150000000000003</v>
      </c>
      <c r="AH819">
        <v>-0.94010000000000005</v>
      </c>
      <c r="AI819">
        <v>2.2599999999999999E-2</v>
      </c>
      <c r="AJ819">
        <v>3</v>
      </c>
      <c r="AK819">
        <f>AVERAGE(U819:U821)</f>
        <v>19.433333333333334</v>
      </c>
      <c r="AL819">
        <f>AVERAGE(V819:V821)</f>
        <v>294.66666666666669</v>
      </c>
      <c r="AM819">
        <v>212</v>
      </c>
      <c r="AN819">
        <f>8.314*(AK819+273.16)</f>
        <v>2432.6209733333335</v>
      </c>
      <c r="AO819">
        <f t="shared" ref="AO819:AO833" si="471">0.5*AM819/1.01325*1000/EXP(-3.9489+28990/AN819)</f>
        <v>36.224800888091401</v>
      </c>
      <c r="AP819">
        <f>LN(-AH819)+57052/AN819</f>
        <v>23.391124221424569</v>
      </c>
      <c r="AQ819">
        <f t="shared" ref="AQ819:AQ833" si="472">EXP(AP$819-57052/AN819)</f>
        <v>0.94010000000000105</v>
      </c>
      <c r="AR819">
        <f>AI819*4*(1+2*AO819/AL819)/(1-AO819/AL819)</f>
        <v>0.12841305942152351</v>
      </c>
      <c r="AS819">
        <f>0.15852+0.0847*COS(RADIANS(E819/365*360))</f>
        <v>0.13583612835276379</v>
      </c>
      <c r="AT819">
        <f>0.000000926*E819*E819 - 0.000385884*E819+ 0.056568805</f>
        <v>1.8648996999999987E-2</v>
      </c>
      <c r="AU819">
        <v>1</v>
      </c>
      <c r="AV819">
        <f t="shared" ref="AV819:AV833" si="473">(X819+AQ819)/(V819-AO819)*(4*V819+8*AO819)</f>
        <v>-0.16674082369980597</v>
      </c>
      <c r="AW819">
        <f t="shared" ref="AW819:AW833" si="474">(X819+AQ819)/(V819-AO819)*(4.5*V819+10.5*AO819)</f>
        <v>-0.19272602962475796</v>
      </c>
      <c r="AX819">
        <f t="shared" ref="AX819:AX833" si="475">AW819/AV819</f>
        <v>1.1558418949143181</v>
      </c>
      <c r="AY819" s="5"/>
      <c r="BD819" s="5"/>
      <c r="BG819">
        <f>AVERAGE(BA819:BA833)</f>
        <v>55.996631072318607</v>
      </c>
      <c r="BH819">
        <f>AVERAGE(BF819:BF833)</f>
        <v>23.52554701816074</v>
      </c>
      <c r="BI819">
        <f>BG819/BH819</f>
        <v>2.3802477803849382</v>
      </c>
    </row>
    <row r="820" spans="1:61">
      <c r="A820">
        <v>453</v>
      </c>
      <c r="B820">
        <v>82</v>
      </c>
      <c r="C820" t="s">
        <v>58</v>
      </c>
      <c r="D820">
        <v>1</v>
      </c>
      <c r="E820" s="2">
        <f t="shared" si="462"/>
        <v>258</v>
      </c>
      <c r="F820" s="3">
        <v>30574.777777777777</v>
      </c>
      <c r="G820" t="s">
        <v>47</v>
      </c>
      <c r="H820" s="3"/>
      <c r="I820">
        <v>-27.7</v>
      </c>
      <c r="J820">
        <v>1040</v>
      </c>
      <c r="K820">
        <v>22.2</v>
      </c>
      <c r="L820">
        <v>63.4</v>
      </c>
      <c r="M820">
        <v>64.2</v>
      </c>
      <c r="N820">
        <v>350</v>
      </c>
      <c r="O820" t="s">
        <v>46</v>
      </c>
      <c r="P820">
        <v>22</v>
      </c>
      <c r="Q820">
        <v>9.859</v>
      </c>
      <c r="R820">
        <v>351</v>
      </c>
      <c r="S820">
        <v>-5.11E-2</v>
      </c>
      <c r="T820">
        <v>-5.2</v>
      </c>
      <c r="U820">
        <v>22.4</v>
      </c>
      <c r="V820">
        <v>171</v>
      </c>
      <c r="W820">
        <v>13</v>
      </c>
      <c r="X820">
        <v>-0.56979999999999997</v>
      </c>
      <c r="AH820">
        <v>-1.0049999999999999</v>
      </c>
      <c r="AI820">
        <v>3.3500000000000002E-2</v>
      </c>
      <c r="AJ820">
        <v>2</v>
      </c>
      <c r="AK820">
        <f>AVERAGE(U819:U820)</f>
        <v>20.149999999999999</v>
      </c>
      <c r="AL820">
        <f>AVERAGE(V819:V820)</f>
        <v>269.5</v>
      </c>
      <c r="AM820">
        <v>212</v>
      </c>
      <c r="AN820">
        <f>8.314*(AK820+273.16)</f>
        <v>2438.5793400000002</v>
      </c>
      <c r="AO820">
        <f t="shared" si="471"/>
        <v>37.295107933259153</v>
      </c>
      <c r="AP820">
        <f>LN(-AH820)+57052/AN820</f>
        <v>23.400576548674525</v>
      </c>
      <c r="AQ820">
        <f t="shared" si="472"/>
        <v>0.99554516659973347</v>
      </c>
      <c r="AS820">
        <f>0.15852+0.0847*COS(RADIANS(E820/365*360))</f>
        <v>0.13583612835276379</v>
      </c>
      <c r="AU820">
        <v>13</v>
      </c>
      <c r="AV820">
        <f t="shared" si="473"/>
        <v>3.1280485179902975</v>
      </c>
      <c r="AW820">
        <f t="shared" si="474"/>
        <v>3.6971880641880048</v>
      </c>
      <c r="AX820">
        <f t="shared" si="475"/>
        <v>1.1819471606416665</v>
      </c>
      <c r="AY820" s="5"/>
      <c r="BD820" s="5"/>
    </row>
    <row r="821" spans="1:61">
      <c r="A821">
        <v>453</v>
      </c>
      <c r="B821">
        <v>82</v>
      </c>
      <c r="C821" t="s">
        <v>58</v>
      </c>
      <c r="D821">
        <v>1</v>
      </c>
      <c r="E821" s="2">
        <f t="shared" si="470"/>
        <v>258</v>
      </c>
      <c r="F821" s="3">
        <v>30574.280555555557</v>
      </c>
      <c r="G821" t="s">
        <v>47</v>
      </c>
      <c r="H821" s="3"/>
      <c r="I821">
        <v>-21</v>
      </c>
      <c r="J821">
        <v>1040</v>
      </c>
      <c r="K821">
        <v>17.8</v>
      </c>
      <c r="L821">
        <v>41.6</v>
      </c>
      <c r="M821">
        <v>38</v>
      </c>
      <c r="N821">
        <v>350</v>
      </c>
      <c r="O821" t="s">
        <v>46</v>
      </c>
      <c r="P821">
        <v>18</v>
      </c>
      <c r="Q821">
        <v>11.842000000000001</v>
      </c>
      <c r="R821">
        <v>350</v>
      </c>
      <c r="S821">
        <v>0.50419999999999998</v>
      </c>
      <c r="T821">
        <v>42.6</v>
      </c>
      <c r="U821">
        <v>18</v>
      </c>
      <c r="V821">
        <v>345</v>
      </c>
      <c r="W821">
        <v>41</v>
      </c>
      <c r="X821">
        <v>-3.8399999999999997E-2</v>
      </c>
      <c r="AM821">
        <v>212</v>
      </c>
      <c r="AN821">
        <f t="shared" ref="AN821:AN833" si="476">8.314*(U821+273.16)</f>
        <v>2420.70424</v>
      </c>
      <c r="AO821">
        <f t="shared" si="471"/>
        <v>34.16075996917013</v>
      </c>
      <c r="AQ821">
        <f t="shared" si="472"/>
        <v>0.83759230528547113</v>
      </c>
      <c r="AS821">
        <f>0.15852+0.0847*COS(RADIANS(E821/365*360))</f>
        <v>0.13583612835276379</v>
      </c>
      <c r="AU821">
        <v>41</v>
      </c>
      <c r="AV821">
        <f t="shared" si="473"/>
        <v>4.2507294550180292</v>
      </c>
      <c r="AW821">
        <f t="shared" si="474"/>
        <v>4.9138156661298016</v>
      </c>
      <c r="AX821">
        <f t="shared" si="475"/>
        <v>1.1559935107911872</v>
      </c>
      <c r="AY821" s="5"/>
      <c r="BD821" s="5"/>
    </row>
    <row r="822" spans="1:61">
      <c r="A822">
        <v>453</v>
      </c>
      <c r="B822">
        <v>82</v>
      </c>
      <c r="C822" t="s">
        <v>58</v>
      </c>
      <c r="D822">
        <v>1</v>
      </c>
      <c r="E822" s="2">
        <f t="shared" si="470"/>
        <v>258</v>
      </c>
      <c r="F822" s="3">
        <v>30574.307638888888</v>
      </c>
      <c r="G822" t="s">
        <v>47</v>
      </c>
      <c r="H822" s="3"/>
      <c r="I822">
        <v>-21.3</v>
      </c>
      <c r="J822">
        <v>1040</v>
      </c>
      <c r="K822">
        <v>19.100000000000001</v>
      </c>
      <c r="L822">
        <v>42</v>
      </c>
      <c r="M822">
        <v>38.4</v>
      </c>
      <c r="N822">
        <v>350</v>
      </c>
      <c r="O822" t="s">
        <v>46</v>
      </c>
      <c r="P822">
        <v>18.8</v>
      </c>
      <c r="Q822">
        <v>12.624000000000001</v>
      </c>
      <c r="R822">
        <v>349</v>
      </c>
      <c r="S822">
        <v>0.80630000000000002</v>
      </c>
      <c r="T822">
        <v>63.9</v>
      </c>
      <c r="U822">
        <v>19.2</v>
      </c>
      <c r="V822">
        <v>325</v>
      </c>
      <c r="W822">
        <v>109</v>
      </c>
      <c r="X822">
        <v>0.6865</v>
      </c>
      <c r="AM822">
        <v>212</v>
      </c>
      <c r="AN822">
        <f t="shared" si="476"/>
        <v>2430.6810399999999</v>
      </c>
      <c r="AO822">
        <f t="shared" si="471"/>
        <v>35.881895012485344</v>
      </c>
      <c r="AQ822">
        <f t="shared" si="472"/>
        <v>0.92266704020660772</v>
      </c>
      <c r="AS822">
        <f>0.15852+0.0847*COS(RADIANS(E822/365*360))</f>
        <v>0.13583612835276379</v>
      </c>
      <c r="AU822">
        <v>109</v>
      </c>
      <c r="AV822">
        <f t="shared" si="473"/>
        <v>8.8331958828134898</v>
      </c>
      <c r="AW822">
        <f t="shared" si="474"/>
        <v>10.236911333413556</v>
      </c>
      <c r="AX822">
        <f t="shared" si="475"/>
        <v>1.1589136558526045</v>
      </c>
      <c r="AY822" s="5"/>
      <c r="BD822" s="5"/>
    </row>
    <row r="823" spans="1:61">
      <c r="A823">
        <v>453</v>
      </c>
      <c r="B823">
        <v>82</v>
      </c>
      <c r="C823" t="s">
        <v>58</v>
      </c>
      <c r="D823">
        <v>1</v>
      </c>
      <c r="E823" s="2">
        <f t="shared" si="462"/>
        <v>258</v>
      </c>
      <c r="F823" s="3">
        <v>30574.752083333333</v>
      </c>
      <c r="G823" t="s">
        <v>47</v>
      </c>
      <c r="H823" s="3"/>
      <c r="I823">
        <v>-29.6</v>
      </c>
      <c r="J823">
        <v>1040</v>
      </c>
      <c r="K823">
        <v>26</v>
      </c>
      <c r="L823">
        <v>53.8</v>
      </c>
      <c r="M823">
        <v>55.8</v>
      </c>
      <c r="N823">
        <v>350</v>
      </c>
      <c r="O823" t="s">
        <v>46</v>
      </c>
      <c r="P823">
        <v>24.6</v>
      </c>
      <c r="Q823">
        <v>16.71</v>
      </c>
      <c r="R823">
        <v>346</v>
      </c>
      <c r="S823">
        <v>0.5746</v>
      </c>
      <c r="T823">
        <v>34.4</v>
      </c>
      <c r="U823">
        <v>26.8</v>
      </c>
      <c r="V823">
        <v>179</v>
      </c>
      <c r="W823">
        <v>371</v>
      </c>
      <c r="X823">
        <v>3.4418000000000002</v>
      </c>
      <c r="AM823">
        <v>212</v>
      </c>
      <c r="AN823">
        <f t="shared" si="476"/>
        <v>2493.8674400000004</v>
      </c>
      <c r="AO823">
        <f t="shared" si="471"/>
        <v>48.541357753617454</v>
      </c>
      <c r="AQ823">
        <f t="shared" si="472"/>
        <v>1.6723111526596668</v>
      </c>
      <c r="AS823">
        <f>0.15852+0.0847*COS(RADIANS(E823/365*360))</f>
        <v>0.13583612835276379</v>
      </c>
      <c r="AU823">
        <v>371</v>
      </c>
      <c r="AV823">
        <f t="shared" si="473"/>
        <v>43.290890357898597</v>
      </c>
      <c r="AW823">
        <f t="shared" si="474"/>
        <v>51.556557371043418</v>
      </c>
      <c r="AX823">
        <f t="shared" si="475"/>
        <v>1.190933171963203</v>
      </c>
      <c r="AY823" s="5">
        <f>W823*AS823*AV823/SQRT(W823^2*AS823^2-AV823^2)</f>
        <v>84.564308997639998</v>
      </c>
      <c r="AZ823">
        <f>LN(AY823)-LN(1+EXP(614.6/8.314-200000/AN823))+32879/AN823</f>
        <v>17.619568455481641</v>
      </c>
      <c r="BA823">
        <f>EXP(AZ823-32879/8.314/298.16)/(1+EXP(614.6/8.314-200000/298.16/8.314))</f>
        <v>77.857055358102471</v>
      </c>
      <c r="BB823">
        <f>+EXP(11.88-14510/AN823)*1000</f>
        <v>429116.15431451064</v>
      </c>
      <c r="BC823">
        <f>+EXP(38.08-80470/AN823)</f>
        <v>334.57059428126126</v>
      </c>
      <c r="BD823" s="5">
        <f>(X823+AQ823)*(V823+BC823*(1+212.78/BB823*1000))/(V823-AO823)</f>
        <v>26.635896656438963</v>
      </c>
      <c r="BE823">
        <f>+LN(BD823)-LN(1+EXP(645/8.31-203000/AN823))+(74000/AN823)</f>
        <v>32.932534021855226</v>
      </c>
      <c r="BF823">
        <f>EXP(BE823-74000/8.314/298.16)/(1+EXP(645/8.314-203000/298.16/8.314))</f>
        <v>21.483410075932856</v>
      </c>
    </row>
    <row r="824" spans="1:61">
      <c r="A824">
        <v>453</v>
      </c>
      <c r="B824">
        <v>82</v>
      </c>
      <c r="C824" t="s">
        <v>58</v>
      </c>
      <c r="D824">
        <v>1</v>
      </c>
      <c r="E824" s="2">
        <f t="shared" si="470"/>
        <v>258</v>
      </c>
      <c r="F824" s="3">
        <v>30574.428472222222</v>
      </c>
      <c r="G824" t="s">
        <v>47</v>
      </c>
      <c r="H824" s="3"/>
      <c r="I824">
        <v>-29.5</v>
      </c>
      <c r="J824">
        <v>1040</v>
      </c>
      <c r="K824">
        <v>25.4</v>
      </c>
      <c r="L824">
        <v>57.5</v>
      </c>
      <c r="M824">
        <v>58.3</v>
      </c>
      <c r="N824">
        <v>350</v>
      </c>
      <c r="O824" t="s">
        <v>46</v>
      </c>
      <c r="P824">
        <v>24.2</v>
      </c>
      <c r="Q824">
        <v>16.765999999999998</v>
      </c>
      <c r="R824">
        <v>344</v>
      </c>
      <c r="S824">
        <v>0.78700000000000003</v>
      </c>
      <c r="T824">
        <v>46.9</v>
      </c>
      <c r="U824">
        <v>27.1</v>
      </c>
      <c r="V824">
        <v>204</v>
      </c>
      <c r="W824">
        <v>475</v>
      </c>
      <c r="X824">
        <v>3.9182999999999999</v>
      </c>
      <c r="AM824">
        <v>212</v>
      </c>
      <c r="AN824">
        <f t="shared" si="476"/>
        <v>2496.3616400000005</v>
      </c>
      <c r="AO824">
        <f t="shared" si="471"/>
        <v>49.108425610947577</v>
      </c>
      <c r="AQ824">
        <f t="shared" si="472"/>
        <v>1.7109755442722845</v>
      </c>
      <c r="AS824">
        <f>0.15852+0.0847*COS(RADIANS(E824/365*360))</f>
        <v>0.13583612835276379</v>
      </c>
      <c r="AU824">
        <v>475</v>
      </c>
      <c r="AV824">
        <f t="shared" si="473"/>
        <v>43.934266569651001</v>
      </c>
      <c r="AW824">
        <f t="shared" si="474"/>
        <v>52.103195439927617</v>
      </c>
      <c r="AX824">
        <f t="shared" si="475"/>
        <v>1.1859352507302254</v>
      </c>
      <c r="AY824" s="5">
        <f>W824*AS824*AV824/SQRT(W824^2*AS824^2-AV824^2)</f>
        <v>59.989973703749662</v>
      </c>
      <c r="AZ824">
        <f>LN(AY824)-LN(1+EXP(614.6/8.314-200000/AN824))+32879/AN824</f>
        <v>17.262904033599838</v>
      </c>
      <c r="BA824">
        <f>EXP(AZ824-32879/8.314/298.16)/(1+EXP(614.6/8.314-200000/298.16/8.314))</f>
        <v>54.500512205146883</v>
      </c>
      <c r="BB824">
        <f>+EXP(11.88-14510/AN824)*1000</f>
        <v>431617.97180952638</v>
      </c>
      <c r="BC824">
        <f>+EXP(38.08-80470/AN824)</f>
        <v>345.53264083401922</v>
      </c>
      <c r="BD824" s="5">
        <f>(X824+AQ824)*(V824+BC824*(1+212.78/BB824*1000))/(V824-AO824)</f>
        <v>26.162621721872718</v>
      </c>
      <c r="BE824">
        <f>+LN(BD824)-LN(1+EXP(645/8.31-203000/AN824))+(74000/AN824)</f>
        <v>32.883074402318861</v>
      </c>
      <c r="BF824">
        <f>EXP(BE824-74000/8.314/298.16)/(1+EXP(645/8.314-203000/298.16/8.314))</f>
        <v>20.44669781409392</v>
      </c>
    </row>
    <row r="825" spans="1:61">
      <c r="A825">
        <v>453</v>
      </c>
      <c r="B825">
        <v>82</v>
      </c>
      <c r="C825" t="s">
        <v>58</v>
      </c>
      <c r="D825">
        <v>1</v>
      </c>
      <c r="E825" s="2">
        <f t="shared" si="462"/>
        <v>258</v>
      </c>
      <c r="F825" s="3">
        <v>30574.713194444445</v>
      </c>
      <c r="G825" t="s">
        <v>47</v>
      </c>
      <c r="H825" s="3"/>
      <c r="I825">
        <v>-31.8</v>
      </c>
      <c r="J825">
        <v>1040</v>
      </c>
      <c r="K825">
        <v>29.5</v>
      </c>
      <c r="L825">
        <v>46.6</v>
      </c>
      <c r="M825">
        <v>50</v>
      </c>
      <c r="N825">
        <v>350</v>
      </c>
      <c r="O825" t="s">
        <v>46</v>
      </c>
      <c r="P825">
        <v>26.8</v>
      </c>
      <c r="Q825">
        <v>26.83</v>
      </c>
      <c r="R825">
        <v>345</v>
      </c>
      <c r="S825">
        <v>1.0704</v>
      </c>
      <c r="T825">
        <v>39.9</v>
      </c>
      <c r="U825">
        <v>31.7</v>
      </c>
      <c r="V825">
        <v>182</v>
      </c>
      <c r="W825">
        <v>1213</v>
      </c>
      <c r="X825">
        <v>3.7827000000000002</v>
      </c>
      <c r="AM825">
        <v>212</v>
      </c>
      <c r="AN825">
        <f t="shared" si="476"/>
        <v>2534.6060400000001</v>
      </c>
      <c r="AO825">
        <f t="shared" si="471"/>
        <v>58.513438232512392</v>
      </c>
      <c r="AQ825">
        <f t="shared" si="472"/>
        <v>2.4154997013412949</v>
      </c>
      <c r="AS825">
        <f>0.15852+0.0847*COS(RADIANS(E825/365*360))</f>
        <v>0.13583612835276379</v>
      </c>
      <c r="AU825">
        <v>1213</v>
      </c>
      <c r="AV825">
        <f t="shared" si="473"/>
        <v>60.036598958463195</v>
      </c>
      <c r="AW825">
        <f t="shared" si="474"/>
        <v>71.946648847408355</v>
      </c>
      <c r="AX825">
        <f t="shared" si="475"/>
        <v>1.1983798232339113</v>
      </c>
      <c r="AY825" s="5">
        <f>W825*AS825*AV825/SQRT(W825^2*AS825^2-AV825^2)</f>
        <v>64.468476263403204</v>
      </c>
      <c r="AZ825">
        <f>LN(AY825)-LN(1+EXP(614.6/8.314-200000/AN825))+32879/AN825</f>
        <v>17.131390282709429</v>
      </c>
      <c r="BA825">
        <f>EXP(AZ825-32879/8.314/298.16)/(1+EXP(614.6/8.314-200000/298.16/8.314))</f>
        <v>47.784262505192615</v>
      </c>
      <c r="BB825">
        <f>+EXP(11.88-14510/AN825)*1000</f>
        <v>471182.0078136056</v>
      </c>
      <c r="BC825">
        <f>+EXP(38.08-80470/AN825)</f>
        <v>561.98562586702178</v>
      </c>
      <c r="BD825" s="5">
        <f>(X825+AQ825)*(V825+BC825*(1+212.78/BB825*1000))/(V825-AO825)</f>
        <v>50.081453786117926</v>
      </c>
      <c r="BE825">
        <f>+LN(BD825)-LN(1+EXP(645/8.31-203000/AN825))+(74000/AN825)</f>
        <v>33.028624688371082</v>
      </c>
      <c r="BF825">
        <f>EXP(BE825-74000/8.314/298.16)/(1+EXP(645/8.314-203000/298.16/8.314))</f>
        <v>23.650202550842916</v>
      </c>
    </row>
    <row r="826" spans="1:61">
      <c r="A826">
        <v>453</v>
      </c>
      <c r="B826">
        <v>82</v>
      </c>
      <c r="C826" t="s">
        <v>58</v>
      </c>
      <c r="D826">
        <v>1</v>
      </c>
      <c r="E826" s="2">
        <f t="shared" si="470"/>
        <v>258</v>
      </c>
      <c r="F826" s="3">
        <v>30574.345833333333</v>
      </c>
      <c r="G826" t="s">
        <v>47</v>
      </c>
      <c r="H826" s="3"/>
      <c r="I826">
        <v>-24.3</v>
      </c>
      <c r="J826">
        <v>1040</v>
      </c>
      <c r="K826">
        <v>23</v>
      </c>
      <c r="L826">
        <v>64.400000000000006</v>
      </c>
      <c r="M826">
        <v>66.400000000000006</v>
      </c>
      <c r="N826">
        <v>350</v>
      </c>
      <c r="O826" t="s">
        <v>46</v>
      </c>
      <c r="P826">
        <v>21.8</v>
      </c>
      <c r="Q826">
        <v>12.148</v>
      </c>
      <c r="R826">
        <v>344</v>
      </c>
      <c r="S826">
        <v>0.70269999999999999</v>
      </c>
      <c r="T826">
        <v>57.8</v>
      </c>
      <c r="U826">
        <v>24.4</v>
      </c>
      <c r="V826">
        <v>210</v>
      </c>
      <c r="W826">
        <v>1356</v>
      </c>
      <c r="X826">
        <v>4.6467000000000001</v>
      </c>
      <c r="AM826">
        <v>212</v>
      </c>
      <c r="AN826">
        <f t="shared" si="476"/>
        <v>2473.9138400000002</v>
      </c>
      <c r="AO826">
        <f t="shared" si="471"/>
        <v>44.197025009490986</v>
      </c>
      <c r="AQ826">
        <f t="shared" si="472"/>
        <v>1.3905377206113623</v>
      </c>
      <c r="AS826">
        <f>0.15852+0.0847*COS(RADIANS(E826/365*360))</f>
        <v>0.13583612835276379</v>
      </c>
      <c r="AU826">
        <v>1356</v>
      </c>
      <c r="AV826">
        <f t="shared" si="473"/>
        <v>43.460639098513454</v>
      </c>
      <c r="AW826">
        <f t="shared" si="474"/>
        <v>51.307180012836142</v>
      </c>
      <c r="AX826">
        <f t="shared" si="475"/>
        <v>1.1805436154893332</v>
      </c>
      <c r="AY826" s="5">
        <f>W826*AS826*AV826/SQRT(W826^2*AS826^2-AV826^2)</f>
        <v>44.723402306667538</v>
      </c>
      <c r="AZ826">
        <f>LN(AY826)-LN(1+EXP(614.6/8.314-200000/AN826))+32879/AN826</f>
        <v>17.089786535764055</v>
      </c>
      <c r="BA826">
        <f>EXP(AZ826-32879/8.314/298.16)/(1+EXP(614.6/8.314-200000/298.16/8.314))</f>
        <v>45.83704477406831</v>
      </c>
      <c r="BB826">
        <f>+EXP(11.88-14510/AN826)*1000</f>
        <v>409443.85163426376</v>
      </c>
      <c r="BC826">
        <f>+EXP(38.08-80470/AN826)</f>
        <v>257.90568410063975</v>
      </c>
      <c r="BD826" s="5">
        <f>(X826+AQ826)*(V826+BC826*(1+212.78/BB826*1000))/(V826-AO826)</f>
        <v>21.9177017060045</v>
      </c>
      <c r="BE826">
        <f>+LN(BD826)-LN(1+EXP(645/8.31-203000/AN826))+(74000/AN826)</f>
        <v>32.987671588601877</v>
      </c>
      <c r="BF826">
        <f>EXP(BE826-74000/8.314/298.16)/(1+EXP(645/8.314-203000/298.16/8.314))</f>
        <v>22.701218004861772</v>
      </c>
    </row>
    <row r="827" spans="1:61">
      <c r="A827">
        <v>453</v>
      </c>
      <c r="B827">
        <v>82</v>
      </c>
      <c r="C827" t="s">
        <v>58</v>
      </c>
      <c r="D827">
        <v>1</v>
      </c>
      <c r="E827" s="2">
        <f t="shared" si="462"/>
        <v>258</v>
      </c>
      <c r="F827" s="3">
        <v>30574.633333333335</v>
      </c>
      <c r="G827" t="s">
        <v>47</v>
      </c>
      <c r="H827" s="3"/>
      <c r="I827">
        <v>-33.799999999999997</v>
      </c>
      <c r="J827">
        <v>1040</v>
      </c>
      <c r="K827">
        <v>34.299999999999997</v>
      </c>
      <c r="L827">
        <v>36.5</v>
      </c>
      <c r="M827">
        <v>36.4</v>
      </c>
      <c r="N827">
        <v>350</v>
      </c>
      <c r="O827" t="s">
        <v>46</v>
      </c>
      <c r="P827">
        <v>33</v>
      </c>
      <c r="Q827">
        <v>38.024000000000001</v>
      </c>
      <c r="R827">
        <v>348</v>
      </c>
      <c r="S827">
        <v>0.90010000000000001</v>
      </c>
      <c r="T827">
        <v>23.7</v>
      </c>
      <c r="U827">
        <v>35.799999999999997</v>
      </c>
      <c r="V827">
        <v>258</v>
      </c>
      <c r="W827">
        <v>1572</v>
      </c>
      <c r="X827">
        <v>1.0705</v>
      </c>
      <c r="AM827">
        <v>212</v>
      </c>
      <c r="AN827">
        <f t="shared" si="476"/>
        <v>2568.6934400000005</v>
      </c>
      <c r="AO827">
        <f t="shared" si="471"/>
        <v>68.104147839297141</v>
      </c>
      <c r="AQ827">
        <f t="shared" si="472"/>
        <v>3.2563627398561534</v>
      </c>
      <c r="AS827">
        <f>0.15852+0.0847*COS(RADIANS(E827/365*360))</f>
        <v>0.13583612835276379</v>
      </c>
      <c r="AU827">
        <v>1572</v>
      </c>
      <c r="AV827">
        <f t="shared" si="473"/>
        <v>35.928856094664759</v>
      </c>
      <c r="AW827">
        <f t="shared" si="474"/>
        <v>42.747638748402878</v>
      </c>
      <c r="AX827">
        <f t="shared" si="475"/>
        <v>1.1897856874644743</v>
      </c>
      <c r="AY827" s="5"/>
      <c r="BD827" s="5"/>
    </row>
    <row r="828" spans="1:61">
      <c r="A828">
        <v>453</v>
      </c>
      <c r="B828">
        <v>82</v>
      </c>
      <c r="C828" t="s">
        <v>58</v>
      </c>
      <c r="D828">
        <v>1</v>
      </c>
      <c r="E828" s="2">
        <f t="shared" si="462"/>
        <v>258</v>
      </c>
      <c r="F828" s="3">
        <v>30574.675694444446</v>
      </c>
      <c r="G828" t="s">
        <v>47</v>
      </c>
      <c r="H828" s="3"/>
      <c r="I828">
        <v>-32.799999999999997</v>
      </c>
      <c r="J828">
        <v>1040</v>
      </c>
      <c r="K828">
        <v>31.8</v>
      </c>
      <c r="L828">
        <v>41.5</v>
      </c>
      <c r="M828">
        <v>44</v>
      </c>
      <c r="N828">
        <v>350</v>
      </c>
      <c r="O828" t="s">
        <v>46</v>
      </c>
      <c r="P828">
        <v>29</v>
      </c>
      <c r="Q828">
        <v>30.279</v>
      </c>
      <c r="R828">
        <v>347</v>
      </c>
      <c r="S828">
        <v>1.0448</v>
      </c>
      <c r="T828">
        <v>34.5</v>
      </c>
      <c r="U828">
        <v>33.1</v>
      </c>
      <c r="V828">
        <v>231</v>
      </c>
      <c r="W828">
        <v>1583</v>
      </c>
      <c r="X828">
        <v>2.1974999999999998</v>
      </c>
      <c r="AM828">
        <v>212</v>
      </c>
      <c r="AN828">
        <f t="shared" si="476"/>
        <v>2546.2456400000005</v>
      </c>
      <c r="AO828">
        <f t="shared" si="471"/>
        <v>61.654193477004654</v>
      </c>
      <c r="AQ828">
        <f t="shared" si="472"/>
        <v>2.6772820085164359</v>
      </c>
      <c r="AS828">
        <f>0.15852+0.0847*COS(RADIANS(E828/365*360))</f>
        <v>0.13583612835276379</v>
      </c>
      <c r="AU828">
        <v>1583</v>
      </c>
      <c r="AV828">
        <f t="shared" si="473"/>
        <v>40.796431530304275</v>
      </c>
      <c r="AW828">
        <f t="shared" si="474"/>
        <v>48.558148408622131</v>
      </c>
      <c r="AX828">
        <f t="shared" si="475"/>
        <v>1.190254798941234</v>
      </c>
      <c r="AY828" s="5"/>
      <c r="BD828" s="5"/>
    </row>
    <row r="829" spans="1:61">
      <c r="A829">
        <v>453</v>
      </c>
      <c r="B829">
        <v>82</v>
      </c>
      <c r="C829" t="s">
        <v>58</v>
      </c>
      <c r="D829">
        <v>1</v>
      </c>
      <c r="E829" s="2">
        <f t="shared" si="462"/>
        <v>258</v>
      </c>
      <c r="F829" s="3">
        <v>30574.595833333333</v>
      </c>
      <c r="G829" t="s">
        <v>47</v>
      </c>
      <c r="H829" s="3"/>
      <c r="I829">
        <v>-34</v>
      </c>
      <c r="J829">
        <v>1040</v>
      </c>
      <c r="K829">
        <v>36</v>
      </c>
      <c r="L829">
        <v>33.200000000000003</v>
      </c>
      <c r="M829">
        <v>33.799999999999997</v>
      </c>
      <c r="N829">
        <v>350</v>
      </c>
      <c r="O829" t="s">
        <v>46</v>
      </c>
      <c r="P829">
        <v>34.4</v>
      </c>
      <c r="Q829">
        <v>45.338999999999999</v>
      </c>
      <c r="R829">
        <v>349</v>
      </c>
      <c r="S829">
        <v>0.56189999999999996</v>
      </c>
      <c r="T829">
        <v>12.4</v>
      </c>
      <c r="U829">
        <v>38</v>
      </c>
      <c r="V829">
        <v>261</v>
      </c>
      <c r="W829">
        <v>1748</v>
      </c>
      <c r="X829">
        <v>0.51339999999999997</v>
      </c>
      <c r="AM829">
        <v>212</v>
      </c>
      <c r="AN829">
        <f t="shared" si="476"/>
        <v>2586.9842400000002</v>
      </c>
      <c r="AO829">
        <f t="shared" si="471"/>
        <v>73.761208864875314</v>
      </c>
      <c r="AQ829">
        <f t="shared" si="472"/>
        <v>3.8100649277111525</v>
      </c>
      <c r="AS829">
        <f>0.15852+0.0847*COS(RADIANS(E829/365*360))</f>
        <v>0.13583612835276379</v>
      </c>
      <c r="AU829">
        <v>1748</v>
      </c>
      <c r="AV829">
        <f t="shared" si="473"/>
        <v>37.732188603240957</v>
      </c>
      <c r="AW829">
        <f t="shared" si="474"/>
        <v>45.003503290195624</v>
      </c>
      <c r="AX829">
        <f t="shared" si="475"/>
        <v>1.1927085323200708</v>
      </c>
      <c r="AY829" s="5"/>
      <c r="BD829" s="5"/>
    </row>
    <row r="830" spans="1:61">
      <c r="A830">
        <v>453</v>
      </c>
      <c r="B830">
        <v>82</v>
      </c>
      <c r="C830" t="s">
        <v>58</v>
      </c>
      <c r="D830">
        <v>1</v>
      </c>
      <c r="E830" s="2">
        <f>ROUND(F830,0)-"1-1-83"+1</f>
        <v>258</v>
      </c>
      <c r="F830" s="3">
        <v>30574.384027777778</v>
      </c>
      <c r="G830" t="s">
        <v>47</v>
      </c>
      <c r="H830" s="3"/>
      <c r="I830">
        <v>-28.3</v>
      </c>
      <c r="J830">
        <v>1040</v>
      </c>
      <c r="K830">
        <v>24.9</v>
      </c>
      <c r="L830">
        <v>60</v>
      </c>
      <c r="M830">
        <v>64.400000000000006</v>
      </c>
      <c r="N830">
        <v>350</v>
      </c>
      <c r="O830" t="s">
        <v>46</v>
      </c>
      <c r="P830">
        <v>22.6</v>
      </c>
      <c r="Q830">
        <v>18.206</v>
      </c>
      <c r="R830">
        <v>344</v>
      </c>
      <c r="S830">
        <v>0.74929999999999997</v>
      </c>
      <c r="T830">
        <v>41.2</v>
      </c>
      <c r="U830">
        <v>27.9</v>
      </c>
      <c r="V830">
        <v>162</v>
      </c>
      <c r="W830">
        <v>1776</v>
      </c>
      <c r="X830">
        <v>4.4915000000000003</v>
      </c>
      <c r="AM830">
        <v>212</v>
      </c>
      <c r="AN830">
        <f t="shared" si="476"/>
        <v>2503.0128399999999</v>
      </c>
      <c r="AO830">
        <f t="shared" si="471"/>
        <v>50.647472208609194</v>
      </c>
      <c r="AQ830">
        <f t="shared" si="472"/>
        <v>1.8181023369013551</v>
      </c>
      <c r="AS830">
        <f>0.15852+0.0847*COS(RADIANS(E830/365*360))</f>
        <v>0.13583612835276379</v>
      </c>
      <c r="AU830">
        <v>1776</v>
      </c>
      <c r="AV830">
        <f t="shared" si="473"/>
        <v>59.67664783331972</v>
      </c>
      <c r="AW830">
        <f t="shared" si="474"/>
        <v>71.441008623198968</v>
      </c>
      <c r="AX830">
        <f t="shared" si="475"/>
        <v>1.1971350807561743</v>
      </c>
      <c r="AY830" s="5">
        <f>W830*AS830*AV830/SQRT(W830^2*AS830^2-AV830^2)</f>
        <v>61.590815348901835</v>
      </c>
      <c r="AZ830">
        <f>LN(AY830)-LN(1+EXP(614.6/8.314-200000/AN830))+32879/AN830</f>
        <v>17.253757246009794</v>
      </c>
      <c r="BA830">
        <f>EXP(AZ830-32879/8.314/298.16)/(1+EXP(614.6/8.314-200000/298.16/8.314))</f>
        <v>54.004280519082783</v>
      </c>
      <c r="BB830">
        <f>+EXP(11.88-14510/AN830)*1000</f>
        <v>438336.19745263638</v>
      </c>
      <c r="BC830">
        <f>+EXP(38.08-80470/AN830)</f>
        <v>376.43456180501818</v>
      </c>
      <c r="BD830" s="5">
        <f>(X830+AQ830)*(V830+BC830*(1+212.78/BB830*1000))/(V830-AO830)</f>
        <v>40.863642149897743</v>
      </c>
      <c r="BE830">
        <f>+LN(BD830)-LN(1+EXP(645/8.31-203000/AN830))+(74000/AN830)</f>
        <v>33.244416301390274</v>
      </c>
      <c r="BF830">
        <f>EXP(BE830-74000/8.314/298.16)/(1+EXP(645/8.314-203000/298.16/8.314))</f>
        <v>29.346206645072233</v>
      </c>
    </row>
    <row r="831" spans="1:61">
      <c r="A831">
        <v>453</v>
      </c>
      <c r="B831">
        <v>82</v>
      </c>
      <c r="C831" t="s">
        <v>58</v>
      </c>
      <c r="D831">
        <v>1</v>
      </c>
      <c r="E831" s="2">
        <f t="shared" si="462"/>
        <v>258</v>
      </c>
      <c r="F831" s="3">
        <v>30574.547916666666</v>
      </c>
      <c r="G831" t="s">
        <v>47</v>
      </c>
      <c r="H831" s="3"/>
      <c r="I831">
        <v>-39.299999999999997</v>
      </c>
      <c r="J831">
        <v>1040</v>
      </c>
      <c r="K831">
        <v>32.299999999999997</v>
      </c>
      <c r="L831">
        <v>39.1</v>
      </c>
      <c r="M831">
        <v>40.799999999999997</v>
      </c>
      <c r="N831">
        <v>350</v>
      </c>
      <c r="O831" t="s">
        <v>46</v>
      </c>
      <c r="P831">
        <v>30.8</v>
      </c>
      <c r="Q831">
        <v>38.21</v>
      </c>
      <c r="R831">
        <v>350</v>
      </c>
      <c r="S831">
        <v>0.27</v>
      </c>
      <c r="T831">
        <v>7.1</v>
      </c>
      <c r="U831">
        <v>35.6</v>
      </c>
      <c r="V831">
        <v>350</v>
      </c>
      <c r="W831">
        <v>1842</v>
      </c>
      <c r="X831">
        <v>-9.4500000000000001E-2</v>
      </c>
      <c r="AM831">
        <v>212</v>
      </c>
      <c r="AN831">
        <f t="shared" si="476"/>
        <v>2567.0306400000004</v>
      </c>
      <c r="AO831">
        <f t="shared" si="471"/>
        <v>67.60809037901133</v>
      </c>
      <c r="AQ831">
        <f t="shared" si="472"/>
        <v>3.2098491344185147</v>
      </c>
      <c r="AS831">
        <f>0.15852+0.0847*COS(RADIANS(E831/365*360))</f>
        <v>0.13583612835276379</v>
      </c>
      <c r="AU831">
        <v>1842</v>
      </c>
      <c r="AV831">
        <f t="shared" si="473"/>
        <v>21.411630535154867</v>
      </c>
      <c r="AW831">
        <f t="shared" si="474"/>
        <v>25.206863601734323</v>
      </c>
      <c r="AX831">
        <f t="shared" si="475"/>
        <v>1.1772510066595918</v>
      </c>
      <c r="AY831" s="5"/>
      <c r="BD831" s="5"/>
    </row>
    <row r="832" spans="1:61">
      <c r="A832">
        <v>453</v>
      </c>
      <c r="B832">
        <v>82</v>
      </c>
      <c r="C832" t="s">
        <v>58</v>
      </c>
      <c r="D832">
        <v>1</v>
      </c>
      <c r="E832" s="2">
        <f>ROUND(F832,0)-"1-1-83"+1</f>
        <v>258</v>
      </c>
      <c r="F832" s="3">
        <v>30574.46736111111</v>
      </c>
      <c r="G832" t="s">
        <v>47</v>
      </c>
      <c r="H832" s="3"/>
      <c r="I832">
        <v>-31.6</v>
      </c>
      <c r="J832">
        <v>1040</v>
      </c>
      <c r="K832">
        <v>29.9</v>
      </c>
      <c r="L832">
        <v>47.1</v>
      </c>
      <c r="M832">
        <v>52.8</v>
      </c>
      <c r="N832">
        <v>350</v>
      </c>
      <c r="O832" t="s">
        <v>46</v>
      </c>
      <c r="P832">
        <v>26.4</v>
      </c>
      <c r="Q832">
        <v>29.654</v>
      </c>
      <c r="R832">
        <v>347</v>
      </c>
      <c r="S832">
        <v>0.64459999999999995</v>
      </c>
      <c r="T832">
        <v>21.7</v>
      </c>
      <c r="U832">
        <v>33</v>
      </c>
      <c r="V832">
        <v>198</v>
      </c>
      <c r="W832">
        <v>1891</v>
      </c>
      <c r="X832">
        <v>1.8499000000000001</v>
      </c>
      <c r="AM832">
        <v>212</v>
      </c>
      <c r="AN832">
        <f t="shared" si="476"/>
        <v>2545.4142400000001</v>
      </c>
      <c r="AO832">
        <f t="shared" si="471"/>
        <v>61.425341421221717</v>
      </c>
      <c r="AQ832">
        <f t="shared" si="472"/>
        <v>2.6577598415676866</v>
      </c>
      <c r="AS832">
        <f>0.15852+0.0847*COS(RADIANS(E832/365*360))</f>
        <v>0.13583612835276379</v>
      </c>
      <c r="AU832">
        <v>1891</v>
      </c>
      <c r="AV832">
        <f t="shared" si="473"/>
        <v>42.358831520833391</v>
      </c>
      <c r="AW832">
        <f t="shared" si="474"/>
        <v>50.694709480257892</v>
      </c>
      <c r="AX832">
        <f t="shared" si="475"/>
        <v>1.1967919713584323</v>
      </c>
      <c r="AY832" s="5"/>
      <c r="BD832" s="5"/>
    </row>
    <row r="833" spans="1:61">
      <c r="A833">
        <v>453</v>
      </c>
      <c r="B833">
        <v>82</v>
      </c>
      <c r="C833" t="s">
        <v>58</v>
      </c>
      <c r="D833">
        <v>1</v>
      </c>
      <c r="E833" s="2">
        <f t="shared" si="462"/>
        <v>258</v>
      </c>
      <c r="F833" s="3">
        <v>30574.508333333335</v>
      </c>
      <c r="G833" t="s">
        <v>47</v>
      </c>
      <c r="H833" s="3"/>
      <c r="I833">
        <v>-34.9</v>
      </c>
      <c r="J833">
        <v>1040</v>
      </c>
      <c r="K833">
        <v>32.5</v>
      </c>
      <c r="L833">
        <v>41.6</v>
      </c>
      <c r="M833">
        <v>45</v>
      </c>
      <c r="N833">
        <v>350</v>
      </c>
      <c r="O833" t="s">
        <v>46</v>
      </c>
      <c r="P833">
        <v>30</v>
      </c>
      <c r="Q833">
        <v>34.063000000000002</v>
      </c>
      <c r="R833">
        <v>350</v>
      </c>
      <c r="S833">
        <v>0.43480000000000002</v>
      </c>
      <c r="T833">
        <v>12.8</v>
      </c>
      <c r="U833">
        <v>34.700000000000003</v>
      </c>
      <c r="V833">
        <v>316</v>
      </c>
      <c r="W833">
        <v>1923</v>
      </c>
      <c r="X833">
        <v>0.12559999999999999</v>
      </c>
      <c r="AM833">
        <v>212</v>
      </c>
      <c r="AN833">
        <f t="shared" si="476"/>
        <v>2559.5480400000001</v>
      </c>
      <c r="AO833">
        <f t="shared" si="471"/>
        <v>65.412477525109026</v>
      </c>
      <c r="AQ833">
        <f t="shared" si="472"/>
        <v>3.007928133621276</v>
      </c>
      <c r="AS833">
        <f>0.15852+0.0847*COS(RADIANS(E833/365*360))</f>
        <v>0.13583612835276379</v>
      </c>
      <c r="AU833">
        <v>1923</v>
      </c>
      <c r="AV833">
        <f t="shared" si="473"/>
        <v>22.349693290801657</v>
      </c>
      <c r="AW833">
        <f t="shared" si="474"/>
        <v>26.370352546691432</v>
      </c>
      <c r="AX833">
        <f t="shared" si="475"/>
        <v>1.1798977374577457</v>
      </c>
      <c r="AY833" s="5"/>
      <c r="BD833" s="5"/>
    </row>
    <row r="834" spans="1:61">
      <c r="E834" s="2"/>
      <c r="F834" s="3"/>
      <c r="H834" s="3"/>
    </row>
    <row r="835" spans="1:61">
      <c r="A835" s="8">
        <v>453</v>
      </c>
      <c r="B835" s="8">
        <v>82</v>
      </c>
      <c r="C835" t="s">
        <v>58</v>
      </c>
      <c r="D835" s="8">
        <v>2</v>
      </c>
      <c r="E835" s="2">
        <f t="shared" ref="E835:E842" si="477">ROUND(F835,0)-"1-1-83"+1</f>
        <v>258</v>
      </c>
      <c r="F835" s="3">
        <v>30574.24722222222</v>
      </c>
      <c r="G835" t="s">
        <v>47</v>
      </c>
      <c r="H835" s="3"/>
      <c r="I835" t="s">
        <v>46</v>
      </c>
      <c r="J835">
        <v>1040</v>
      </c>
      <c r="K835">
        <v>17.7</v>
      </c>
      <c r="L835">
        <v>45.6</v>
      </c>
      <c r="M835">
        <v>38.700000000000003</v>
      </c>
      <c r="N835">
        <v>350</v>
      </c>
      <c r="O835" t="s">
        <v>46</v>
      </c>
      <c r="P835">
        <v>17.2</v>
      </c>
      <c r="Q835">
        <v>11.105</v>
      </c>
      <c r="R835">
        <v>351</v>
      </c>
      <c r="S835">
        <v>1.6918</v>
      </c>
      <c r="T835">
        <v>152.30000000000001</v>
      </c>
      <c r="U835">
        <v>18</v>
      </c>
      <c r="V835">
        <v>357</v>
      </c>
      <c r="W835">
        <v>1</v>
      </c>
      <c r="X835">
        <v>-1.1288</v>
      </c>
      <c r="AH835">
        <v>-0.87870000000000004</v>
      </c>
      <c r="AI835">
        <v>2.3300000000000001E-2</v>
      </c>
      <c r="AJ835">
        <v>5</v>
      </c>
      <c r="AK835">
        <f>AVERAGE(U835:U839)</f>
        <v>20.919999999999998</v>
      </c>
      <c r="AL835">
        <f>AVERAGE(V835:V839)</f>
        <v>369.2</v>
      </c>
      <c r="AM835">
        <v>212</v>
      </c>
      <c r="AN835">
        <f>8.314*(AK835+273.16)</f>
        <v>2444.9811200000004</v>
      </c>
      <c r="AO835">
        <f t="shared" ref="AO835:AO849" si="478">0.5*AM835/1.01325*1000/EXP(-3.9489+28990/AN835)</f>
        <v>38.47424717453012</v>
      </c>
      <c r="AP835">
        <f>LN(-AH835)+57052/AN835</f>
        <v>23.205019777703292</v>
      </c>
      <c r="AQ835">
        <f t="shared" ref="AQ835:AQ849" si="479">EXP(AP$835-57052/AN835)</f>
        <v>0.87870000000000026</v>
      </c>
      <c r="AR835">
        <f>AI835*4*(1+2*AO835/AL835)/(1-AO835/AL835)</f>
        <v>0.12572664607486886</v>
      </c>
      <c r="AS835">
        <f>0.15852+0.0847*COS(RADIANS(E835/365*360))</f>
        <v>0.13583612835276379</v>
      </c>
      <c r="AT835">
        <f>0.000000926*E835*E835 - 0.000385884*E835+ 0.056568805</f>
        <v>1.8648996999999987E-2</v>
      </c>
      <c r="AU835">
        <v>1</v>
      </c>
      <c r="AV835">
        <f t="shared" ref="AV835:AV849" si="480">(X835+AQ835)/(V835-AO835)*(4*V835+8*AO835)</f>
        <v>-1.362910439410117</v>
      </c>
      <c r="AW835">
        <f t="shared" ref="AW835:AW849" si="481">(X835+AQ835)/(V835-AO835)*(4.5*V835+10.5*AO835)</f>
        <v>-1.5785880492626463</v>
      </c>
      <c r="AX835">
        <f t="shared" ref="AX835:AX849" si="482">AW835/AV835</f>
        <v>1.1582478229060136</v>
      </c>
      <c r="AY835" s="5"/>
      <c r="BD835" s="5"/>
      <c r="BG835">
        <f>AVERAGE(BA835:BA849)</f>
        <v>42.055637620739738</v>
      </c>
      <c r="BH835">
        <f>AVERAGE(BF835:BF849)</f>
        <v>22.535220661126015</v>
      </c>
      <c r="BI835">
        <f>BG835/BH835</f>
        <v>1.8662181415106831</v>
      </c>
    </row>
    <row r="836" spans="1:61">
      <c r="A836">
        <v>453</v>
      </c>
      <c r="B836">
        <v>82</v>
      </c>
      <c r="C836" t="s">
        <v>58</v>
      </c>
      <c r="D836">
        <v>2</v>
      </c>
      <c r="E836" s="2">
        <f t="shared" si="462"/>
        <v>258</v>
      </c>
      <c r="F836" s="3">
        <v>30574.77986111111</v>
      </c>
      <c r="G836" t="s">
        <v>47</v>
      </c>
      <c r="H836" s="3"/>
      <c r="I836">
        <v>-27.7</v>
      </c>
      <c r="J836">
        <v>1040</v>
      </c>
      <c r="K836">
        <v>22.2</v>
      </c>
      <c r="L836">
        <v>64.5</v>
      </c>
      <c r="M836">
        <v>64.599999999999994</v>
      </c>
      <c r="N836">
        <v>350</v>
      </c>
      <c r="O836" t="s">
        <v>46</v>
      </c>
      <c r="P836">
        <v>22</v>
      </c>
      <c r="Q836">
        <v>9.8949999999999996</v>
      </c>
      <c r="R836">
        <v>351</v>
      </c>
      <c r="S836">
        <v>3.6700000000000003E-2</v>
      </c>
      <c r="T836">
        <v>3.7</v>
      </c>
      <c r="U836">
        <v>22.6</v>
      </c>
      <c r="V836">
        <v>531</v>
      </c>
      <c r="W836">
        <v>8</v>
      </c>
      <c r="X836">
        <v>-0.43540000000000001</v>
      </c>
      <c r="AM836">
        <v>212</v>
      </c>
      <c r="AN836">
        <f t="shared" ref="AN836:AN849" si="483">8.314*(U836+273.16)</f>
        <v>2458.9486400000005</v>
      </c>
      <c r="AO836">
        <f t="shared" si="478"/>
        <v>41.154771758127119</v>
      </c>
      <c r="AQ836">
        <f t="shared" si="479"/>
        <v>1.0032390651530303</v>
      </c>
      <c r="AS836">
        <f>0.15852+0.0847*COS(RADIANS(E836/365*360))</f>
        <v>0.13583612835276379</v>
      </c>
      <c r="AU836">
        <v>8</v>
      </c>
      <c r="AV836">
        <f t="shared" si="480"/>
        <v>2.8438461600588605</v>
      </c>
      <c r="AW836">
        <f t="shared" si="481"/>
        <v>3.27088816749706</v>
      </c>
      <c r="AX836">
        <f t="shared" si="482"/>
        <v>1.1501635402912795</v>
      </c>
      <c r="AY836" s="5"/>
      <c r="BD836" s="5"/>
    </row>
    <row r="837" spans="1:61">
      <c r="A837">
        <v>453</v>
      </c>
      <c r="B837">
        <v>82</v>
      </c>
      <c r="C837" t="s">
        <v>58</v>
      </c>
      <c r="D837">
        <v>2</v>
      </c>
      <c r="E837" s="2">
        <f t="shared" si="477"/>
        <v>258</v>
      </c>
      <c r="F837" s="3">
        <v>30574.28263888889</v>
      </c>
      <c r="G837" t="s">
        <v>47</v>
      </c>
      <c r="H837" s="3"/>
      <c r="I837">
        <v>-21</v>
      </c>
      <c r="J837">
        <v>1040</v>
      </c>
      <c r="K837">
        <v>17.8</v>
      </c>
      <c r="L837">
        <v>45.7</v>
      </c>
      <c r="M837">
        <v>38.4</v>
      </c>
      <c r="N837">
        <v>350</v>
      </c>
      <c r="O837" t="s">
        <v>46</v>
      </c>
      <c r="P837">
        <v>18</v>
      </c>
      <c r="Q837">
        <v>11.282999999999999</v>
      </c>
      <c r="R837">
        <v>350</v>
      </c>
      <c r="S837">
        <v>1.0027999999999999</v>
      </c>
      <c r="T837">
        <v>88.9</v>
      </c>
      <c r="U837">
        <v>18.2</v>
      </c>
      <c r="V837">
        <v>349</v>
      </c>
      <c r="W837">
        <v>21</v>
      </c>
      <c r="X837">
        <v>-0.30730000000000002</v>
      </c>
      <c r="AM837">
        <v>212</v>
      </c>
      <c r="AN837">
        <f t="shared" si="483"/>
        <v>2422.3670400000001</v>
      </c>
      <c r="AO837">
        <f t="shared" si="478"/>
        <v>34.442741323101345</v>
      </c>
      <c r="AQ837">
        <f t="shared" si="479"/>
        <v>0.70669925414228918</v>
      </c>
      <c r="AS837">
        <f>0.15852+0.0847*COS(RADIANS(E837/365*360))</f>
        <v>0.13583612835276379</v>
      </c>
      <c r="AU837">
        <v>21</v>
      </c>
      <c r="AV837">
        <f t="shared" si="480"/>
        <v>2.1223881564560618</v>
      </c>
      <c r="AW837">
        <f t="shared" si="481"/>
        <v>2.4532855684989325</v>
      </c>
      <c r="AX837">
        <f t="shared" si="482"/>
        <v>1.1559080562319946</v>
      </c>
      <c r="AY837" s="5"/>
      <c r="BD837" s="5"/>
    </row>
    <row r="838" spans="1:61">
      <c r="A838">
        <v>453</v>
      </c>
      <c r="B838">
        <v>82</v>
      </c>
      <c r="C838" t="s">
        <v>58</v>
      </c>
      <c r="D838">
        <v>2</v>
      </c>
      <c r="E838" s="2">
        <f t="shared" si="477"/>
        <v>258</v>
      </c>
      <c r="F838" s="3">
        <v>30574.310416666667</v>
      </c>
      <c r="G838" t="s">
        <v>47</v>
      </c>
      <c r="H838" s="3"/>
      <c r="I838">
        <v>-21.3</v>
      </c>
      <c r="J838">
        <v>1040</v>
      </c>
      <c r="K838">
        <v>19.100000000000001</v>
      </c>
      <c r="L838">
        <v>43.6</v>
      </c>
      <c r="M838">
        <v>38.200000000000003</v>
      </c>
      <c r="N838">
        <v>350</v>
      </c>
      <c r="O838" t="s">
        <v>46</v>
      </c>
      <c r="P838">
        <v>19.2</v>
      </c>
      <c r="Q838">
        <v>12.551</v>
      </c>
      <c r="R838">
        <v>349</v>
      </c>
      <c r="S838">
        <v>0.70369999999999999</v>
      </c>
      <c r="T838">
        <v>56.1</v>
      </c>
      <c r="U838">
        <v>19.399999999999999</v>
      </c>
      <c r="V838">
        <v>334</v>
      </c>
      <c r="W838">
        <v>58</v>
      </c>
      <c r="X838">
        <v>0.27860000000000001</v>
      </c>
      <c r="AM838">
        <v>212</v>
      </c>
      <c r="AN838">
        <f t="shared" si="483"/>
        <v>2432.34384</v>
      </c>
      <c r="AO838">
        <f t="shared" si="478"/>
        <v>36.175648031430022</v>
      </c>
      <c r="AQ838">
        <f t="shared" si="479"/>
        <v>0.77837597251475832</v>
      </c>
      <c r="AS838">
        <f>0.15852+0.0847*COS(RADIANS(E838/365*360))</f>
        <v>0.13583612835276379</v>
      </c>
      <c r="AU838">
        <v>58</v>
      </c>
      <c r="AV838">
        <f t="shared" si="480"/>
        <v>5.7685485219690884</v>
      </c>
      <c r="AW838">
        <f t="shared" si="481"/>
        <v>6.6821976662039813</v>
      </c>
      <c r="AX838">
        <f t="shared" si="482"/>
        <v>1.1583845816248799</v>
      </c>
      <c r="AY838" s="5"/>
      <c r="BD838" s="5"/>
    </row>
    <row r="839" spans="1:61">
      <c r="A839">
        <v>453</v>
      </c>
      <c r="B839">
        <v>82</v>
      </c>
      <c r="C839" t="s">
        <v>58</v>
      </c>
      <c r="D839">
        <v>2</v>
      </c>
      <c r="E839" s="2">
        <f t="shared" si="462"/>
        <v>258</v>
      </c>
      <c r="F839" s="3">
        <v>30574.754861111112</v>
      </c>
      <c r="G839" t="s">
        <v>47</v>
      </c>
      <c r="H839" s="3"/>
      <c r="I839">
        <v>-29.6</v>
      </c>
      <c r="J839">
        <v>1040</v>
      </c>
      <c r="K839">
        <v>26</v>
      </c>
      <c r="L839">
        <v>53.5</v>
      </c>
      <c r="M839">
        <v>56.5</v>
      </c>
      <c r="N839">
        <v>350</v>
      </c>
      <c r="O839" t="s">
        <v>46</v>
      </c>
      <c r="P839">
        <v>24.4</v>
      </c>
      <c r="Q839">
        <v>16.009</v>
      </c>
      <c r="R839">
        <v>349</v>
      </c>
      <c r="S839">
        <v>0.25309999999999999</v>
      </c>
      <c r="T839">
        <v>15.8</v>
      </c>
      <c r="U839">
        <v>26.4</v>
      </c>
      <c r="V839">
        <v>275</v>
      </c>
      <c r="W839">
        <v>60</v>
      </c>
      <c r="X839">
        <v>0.65239999999999998</v>
      </c>
      <c r="AM839">
        <v>212</v>
      </c>
      <c r="AN839">
        <f t="shared" si="483"/>
        <v>2490.5418399999999</v>
      </c>
      <c r="AO839">
        <f t="shared" si="478"/>
        <v>47.793710548778606</v>
      </c>
      <c r="AQ839">
        <f t="shared" si="479"/>
        <v>1.3465621515855526</v>
      </c>
      <c r="AS839">
        <f>0.15852+0.0847*COS(RADIANS(E839/365*360))</f>
        <v>0.13583612835276379</v>
      </c>
      <c r="AU839">
        <v>60</v>
      </c>
      <c r="AV839">
        <f t="shared" si="480"/>
        <v>13.041720463231341</v>
      </c>
      <c r="AW839">
        <f t="shared" si="481"/>
        <v>15.302669503246397</v>
      </c>
      <c r="AX839">
        <f t="shared" si="482"/>
        <v>1.1733627895483094</v>
      </c>
      <c r="AY839" s="5"/>
      <c r="BD839" s="5"/>
    </row>
    <row r="840" spans="1:61">
      <c r="A840">
        <v>453</v>
      </c>
      <c r="B840">
        <v>82</v>
      </c>
      <c r="C840" t="s">
        <v>58</v>
      </c>
      <c r="D840">
        <v>2</v>
      </c>
      <c r="E840" s="2">
        <f t="shared" si="477"/>
        <v>258</v>
      </c>
      <c r="F840" s="3">
        <v>30574.348611111112</v>
      </c>
      <c r="G840" t="s">
        <v>47</v>
      </c>
      <c r="H840" s="3"/>
      <c r="I840">
        <v>-24.3</v>
      </c>
      <c r="J840">
        <v>1040</v>
      </c>
      <c r="K840">
        <v>23.2</v>
      </c>
      <c r="L840">
        <v>65</v>
      </c>
      <c r="M840">
        <v>65.400000000000006</v>
      </c>
      <c r="N840">
        <v>350</v>
      </c>
      <c r="O840" t="s">
        <v>46</v>
      </c>
      <c r="P840">
        <v>22</v>
      </c>
      <c r="Q840">
        <v>10.542</v>
      </c>
      <c r="R840">
        <v>344</v>
      </c>
      <c r="S840">
        <v>0.55159999999999998</v>
      </c>
      <c r="T840">
        <v>52.3</v>
      </c>
      <c r="U840">
        <v>23.7</v>
      </c>
      <c r="V840">
        <v>253</v>
      </c>
      <c r="W840">
        <v>59</v>
      </c>
      <c r="X840">
        <v>2.8163999999999998</v>
      </c>
      <c r="AM840">
        <v>212</v>
      </c>
      <c r="AN840">
        <f t="shared" si="483"/>
        <v>2468.0940399999999</v>
      </c>
      <c r="AO840">
        <f t="shared" si="478"/>
        <v>42.99249763361437</v>
      </c>
      <c r="AQ840">
        <f t="shared" si="479"/>
        <v>1.0933068351061161</v>
      </c>
      <c r="AS840">
        <f>0.15852+0.0847*COS(RADIANS(E840/365*360))</f>
        <v>0.13583612835276379</v>
      </c>
      <c r="AU840">
        <v>59</v>
      </c>
      <c r="AV840">
        <f t="shared" si="480"/>
        <v>25.243516313669272</v>
      </c>
      <c r="AW840">
        <f t="shared" si="481"/>
        <v>29.599541974533533</v>
      </c>
      <c r="AX840">
        <f t="shared" si="482"/>
        <v>1.1725601777001839</v>
      </c>
      <c r="AY840" s="5"/>
      <c r="BD840" s="5"/>
    </row>
    <row r="841" spans="1:61">
      <c r="A841">
        <v>453</v>
      </c>
      <c r="B841">
        <v>82</v>
      </c>
      <c r="C841" t="s">
        <v>58</v>
      </c>
      <c r="D841">
        <v>2</v>
      </c>
      <c r="E841" s="2">
        <f t="shared" si="477"/>
        <v>258</v>
      </c>
      <c r="F841" s="3">
        <v>30574.382638888888</v>
      </c>
      <c r="G841" t="s">
        <v>47</v>
      </c>
      <c r="H841" s="3"/>
      <c r="I841">
        <v>-28.3</v>
      </c>
      <c r="J841">
        <v>1040</v>
      </c>
      <c r="K841">
        <v>25</v>
      </c>
      <c r="L841">
        <v>61.5</v>
      </c>
      <c r="M841">
        <v>65</v>
      </c>
      <c r="N841">
        <v>350</v>
      </c>
      <c r="O841" t="s">
        <v>46</v>
      </c>
      <c r="P841">
        <v>22.4</v>
      </c>
      <c r="Q841">
        <v>13.574</v>
      </c>
      <c r="R841">
        <v>340</v>
      </c>
      <c r="S841">
        <v>0.66869999999999996</v>
      </c>
      <c r="T841">
        <v>49.3</v>
      </c>
      <c r="U841">
        <v>25.9</v>
      </c>
      <c r="V841">
        <v>186</v>
      </c>
      <c r="W841">
        <v>319</v>
      </c>
      <c r="X841">
        <v>4.5545999999999998</v>
      </c>
      <c r="AM841">
        <v>212</v>
      </c>
      <c r="AN841">
        <f t="shared" si="483"/>
        <v>2486.3848400000002</v>
      </c>
      <c r="AO841">
        <f t="shared" si="478"/>
        <v>46.872587308471076</v>
      </c>
      <c r="AQ841">
        <f t="shared" si="479"/>
        <v>1.2959651120934885</v>
      </c>
      <c r="AS841">
        <f>0.15852+0.0847*COS(RADIANS(E841/365*360))</f>
        <v>0.13583612835276379</v>
      </c>
      <c r="AU841">
        <v>319</v>
      </c>
      <c r="AV841">
        <f t="shared" si="480"/>
        <v>47.05520866744429</v>
      </c>
      <c r="AW841">
        <f t="shared" si="481"/>
        <v>55.893728278258614</v>
      </c>
      <c r="AX841">
        <f t="shared" si="482"/>
        <v>1.1878329702728394</v>
      </c>
      <c r="AY841" s="5"/>
      <c r="BD841" s="5"/>
    </row>
    <row r="842" spans="1:61">
      <c r="A842">
        <v>453</v>
      </c>
      <c r="B842">
        <v>82</v>
      </c>
      <c r="C842" t="s">
        <v>58</v>
      </c>
      <c r="D842">
        <v>2</v>
      </c>
      <c r="E842" s="2">
        <f t="shared" si="477"/>
        <v>258</v>
      </c>
      <c r="F842" s="3">
        <v>30574.435416666667</v>
      </c>
      <c r="G842" t="s">
        <v>47</v>
      </c>
      <c r="H842" s="3"/>
      <c r="I842">
        <v>-29.5</v>
      </c>
      <c r="J842">
        <v>1040</v>
      </c>
      <c r="K842">
        <v>26.3</v>
      </c>
      <c r="L842">
        <v>57.7</v>
      </c>
      <c r="M842">
        <v>57</v>
      </c>
      <c r="N842">
        <v>350</v>
      </c>
      <c r="O842" t="s">
        <v>46</v>
      </c>
      <c r="P842">
        <v>24.6</v>
      </c>
      <c r="Q842">
        <v>15.705</v>
      </c>
      <c r="R842">
        <v>338</v>
      </c>
      <c r="S842">
        <v>0.81220000000000003</v>
      </c>
      <c r="T842">
        <v>51.7</v>
      </c>
      <c r="U842">
        <v>27.1</v>
      </c>
      <c r="V842">
        <v>172</v>
      </c>
      <c r="W842">
        <v>869</v>
      </c>
      <c r="X842">
        <v>5.1715999999999998</v>
      </c>
      <c r="AM842">
        <v>212</v>
      </c>
      <c r="AN842">
        <f t="shared" si="483"/>
        <v>2496.3616400000005</v>
      </c>
      <c r="AO842">
        <f t="shared" si="478"/>
        <v>49.108425610947577</v>
      </c>
      <c r="AQ842">
        <f t="shared" si="479"/>
        <v>1.4204294533835553</v>
      </c>
      <c r="AS842">
        <f>0.15852+0.0847*COS(RADIANS(E842/365*360))</f>
        <v>0.13583612835276379</v>
      </c>
      <c r="AU842">
        <v>869</v>
      </c>
      <c r="AV842">
        <f t="shared" si="480"/>
        <v>57.978830555660181</v>
      </c>
      <c r="AW842">
        <f t="shared" si="481"/>
        <v>69.177523467883461</v>
      </c>
      <c r="AX842">
        <f t="shared" si="482"/>
        <v>1.1931514106941574</v>
      </c>
      <c r="AY842" s="5">
        <f>W842*AS842*AV842/SQRT(W842^2*AS842^2-AV842^2)</f>
        <v>66.561075073889896</v>
      </c>
      <c r="AZ842">
        <f>LN(AY842)-LN(1+EXP(614.6/8.314-200000/AN842))+32879/AN842</f>
        <v>17.366846538612812</v>
      </c>
      <c r="BA842">
        <f>EXP(AZ842-32879/8.314/298.16)/(1+EXP(614.6/8.314-200000/298.16/8.314))</f>
        <v>60.470316295962846</v>
      </c>
      <c r="BB842">
        <f>+EXP(11.88-14510/AN842)*1000</f>
        <v>431617.97180952638</v>
      </c>
      <c r="BC842">
        <f>+EXP(38.08-80470/AN842)</f>
        <v>345.53264083401922</v>
      </c>
      <c r="BD842" s="5">
        <f>(X842+AQ842)*(V842+BC842*(1+212.78/BB842*1000))/(V842-AO842)</f>
        <v>36.898268680840722</v>
      </c>
      <c r="BE842">
        <f>+LN(BD842)-LN(1+EXP(645/8.31-203000/AN842))+(74000/AN842)</f>
        <v>33.226907292752735</v>
      </c>
      <c r="BF842">
        <f>EXP(BE842-74000/8.314/298.16)/(1+EXP(645/8.314-203000/298.16/8.314))</f>
        <v>28.83685578611777</v>
      </c>
    </row>
    <row r="843" spans="1:61">
      <c r="A843">
        <v>453</v>
      </c>
      <c r="B843">
        <v>82</v>
      </c>
      <c r="C843" t="s">
        <v>58</v>
      </c>
      <c r="D843">
        <v>2</v>
      </c>
      <c r="E843" s="2">
        <f t="shared" si="462"/>
        <v>258</v>
      </c>
      <c r="F843" s="3">
        <v>30574.715277777777</v>
      </c>
      <c r="G843" t="s">
        <v>47</v>
      </c>
      <c r="H843" s="3"/>
      <c r="I843">
        <v>-31.8</v>
      </c>
      <c r="J843">
        <v>1040</v>
      </c>
      <c r="K843">
        <v>30</v>
      </c>
      <c r="L843">
        <v>47.5</v>
      </c>
      <c r="M843">
        <v>48.8</v>
      </c>
      <c r="N843">
        <v>350</v>
      </c>
      <c r="O843" t="s">
        <v>46</v>
      </c>
      <c r="P843">
        <v>26.8</v>
      </c>
      <c r="Q843">
        <v>24.385999999999999</v>
      </c>
      <c r="R843">
        <v>345</v>
      </c>
      <c r="S843">
        <v>0.74280000000000002</v>
      </c>
      <c r="T843">
        <v>30.5</v>
      </c>
      <c r="U843">
        <v>31.1</v>
      </c>
      <c r="V843">
        <v>203</v>
      </c>
      <c r="W843">
        <v>909</v>
      </c>
      <c r="X843">
        <v>2.4855999999999998</v>
      </c>
      <c r="AM843">
        <v>212</v>
      </c>
      <c r="AN843">
        <f t="shared" si="483"/>
        <v>2529.6176400000004</v>
      </c>
      <c r="AO843">
        <f t="shared" si="478"/>
        <v>57.208436187594522</v>
      </c>
      <c r="AQ843">
        <f t="shared" si="479"/>
        <v>1.9182505771316181</v>
      </c>
      <c r="AS843">
        <f>0.15852+0.0847*COS(RADIANS(E843/365*360))</f>
        <v>0.13583612835276379</v>
      </c>
      <c r="AU843">
        <v>909</v>
      </c>
      <c r="AV843">
        <f t="shared" si="480"/>
        <v>38.352191033479947</v>
      </c>
      <c r="AW843">
        <f t="shared" si="481"/>
        <v>45.738313503284125</v>
      </c>
      <c r="AX843">
        <f t="shared" si="482"/>
        <v>1.192586714624893</v>
      </c>
      <c r="AY843" s="5"/>
      <c r="BD843" s="5"/>
    </row>
    <row r="844" spans="1:61">
      <c r="A844">
        <v>453</v>
      </c>
      <c r="B844">
        <v>82</v>
      </c>
      <c r="C844" t="s">
        <v>58</v>
      </c>
      <c r="D844">
        <v>2</v>
      </c>
      <c r="E844" s="2">
        <f t="shared" si="462"/>
        <v>258</v>
      </c>
      <c r="F844" s="3">
        <v>30574.677083333332</v>
      </c>
      <c r="G844" t="s">
        <v>47</v>
      </c>
      <c r="H844" s="3"/>
      <c r="I844">
        <v>-32.799999999999997</v>
      </c>
      <c r="J844">
        <v>1040</v>
      </c>
      <c r="K844">
        <v>32.6</v>
      </c>
      <c r="L844">
        <v>43.7</v>
      </c>
      <c r="M844">
        <v>44</v>
      </c>
      <c r="N844">
        <v>350</v>
      </c>
      <c r="O844" t="s">
        <v>46</v>
      </c>
      <c r="P844">
        <v>29.1</v>
      </c>
      <c r="Q844">
        <v>30.888999999999999</v>
      </c>
      <c r="R844">
        <v>343</v>
      </c>
      <c r="S844">
        <v>1.2746999999999999</v>
      </c>
      <c r="T844">
        <v>41.3</v>
      </c>
      <c r="U844">
        <v>34</v>
      </c>
      <c r="V844">
        <v>206</v>
      </c>
      <c r="W844">
        <v>1335</v>
      </c>
      <c r="X844">
        <v>3.1926999999999999</v>
      </c>
      <c r="AM844">
        <v>212</v>
      </c>
      <c r="AN844">
        <f t="shared" si="483"/>
        <v>2553.7282400000004</v>
      </c>
      <c r="AO844">
        <f t="shared" si="478"/>
        <v>63.745667881508666</v>
      </c>
      <c r="AQ844">
        <f t="shared" si="479"/>
        <v>2.3734621940450098</v>
      </c>
      <c r="AS844">
        <f>0.15852+0.0847*COS(RADIANS(E844/365*360))</f>
        <v>0.13583612835276379</v>
      </c>
      <c r="AU844">
        <v>1335</v>
      </c>
      <c r="AV844">
        <f t="shared" si="480"/>
        <v>52.195721213452885</v>
      </c>
      <c r="AW844">
        <f t="shared" si="481"/>
        <v>62.461570419793603</v>
      </c>
      <c r="AX844">
        <f t="shared" si="482"/>
        <v>1.1966798995718217</v>
      </c>
      <c r="AY844" s="5">
        <f>W844*AS844*AV844/SQRT(W844^2*AS844^2-AV844^2)</f>
        <v>54.502196192517616</v>
      </c>
      <c r="AZ844">
        <f>LN(AY844)-LN(1+EXP(614.6/8.314-200000/AN844))+32879/AN844</f>
        <v>16.860859371817718</v>
      </c>
      <c r="BA844">
        <f>EXP(AZ844-32879/8.314/298.16)/(1+EXP(614.6/8.314-200000/298.16/8.314))</f>
        <v>36.458164972522844</v>
      </c>
      <c r="BB844">
        <f>+EXP(11.88-14510/AN844)*1000</f>
        <v>491819.1929800373</v>
      </c>
      <c r="BC844">
        <f>+EXP(38.08-80470/AN844)</f>
        <v>712.80490907043986</v>
      </c>
      <c r="BD844" s="5">
        <f>(X844+AQ844)*(V844+BC844*(1+212.78/BB844*1000))/(V844-AO844)</f>
        <v>48.017862907663996</v>
      </c>
      <c r="BE844">
        <f>+LN(BD844)-LN(1+EXP(645/8.31-203000/AN844))+(74000/AN844)</f>
        <v>32.706045585325178</v>
      </c>
      <c r="BF844">
        <f>EXP(BE844-74000/8.314/298.16)/(1+EXP(645/8.314-203000/298.16/8.314))</f>
        <v>17.129336465805306</v>
      </c>
    </row>
    <row r="845" spans="1:61">
      <c r="A845">
        <v>453</v>
      </c>
      <c r="B845">
        <v>82</v>
      </c>
      <c r="C845" t="s">
        <v>58</v>
      </c>
      <c r="D845">
        <v>2</v>
      </c>
      <c r="E845" s="2">
        <f t="shared" si="462"/>
        <v>258</v>
      </c>
      <c r="F845" s="3">
        <v>30574.597916666666</v>
      </c>
      <c r="G845" t="s">
        <v>47</v>
      </c>
      <c r="H845" s="3"/>
      <c r="I845">
        <v>-34</v>
      </c>
      <c r="J845">
        <v>1040</v>
      </c>
      <c r="K845">
        <v>36.799999999999997</v>
      </c>
      <c r="L845">
        <v>37.700000000000003</v>
      </c>
      <c r="M845">
        <v>33.6</v>
      </c>
      <c r="N845">
        <v>350</v>
      </c>
      <c r="O845" t="s">
        <v>46</v>
      </c>
      <c r="P845">
        <v>34.799999999999997</v>
      </c>
      <c r="Q845">
        <v>46.067</v>
      </c>
      <c r="R845">
        <v>344</v>
      </c>
      <c r="S845">
        <v>1.4713000000000001</v>
      </c>
      <c r="T845">
        <v>31.9</v>
      </c>
      <c r="U845">
        <v>39.200000000000003</v>
      </c>
      <c r="V845">
        <v>202</v>
      </c>
      <c r="W845">
        <v>1550</v>
      </c>
      <c r="X845">
        <v>2.4237000000000002</v>
      </c>
      <c r="AM845">
        <v>212</v>
      </c>
      <c r="AN845">
        <f t="shared" si="483"/>
        <v>2596.9610400000001</v>
      </c>
      <c r="AO845">
        <f t="shared" si="478"/>
        <v>77.006025567997298</v>
      </c>
      <c r="AQ845">
        <f t="shared" si="479"/>
        <v>3.4427311598437904</v>
      </c>
      <c r="AS845">
        <f>0.15852+0.0847*COS(RADIANS(E845/365*360))</f>
        <v>0.13583612835276379</v>
      </c>
      <c r="AU845">
        <v>1550</v>
      </c>
      <c r="AV845">
        <f t="shared" si="480"/>
        <v>66.835867874583485</v>
      </c>
      <c r="AW845">
        <f t="shared" si="481"/>
        <v>80.61161926330746</v>
      </c>
      <c r="AX845">
        <f t="shared" si="482"/>
        <v>1.2061131519167816</v>
      </c>
      <c r="AY845" s="5">
        <f>W845*AS845*AV845/SQRT(W845^2*AS845^2-AV845^2)</f>
        <v>70.481292321237817</v>
      </c>
      <c r="AZ845">
        <f>LN(AY845)-LN(1+EXP(614.6/8.314-200000/AN845))+32879/AN845</f>
        <v>16.871399637819962</v>
      </c>
      <c r="BA845">
        <f>EXP(AZ845-32879/8.314/298.16)/(1+EXP(614.6/8.314-200000/298.16/8.314))</f>
        <v>36.844476063616504</v>
      </c>
      <c r="BD845" s="5"/>
    </row>
    <row r="846" spans="1:61">
      <c r="A846">
        <v>453</v>
      </c>
      <c r="B846">
        <v>82</v>
      </c>
      <c r="C846" t="s">
        <v>58</v>
      </c>
      <c r="D846">
        <v>2</v>
      </c>
      <c r="E846" s="2">
        <f t="shared" si="462"/>
        <v>258</v>
      </c>
      <c r="F846" s="3">
        <v>30574.634722222221</v>
      </c>
      <c r="G846" t="s">
        <v>47</v>
      </c>
      <c r="H846" s="3"/>
      <c r="I846">
        <v>-33.799999999999997</v>
      </c>
      <c r="J846">
        <v>1040</v>
      </c>
      <c r="K846">
        <v>35</v>
      </c>
      <c r="L846">
        <v>39.200000000000003</v>
      </c>
      <c r="M846">
        <v>35.700000000000003</v>
      </c>
      <c r="N846">
        <v>350</v>
      </c>
      <c r="O846" t="s">
        <v>46</v>
      </c>
      <c r="P846">
        <v>33.799999999999997</v>
      </c>
      <c r="Q846">
        <v>38.677999999999997</v>
      </c>
      <c r="R846">
        <v>344</v>
      </c>
      <c r="S846">
        <v>1.3411999999999999</v>
      </c>
      <c r="T846">
        <v>34.700000000000003</v>
      </c>
      <c r="U846">
        <v>36.700000000000003</v>
      </c>
      <c r="V846">
        <v>210</v>
      </c>
      <c r="W846">
        <v>1585</v>
      </c>
      <c r="X846">
        <v>2.5337999999999998</v>
      </c>
      <c r="AM846">
        <v>212</v>
      </c>
      <c r="AN846">
        <f t="shared" si="483"/>
        <v>2576.1760400000003</v>
      </c>
      <c r="AO846">
        <f t="shared" si="478"/>
        <v>70.373615983372218</v>
      </c>
      <c r="AQ846">
        <f t="shared" si="479"/>
        <v>2.883537025677342</v>
      </c>
      <c r="AS846">
        <f>0.15852+0.0847*COS(RADIANS(E846/365*360))</f>
        <v>0.13583612835276379</v>
      </c>
      <c r="AU846">
        <v>1585</v>
      </c>
      <c r="AV846">
        <f t="shared" si="480"/>
        <v>54.434295631719678</v>
      </c>
      <c r="AW846">
        <f t="shared" si="481"/>
        <v>65.334201026810916</v>
      </c>
      <c r="AX846">
        <f t="shared" si="482"/>
        <v>1.2002396700204512</v>
      </c>
      <c r="AY846" s="5">
        <f>W846*AS846*AV846/SQRT(W846^2*AS846^2-AV846^2)</f>
        <v>56.262209598834566</v>
      </c>
      <c r="AZ846">
        <f>LN(AY846)-LN(1+EXP(614.6/8.314-200000/AN846))+32879/AN846</f>
        <v>16.768577634318476</v>
      </c>
      <c r="BA846">
        <f>EXP(AZ846-32879/8.314/298.16)/(1+EXP(614.6/8.314-200000/298.16/8.314))</f>
        <v>33.244312525403103</v>
      </c>
      <c r="BD846" s="5"/>
    </row>
    <row r="847" spans="1:61">
      <c r="A847">
        <v>453</v>
      </c>
      <c r="B847">
        <v>82</v>
      </c>
      <c r="C847" t="s">
        <v>58</v>
      </c>
      <c r="D847">
        <v>2</v>
      </c>
      <c r="E847" s="2">
        <f>ROUND(F847,0)-"1-1-83"+1</f>
        <v>258</v>
      </c>
      <c r="F847" s="3">
        <v>30574.468055555557</v>
      </c>
      <c r="G847" t="s">
        <v>47</v>
      </c>
      <c r="H847" s="3"/>
      <c r="I847">
        <v>-31.6</v>
      </c>
      <c r="J847">
        <v>1040</v>
      </c>
      <c r="K847">
        <v>31.1</v>
      </c>
      <c r="L847">
        <v>48.8</v>
      </c>
      <c r="M847">
        <v>53</v>
      </c>
      <c r="N847">
        <v>350</v>
      </c>
      <c r="O847" t="s">
        <v>46</v>
      </c>
      <c r="P847">
        <v>26.6</v>
      </c>
      <c r="Q847">
        <v>30.349</v>
      </c>
      <c r="R847">
        <v>342</v>
      </c>
      <c r="S847">
        <v>1.1134999999999999</v>
      </c>
      <c r="T847">
        <v>36.700000000000003</v>
      </c>
      <c r="U847">
        <v>34</v>
      </c>
      <c r="V847">
        <v>179</v>
      </c>
      <c r="W847">
        <v>1593</v>
      </c>
      <c r="X847">
        <v>3.4518</v>
      </c>
      <c r="AM847">
        <v>212</v>
      </c>
      <c r="AN847">
        <f t="shared" si="483"/>
        <v>2553.7282400000004</v>
      </c>
      <c r="AO847">
        <f t="shared" si="478"/>
        <v>63.745667881508666</v>
      </c>
      <c r="AQ847">
        <f t="shared" si="479"/>
        <v>2.3734621940450098</v>
      </c>
      <c r="AS847">
        <f>0.15852+0.0847*COS(RADIANS(E847/365*360))</f>
        <v>0.13583612835276379</v>
      </c>
      <c r="AU847">
        <v>1593</v>
      </c>
      <c r="AV847">
        <f t="shared" si="480"/>
        <v>61.963567293492225</v>
      </c>
      <c r="AW847">
        <f t="shared" si="481"/>
        <v>74.541828019842782</v>
      </c>
      <c r="AX847">
        <f t="shared" si="482"/>
        <v>1.2029944574813336</v>
      </c>
      <c r="AY847" s="5">
        <f>W847*AS847*AV847/SQRT(W847^2*AS847^2-AV847^2)</f>
        <v>64.671797264055797</v>
      </c>
      <c r="AZ847">
        <f>LN(AY847)-LN(1+EXP(614.6/8.314-200000/AN847))+32879/AN847</f>
        <v>17.03194358023293</v>
      </c>
      <c r="BA847">
        <f>EXP(AZ847-32879/8.314/298.16)/(1+EXP(614.6/8.314-200000/298.16/8.314))</f>
        <v>43.260918246193405</v>
      </c>
      <c r="BB847">
        <f>+EXP(11.88-14510/AN847)*1000</f>
        <v>491819.1929800373</v>
      </c>
      <c r="BC847">
        <f>+EXP(38.08-80470/AN847)</f>
        <v>712.80490907043986</v>
      </c>
      <c r="BD847" s="5">
        <f>(X847+AQ847)*(V847+BC847*(1+212.78/BB847*1000))/(V847-AO847)</f>
        <v>60.660907270624641</v>
      </c>
      <c r="BE847">
        <f>+LN(BD847)-LN(1+EXP(645/8.31-203000/AN847))+(74000/AN847)</f>
        <v>32.939771958538465</v>
      </c>
      <c r="BF847">
        <f>EXP(BE847-74000/8.314/298.16)/(1+EXP(645/8.314-203000/298.16/8.314))</f>
        <v>21.63946973145497</v>
      </c>
    </row>
    <row r="848" spans="1:61">
      <c r="A848">
        <v>453</v>
      </c>
      <c r="B848">
        <v>82</v>
      </c>
      <c r="C848" t="s">
        <v>58</v>
      </c>
      <c r="D848">
        <v>2</v>
      </c>
      <c r="E848" s="2">
        <f t="shared" si="462"/>
        <v>258</v>
      </c>
      <c r="F848" s="3">
        <v>30574.550694444446</v>
      </c>
      <c r="G848" t="s">
        <v>47</v>
      </c>
      <c r="H848" s="3"/>
      <c r="I848">
        <v>-39.299999999999997</v>
      </c>
      <c r="J848">
        <v>1040</v>
      </c>
      <c r="K848">
        <v>33.200000000000003</v>
      </c>
      <c r="L848">
        <v>41</v>
      </c>
      <c r="M848">
        <v>38</v>
      </c>
      <c r="N848">
        <v>350</v>
      </c>
      <c r="O848" t="s">
        <v>46</v>
      </c>
      <c r="P848">
        <v>32</v>
      </c>
      <c r="Q848">
        <v>36.625</v>
      </c>
      <c r="R848">
        <v>346</v>
      </c>
      <c r="S848">
        <v>0.64280000000000004</v>
      </c>
      <c r="T848">
        <v>17.600000000000001</v>
      </c>
      <c r="U848">
        <v>35.700000000000003</v>
      </c>
      <c r="V848">
        <v>202</v>
      </c>
      <c r="W848">
        <v>1660</v>
      </c>
      <c r="X848">
        <v>1.403</v>
      </c>
      <c r="AM848">
        <v>212</v>
      </c>
      <c r="AN848">
        <f t="shared" si="483"/>
        <v>2567.86204</v>
      </c>
      <c r="AO848">
        <f t="shared" si="478"/>
        <v>67.855746112875579</v>
      </c>
      <c r="AQ848">
        <f t="shared" si="479"/>
        <v>2.6840189468872224</v>
      </c>
      <c r="AS848">
        <f>0.15852+0.0847*COS(RADIANS(E848/365*360))</f>
        <v>0.13583612835276379</v>
      </c>
      <c r="AU848">
        <v>1660</v>
      </c>
      <c r="AV848">
        <f t="shared" si="480"/>
        <v>41.15668699367766</v>
      </c>
      <c r="AW848">
        <f t="shared" si="481"/>
        <v>49.40234926865346</v>
      </c>
      <c r="AX848">
        <f t="shared" si="482"/>
        <v>1.2003480570786096</v>
      </c>
      <c r="AY848" s="5"/>
      <c r="BD848" s="5"/>
    </row>
    <row r="849" spans="1:61">
      <c r="A849">
        <v>453</v>
      </c>
      <c r="B849">
        <v>82</v>
      </c>
      <c r="C849" t="s">
        <v>58</v>
      </c>
      <c r="D849">
        <v>2</v>
      </c>
      <c r="E849" s="2">
        <f t="shared" si="462"/>
        <v>258</v>
      </c>
      <c r="F849" s="3">
        <v>30574.511111111111</v>
      </c>
      <c r="G849" t="s">
        <v>47</v>
      </c>
      <c r="H849" s="3"/>
      <c r="I849">
        <v>-34.9</v>
      </c>
      <c r="J849">
        <v>1040</v>
      </c>
      <c r="K849">
        <v>32.9</v>
      </c>
      <c r="L849">
        <v>43.5</v>
      </c>
      <c r="M849">
        <v>43</v>
      </c>
      <c r="N849">
        <v>350</v>
      </c>
      <c r="O849" t="s">
        <v>46</v>
      </c>
      <c r="P849">
        <v>31.2</v>
      </c>
      <c r="Q849">
        <v>34.503999999999998</v>
      </c>
      <c r="R849">
        <v>345</v>
      </c>
      <c r="S849">
        <v>0.754</v>
      </c>
      <c r="T849">
        <v>21.9</v>
      </c>
      <c r="U849">
        <v>35.299999999999997</v>
      </c>
      <c r="V849">
        <v>192</v>
      </c>
      <c r="W849">
        <v>1861</v>
      </c>
      <c r="X849">
        <v>1.8927</v>
      </c>
      <c r="AM849">
        <v>212</v>
      </c>
      <c r="AN849">
        <f t="shared" si="483"/>
        <v>2564.5364400000003</v>
      </c>
      <c r="AO849">
        <f t="shared" si="478"/>
        <v>66.869582070821764</v>
      </c>
      <c r="AQ849">
        <f t="shared" si="479"/>
        <v>2.6077926778307217</v>
      </c>
      <c r="AS849">
        <f>0.15852+0.0847*COS(RADIANS(E849/365*360))</f>
        <v>0.13583612835276379</v>
      </c>
      <c r="AU849">
        <v>1861</v>
      </c>
      <c r="AV849">
        <f t="shared" si="480"/>
        <v>46.862681268495109</v>
      </c>
      <c r="AW849">
        <f t="shared" si="481"/>
        <v>56.328105246703522</v>
      </c>
      <c r="AX849">
        <f t="shared" si="482"/>
        <v>1.2019821256913834</v>
      </c>
      <c r="AY849" s="5"/>
      <c r="BD849" s="5"/>
    </row>
    <row r="850" spans="1:61">
      <c r="E850" s="2"/>
      <c r="F850" s="3"/>
      <c r="H850" s="3"/>
    </row>
    <row r="851" spans="1:61">
      <c r="A851" s="8">
        <v>460</v>
      </c>
      <c r="B851" s="8">
        <v>102</v>
      </c>
      <c r="C851" t="s">
        <v>60</v>
      </c>
      <c r="D851" s="8">
        <v>1</v>
      </c>
      <c r="E851" s="2">
        <f>ROUND(F851,0)-"1-1-83"+1</f>
        <v>258</v>
      </c>
      <c r="F851" s="3">
        <v>30574.259027777778</v>
      </c>
      <c r="G851" t="s">
        <v>47</v>
      </c>
      <c r="H851" s="3"/>
      <c r="I851">
        <v>-16.7</v>
      </c>
      <c r="J851">
        <v>1040</v>
      </c>
      <c r="K851">
        <v>18</v>
      </c>
      <c r="L851">
        <v>60.8</v>
      </c>
      <c r="M851">
        <v>38.4</v>
      </c>
      <c r="N851">
        <v>350</v>
      </c>
      <c r="O851" t="s">
        <v>46</v>
      </c>
      <c r="P851">
        <v>17.5</v>
      </c>
      <c r="Q851">
        <v>7.5030000000000001</v>
      </c>
      <c r="R851">
        <v>351</v>
      </c>
      <c r="S851">
        <v>2.5074999999999998</v>
      </c>
      <c r="T851">
        <v>334.2</v>
      </c>
      <c r="U851">
        <v>17.7</v>
      </c>
      <c r="V851">
        <v>353</v>
      </c>
      <c r="W851">
        <v>3</v>
      </c>
      <c r="X851">
        <v>-1.2478</v>
      </c>
      <c r="AH851">
        <v>-0.82879999999999998</v>
      </c>
      <c r="AI851">
        <v>2.07E-2</v>
      </c>
      <c r="AJ851">
        <v>3</v>
      </c>
      <c r="AK851">
        <f>AVERAGE(U851:U853)</f>
        <v>21.466666666666669</v>
      </c>
      <c r="AL851">
        <f>AVERAGE(V851:V853)</f>
        <v>331</v>
      </c>
      <c r="AM851">
        <v>212</v>
      </c>
      <c r="AN851">
        <f>8.314*(AK851+273.16)</f>
        <v>2449.5261066666667</v>
      </c>
      <c r="AO851">
        <f t="shared" ref="AO851:AO865" si="484">0.5*AM851/1.01325*1000/EXP(-3.9489+28990/AN851)</f>
        <v>39.330061163399009</v>
      </c>
      <c r="AP851">
        <f>LN(-AH851)+57052/AN851</f>
        <v>23.103259293153677</v>
      </c>
      <c r="AQ851">
        <f t="shared" ref="AQ851:AQ865" si="485">EXP(AP$851-57052/AN851)</f>
        <v>0.82880000000000076</v>
      </c>
      <c r="AR851">
        <f>AI851*4*(1+2*AO851/AL851)/(1-AO851/AL851)</f>
        <v>0.11629535173887569</v>
      </c>
      <c r="AS851">
        <f>0.15852+0.0847*COS(RADIANS(E851/365*360))</f>
        <v>0.13583612835276379</v>
      </c>
      <c r="AT851">
        <f>0.000000926*E851*E851 - 0.000385884*E851+ 0.056568805</f>
        <v>1.8648996999999987E-2</v>
      </c>
      <c r="AU851">
        <v>3</v>
      </c>
      <c r="AV851">
        <f t="shared" ref="AV851:AV865" si="486">(X851+AQ851)/(V851-AO851)*(4*V851+8*AO851)</f>
        <v>-2.3064446905655918</v>
      </c>
      <c r="AW851">
        <f t="shared" ref="AW851:AW865" si="487">(X851+AQ851)/(V851-AO851)*(4.5*V851+10.5*AO851)</f>
        <v>-2.6735558632069898</v>
      </c>
      <c r="AX851">
        <f t="shared" ref="AX851:AX865" si="488">AW851/AV851</f>
        <v>1.1591675595530426</v>
      </c>
      <c r="AY851" s="5"/>
      <c r="BD851" s="5"/>
      <c r="BG851">
        <f>AVERAGE(BA851:BA865)</f>
        <v>53.408957127326723</v>
      </c>
      <c r="BH851">
        <f>AVERAGE(BF851:BF865)</f>
        <v>22.570620679767568</v>
      </c>
      <c r="BI851">
        <f>BG851/BH851</f>
        <v>2.3663043159111177</v>
      </c>
    </row>
    <row r="852" spans="1:61">
      <c r="A852">
        <v>460</v>
      </c>
      <c r="B852">
        <v>102</v>
      </c>
      <c r="C852" t="s">
        <v>60</v>
      </c>
      <c r="D852">
        <v>1</v>
      </c>
      <c r="E852" s="2">
        <f t="shared" si="462"/>
        <v>258</v>
      </c>
      <c r="F852" s="3">
        <v>30574.788194444445</v>
      </c>
      <c r="G852" t="s">
        <v>47</v>
      </c>
      <c r="H852" s="3"/>
      <c r="I852">
        <v>-23.4</v>
      </c>
      <c r="J852">
        <v>1040</v>
      </c>
      <c r="K852">
        <v>21.6</v>
      </c>
      <c r="L852">
        <v>68.400000000000006</v>
      </c>
      <c r="M852">
        <v>68.400000000000006</v>
      </c>
      <c r="N852">
        <v>350</v>
      </c>
      <c r="O852" t="s">
        <v>46</v>
      </c>
      <c r="P852">
        <v>21.3</v>
      </c>
      <c r="Q852">
        <v>8.25</v>
      </c>
      <c r="R852">
        <v>350</v>
      </c>
      <c r="S852">
        <v>0.23519999999999999</v>
      </c>
      <c r="T852">
        <v>28.5</v>
      </c>
      <c r="U852">
        <v>21.8</v>
      </c>
      <c r="V852">
        <v>362</v>
      </c>
      <c r="W852">
        <v>3</v>
      </c>
      <c r="X852">
        <v>-0.2858</v>
      </c>
      <c r="AM852">
        <v>212</v>
      </c>
      <c r="AN852">
        <f t="shared" ref="AN852:AN865" si="489">8.314*(U852+273.16)</f>
        <v>2452.2974400000003</v>
      </c>
      <c r="AO852">
        <f t="shared" si="484"/>
        <v>39.859619593778028</v>
      </c>
      <c r="AQ852">
        <f t="shared" si="485"/>
        <v>0.85090457962384602</v>
      </c>
      <c r="AS852">
        <f>0.15852+0.0847*COS(RADIANS(E852/365*360))</f>
        <v>0.13583612835276379</v>
      </c>
      <c r="AU852">
        <v>3</v>
      </c>
      <c r="AV852">
        <f t="shared" si="486"/>
        <v>3.0994880512412499</v>
      </c>
      <c r="AW852">
        <f t="shared" si="487"/>
        <v>3.5918077742396393</v>
      </c>
      <c r="AX852">
        <f t="shared" si="488"/>
        <v>1.1588390453066049</v>
      </c>
      <c r="AY852" s="5"/>
      <c r="BD852" s="5"/>
    </row>
    <row r="853" spans="1:61">
      <c r="A853">
        <v>460</v>
      </c>
      <c r="B853">
        <v>102</v>
      </c>
      <c r="C853" t="s">
        <v>60</v>
      </c>
      <c r="D853">
        <v>1</v>
      </c>
      <c r="E853" s="2">
        <f t="shared" si="462"/>
        <v>258</v>
      </c>
      <c r="F853" s="3">
        <v>30574.763888888891</v>
      </c>
      <c r="G853" t="s">
        <v>47</v>
      </c>
      <c r="H853" s="3"/>
      <c r="I853">
        <v>-27.3</v>
      </c>
      <c r="J853">
        <v>1040</v>
      </c>
      <c r="K853">
        <v>24.7</v>
      </c>
      <c r="L853">
        <v>57.3</v>
      </c>
      <c r="M853">
        <v>59.4</v>
      </c>
      <c r="N853">
        <v>350</v>
      </c>
      <c r="O853" t="s">
        <v>46</v>
      </c>
      <c r="P853">
        <v>23.3</v>
      </c>
      <c r="Q853">
        <v>13.305999999999999</v>
      </c>
      <c r="R853">
        <v>348</v>
      </c>
      <c r="S853">
        <v>0.33429999999999999</v>
      </c>
      <c r="T853">
        <v>25.1</v>
      </c>
      <c r="U853">
        <v>24.9</v>
      </c>
      <c r="V853">
        <v>278</v>
      </c>
      <c r="W853">
        <v>88</v>
      </c>
      <c r="X853">
        <v>0.98960000000000004</v>
      </c>
      <c r="AM853">
        <v>212</v>
      </c>
      <c r="AN853">
        <f t="shared" si="489"/>
        <v>2478.0708399999999</v>
      </c>
      <c r="AO853">
        <f t="shared" si="484"/>
        <v>45.074426908902041</v>
      </c>
      <c r="AQ853">
        <f t="shared" si="485"/>
        <v>1.0838412945140763</v>
      </c>
      <c r="AS853">
        <f>0.15852+0.0847*COS(RADIANS(E853/365*360))</f>
        <v>0.13583612835276379</v>
      </c>
      <c r="AU853">
        <v>88</v>
      </c>
      <c r="AV853">
        <f t="shared" si="486"/>
        <v>13.108651418628357</v>
      </c>
      <c r="AW853">
        <f t="shared" si="487"/>
        <v>15.349093626028408</v>
      </c>
      <c r="AX853">
        <f t="shared" si="488"/>
        <v>1.1709132492619505</v>
      </c>
      <c r="AY853" s="5"/>
      <c r="BD853" s="5"/>
    </row>
    <row r="854" spans="1:61">
      <c r="A854">
        <v>460</v>
      </c>
      <c r="B854">
        <v>102</v>
      </c>
      <c r="C854" t="s">
        <v>60</v>
      </c>
      <c r="D854">
        <v>1</v>
      </c>
      <c r="E854" s="2">
        <f>ROUND(F854,0)-"1-1-83"+1</f>
        <v>258</v>
      </c>
      <c r="F854" s="3">
        <v>30574.291666666668</v>
      </c>
      <c r="G854" t="s">
        <v>47</v>
      </c>
      <c r="H854" s="3"/>
      <c r="I854">
        <v>-16.7</v>
      </c>
      <c r="J854">
        <v>1040</v>
      </c>
      <c r="K854">
        <v>18.2</v>
      </c>
      <c r="L854">
        <v>55.2</v>
      </c>
      <c r="M854">
        <v>40</v>
      </c>
      <c r="N854">
        <v>350</v>
      </c>
      <c r="O854" t="s">
        <v>46</v>
      </c>
      <c r="P854">
        <v>18.2</v>
      </c>
      <c r="Q854">
        <v>9.375</v>
      </c>
      <c r="R854">
        <v>346</v>
      </c>
      <c r="S854">
        <v>1.6479999999999999</v>
      </c>
      <c r="T854">
        <v>175.8</v>
      </c>
      <c r="U854">
        <v>18.399999999999999</v>
      </c>
      <c r="V854">
        <v>330</v>
      </c>
      <c r="W854">
        <v>188</v>
      </c>
      <c r="X854">
        <v>1.1474</v>
      </c>
      <c r="AM854">
        <v>212</v>
      </c>
      <c r="AN854">
        <f t="shared" si="489"/>
        <v>2424.0298400000001</v>
      </c>
      <c r="AO854">
        <f t="shared" si="484"/>
        <v>34.726658648014407</v>
      </c>
      <c r="AQ854">
        <f t="shared" si="485"/>
        <v>0.64871966584759833</v>
      </c>
      <c r="AS854">
        <f>0.15852+0.0847*COS(RADIANS(E854/365*360))</f>
        <v>0.13583612835276379</v>
      </c>
      <c r="AU854">
        <v>188</v>
      </c>
      <c r="AV854">
        <f t="shared" si="486"/>
        <v>9.719346223378702</v>
      </c>
      <c r="AW854">
        <f t="shared" si="487"/>
        <v>11.25112294629958</v>
      </c>
      <c r="AX854">
        <f t="shared" si="488"/>
        <v>1.1576007982138115</v>
      </c>
      <c r="AY854" s="5"/>
      <c r="BD854" s="5"/>
    </row>
    <row r="855" spans="1:61">
      <c r="A855">
        <v>460</v>
      </c>
      <c r="B855">
        <v>102</v>
      </c>
      <c r="C855" t="s">
        <v>60</v>
      </c>
      <c r="D855">
        <v>1</v>
      </c>
      <c r="E855" s="2">
        <f>ROUND(F855,0)-"1-1-83"+1</f>
        <v>258</v>
      </c>
      <c r="F855" s="3">
        <v>30574.446527777778</v>
      </c>
      <c r="G855" t="s">
        <v>47</v>
      </c>
      <c r="H855" s="3"/>
      <c r="I855">
        <v>-28.6</v>
      </c>
      <c r="J855">
        <v>1040</v>
      </c>
      <c r="K855">
        <v>27.4</v>
      </c>
      <c r="L855">
        <v>56.9</v>
      </c>
      <c r="M855">
        <v>55</v>
      </c>
      <c r="N855">
        <v>350</v>
      </c>
      <c r="O855" t="s">
        <v>46</v>
      </c>
      <c r="P855">
        <v>25.1</v>
      </c>
      <c r="Q855">
        <v>16.378</v>
      </c>
      <c r="R855">
        <v>336</v>
      </c>
      <c r="S855">
        <v>1.4056</v>
      </c>
      <c r="T855">
        <v>85.8</v>
      </c>
      <c r="U855">
        <v>27.9</v>
      </c>
      <c r="V855">
        <v>221</v>
      </c>
      <c r="W855">
        <v>539</v>
      </c>
      <c r="X855">
        <v>5.7577999999999996</v>
      </c>
      <c r="AM855">
        <v>212</v>
      </c>
      <c r="AN855">
        <f t="shared" si="489"/>
        <v>2503.0128399999999</v>
      </c>
      <c r="AO855">
        <f t="shared" si="484"/>
        <v>50.647472208609194</v>
      </c>
      <c r="AQ855">
        <f t="shared" si="485"/>
        <v>1.3633274375270426</v>
      </c>
      <c r="AS855">
        <f>0.15852+0.0847*COS(RADIANS(E855/365*360))</f>
        <v>0.13583612835276379</v>
      </c>
      <c r="AU855">
        <v>539</v>
      </c>
      <c r="AV855">
        <f t="shared" si="486"/>
        <v>53.890679555427077</v>
      </c>
      <c r="AW855">
        <f t="shared" si="487"/>
        <v>63.802785725520323</v>
      </c>
      <c r="AX855">
        <f t="shared" si="488"/>
        <v>1.1839298790043749</v>
      </c>
      <c r="AY855" s="5">
        <f t="shared" ref="AY855:AY865" si="490">W855*AS855*AV855/SQRT(W855^2*AS855^2-AV855^2)</f>
        <v>79.611244270893707</v>
      </c>
      <c r="AZ855">
        <f t="shared" ref="AZ855:AZ865" si="491">LN(AY855)-LN(1+EXP(614.6/8.314-200000/AN855))+32879/AN855</f>
        <v>17.510399830624639</v>
      </c>
      <c r="BA855">
        <f t="shared" ref="BA855:BA865" si="492">EXP(AZ855-32879/8.314/298.16)/(1+EXP(614.6/8.314-200000/298.16/8.314))</f>
        <v>69.805017902806895</v>
      </c>
      <c r="BB855">
        <f t="shared" ref="BB855:BB865" si="493">+EXP(11.88-14510/AN855)*1000</f>
        <v>438336.19745263638</v>
      </c>
      <c r="BC855">
        <f t="shared" ref="BC855:BC865" si="494">+EXP(38.08-80470/AN855)</f>
        <v>376.43456180501818</v>
      </c>
      <c r="BD855" s="5">
        <f t="shared" ref="BD855:BD865" si="495">(X855+AQ855)*(V855+BC855*(1+212.78/BB855*1000))/(V855-AO855)</f>
        <v>32.612727517853507</v>
      </c>
      <c r="BE855">
        <f t="shared" ref="BE855:BE865" si="496">+LN(BD855)-LN(1+EXP(645/8.31-203000/AN855))+(74000/AN855)</f>
        <v>33.018878205516479</v>
      </c>
      <c r="BF855">
        <f t="shared" ref="BF855:BF865" si="497">EXP(BE855-74000/8.314/298.16)/(1+EXP(645/8.314-203000/298.16/8.314))</f>
        <v>23.420815929418126</v>
      </c>
    </row>
    <row r="856" spans="1:61">
      <c r="A856">
        <v>460</v>
      </c>
      <c r="B856">
        <v>102</v>
      </c>
      <c r="C856" t="s">
        <v>60</v>
      </c>
      <c r="D856">
        <v>1</v>
      </c>
      <c r="E856" s="2">
        <f>ROUND(F856,0)-"1-1-83"+1</f>
        <v>258</v>
      </c>
      <c r="F856" s="3">
        <v>30574.325000000001</v>
      </c>
      <c r="G856" t="s">
        <v>47</v>
      </c>
      <c r="H856" s="3"/>
      <c r="I856">
        <v>-17</v>
      </c>
      <c r="J856">
        <v>1040</v>
      </c>
      <c r="K856">
        <v>21.4</v>
      </c>
      <c r="L856">
        <v>44.9</v>
      </c>
      <c r="M856">
        <v>36.200000000000003</v>
      </c>
      <c r="N856">
        <v>350</v>
      </c>
      <c r="O856" t="s">
        <v>46</v>
      </c>
      <c r="P856">
        <v>20.2</v>
      </c>
      <c r="Q856">
        <v>14.137</v>
      </c>
      <c r="R856">
        <v>342</v>
      </c>
      <c r="S856">
        <v>1.3922000000000001</v>
      </c>
      <c r="T856">
        <v>98.5</v>
      </c>
      <c r="U856">
        <v>21.7</v>
      </c>
      <c r="V856">
        <v>291</v>
      </c>
      <c r="W856">
        <v>844</v>
      </c>
      <c r="X856">
        <v>2.7385999999999999</v>
      </c>
      <c r="AM856">
        <v>212</v>
      </c>
      <c r="AN856">
        <f t="shared" si="489"/>
        <v>2451.4660400000002</v>
      </c>
      <c r="AO856">
        <f t="shared" si="484"/>
        <v>39.700133779466881</v>
      </c>
      <c r="AQ856">
        <f t="shared" si="485"/>
        <v>0.84421728366376836</v>
      </c>
      <c r="AS856">
        <f>0.15852+0.0847*COS(RADIANS(E856/365*360))</f>
        <v>0.13583612835276379</v>
      </c>
      <c r="AU856">
        <v>844</v>
      </c>
      <c r="AV856">
        <f t="shared" si="486"/>
        <v>21.123393345848104</v>
      </c>
      <c r="AW856">
        <f t="shared" si="487"/>
        <v>24.612833040478247</v>
      </c>
      <c r="AX856">
        <f t="shared" si="488"/>
        <v>1.1651931409645415</v>
      </c>
      <c r="AY856" s="5"/>
      <c r="BD856" s="5"/>
    </row>
    <row r="857" spans="1:61">
      <c r="A857">
        <v>460</v>
      </c>
      <c r="B857">
        <v>102</v>
      </c>
      <c r="C857" t="s">
        <v>60</v>
      </c>
      <c r="D857">
        <v>1</v>
      </c>
      <c r="E857" s="2">
        <f t="shared" ref="E857:E880" si="498">ROUND(F857,0)-"1-1-83"</f>
        <v>258</v>
      </c>
      <c r="F857" s="3">
        <v>30574.726388888888</v>
      </c>
      <c r="G857" t="s">
        <v>47</v>
      </c>
      <c r="H857" s="3"/>
      <c r="I857">
        <v>-30.7</v>
      </c>
      <c r="J857">
        <v>1040</v>
      </c>
      <c r="K857">
        <v>29.1</v>
      </c>
      <c r="L857">
        <v>49.6</v>
      </c>
      <c r="M857">
        <v>49.4</v>
      </c>
      <c r="N857">
        <v>350</v>
      </c>
      <c r="O857" t="s">
        <v>46</v>
      </c>
      <c r="P857">
        <v>26.8</v>
      </c>
      <c r="Q857">
        <v>20.931000000000001</v>
      </c>
      <c r="R857">
        <v>342</v>
      </c>
      <c r="S857">
        <v>1.0869</v>
      </c>
      <c r="T857">
        <v>51.9</v>
      </c>
      <c r="U857">
        <v>29.6</v>
      </c>
      <c r="V857">
        <v>215</v>
      </c>
      <c r="W857">
        <v>932</v>
      </c>
      <c r="X857">
        <v>3.7948</v>
      </c>
      <c r="AM857">
        <v>212</v>
      </c>
      <c r="AN857">
        <f t="shared" si="489"/>
        <v>2517.1466400000004</v>
      </c>
      <c r="AO857">
        <f t="shared" si="484"/>
        <v>54.050705031750027</v>
      </c>
      <c r="AQ857">
        <f t="shared" si="485"/>
        <v>1.5494702615502693</v>
      </c>
      <c r="AS857">
        <f>0.15852+0.0847*COS(RADIANS(E857/365*360))</f>
        <v>0.13583612835276379</v>
      </c>
      <c r="AU857">
        <v>932</v>
      </c>
      <c r="AV857">
        <f t="shared" si="486"/>
        <v>42.913919134792152</v>
      </c>
      <c r="AW857">
        <f t="shared" si="487"/>
        <v>50.970263787715055</v>
      </c>
      <c r="AX857">
        <f t="shared" si="488"/>
        <v>1.1877326707825964</v>
      </c>
      <c r="AY857" s="5"/>
      <c r="BD857" s="5"/>
    </row>
    <row r="858" spans="1:61">
      <c r="A858">
        <v>460</v>
      </c>
      <c r="B858">
        <v>102</v>
      </c>
      <c r="C858" t="s">
        <v>60</v>
      </c>
      <c r="D858">
        <v>1</v>
      </c>
      <c r="E858" s="2">
        <f>ROUND(F858,0)-"1-1-83"+1</f>
        <v>258</v>
      </c>
      <c r="F858" s="3">
        <v>30574.359722222223</v>
      </c>
      <c r="G858" t="s">
        <v>47</v>
      </c>
      <c r="H858" s="3"/>
      <c r="I858">
        <v>-20</v>
      </c>
      <c r="J858">
        <v>1040</v>
      </c>
      <c r="K858">
        <v>25.9</v>
      </c>
      <c r="L858">
        <v>61.6</v>
      </c>
      <c r="M858">
        <v>61.8</v>
      </c>
      <c r="N858">
        <v>350</v>
      </c>
      <c r="O858" t="s">
        <v>46</v>
      </c>
      <c r="P858">
        <v>23</v>
      </c>
      <c r="Q858">
        <v>14.477</v>
      </c>
      <c r="R858">
        <v>337</v>
      </c>
      <c r="S858">
        <v>1.3940999999999999</v>
      </c>
      <c r="T858">
        <v>96.3</v>
      </c>
      <c r="U858">
        <v>26.9</v>
      </c>
      <c r="V858">
        <v>241</v>
      </c>
      <c r="W858">
        <v>1256</v>
      </c>
      <c r="X858">
        <v>5.3780999999999999</v>
      </c>
      <c r="AM858">
        <v>212</v>
      </c>
      <c r="AN858">
        <f t="shared" si="489"/>
        <v>2494.69884</v>
      </c>
      <c r="AO858">
        <f t="shared" si="484"/>
        <v>48.729774794554032</v>
      </c>
      <c r="AQ858">
        <f t="shared" si="485"/>
        <v>1.2636012504678449</v>
      </c>
      <c r="AS858">
        <f>0.15852+0.0847*COS(RADIANS(E858/365*360))</f>
        <v>0.13583612835276379</v>
      </c>
      <c r="AU858">
        <v>1256</v>
      </c>
      <c r="AV858">
        <f t="shared" si="486"/>
        <v>46.766413496146271</v>
      </c>
      <c r="AW858">
        <f t="shared" si="487"/>
        <v>55.137166244948915</v>
      </c>
      <c r="AX858">
        <f t="shared" si="488"/>
        <v>1.178990692743467</v>
      </c>
      <c r="AY858" s="5">
        <f t="shared" si="490"/>
        <v>48.629022712788426</v>
      </c>
      <c r="AZ858">
        <f t="shared" si="491"/>
        <v>17.061831924153811</v>
      </c>
      <c r="BA858">
        <f t="shared" si="492"/>
        <v>44.573432177252009</v>
      </c>
      <c r="BB858">
        <f t="shared" si="493"/>
        <v>429949.03335074615</v>
      </c>
      <c r="BC858">
        <f t="shared" si="494"/>
        <v>338.18783573262476</v>
      </c>
      <c r="BD858" s="5">
        <f t="shared" si="495"/>
        <v>25.788700485551427</v>
      </c>
      <c r="BE858">
        <f t="shared" si="496"/>
        <v>32.889709690168715</v>
      </c>
      <c r="BF858">
        <f t="shared" si="497"/>
        <v>20.582818640686693</v>
      </c>
    </row>
    <row r="859" spans="1:61">
      <c r="A859">
        <v>460</v>
      </c>
      <c r="B859">
        <v>102</v>
      </c>
      <c r="C859" t="s">
        <v>60</v>
      </c>
      <c r="D859">
        <v>1</v>
      </c>
      <c r="E859" s="2">
        <f t="shared" si="498"/>
        <v>258</v>
      </c>
      <c r="F859" s="3">
        <v>30574.686805555557</v>
      </c>
      <c r="G859" t="s">
        <v>47</v>
      </c>
      <c r="H859" s="3"/>
      <c r="I859">
        <v>-32.1</v>
      </c>
      <c r="J859">
        <v>1040</v>
      </c>
      <c r="K859">
        <v>31.9</v>
      </c>
      <c r="L859">
        <v>44.2</v>
      </c>
      <c r="M859">
        <v>43.8</v>
      </c>
      <c r="N859">
        <v>350</v>
      </c>
      <c r="O859" t="s">
        <v>46</v>
      </c>
      <c r="P859">
        <v>29.3</v>
      </c>
      <c r="Q859">
        <v>28.927</v>
      </c>
      <c r="R859">
        <v>341</v>
      </c>
      <c r="S859">
        <v>1.5902000000000001</v>
      </c>
      <c r="T859">
        <v>55</v>
      </c>
      <c r="U859">
        <v>33.1</v>
      </c>
      <c r="V859">
        <v>218</v>
      </c>
      <c r="W859">
        <v>1403</v>
      </c>
      <c r="X859">
        <v>3.8008000000000002</v>
      </c>
      <c r="AM859">
        <v>212</v>
      </c>
      <c r="AN859">
        <f t="shared" si="489"/>
        <v>2546.2456400000005</v>
      </c>
      <c r="AO859">
        <f t="shared" si="484"/>
        <v>61.654193477004654</v>
      </c>
      <c r="AQ859">
        <f t="shared" si="485"/>
        <v>2.0075943725086387</v>
      </c>
      <c r="AS859">
        <f>0.15852+0.0847*COS(RADIANS(E859/365*360))</f>
        <v>0.13583612835276379</v>
      </c>
      <c r="AU859">
        <v>1403</v>
      </c>
      <c r="AV859">
        <f t="shared" si="486"/>
        <v>50.71971569079696</v>
      </c>
      <c r="AW859">
        <f t="shared" si="487"/>
        <v>60.495447427241892</v>
      </c>
      <c r="AX859">
        <f t="shared" si="488"/>
        <v>1.1927402707862325</v>
      </c>
      <c r="AY859" s="5"/>
      <c r="BD859" s="5"/>
    </row>
    <row r="860" spans="1:61">
      <c r="A860">
        <v>460</v>
      </c>
      <c r="B860">
        <v>102</v>
      </c>
      <c r="C860" t="s">
        <v>60</v>
      </c>
      <c r="D860">
        <v>1</v>
      </c>
      <c r="E860" s="2">
        <f t="shared" si="498"/>
        <v>258</v>
      </c>
      <c r="F860" s="3">
        <v>30574.645833333332</v>
      </c>
      <c r="G860" t="s">
        <v>47</v>
      </c>
      <c r="H860" s="3"/>
      <c r="I860">
        <v>-32.5</v>
      </c>
      <c r="J860">
        <v>1040</v>
      </c>
      <c r="K860">
        <v>34.700000000000003</v>
      </c>
      <c r="L860">
        <v>39.799999999999997</v>
      </c>
      <c r="M860">
        <v>36</v>
      </c>
      <c r="N860">
        <v>350</v>
      </c>
      <c r="O860" t="s">
        <v>46</v>
      </c>
      <c r="P860">
        <v>32.5</v>
      </c>
      <c r="Q860">
        <v>38.054000000000002</v>
      </c>
      <c r="R860">
        <v>342</v>
      </c>
      <c r="S860">
        <v>1.7269000000000001</v>
      </c>
      <c r="T860">
        <v>45.4</v>
      </c>
      <c r="U860">
        <v>36.5</v>
      </c>
      <c r="V860">
        <v>209</v>
      </c>
      <c r="W860">
        <v>1802</v>
      </c>
      <c r="X860">
        <v>3.2843</v>
      </c>
      <c r="AM860">
        <v>212</v>
      </c>
      <c r="AN860">
        <f t="shared" si="489"/>
        <v>2574.5132400000002</v>
      </c>
      <c r="AO860">
        <f t="shared" si="484"/>
        <v>69.863991655379323</v>
      </c>
      <c r="AQ860">
        <f t="shared" si="485"/>
        <v>2.5675541651355922</v>
      </c>
      <c r="AS860">
        <f>0.15852+0.0847*COS(RADIANS(E860/365*360))</f>
        <v>0.13583612835276379</v>
      </c>
      <c r="AU860">
        <v>1802</v>
      </c>
      <c r="AV860">
        <f t="shared" si="486"/>
        <v>58.667927186235005</v>
      </c>
      <c r="AW860">
        <f t="shared" si="487"/>
        <v>70.408981900225967</v>
      </c>
      <c r="AX860">
        <f t="shared" si="488"/>
        <v>1.2001273144817313</v>
      </c>
      <c r="AY860" s="5"/>
      <c r="BD860" s="5"/>
    </row>
    <row r="861" spans="1:61">
      <c r="A861">
        <v>460</v>
      </c>
      <c r="B861">
        <v>102</v>
      </c>
      <c r="C861" t="s">
        <v>60</v>
      </c>
      <c r="D861">
        <v>1</v>
      </c>
      <c r="E861" s="2">
        <f>ROUND(F861,0)-"1-1-83"+1</f>
        <v>258</v>
      </c>
      <c r="F861" s="3">
        <v>30574.396527777779</v>
      </c>
      <c r="G861" t="s">
        <v>47</v>
      </c>
      <c r="H861" s="3"/>
      <c r="I861">
        <v>-25.2</v>
      </c>
      <c r="J861">
        <v>1040</v>
      </c>
      <c r="K861">
        <v>28.6</v>
      </c>
      <c r="L861">
        <v>60.4</v>
      </c>
      <c r="M861">
        <v>60.2</v>
      </c>
      <c r="N861">
        <v>350</v>
      </c>
      <c r="O861" t="s">
        <v>46</v>
      </c>
      <c r="P861">
        <v>23.7</v>
      </c>
      <c r="Q861">
        <v>18.308</v>
      </c>
      <c r="R861">
        <v>331</v>
      </c>
      <c r="S861">
        <v>2.2483</v>
      </c>
      <c r="T861">
        <v>122.8</v>
      </c>
      <c r="U861">
        <v>30</v>
      </c>
      <c r="V861">
        <v>221</v>
      </c>
      <c r="W861">
        <v>1854</v>
      </c>
      <c r="X861">
        <v>7.7667999999999999</v>
      </c>
      <c r="AM861">
        <v>212</v>
      </c>
      <c r="AN861">
        <f t="shared" si="489"/>
        <v>2520.4722400000001</v>
      </c>
      <c r="AO861">
        <f t="shared" si="484"/>
        <v>54.878329060962471</v>
      </c>
      <c r="AQ861">
        <f t="shared" si="485"/>
        <v>1.5965077111658088</v>
      </c>
      <c r="AS861">
        <f>0.15852+0.0847*COS(RADIANS(E861/365*360))</f>
        <v>0.13583612835276379</v>
      </c>
      <c r="AU861">
        <v>1854</v>
      </c>
      <c r="AV861">
        <f t="shared" si="486"/>
        <v>74.571278991022567</v>
      </c>
      <c r="AW861">
        <f t="shared" si="487"/>
        <v>88.532444883195296</v>
      </c>
      <c r="AX861">
        <f t="shared" si="488"/>
        <v>1.1872190752401266</v>
      </c>
      <c r="AY861" s="5">
        <f t="shared" si="490"/>
        <v>78.072419424295731</v>
      </c>
      <c r="AZ861">
        <f t="shared" si="491"/>
        <v>17.398026609648518</v>
      </c>
      <c r="BA861">
        <f t="shared" si="492"/>
        <v>62.385487482680652</v>
      </c>
      <c r="BB861">
        <f t="shared" si="493"/>
        <v>456296.26793103979</v>
      </c>
      <c r="BC861">
        <f t="shared" si="494"/>
        <v>470.33408100207686</v>
      </c>
      <c r="BD861" s="5">
        <f t="shared" si="495"/>
        <v>51.328592751778302</v>
      </c>
      <c r="BE861">
        <f t="shared" si="496"/>
        <v>33.24545604168452</v>
      </c>
      <c r="BF861">
        <f t="shared" si="497"/>
        <v>29.376734946606746</v>
      </c>
    </row>
    <row r="862" spans="1:61">
      <c r="A862">
        <v>460</v>
      </c>
      <c r="B862">
        <v>102</v>
      </c>
      <c r="C862" t="s">
        <v>60</v>
      </c>
      <c r="D862">
        <v>1</v>
      </c>
      <c r="E862" s="2">
        <f t="shared" si="498"/>
        <v>258</v>
      </c>
      <c r="F862" s="3">
        <v>30574.611111111109</v>
      </c>
      <c r="G862" t="s">
        <v>47</v>
      </c>
      <c r="H862" s="3"/>
      <c r="I862">
        <v>-33.5</v>
      </c>
      <c r="J862">
        <v>1040</v>
      </c>
      <c r="K862">
        <v>34.799999999999997</v>
      </c>
      <c r="L862">
        <v>39.200000000000003</v>
      </c>
      <c r="M862">
        <v>34.799999999999997</v>
      </c>
      <c r="N862">
        <v>350</v>
      </c>
      <c r="O862" t="s">
        <v>46</v>
      </c>
      <c r="P862">
        <v>34.200000000000003</v>
      </c>
      <c r="Q862">
        <v>38.585999999999999</v>
      </c>
      <c r="R862">
        <v>340</v>
      </c>
      <c r="S862">
        <v>1.6957</v>
      </c>
      <c r="T862">
        <v>43.9</v>
      </c>
      <c r="U862">
        <v>36.6</v>
      </c>
      <c r="V862">
        <v>185</v>
      </c>
      <c r="W862">
        <v>1892</v>
      </c>
      <c r="X862">
        <v>3.7989000000000002</v>
      </c>
      <c r="AM862">
        <v>212</v>
      </c>
      <c r="AN862">
        <f t="shared" si="489"/>
        <v>2575.3446400000003</v>
      </c>
      <c r="AO862">
        <f t="shared" si="484"/>
        <v>70.118423084387771</v>
      </c>
      <c r="AQ862">
        <f t="shared" si="485"/>
        <v>2.585988370665337</v>
      </c>
      <c r="AS862">
        <f>0.15852+0.0847*COS(RADIANS(E862/365*360))</f>
        <v>0.13583612835276379</v>
      </c>
      <c r="AU862">
        <v>1892</v>
      </c>
      <c r="AV862">
        <f t="shared" si="486"/>
        <v>72.304054751625856</v>
      </c>
      <c r="AW862">
        <f t="shared" si="487"/>
        <v>87.187624254199662</v>
      </c>
      <c r="AX862">
        <f t="shared" si="488"/>
        <v>1.2058469549695501</v>
      </c>
      <c r="AY862" s="5">
        <f t="shared" si="490"/>
        <v>75.347400301374577</v>
      </c>
      <c r="AZ862">
        <f t="shared" si="491"/>
        <v>17.065375180191428</v>
      </c>
      <c r="BA862">
        <f t="shared" si="492"/>
        <v>44.731647392912222</v>
      </c>
      <c r="BB862">
        <f t="shared" si="493"/>
        <v>515843.08945925761</v>
      </c>
      <c r="BC862">
        <f t="shared" si="494"/>
        <v>928.61719508067949</v>
      </c>
      <c r="BD862" s="5">
        <f t="shared" si="495"/>
        <v>83.181498083943282</v>
      </c>
      <c r="BE862">
        <f t="shared" si="496"/>
        <v>32.893393555344005</v>
      </c>
      <c r="BF862">
        <f t="shared" si="497"/>
        <v>20.658782804446904</v>
      </c>
    </row>
    <row r="863" spans="1:61">
      <c r="A863">
        <v>460</v>
      </c>
      <c r="B863">
        <v>102</v>
      </c>
      <c r="C863" t="s">
        <v>60</v>
      </c>
      <c r="D863">
        <v>1</v>
      </c>
      <c r="E863" s="2">
        <f t="shared" si="498"/>
        <v>258</v>
      </c>
      <c r="F863" s="3">
        <v>30574.564583333333</v>
      </c>
      <c r="G863" t="s">
        <v>47</v>
      </c>
      <c r="H863" s="3"/>
      <c r="I863">
        <v>-35.700000000000003</v>
      </c>
      <c r="J863">
        <v>1040</v>
      </c>
      <c r="K863">
        <v>38</v>
      </c>
      <c r="L863">
        <v>40.5</v>
      </c>
      <c r="M863">
        <v>36.4</v>
      </c>
      <c r="N863">
        <v>350</v>
      </c>
      <c r="O863" t="s">
        <v>46</v>
      </c>
      <c r="P863">
        <v>33.299999999999997</v>
      </c>
      <c r="Q863">
        <v>44.97</v>
      </c>
      <c r="R863">
        <v>339</v>
      </c>
      <c r="S863">
        <v>2.0594999999999999</v>
      </c>
      <c r="T863">
        <v>45.8</v>
      </c>
      <c r="U863">
        <v>39.799999999999997</v>
      </c>
      <c r="V863">
        <v>178</v>
      </c>
      <c r="W863">
        <v>1982</v>
      </c>
      <c r="X863">
        <v>4.0640999999999998</v>
      </c>
      <c r="AM863">
        <v>212</v>
      </c>
      <c r="AN863">
        <f t="shared" si="489"/>
        <v>2601.9494400000003</v>
      </c>
      <c r="AO863">
        <f t="shared" si="484"/>
        <v>78.671835637292148</v>
      </c>
      <c r="AQ863">
        <f t="shared" si="485"/>
        <v>3.2434015004445067</v>
      </c>
      <c r="AS863">
        <f>0.15852+0.0847*COS(RADIANS(E863/365*360))</f>
        <v>0.13583612835276379</v>
      </c>
      <c r="AU863">
        <v>1982</v>
      </c>
      <c r="AV863">
        <f t="shared" si="486"/>
        <v>98.683969314291616</v>
      </c>
      <c r="AW863">
        <f t="shared" si="487"/>
        <v>119.70121089264227</v>
      </c>
      <c r="AX863">
        <f t="shared" si="488"/>
        <v>1.2129752352321208</v>
      </c>
      <c r="AY863" s="5">
        <f t="shared" si="490"/>
        <v>106.06615199752287</v>
      </c>
      <c r="AZ863">
        <f t="shared" si="491"/>
        <v>17.248939408216859</v>
      </c>
      <c r="BA863">
        <f t="shared" si="492"/>
        <v>53.744722411909009</v>
      </c>
      <c r="BB863">
        <f t="shared" si="493"/>
        <v>546433.16795442253</v>
      </c>
      <c r="BC863">
        <f t="shared" si="494"/>
        <v>1278.1748584223851</v>
      </c>
      <c r="BD863" s="5">
        <f t="shared" si="495"/>
        <v>143.74654702971111</v>
      </c>
      <c r="BE863">
        <f t="shared" si="496"/>
        <v>32.895691144874775</v>
      </c>
      <c r="BF863">
        <f t="shared" si="497"/>
        <v>20.706302777328442</v>
      </c>
    </row>
    <row r="864" spans="1:61">
      <c r="A864">
        <v>460</v>
      </c>
      <c r="B864">
        <v>102</v>
      </c>
      <c r="C864" t="s">
        <v>60</v>
      </c>
      <c r="D864">
        <v>1</v>
      </c>
      <c r="E864" s="2">
        <f t="shared" si="498"/>
        <v>258</v>
      </c>
      <c r="F864" s="3">
        <v>30574.525694444445</v>
      </c>
      <c r="G864" t="s">
        <v>47</v>
      </c>
      <c r="H864" s="3"/>
      <c r="I864">
        <v>-30.1</v>
      </c>
      <c r="J864">
        <v>1040</v>
      </c>
      <c r="K864">
        <v>34.9</v>
      </c>
      <c r="L864">
        <v>43.9</v>
      </c>
      <c r="M864">
        <v>40.200000000000003</v>
      </c>
      <c r="N864">
        <v>350</v>
      </c>
      <c r="O864" t="s">
        <v>46</v>
      </c>
      <c r="P864">
        <v>31.7</v>
      </c>
      <c r="Q864">
        <v>36.234999999999999</v>
      </c>
      <c r="R864">
        <v>336</v>
      </c>
      <c r="S864">
        <v>2.5815000000000001</v>
      </c>
      <c r="T864">
        <v>71.2</v>
      </c>
      <c r="U864">
        <v>36.700000000000003</v>
      </c>
      <c r="V864">
        <v>208</v>
      </c>
      <c r="W864">
        <v>1993</v>
      </c>
      <c r="X864">
        <v>5.0152000000000001</v>
      </c>
      <c r="AM864">
        <v>212</v>
      </c>
      <c r="AN864">
        <f t="shared" si="489"/>
        <v>2576.1760400000003</v>
      </c>
      <c r="AO864">
        <f t="shared" si="484"/>
        <v>70.373615983372218</v>
      </c>
      <c r="AQ864">
        <f t="shared" si="485"/>
        <v>2.604542901081726</v>
      </c>
      <c r="AS864">
        <f>0.15852+0.0847*COS(RADIANS(E864/365*360))</f>
        <v>0.13583612835276379</v>
      </c>
      <c r="AU864">
        <v>1993</v>
      </c>
      <c r="AV864">
        <f t="shared" si="486"/>
        <v>77.234151403104363</v>
      </c>
      <c r="AW864">
        <f t="shared" si="487"/>
        <v>92.732817803339586</v>
      </c>
      <c r="AX864">
        <f t="shared" si="488"/>
        <v>1.2006711554237686</v>
      </c>
      <c r="AY864" s="5">
        <f t="shared" si="490"/>
        <v>80.583088128158039</v>
      </c>
      <c r="AZ864">
        <f t="shared" si="491"/>
        <v>17.127843360036739</v>
      </c>
      <c r="BA864">
        <f t="shared" si="492"/>
        <v>47.615075644844111</v>
      </c>
      <c r="BB864">
        <f t="shared" si="493"/>
        <v>516781.90237657703</v>
      </c>
      <c r="BC864">
        <f t="shared" si="494"/>
        <v>938.02875051320098</v>
      </c>
      <c r="BD864" s="5">
        <f t="shared" si="495"/>
        <v>84.833840661136875</v>
      </c>
      <c r="BE864">
        <f t="shared" si="496"/>
        <v>32.897875824368867</v>
      </c>
      <c r="BF864">
        <f t="shared" si="497"/>
        <v>20.751588862183144</v>
      </c>
    </row>
    <row r="865" spans="1:61">
      <c r="A865">
        <v>460</v>
      </c>
      <c r="B865">
        <v>102</v>
      </c>
      <c r="C865" t="s">
        <v>60</v>
      </c>
      <c r="D865">
        <v>1</v>
      </c>
      <c r="E865" s="2">
        <f t="shared" ref="E865:E874" si="499">ROUND(F865,0)-"1-1-83"+1</f>
        <v>258</v>
      </c>
      <c r="F865" s="3">
        <v>30574.479166666668</v>
      </c>
      <c r="G865" t="s">
        <v>47</v>
      </c>
      <c r="H865" s="3"/>
      <c r="I865">
        <v>-28.7</v>
      </c>
      <c r="J865">
        <v>1040</v>
      </c>
      <c r="K865">
        <v>34.799999999999997</v>
      </c>
      <c r="L865">
        <v>48.1</v>
      </c>
      <c r="M865">
        <v>47</v>
      </c>
      <c r="N865">
        <v>350</v>
      </c>
      <c r="O865" t="s">
        <v>46</v>
      </c>
      <c r="P865">
        <v>29</v>
      </c>
      <c r="Q865">
        <v>30.882999999999999</v>
      </c>
      <c r="R865">
        <v>334</v>
      </c>
      <c r="S865">
        <v>2.8344</v>
      </c>
      <c r="T865">
        <v>91.8</v>
      </c>
      <c r="U865">
        <v>35.700000000000003</v>
      </c>
      <c r="V865">
        <v>217</v>
      </c>
      <c r="W865">
        <v>2000</v>
      </c>
      <c r="X865">
        <v>5.9104999999999999</v>
      </c>
      <c r="AM865">
        <v>212</v>
      </c>
      <c r="AN865">
        <f t="shared" si="489"/>
        <v>2567.86204</v>
      </c>
      <c r="AO865">
        <f t="shared" si="484"/>
        <v>67.855746112875579</v>
      </c>
      <c r="AQ865">
        <f t="shared" si="485"/>
        <v>2.4243290210022068</v>
      </c>
      <c r="AS865">
        <f>0.15852+0.0847*COS(RADIANS(E865/365*360))</f>
        <v>0.13583612835276379</v>
      </c>
      <c r="AU865">
        <v>2000</v>
      </c>
      <c r="AV865">
        <f t="shared" si="486"/>
        <v>78.844203643784539</v>
      </c>
      <c r="AW865">
        <f t="shared" si="487"/>
        <v>94.387840044229563</v>
      </c>
      <c r="AX865">
        <f t="shared" si="488"/>
        <v>1.1971436793333681</v>
      </c>
      <c r="AY865" s="5">
        <f t="shared" si="490"/>
        <v>82.390235549779504</v>
      </c>
      <c r="AZ865">
        <f t="shared" si="491"/>
        <v>17.196663024362348</v>
      </c>
      <c r="BA865">
        <f t="shared" si="492"/>
        <v>51.007316878882101</v>
      </c>
      <c r="BB865">
        <f t="shared" si="493"/>
        <v>507443.26267768128</v>
      </c>
      <c r="BC865">
        <f t="shared" si="494"/>
        <v>847.80163678198278</v>
      </c>
      <c r="BD865" s="5">
        <f t="shared" si="495"/>
        <v>79.372534108566327</v>
      </c>
      <c r="BE865">
        <f t="shared" si="496"/>
        <v>32.978648346419661</v>
      </c>
      <c r="BF865">
        <f t="shared" si="497"/>
        <v>22.497300797702938</v>
      </c>
    </row>
    <row r="866" spans="1:61">
      <c r="E866" s="2"/>
      <c r="F866" s="3"/>
      <c r="H866" s="3"/>
    </row>
    <row r="867" spans="1:61">
      <c r="A867">
        <v>460</v>
      </c>
      <c r="B867">
        <v>102</v>
      </c>
      <c r="C867" t="s">
        <v>60</v>
      </c>
      <c r="D867">
        <v>2</v>
      </c>
      <c r="E867" s="2">
        <f t="shared" si="499"/>
        <v>258</v>
      </c>
      <c r="F867" s="3">
        <v>30574.260416666668</v>
      </c>
      <c r="G867" t="s">
        <v>47</v>
      </c>
      <c r="H867" s="3"/>
      <c r="I867">
        <v>-16.7</v>
      </c>
      <c r="J867">
        <v>1040</v>
      </c>
      <c r="K867">
        <v>17.8</v>
      </c>
      <c r="L867">
        <v>55.8</v>
      </c>
      <c r="M867">
        <v>38.200000000000003</v>
      </c>
      <c r="N867">
        <v>350</v>
      </c>
      <c r="O867" t="s">
        <v>46</v>
      </c>
      <c r="P867">
        <v>17.600000000000001</v>
      </c>
      <c r="Q867">
        <v>8.7729999999999997</v>
      </c>
      <c r="R867">
        <v>351</v>
      </c>
      <c r="S867">
        <v>1.6412</v>
      </c>
      <c r="T867">
        <v>187.1</v>
      </c>
      <c r="U867">
        <v>17.8</v>
      </c>
      <c r="V867">
        <v>353</v>
      </c>
      <c r="W867">
        <v>3</v>
      </c>
      <c r="X867">
        <v>-0.85409999999999997</v>
      </c>
      <c r="AH867">
        <v>-0.76490000000000002</v>
      </c>
      <c r="AI867">
        <v>1.9599999999999999E-2</v>
      </c>
      <c r="AJ867">
        <v>3</v>
      </c>
      <c r="AK867">
        <f>AVERAGE(U867:U869)</f>
        <v>20.2</v>
      </c>
      <c r="AL867">
        <f>AVERAGE(V867:V869)</f>
        <v>336.66666666666669</v>
      </c>
      <c r="AM867">
        <v>212</v>
      </c>
      <c r="AN867">
        <f>8.314*(AK867+273.16)</f>
        <v>2438.9950400000002</v>
      </c>
      <c r="AO867">
        <f t="shared" ref="AO867:AO880" si="500">0.5*AM867/1.01325*1000/EXP(-3.9489+28990/AN867)</f>
        <v>37.370751562469977</v>
      </c>
      <c r="AP867">
        <f>LN(-AH867)+57052/AN867</f>
        <v>23.123591312521313</v>
      </c>
      <c r="AQ867">
        <f t="shared" ref="AQ867:AQ880" si="501">EXP(AP$867-57052/AN867)</f>
        <v>0.76489999999999914</v>
      </c>
      <c r="AR867">
        <f>AI867*4*(1+2*AO867/AL867)/(1-AO867/AL867)</f>
        <v>0.10776759348831383</v>
      </c>
      <c r="AS867">
        <f>0.15852+0.0847*COS(RADIANS(E867/365*360))</f>
        <v>0.13583612835276379</v>
      </c>
      <c r="AT867">
        <f>0.000000926*E867*E867 - 0.000385884*E867+ 0.056568805</f>
        <v>1.8648996999999987E-2</v>
      </c>
      <c r="AU867">
        <v>3</v>
      </c>
      <c r="AV867">
        <f t="shared" ref="AV867:AV880" si="502">(X867+AQ867)/(V867-AO867)*(4*V867+8*AO867)</f>
        <v>-0.48353620290416938</v>
      </c>
      <c r="AW867">
        <f t="shared" ref="AW867:AW880" si="503">(X867+AQ867)/(V867-AO867)*(4.5*V867+10.5*AO867)</f>
        <v>-0.55982025363021126</v>
      </c>
      <c r="AX867">
        <f t="shared" ref="AX867:AX880" si="504">AW867/AV867</f>
        <v>1.157762852642412</v>
      </c>
      <c r="AY867" s="5"/>
      <c r="BD867" s="5"/>
      <c r="BG867">
        <f>AVERAGE(BA867:BA880)</f>
        <v>52.394480344083604</v>
      </c>
      <c r="BH867">
        <f>AVERAGE(BF867:BF880)</f>
        <v>25.086800628793057</v>
      </c>
      <c r="BI867">
        <f>BG867/BH867</f>
        <v>2.0885277927368908</v>
      </c>
    </row>
    <row r="868" spans="1:61">
      <c r="A868">
        <v>460</v>
      </c>
      <c r="B868">
        <v>102</v>
      </c>
      <c r="C868" t="s">
        <v>60</v>
      </c>
      <c r="D868">
        <v>2</v>
      </c>
      <c r="E868" s="2">
        <f t="shared" si="499"/>
        <v>258</v>
      </c>
      <c r="F868" s="3">
        <v>30574.293055555554</v>
      </c>
      <c r="G868" t="s">
        <v>47</v>
      </c>
      <c r="H868" s="3"/>
      <c r="I868">
        <v>-16.7</v>
      </c>
      <c r="J868">
        <v>1040</v>
      </c>
      <c r="K868">
        <v>18.2</v>
      </c>
      <c r="L868">
        <v>53.2</v>
      </c>
      <c r="M868">
        <v>40.200000000000003</v>
      </c>
      <c r="N868">
        <v>350</v>
      </c>
      <c r="O868" t="s">
        <v>46</v>
      </c>
      <c r="P868">
        <v>18.2</v>
      </c>
      <c r="Q868">
        <v>9.782</v>
      </c>
      <c r="R868">
        <v>348</v>
      </c>
      <c r="S868">
        <v>1.2056</v>
      </c>
      <c r="T868">
        <v>123.2</v>
      </c>
      <c r="U868">
        <v>18.399999999999999</v>
      </c>
      <c r="V868">
        <v>342</v>
      </c>
      <c r="W868">
        <v>29</v>
      </c>
      <c r="X868">
        <v>8.4599999999999995E-2</v>
      </c>
      <c r="AM868">
        <v>212</v>
      </c>
      <c r="AN868">
        <f t="shared" ref="AN868:AN880" si="505">8.314*(U868+273.16)</f>
        <v>2424.0298400000001</v>
      </c>
      <c r="AO868">
        <f t="shared" si="500"/>
        <v>34.726658648014407</v>
      </c>
      <c r="AQ868">
        <f t="shared" si="501"/>
        <v>0.66204444749141977</v>
      </c>
      <c r="AS868">
        <f>0.15852+0.0847*COS(RADIANS(E868/365*360))</f>
        <v>0.13583612835276379</v>
      </c>
      <c r="AU868">
        <v>29</v>
      </c>
      <c r="AV868">
        <f t="shared" si="502"/>
        <v>3.9991667797707575</v>
      </c>
      <c r="AW868">
        <f t="shared" si="503"/>
        <v>4.6256362509677373</v>
      </c>
      <c r="AX868">
        <f t="shared" si="504"/>
        <v>1.1566499987862198</v>
      </c>
      <c r="AY868" s="5"/>
      <c r="BD868" s="5"/>
    </row>
    <row r="869" spans="1:61">
      <c r="A869">
        <v>460</v>
      </c>
      <c r="B869">
        <v>102</v>
      </c>
      <c r="C869" t="s">
        <v>60</v>
      </c>
      <c r="D869">
        <v>2</v>
      </c>
      <c r="E869" s="2">
        <f t="shared" si="498"/>
        <v>258</v>
      </c>
      <c r="F869" s="3">
        <v>30574.765972222223</v>
      </c>
      <c r="G869" t="s">
        <v>47</v>
      </c>
      <c r="H869" s="3"/>
      <c r="I869">
        <v>-27.3</v>
      </c>
      <c r="J869">
        <v>1040</v>
      </c>
      <c r="K869">
        <v>24.1</v>
      </c>
      <c r="L869">
        <v>57.6</v>
      </c>
      <c r="M869">
        <v>59.8</v>
      </c>
      <c r="N869">
        <v>350</v>
      </c>
      <c r="O869" t="s">
        <v>46</v>
      </c>
      <c r="P869">
        <v>23.1</v>
      </c>
      <c r="Q869">
        <v>12.928000000000001</v>
      </c>
      <c r="R869">
        <v>349</v>
      </c>
      <c r="S869">
        <v>0.18029999999999999</v>
      </c>
      <c r="T869">
        <v>13.9</v>
      </c>
      <c r="U869">
        <v>24.4</v>
      </c>
      <c r="V869">
        <v>315</v>
      </c>
      <c r="W869">
        <v>58</v>
      </c>
      <c r="X869">
        <v>0.2399</v>
      </c>
      <c r="AM869">
        <v>212</v>
      </c>
      <c r="AN869">
        <f t="shared" si="505"/>
        <v>2473.9138400000002</v>
      </c>
      <c r="AO869">
        <f t="shared" si="500"/>
        <v>44.197025009490986</v>
      </c>
      <c r="AQ869">
        <f t="shared" si="501"/>
        <v>1.0641300520210157</v>
      </c>
      <c r="AS869">
        <f>0.15852+0.0847*COS(RADIANS(E869/365*360))</f>
        <v>0.13583612835276379</v>
      </c>
      <c r="AU869">
        <v>58</v>
      </c>
      <c r="AV869">
        <f t="shared" si="502"/>
        <v>7.7700470469300802</v>
      </c>
      <c r="AW869">
        <f t="shared" si="503"/>
        <v>9.0605437826520934</v>
      </c>
      <c r="AX869">
        <f t="shared" si="504"/>
        <v>1.1660860903322181</v>
      </c>
      <c r="AY869" s="5"/>
      <c r="BD869" s="5"/>
    </row>
    <row r="870" spans="1:61">
      <c r="A870">
        <v>460</v>
      </c>
      <c r="B870">
        <v>102</v>
      </c>
      <c r="C870" t="s">
        <v>60</v>
      </c>
      <c r="D870">
        <v>2</v>
      </c>
      <c r="E870" s="2">
        <f t="shared" si="499"/>
        <v>258</v>
      </c>
      <c r="F870" s="3">
        <v>30574.361111111109</v>
      </c>
      <c r="G870" t="s">
        <v>47</v>
      </c>
      <c r="H870" s="3"/>
      <c r="I870">
        <v>-20</v>
      </c>
      <c r="J870">
        <v>1040</v>
      </c>
      <c r="K870">
        <v>24.7</v>
      </c>
      <c r="L870">
        <v>61.9</v>
      </c>
      <c r="M870">
        <v>61</v>
      </c>
      <c r="N870">
        <v>350</v>
      </c>
      <c r="O870" t="s">
        <v>46</v>
      </c>
      <c r="P870">
        <v>23.1</v>
      </c>
      <c r="Q870">
        <v>11.367000000000001</v>
      </c>
      <c r="R870">
        <v>343</v>
      </c>
      <c r="S870">
        <v>0.63400000000000001</v>
      </c>
      <c r="T870">
        <v>55.8</v>
      </c>
      <c r="U870">
        <v>24.6</v>
      </c>
      <c r="V870">
        <v>280</v>
      </c>
      <c r="W870">
        <v>106</v>
      </c>
      <c r="X870">
        <v>2.0112000000000001</v>
      </c>
      <c r="AM870">
        <v>212</v>
      </c>
      <c r="AN870">
        <f t="shared" si="505"/>
        <v>2475.5766400000002</v>
      </c>
      <c r="AO870">
        <f t="shared" si="500"/>
        <v>44.546270332414778</v>
      </c>
      <c r="AQ870">
        <f t="shared" si="501"/>
        <v>1.0807416951540423</v>
      </c>
      <c r="AS870">
        <f>0.15852+0.0847*COS(RADIANS(E870/365*360))</f>
        <v>0.13583612835276379</v>
      </c>
      <c r="AU870">
        <v>106</v>
      </c>
      <c r="AV870">
        <f t="shared" si="502"/>
        <v>19.387462962903076</v>
      </c>
      <c r="AW870">
        <f t="shared" si="503"/>
        <v>22.68835785605182</v>
      </c>
      <c r="AX870">
        <f t="shared" si="504"/>
        <v>1.170259249467805</v>
      </c>
      <c r="AY870" s="5"/>
      <c r="BD870" s="5"/>
    </row>
    <row r="871" spans="1:61">
      <c r="A871">
        <v>460</v>
      </c>
      <c r="B871">
        <v>102</v>
      </c>
      <c r="C871" t="s">
        <v>60</v>
      </c>
      <c r="D871">
        <v>2</v>
      </c>
      <c r="E871" s="2">
        <f t="shared" si="499"/>
        <v>258</v>
      </c>
      <c r="F871" s="3">
        <v>30574.327777777777</v>
      </c>
      <c r="G871" t="s">
        <v>47</v>
      </c>
      <c r="H871" s="3"/>
      <c r="I871">
        <v>-17</v>
      </c>
      <c r="J871">
        <v>1040</v>
      </c>
      <c r="K871">
        <v>21.3</v>
      </c>
      <c r="L871">
        <v>43.8</v>
      </c>
      <c r="M871">
        <v>35.799999999999997</v>
      </c>
      <c r="N871">
        <v>350</v>
      </c>
      <c r="O871" t="s">
        <v>46</v>
      </c>
      <c r="P871">
        <v>20.399999999999999</v>
      </c>
      <c r="Q871">
        <v>14.632</v>
      </c>
      <c r="R871">
        <v>340</v>
      </c>
      <c r="S871">
        <v>1.1044</v>
      </c>
      <c r="T871">
        <v>75.5</v>
      </c>
      <c r="U871">
        <v>21.8</v>
      </c>
      <c r="V871">
        <v>272</v>
      </c>
      <c r="W871">
        <v>351</v>
      </c>
      <c r="X871">
        <v>2.8677999999999999</v>
      </c>
      <c r="AM871">
        <v>212</v>
      </c>
      <c r="AN871">
        <f t="shared" si="505"/>
        <v>2452.2974400000003</v>
      </c>
      <c r="AO871">
        <f t="shared" si="500"/>
        <v>39.859619593778028</v>
      </c>
      <c r="AQ871">
        <f t="shared" si="501"/>
        <v>0.86838226423881959</v>
      </c>
      <c r="AS871">
        <f>0.15852+0.0847*COS(RADIANS(E871/365*360))</f>
        <v>0.13583612835276379</v>
      </c>
      <c r="AU871">
        <v>351</v>
      </c>
      <c r="AV871">
        <f t="shared" si="502"/>
        <v>22.642974585371139</v>
      </c>
      <c r="AW871">
        <f t="shared" si="503"/>
        <v>26.435627099594516</v>
      </c>
      <c r="AX871">
        <f t="shared" si="504"/>
        <v>1.1674979804408596</v>
      </c>
      <c r="AY871" s="5"/>
      <c r="BD871" s="5"/>
    </row>
    <row r="872" spans="1:61">
      <c r="A872">
        <v>460</v>
      </c>
      <c r="B872">
        <v>102</v>
      </c>
      <c r="C872" t="s">
        <v>60</v>
      </c>
      <c r="D872">
        <v>2</v>
      </c>
      <c r="E872" s="2">
        <f t="shared" si="499"/>
        <v>258</v>
      </c>
      <c r="F872" s="3">
        <v>30574.398611111112</v>
      </c>
      <c r="G872" t="s">
        <v>47</v>
      </c>
      <c r="H872" s="3"/>
      <c r="I872">
        <v>-25.2</v>
      </c>
      <c r="J872">
        <v>1040</v>
      </c>
      <c r="K872">
        <v>28</v>
      </c>
      <c r="L872">
        <v>61.9</v>
      </c>
      <c r="M872">
        <v>59.4</v>
      </c>
      <c r="N872">
        <v>350</v>
      </c>
      <c r="O872" t="s">
        <v>46</v>
      </c>
      <c r="P872">
        <v>23.9</v>
      </c>
      <c r="Q872">
        <v>17.838000000000001</v>
      </c>
      <c r="R872">
        <v>327</v>
      </c>
      <c r="S872">
        <v>1.8026</v>
      </c>
      <c r="T872">
        <v>101.1</v>
      </c>
      <c r="U872">
        <v>29.7</v>
      </c>
      <c r="V872">
        <v>206</v>
      </c>
      <c r="W872">
        <v>402</v>
      </c>
      <c r="X872">
        <v>7.1487999999999996</v>
      </c>
      <c r="AM872">
        <v>212</v>
      </c>
      <c r="AN872">
        <f t="shared" si="505"/>
        <v>2517.97804</v>
      </c>
      <c r="AO872">
        <f t="shared" si="500"/>
        <v>54.256637659951338</v>
      </c>
      <c r="AQ872">
        <f t="shared" si="501"/>
        <v>1.5931750234986168</v>
      </c>
      <c r="AS872">
        <f>0.15852+0.0847*COS(RADIANS(E872/365*360))</f>
        <v>0.13583612835276379</v>
      </c>
      <c r="AU872">
        <v>402</v>
      </c>
      <c r="AV872">
        <f t="shared" si="502"/>
        <v>72.476770120433358</v>
      </c>
      <c r="AW872">
        <f t="shared" si="503"/>
        <v>86.224975138792388</v>
      </c>
      <c r="AX872">
        <f t="shared" si="504"/>
        <v>1.1896911934060235</v>
      </c>
      <c r="AY872" s="5"/>
      <c r="BB872">
        <f t="shared" ref="BB872:BB880" si="506">+EXP(11.88-14510/AN872)*1000</f>
        <v>453701.64617784717</v>
      </c>
      <c r="BC872">
        <f t="shared" ref="BC872:BC880" si="507">+EXP(38.08-80470/AN872)</f>
        <v>455.69247650287781</v>
      </c>
      <c r="BD872" s="5">
        <f t="shared" ref="BD872:BD880" si="508">(X872+AQ872)*(V872+BC872*(1+212.78/BB872*1000))/(V872-AO872)</f>
        <v>50.432378552972438</v>
      </c>
      <c r="BE872">
        <f t="shared" ref="BE872:BE880" si="509">+LN(BD872)-LN(1+EXP(645/8.31-203000/AN872))+(74000/AN872)</f>
        <v>33.260843851035808</v>
      </c>
      <c r="BF872">
        <f t="shared" ref="BF872:BF880" si="510">EXP(BE872-74000/8.314/298.16)/(1+EXP(645/8.314-203000/298.16/8.314))</f>
        <v>29.832274432009818</v>
      </c>
    </row>
    <row r="873" spans="1:61">
      <c r="A873">
        <v>460</v>
      </c>
      <c r="B873">
        <v>102</v>
      </c>
      <c r="C873" t="s">
        <v>60</v>
      </c>
      <c r="D873">
        <v>2</v>
      </c>
      <c r="E873" s="2">
        <f t="shared" si="498"/>
        <v>258</v>
      </c>
      <c r="F873" s="3">
        <v>30574.728472222221</v>
      </c>
      <c r="G873" t="s">
        <v>47</v>
      </c>
      <c r="H873" s="3"/>
      <c r="I873">
        <v>-30.7</v>
      </c>
      <c r="J873">
        <v>1040</v>
      </c>
      <c r="K873">
        <v>28.6</v>
      </c>
      <c r="L873">
        <v>50</v>
      </c>
      <c r="M873">
        <v>49.4</v>
      </c>
      <c r="N873">
        <v>350</v>
      </c>
      <c r="O873" t="s">
        <v>46</v>
      </c>
      <c r="P873">
        <v>26.8</v>
      </c>
      <c r="Q873">
        <v>21.102</v>
      </c>
      <c r="R873">
        <v>340</v>
      </c>
      <c r="S873">
        <v>0.79620000000000002</v>
      </c>
      <c r="T873">
        <v>37.700000000000003</v>
      </c>
      <c r="U873">
        <v>29.5</v>
      </c>
      <c r="V873">
        <v>175</v>
      </c>
      <c r="W873">
        <v>765</v>
      </c>
      <c r="X873">
        <v>3.6652999999999998</v>
      </c>
      <c r="AM873">
        <v>212</v>
      </c>
      <c r="AN873">
        <f t="shared" si="505"/>
        <v>2516.3152400000004</v>
      </c>
      <c r="AO873">
        <f t="shared" si="500"/>
        <v>53.845418719202897</v>
      </c>
      <c r="AQ873">
        <f t="shared" si="501"/>
        <v>1.569498920795654</v>
      </c>
      <c r="AS873">
        <f>0.15852+0.0847*COS(RADIANS(E873/365*360))</f>
        <v>0.13583612835276379</v>
      </c>
      <c r="AU873">
        <v>765</v>
      </c>
      <c r="AV873">
        <f t="shared" si="502"/>
        <v>48.85757270083316</v>
      </c>
      <c r="AW873">
        <f t="shared" si="503"/>
        <v>58.454566415643633</v>
      </c>
      <c r="AX873">
        <f t="shared" si="504"/>
        <v>1.1964279677497531</v>
      </c>
      <c r="AY873" s="5">
        <f t="shared" ref="AY873:AY880" si="511">W873*AS873*AV873/SQRT(W873^2*AS873^2-AV873^2)</f>
        <v>55.357937995350511</v>
      </c>
      <c r="AZ873">
        <f t="shared" ref="AZ873:AZ880" si="512">LN(AY873)-LN(1+EXP(614.6/8.314-200000/AN873))+32879/AN873</f>
        <v>17.076298100736434</v>
      </c>
      <c r="BA873">
        <f t="shared" ref="BA873:BA880" si="513">EXP(AZ873-32879/8.314/298.16)/(1+EXP(614.6/8.314-200000/298.16/8.314))</f>
        <v>45.222925836399959</v>
      </c>
      <c r="BB873">
        <f t="shared" si="506"/>
        <v>451977.26142042602</v>
      </c>
      <c r="BC873">
        <f t="shared" si="507"/>
        <v>446.16997172025259</v>
      </c>
      <c r="BD873" s="5">
        <f t="shared" si="508"/>
        <v>35.914851767288589</v>
      </c>
      <c r="BE873">
        <f t="shared" si="509"/>
        <v>32.943238266357575</v>
      </c>
      <c r="BF873">
        <f t="shared" si="510"/>
        <v>21.714608947177059</v>
      </c>
    </row>
    <row r="874" spans="1:61">
      <c r="A874">
        <v>460</v>
      </c>
      <c r="B874">
        <v>102</v>
      </c>
      <c r="C874" t="s">
        <v>60</v>
      </c>
      <c r="D874">
        <v>2</v>
      </c>
      <c r="E874" s="2">
        <f t="shared" si="499"/>
        <v>258</v>
      </c>
      <c r="F874" s="3">
        <v>30574.449305555554</v>
      </c>
      <c r="G874" t="s">
        <v>47</v>
      </c>
      <c r="H874" s="3"/>
      <c r="I874">
        <v>-28.6</v>
      </c>
      <c r="J874">
        <v>1040</v>
      </c>
      <c r="K874">
        <v>27</v>
      </c>
      <c r="L874">
        <v>58.2</v>
      </c>
      <c r="M874">
        <v>54.4</v>
      </c>
      <c r="N874">
        <v>350</v>
      </c>
      <c r="O874" t="s">
        <v>46</v>
      </c>
      <c r="P874">
        <v>25.2</v>
      </c>
      <c r="Q874">
        <v>17.041</v>
      </c>
      <c r="R874">
        <v>333</v>
      </c>
      <c r="S874">
        <v>1.1414</v>
      </c>
      <c r="T874">
        <v>67</v>
      </c>
      <c r="U874">
        <v>28.2</v>
      </c>
      <c r="V874">
        <v>196</v>
      </c>
      <c r="W874">
        <v>1057</v>
      </c>
      <c r="X874">
        <v>5.4047000000000001</v>
      </c>
      <c r="AM874">
        <v>212</v>
      </c>
      <c r="AN874">
        <f t="shared" si="505"/>
        <v>2505.50704</v>
      </c>
      <c r="AO874">
        <f t="shared" si="500"/>
        <v>51.234805508094006</v>
      </c>
      <c r="AQ874">
        <f t="shared" si="501"/>
        <v>1.4232611794268295</v>
      </c>
      <c r="AS874">
        <f>0.15852+0.0847*COS(RADIANS(E874/365*360))</f>
        <v>0.13583612835276379</v>
      </c>
      <c r="AU874">
        <v>1057</v>
      </c>
      <c r="AV874">
        <f t="shared" si="502"/>
        <v>56.310190426915142</v>
      </c>
      <c r="AW874">
        <f t="shared" si="503"/>
        <v>66.973757443930509</v>
      </c>
      <c r="AX874">
        <f t="shared" si="504"/>
        <v>1.1893718869740919</v>
      </c>
      <c r="AY874" s="5">
        <f t="shared" si="511"/>
        <v>61.214436575381328</v>
      </c>
      <c r="AZ874">
        <f t="shared" si="512"/>
        <v>17.234342276930068</v>
      </c>
      <c r="BA874">
        <f t="shared" si="513"/>
        <v>52.965901745613543</v>
      </c>
      <c r="BB874">
        <f t="shared" si="506"/>
        <v>440873.08400114952</v>
      </c>
      <c r="BC874">
        <f t="shared" si="507"/>
        <v>388.6768955236812</v>
      </c>
      <c r="BD874" s="5">
        <f t="shared" si="508"/>
        <v>36.424482931304233</v>
      </c>
      <c r="BE874">
        <f t="shared" si="509"/>
        <v>33.097487883846128</v>
      </c>
      <c r="BF874">
        <f t="shared" si="510"/>
        <v>25.336217020431558</v>
      </c>
    </row>
    <row r="875" spans="1:61">
      <c r="A875">
        <v>460</v>
      </c>
      <c r="B875">
        <v>102</v>
      </c>
      <c r="C875" t="s">
        <v>60</v>
      </c>
      <c r="D875">
        <v>2</v>
      </c>
      <c r="E875" s="2">
        <f t="shared" si="498"/>
        <v>258</v>
      </c>
      <c r="F875" s="3">
        <v>30574.688194444443</v>
      </c>
      <c r="G875" t="s">
        <v>47</v>
      </c>
      <c r="H875" s="3"/>
      <c r="I875">
        <v>-32.1</v>
      </c>
      <c r="J875">
        <v>1040</v>
      </c>
      <c r="K875">
        <v>31.9</v>
      </c>
      <c r="L875">
        <v>45.6</v>
      </c>
      <c r="M875">
        <v>43.8</v>
      </c>
      <c r="N875">
        <v>350</v>
      </c>
      <c r="O875" t="s">
        <v>46</v>
      </c>
      <c r="P875">
        <v>29.3</v>
      </c>
      <c r="Q875">
        <v>29.117000000000001</v>
      </c>
      <c r="R875">
        <v>338</v>
      </c>
      <c r="S875">
        <v>1.3616999999999999</v>
      </c>
      <c r="T875">
        <v>46.8</v>
      </c>
      <c r="U875">
        <v>33.4</v>
      </c>
      <c r="V875">
        <v>187</v>
      </c>
      <c r="W875">
        <v>1329</v>
      </c>
      <c r="X875">
        <v>4.0430999999999999</v>
      </c>
      <c r="AM875">
        <v>212</v>
      </c>
      <c r="AN875">
        <f t="shared" si="505"/>
        <v>2548.7398400000002</v>
      </c>
      <c r="AO875">
        <f t="shared" si="500"/>
        <v>62.34497061140442</v>
      </c>
      <c r="AQ875">
        <f t="shared" si="501"/>
        <v>2.0942511642088779</v>
      </c>
      <c r="AS875">
        <f>0.15852+0.0847*COS(RADIANS(E875/365*360))</f>
        <v>0.13583612835276379</v>
      </c>
      <c r="AU875">
        <v>1329</v>
      </c>
      <c r="AV875">
        <f t="shared" si="502"/>
        <v>61.383824881148826</v>
      </c>
      <c r="AW875">
        <f t="shared" si="503"/>
        <v>73.661105519331585</v>
      </c>
      <c r="AX875">
        <f t="shared" si="504"/>
        <v>1.2000084006161882</v>
      </c>
      <c r="AY875" s="5">
        <f t="shared" si="511"/>
        <v>65.273082458090599</v>
      </c>
      <c r="AZ875">
        <f t="shared" si="512"/>
        <v>17.068133338447257</v>
      </c>
      <c r="BA875">
        <f t="shared" si="513"/>
        <v>44.855194658598109</v>
      </c>
      <c r="BB875">
        <f t="shared" si="506"/>
        <v>486380.16368612408</v>
      </c>
      <c r="BC875">
        <f t="shared" si="507"/>
        <v>670.17224514374448</v>
      </c>
      <c r="BD875" s="5">
        <f t="shared" si="508"/>
        <v>56.63746520127804</v>
      </c>
      <c r="BE875">
        <f t="shared" si="509"/>
        <v>32.947213192090828</v>
      </c>
      <c r="BF875">
        <f t="shared" si="510"/>
        <v>21.80109467837487</v>
      </c>
    </row>
    <row r="876" spans="1:61">
      <c r="A876">
        <v>460</v>
      </c>
      <c r="B876">
        <v>102</v>
      </c>
      <c r="C876" t="s">
        <v>60</v>
      </c>
      <c r="D876">
        <v>2</v>
      </c>
      <c r="E876" s="2">
        <f t="shared" si="498"/>
        <v>258</v>
      </c>
      <c r="F876" s="3">
        <v>30574.566666666666</v>
      </c>
      <c r="G876" t="s">
        <v>47</v>
      </c>
      <c r="H876" s="3"/>
      <c r="I876">
        <v>-35.700000000000003</v>
      </c>
      <c r="J876">
        <v>1040</v>
      </c>
      <c r="K876">
        <v>35.299999999999997</v>
      </c>
      <c r="L876">
        <v>40</v>
      </c>
      <c r="M876">
        <v>36.4</v>
      </c>
      <c r="N876">
        <v>350</v>
      </c>
      <c r="O876" t="s">
        <v>46</v>
      </c>
      <c r="P876">
        <v>33.200000000000003</v>
      </c>
      <c r="Q876">
        <v>40.210999999999999</v>
      </c>
      <c r="R876">
        <v>337</v>
      </c>
      <c r="S876">
        <v>1.6044</v>
      </c>
      <c r="T876">
        <v>39.9</v>
      </c>
      <c r="U876">
        <v>37.4</v>
      </c>
      <c r="V876">
        <v>175</v>
      </c>
      <c r="W876">
        <v>1723</v>
      </c>
      <c r="X876">
        <v>3.6326999999999998</v>
      </c>
      <c r="AM876">
        <v>212</v>
      </c>
      <c r="AN876">
        <f t="shared" si="505"/>
        <v>2581.99584</v>
      </c>
      <c r="AO876">
        <f t="shared" si="500"/>
        <v>72.181433234853827</v>
      </c>
      <c r="AQ876">
        <f t="shared" si="501"/>
        <v>2.7940890671928438</v>
      </c>
      <c r="AS876">
        <f>0.15852+0.0847*COS(RADIANS(E876/365*360))</f>
        <v>0.13583612835276379</v>
      </c>
      <c r="AU876">
        <v>1723</v>
      </c>
      <c r="AV876">
        <f t="shared" si="502"/>
        <v>79.848527100482485</v>
      </c>
      <c r="AW876">
        <f t="shared" si="503"/>
        <v>96.597264342006682</v>
      </c>
      <c r="AX876">
        <f t="shared" si="504"/>
        <v>1.209756370589621</v>
      </c>
      <c r="AY876" s="5">
        <f t="shared" si="511"/>
        <v>84.944980003653328</v>
      </c>
      <c r="AZ876">
        <f t="shared" si="512"/>
        <v>17.147236806552428</v>
      </c>
      <c r="BA876">
        <f t="shared" si="513"/>
        <v>48.547508385686257</v>
      </c>
      <c r="BB876">
        <f t="shared" si="506"/>
        <v>523384.4473631244</v>
      </c>
      <c r="BC876">
        <f t="shared" si="507"/>
        <v>1006.4522603739666</v>
      </c>
      <c r="BD876" s="5">
        <f t="shared" si="508"/>
        <v>99.423580407663565</v>
      </c>
      <c r="BE876">
        <f t="shared" si="509"/>
        <v>32.947207421008073</v>
      </c>
      <c r="BF876">
        <f t="shared" si="510"/>
        <v>21.800968862816383</v>
      </c>
    </row>
    <row r="877" spans="1:61">
      <c r="A877">
        <v>460</v>
      </c>
      <c r="B877">
        <v>102</v>
      </c>
      <c r="C877" t="s">
        <v>60</v>
      </c>
      <c r="D877">
        <v>2</v>
      </c>
      <c r="E877" s="2">
        <f>ROUND(F877,0)-"1-1-83"+1</f>
        <v>258</v>
      </c>
      <c r="F877" s="3">
        <v>30574.481250000001</v>
      </c>
      <c r="G877" t="s">
        <v>47</v>
      </c>
      <c r="H877" s="3"/>
      <c r="I877">
        <v>-28.7</v>
      </c>
      <c r="J877">
        <v>1040</v>
      </c>
      <c r="K877">
        <v>34</v>
      </c>
      <c r="L877">
        <v>51.5</v>
      </c>
      <c r="M877">
        <v>46.2</v>
      </c>
      <c r="N877">
        <v>350</v>
      </c>
      <c r="O877" t="s">
        <v>46</v>
      </c>
      <c r="P877">
        <v>29.4</v>
      </c>
      <c r="Q877">
        <v>31.838999999999999</v>
      </c>
      <c r="R877">
        <v>329</v>
      </c>
      <c r="S877">
        <v>2.2654000000000001</v>
      </c>
      <c r="T877">
        <v>71.2</v>
      </c>
      <c r="U877">
        <v>36.200000000000003</v>
      </c>
      <c r="V877">
        <v>182</v>
      </c>
      <c r="W877">
        <v>1798</v>
      </c>
      <c r="X877">
        <v>5.9512</v>
      </c>
      <c r="AM877">
        <v>212</v>
      </c>
      <c r="AN877">
        <f t="shared" si="505"/>
        <v>2572.0190400000001</v>
      </c>
      <c r="AO877">
        <f t="shared" si="500"/>
        <v>69.105248904996813</v>
      </c>
      <c r="AQ877">
        <f t="shared" si="501"/>
        <v>2.5645831617074641</v>
      </c>
      <c r="AS877">
        <f>0.15852+0.0847*COS(RADIANS(E877/365*360))</f>
        <v>0.13583612835276379</v>
      </c>
      <c r="AU877">
        <v>1798</v>
      </c>
      <c r="AV877">
        <f t="shared" si="502"/>
        <v>96.61540998155408</v>
      </c>
      <c r="AW877">
        <f t="shared" si="503"/>
        <v>116.51137089608886</v>
      </c>
      <c r="AX877">
        <f t="shared" si="504"/>
        <v>1.2059294776923613</v>
      </c>
      <c r="AY877" s="5">
        <f t="shared" si="511"/>
        <v>105.19641391715071</v>
      </c>
      <c r="AZ877">
        <f t="shared" si="512"/>
        <v>17.417830250957611</v>
      </c>
      <c r="BA877">
        <f t="shared" si="513"/>
        <v>63.633261757250658</v>
      </c>
      <c r="BB877">
        <f t="shared" si="506"/>
        <v>512098.84190723312</v>
      </c>
      <c r="BC877">
        <f t="shared" si="507"/>
        <v>891.84769528538982</v>
      </c>
      <c r="BD877" s="5">
        <f t="shared" si="508"/>
        <v>108.9539524478144</v>
      </c>
      <c r="BE877">
        <f t="shared" si="509"/>
        <v>33.223007085283996</v>
      </c>
      <c r="BF877">
        <f t="shared" si="510"/>
        <v>28.724605108564127</v>
      </c>
    </row>
    <row r="878" spans="1:61">
      <c r="A878">
        <v>460</v>
      </c>
      <c r="B878">
        <v>102</v>
      </c>
      <c r="C878" t="s">
        <v>60</v>
      </c>
      <c r="D878">
        <v>2</v>
      </c>
      <c r="E878" s="2">
        <f t="shared" si="498"/>
        <v>258</v>
      </c>
      <c r="F878" s="3">
        <v>30574.647916666665</v>
      </c>
      <c r="G878" t="s">
        <v>47</v>
      </c>
      <c r="H878" s="3"/>
      <c r="I878">
        <v>-32.5</v>
      </c>
      <c r="J878">
        <v>1040</v>
      </c>
      <c r="K878">
        <v>34.700000000000003</v>
      </c>
      <c r="L878">
        <v>41.4</v>
      </c>
      <c r="M878">
        <v>36.6</v>
      </c>
      <c r="N878">
        <v>350</v>
      </c>
      <c r="O878" t="s">
        <v>46</v>
      </c>
      <c r="P878">
        <v>32</v>
      </c>
      <c r="Q878">
        <v>35.902999999999999</v>
      </c>
      <c r="R878">
        <v>338</v>
      </c>
      <c r="S878">
        <v>1.5752999999999999</v>
      </c>
      <c r="T878">
        <v>43.9</v>
      </c>
      <c r="U878">
        <v>36.1</v>
      </c>
      <c r="V878">
        <v>184</v>
      </c>
      <c r="W878">
        <v>1854</v>
      </c>
      <c r="X878">
        <v>3.8186</v>
      </c>
      <c r="AM878">
        <v>212</v>
      </c>
      <c r="AN878">
        <f t="shared" si="505"/>
        <v>2571.1876400000006</v>
      </c>
      <c r="AO878">
        <f t="shared" si="500"/>
        <v>68.853846084980589</v>
      </c>
      <c r="AQ878">
        <f t="shared" si="501"/>
        <v>2.5462543983942116</v>
      </c>
      <c r="AS878">
        <f>0.15852+0.0847*COS(RADIANS(E878/365*360))</f>
        <v>0.13583612835276379</v>
      </c>
      <c r="AU878">
        <v>1854</v>
      </c>
      <c r="AV878">
        <f t="shared" si="502"/>
        <v>71.131255361474686</v>
      </c>
      <c r="AW878">
        <f t="shared" si="503"/>
        <v>85.731642002646254</v>
      </c>
      <c r="AX878">
        <f t="shared" si="504"/>
        <v>1.2052597914513858</v>
      </c>
      <c r="AY878" s="5">
        <f t="shared" si="511"/>
        <v>74.150423647116398</v>
      </c>
      <c r="AZ878">
        <f t="shared" si="512"/>
        <v>17.072754784246747</v>
      </c>
      <c r="BA878">
        <f t="shared" si="513"/>
        <v>45.062970251557388</v>
      </c>
      <c r="BB878">
        <f t="shared" si="506"/>
        <v>511165.5291153224</v>
      </c>
      <c r="BC878">
        <f t="shared" si="507"/>
        <v>882.87068304030095</v>
      </c>
      <c r="BD878" s="5">
        <f t="shared" si="508"/>
        <v>79.287138146889561</v>
      </c>
      <c r="BE878">
        <f t="shared" si="509"/>
        <v>32.919833827351596</v>
      </c>
      <c r="BF878">
        <f t="shared" si="510"/>
        <v>21.212291860558206</v>
      </c>
    </row>
    <row r="879" spans="1:61">
      <c r="A879">
        <v>460</v>
      </c>
      <c r="B879">
        <v>102</v>
      </c>
      <c r="C879" t="s">
        <v>60</v>
      </c>
      <c r="D879">
        <v>2</v>
      </c>
      <c r="E879" s="2">
        <f t="shared" si="498"/>
        <v>258</v>
      </c>
      <c r="F879" s="3">
        <v>30574.613194444446</v>
      </c>
      <c r="G879" t="s">
        <v>47</v>
      </c>
      <c r="H879" s="3"/>
      <c r="I879">
        <v>-33.5</v>
      </c>
      <c r="J879">
        <v>1040</v>
      </c>
      <c r="K879">
        <v>34.200000000000003</v>
      </c>
      <c r="L879">
        <v>41.4</v>
      </c>
      <c r="M879">
        <v>36.4</v>
      </c>
      <c r="N879">
        <v>350</v>
      </c>
      <c r="O879" t="s">
        <v>46</v>
      </c>
      <c r="P879">
        <v>34</v>
      </c>
      <c r="Q879">
        <v>37.155000000000001</v>
      </c>
      <c r="R879">
        <v>336</v>
      </c>
      <c r="S879">
        <v>1.4775</v>
      </c>
      <c r="T879">
        <v>39.799999999999997</v>
      </c>
      <c r="U879">
        <v>36.299999999999997</v>
      </c>
      <c r="V879">
        <v>166</v>
      </c>
      <c r="W879">
        <v>1888</v>
      </c>
      <c r="X879">
        <v>3.8614000000000002</v>
      </c>
      <c r="AM879">
        <v>212</v>
      </c>
      <c r="AN879">
        <f t="shared" si="505"/>
        <v>2572.8504400000002</v>
      </c>
      <c r="AO879">
        <f t="shared" si="500"/>
        <v>69.357406291544848</v>
      </c>
      <c r="AQ879">
        <f t="shared" si="501"/>
        <v>2.5830318876690073</v>
      </c>
      <c r="AS879">
        <f>0.15852+0.0847*COS(RADIANS(E879/365*360))</f>
        <v>0.13583612835276379</v>
      </c>
      <c r="AU879">
        <v>1888</v>
      </c>
      <c r="AV879">
        <f t="shared" si="502"/>
        <v>81.277365579800076</v>
      </c>
      <c r="AW879">
        <f t="shared" si="503"/>
        <v>98.374491030915578</v>
      </c>
      <c r="AX879">
        <f t="shared" si="504"/>
        <v>1.2103553102287639</v>
      </c>
      <c r="AY879" s="5">
        <f t="shared" si="511"/>
        <v>85.694793567983069</v>
      </c>
      <c r="AZ879">
        <f t="shared" si="512"/>
        <v>17.208125103620645</v>
      </c>
      <c r="BA879">
        <f t="shared" si="513"/>
        <v>51.595330278077817</v>
      </c>
      <c r="BB879">
        <f t="shared" si="506"/>
        <v>513033.25395020464</v>
      </c>
      <c r="BC879">
        <f t="shared" si="507"/>
        <v>900.91009522456795</v>
      </c>
      <c r="BD879" s="5">
        <f t="shared" si="508"/>
        <v>96.061175400666016</v>
      </c>
      <c r="BE879">
        <f t="shared" si="509"/>
        <v>33.082291359972075</v>
      </c>
      <c r="BF879">
        <f t="shared" si="510"/>
        <v>24.954105331832405</v>
      </c>
    </row>
    <row r="880" spans="1:61">
      <c r="A880">
        <v>460</v>
      </c>
      <c r="B880">
        <v>102</v>
      </c>
      <c r="C880" t="s">
        <v>60</v>
      </c>
      <c r="D880">
        <v>2</v>
      </c>
      <c r="E880" s="2">
        <f t="shared" si="498"/>
        <v>258</v>
      </c>
      <c r="F880" s="3">
        <v>30574.526388888888</v>
      </c>
      <c r="G880" t="s">
        <v>47</v>
      </c>
      <c r="H880" s="3"/>
      <c r="I880">
        <v>-30.1</v>
      </c>
      <c r="J880">
        <v>1040</v>
      </c>
      <c r="K880">
        <v>35.200000000000003</v>
      </c>
      <c r="L880">
        <v>46.1</v>
      </c>
      <c r="M880">
        <v>40.4</v>
      </c>
      <c r="N880">
        <v>350</v>
      </c>
      <c r="O880" t="s">
        <v>46</v>
      </c>
      <c r="P880">
        <v>31.6</v>
      </c>
      <c r="Q880">
        <v>36.616</v>
      </c>
      <c r="R880">
        <v>331</v>
      </c>
      <c r="S880">
        <v>2.0594999999999999</v>
      </c>
      <c r="T880">
        <v>56.2</v>
      </c>
      <c r="U880">
        <v>37.299999999999997</v>
      </c>
      <c r="V880">
        <v>165</v>
      </c>
      <c r="W880">
        <v>2000</v>
      </c>
      <c r="X880">
        <v>5.3307000000000002</v>
      </c>
      <c r="AM880">
        <v>212</v>
      </c>
      <c r="AN880">
        <f t="shared" si="505"/>
        <v>2581.1644400000005</v>
      </c>
      <c r="AO880">
        <f t="shared" si="500"/>
        <v>71.920861411811629</v>
      </c>
      <c r="AQ880">
        <f t="shared" si="501"/>
        <v>2.774273552255702</v>
      </c>
      <c r="AS880">
        <f>0.15852+0.0847*COS(RADIANS(E880/365*360))</f>
        <v>0.13583612835276379</v>
      </c>
      <c r="AU880">
        <v>2000</v>
      </c>
      <c r="AV880">
        <f t="shared" si="502"/>
        <v>107.57099961542617</v>
      </c>
      <c r="AW880">
        <f t="shared" si="503"/>
        <v>130.41126274315485</v>
      </c>
      <c r="AX880">
        <f t="shared" si="504"/>
        <v>1.2123273299437971</v>
      </c>
      <c r="AY880" s="5">
        <f t="shared" si="511"/>
        <v>117.14549916236543</v>
      </c>
      <c r="AZ880">
        <f t="shared" si="512"/>
        <v>17.473449182566821</v>
      </c>
      <c r="BA880">
        <f t="shared" si="513"/>
        <v>67.272749839485044</v>
      </c>
      <c r="BB880">
        <f t="shared" si="506"/>
        <v>522437.91812878783</v>
      </c>
      <c r="BC880">
        <f t="shared" si="507"/>
        <v>996.39943912159595</v>
      </c>
      <c r="BD880" s="5">
        <f t="shared" si="508"/>
        <v>136.46712980592343</v>
      </c>
      <c r="BE880">
        <f t="shared" si="509"/>
        <v>33.279861373934267</v>
      </c>
      <c r="BF880">
        <f t="shared" si="510"/>
        <v>30.405039417373118</v>
      </c>
    </row>
    <row r="881" spans="1:61">
      <c r="E881" s="2"/>
      <c r="F881" s="3"/>
      <c r="H881" s="3"/>
    </row>
    <row r="882" spans="1:61">
      <c r="A882">
        <v>600</v>
      </c>
      <c r="B882">
        <v>82</v>
      </c>
      <c r="C882" t="s">
        <v>58</v>
      </c>
      <c r="D882">
        <v>1</v>
      </c>
      <c r="E882" s="2">
        <f>ROUND(F882,0)-"1-1-84"+1</f>
        <v>89</v>
      </c>
      <c r="F882" s="3">
        <v>30770.392361111109</v>
      </c>
      <c r="G882" s="3" t="s">
        <v>48</v>
      </c>
      <c r="H882" s="3"/>
      <c r="J882">
        <v>1015</v>
      </c>
      <c r="K882">
        <v>14.9</v>
      </c>
      <c r="L882">
        <v>69.8</v>
      </c>
      <c r="M882">
        <v>75.599999999999994</v>
      </c>
      <c r="N882">
        <v>350</v>
      </c>
      <c r="O882" t="s">
        <v>46</v>
      </c>
      <c r="P882">
        <v>12.3</v>
      </c>
      <c r="Q882">
        <v>5.5460000000000003</v>
      </c>
      <c r="R882">
        <v>346</v>
      </c>
      <c r="S882">
        <v>0.3216</v>
      </c>
      <c r="T882">
        <v>58</v>
      </c>
      <c r="U882">
        <v>15.3</v>
      </c>
      <c r="V882">
        <v>207</v>
      </c>
      <c r="W882">
        <v>150</v>
      </c>
      <c r="X882">
        <v>4.9724000000000004</v>
      </c>
      <c r="Y882">
        <v>0.27300000000000002</v>
      </c>
      <c r="Z882">
        <v>4.2300000000000003E-3</v>
      </c>
      <c r="AA882">
        <v>49</v>
      </c>
      <c r="AH882" s="8">
        <f>AH889*3/4</f>
        <v>-0.54210000000000003</v>
      </c>
      <c r="AM882">
        <v>212</v>
      </c>
      <c r="AN882">
        <f t="shared" ref="AN882:AN912" si="514">8.314*(U882+273.16)</f>
        <v>2398.2564400000001</v>
      </c>
      <c r="AO882">
        <f t="shared" ref="AO882:AO887" si="515">0.5*AM882/1.01325*1000/EXP(-3.9489+28990/AN882)</f>
        <v>30.538342550406046</v>
      </c>
      <c r="AP882">
        <f>LN(-AH882)+57052/AN882</f>
        <v>23.176644148874406</v>
      </c>
      <c r="AQ882">
        <f t="shared" ref="AQ882:AQ887" si="516">EXP(AP$882-57052/AN882)</f>
        <v>0.5421000000000008</v>
      </c>
      <c r="AS882">
        <f>0.15852+0.0847*COS(RADIANS(E882/365*360))</f>
        <v>0.16179977719156718</v>
      </c>
      <c r="AT882">
        <f>0.000000926*E882*E882 - 0.000385884*E882+ 0.056568805</f>
        <v>2.9559974999999995E-2</v>
      </c>
      <c r="AU882">
        <v>150</v>
      </c>
      <c r="AV882">
        <f t="shared" ref="AV882:AV887" si="517">(X882+AQ882)/(V882-AO882)*(4*V882+8*AO882)</f>
        <v>33.510030481510249</v>
      </c>
      <c r="AW882">
        <f t="shared" ref="AW882:AW887" si="518">(X882+AQ882)/(V882-AO882)*(4.5*V882+10.5*AO882)</f>
        <v>39.130288101887821</v>
      </c>
      <c r="AX882">
        <f t="shared" ref="AX882:AX887" si="519">AW882/AV882</f>
        <v>1.1677186663103349</v>
      </c>
      <c r="AY882" s="5"/>
      <c r="BD882" s="5"/>
      <c r="BG882">
        <f>AVERAGE(BA882:BA887)</f>
        <v>88.32711426774226</v>
      </c>
      <c r="BH882">
        <f>AVERAGE(BF882:BF887)</f>
        <v>37.083759017713248</v>
      </c>
      <c r="BI882">
        <f>BG882/BH882</f>
        <v>2.381827425465481</v>
      </c>
    </row>
    <row r="883" spans="1:61">
      <c r="A883">
        <v>600</v>
      </c>
      <c r="B883">
        <v>82</v>
      </c>
      <c r="C883" t="s">
        <v>58</v>
      </c>
      <c r="D883">
        <v>1</v>
      </c>
      <c r="E883" s="2">
        <f t="shared" ref="E883:E943" si="520">ROUND(F883,0)-"1-1-84"</f>
        <v>89</v>
      </c>
      <c r="F883" s="3">
        <v>30770.65625</v>
      </c>
      <c r="G883" s="3" t="s">
        <v>48</v>
      </c>
      <c r="H883" s="3"/>
      <c r="J883">
        <v>1015</v>
      </c>
      <c r="K883">
        <v>16.3</v>
      </c>
      <c r="L883">
        <v>72.400000000000006</v>
      </c>
      <c r="M883">
        <v>71.8</v>
      </c>
      <c r="N883">
        <v>350</v>
      </c>
      <c r="O883" t="s">
        <v>46</v>
      </c>
      <c r="P883">
        <v>16.3</v>
      </c>
      <c r="Q883">
        <v>5.3410000000000002</v>
      </c>
      <c r="R883">
        <v>348</v>
      </c>
      <c r="S883">
        <v>0.19</v>
      </c>
      <c r="T883">
        <v>35.6</v>
      </c>
      <c r="U883">
        <v>16.5</v>
      </c>
      <c r="V883">
        <v>224</v>
      </c>
      <c r="W883">
        <v>150</v>
      </c>
      <c r="X883">
        <v>2.7145999999999999</v>
      </c>
      <c r="Y883">
        <v>0.16200000000000001</v>
      </c>
      <c r="Z883">
        <v>2.31E-3</v>
      </c>
      <c r="AA883">
        <v>30</v>
      </c>
      <c r="AM883">
        <v>212</v>
      </c>
      <c r="AN883">
        <f t="shared" si="514"/>
        <v>2408.23324</v>
      </c>
      <c r="AO883">
        <f t="shared" si="515"/>
        <v>32.1065749241044</v>
      </c>
      <c r="AQ883">
        <f t="shared" si="516"/>
        <v>0.59824661031232018</v>
      </c>
      <c r="AS883">
        <f>0.15852+0.0847*COS(RADIANS(E883/365*360))</f>
        <v>0.16179977719156718</v>
      </c>
      <c r="AU883">
        <v>150</v>
      </c>
      <c r="AV883">
        <f t="shared" si="517"/>
        <v>19.90283838322112</v>
      </c>
      <c r="AW883">
        <f t="shared" si="518"/>
        <v>23.22212467387024</v>
      </c>
      <c r="AX883">
        <f t="shared" si="519"/>
        <v>1.1667745186258163</v>
      </c>
      <c r="AY883" s="5"/>
      <c r="BD883" s="5"/>
    </row>
    <row r="884" spans="1:61">
      <c r="A884">
        <v>600</v>
      </c>
      <c r="B884">
        <v>82</v>
      </c>
      <c r="C884" t="s">
        <v>58</v>
      </c>
      <c r="D884">
        <v>1</v>
      </c>
      <c r="E884" s="2">
        <f>ROUND(F884,0)-"1-1-84"+1</f>
        <v>89</v>
      </c>
      <c r="F884" s="3">
        <v>30770.458333333332</v>
      </c>
      <c r="G884" s="3" t="s">
        <v>48</v>
      </c>
      <c r="H884" s="3"/>
      <c r="J884">
        <v>1015</v>
      </c>
      <c r="K884">
        <v>16.8</v>
      </c>
      <c r="L884">
        <v>63.3</v>
      </c>
      <c r="M884">
        <v>60</v>
      </c>
      <c r="N884">
        <v>350</v>
      </c>
      <c r="O884" t="s">
        <v>46</v>
      </c>
      <c r="P884">
        <v>17.5</v>
      </c>
      <c r="Q884">
        <v>7.7460000000000004</v>
      </c>
      <c r="R884">
        <v>346</v>
      </c>
      <c r="S884">
        <v>0.47589999999999999</v>
      </c>
      <c r="T884">
        <v>61.4</v>
      </c>
      <c r="U884">
        <v>17.399999999999999</v>
      </c>
      <c r="V884">
        <v>221</v>
      </c>
      <c r="W884">
        <v>350</v>
      </c>
      <c r="X884">
        <v>4.6890999999999998</v>
      </c>
      <c r="Y884">
        <v>0.40500000000000003</v>
      </c>
      <c r="Z884">
        <v>3.9899999999999996E-3</v>
      </c>
      <c r="AA884">
        <v>52</v>
      </c>
      <c r="AM884">
        <v>212</v>
      </c>
      <c r="AN884">
        <f t="shared" si="514"/>
        <v>2415.7158399999998</v>
      </c>
      <c r="AO884">
        <f t="shared" si="515"/>
        <v>33.326328884140914</v>
      </c>
      <c r="AQ884">
        <f t="shared" si="516"/>
        <v>0.64379688525621304</v>
      </c>
      <c r="AS884">
        <f>0.15852+0.0847*COS(RADIANS(E884/365*360))</f>
        <v>0.16179977719156718</v>
      </c>
      <c r="AU884">
        <v>350</v>
      </c>
      <c r="AV884">
        <f t="shared" si="517"/>
        <v>32.695517778860378</v>
      </c>
      <c r="AW884">
        <f t="shared" si="518"/>
        <v>38.202948780947366</v>
      </c>
      <c r="AX884">
        <f t="shared" si="519"/>
        <v>1.1684460554910641</v>
      </c>
      <c r="AY884" s="5"/>
      <c r="BD884" s="5"/>
    </row>
    <row r="885" spans="1:61">
      <c r="A885">
        <v>600</v>
      </c>
      <c r="B885">
        <v>82</v>
      </c>
      <c r="C885" t="s">
        <v>58</v>
      </c>
      <c r="D885">
        <v>1</v>
      </c>
      <c r="E885" s="2">
        <f t="shared" si="520"/>
        <v>89</v>
      </c>
      <c r="F885" s="3">
        <v>30770.613194444446</v>
      </c>
      <c r="G885" s="3" t="s">
        <v>48</v>
      </c>
      <c r="H885" s="3"/>
      <c r="J885">
        <v>1015</v>
      </c>
      <c r="K885">
        <v>21</v>
      </c>
      <c r="L885">
        <v>57.8</v>
      </c>
      <c r="M885">
        <v>64.3</v>
      </c>
      <c r="N885">
        <v>350</v>
      </c>
      <c r="O885" t="s">
        <v>46</v>
      </c>
      <c r="P885">
        <v>18.3</v>
      </c>
      <c r="Q885">
        <v>11.246</v>
      </c>
      <c r="R885">
        <v>344</v>
      </c>
      <c r="S885">
        <v>1.0374000000000001</v>
      </c>
      <c r="T885">
        <v>92.2</v>
      </c>
      <c r="U885">
        <v>21.5</v>
      </c>
      <c r="V885">
        <v>208</v>
      </c>
      <c r="W885">
        <v>540</v>
      </c>
      <c r="X885">
        <v>7.5747999999999998</v>
      </c>
      <c r="Y885">
        <v>0.88200000000000001</v>
      </c>
      <c r="Z885">
        <v>6.4400000000000004E-3</v>
      </c>
      <c r="AA885">
        <v>78</v>
      </c>
      <c r="AM885">
        <v>212</v>
      </c>
      <c r="AN885">
        <f t="shared" si="514"/>
        <v>2449.8032400000002</v>
      </c>
      <c r="AO885">
        <f t="shared" si="515"/>
        <v>39.382752483581868</v>
      </c>
      <c r="AQ885">
        <f t="shared" si="516"/>
        <v>0.89426175163361299</v>
      </c>
      <c r="AS885">
        <f>0.15852+0.0847*COS(RADIANS(E885/365*360))</f>
        <v>0.16179977719156718</v>
      </c>
      <c r="AU885">
        <v>540</v>
      </c>
      <c r="AV885">
        <f t="shared" si="517"/>
        <v>57.6129620326967</v>
      </c>
      <c r="AW885">
        <f t="shared" si="518"/>
        <v>67.781671665054063</v>
      </c>
      <c r="AX885">
        <f t="shared" si="519"/>
        <v>1.1765003789700377</v>
      </c>
      <c r="AY885" s="5">
        <f>W885*AS885*AV885/SQRT(W885^2*AS885^2-AV885^2)</f>
        <v>76.634092325791272</v>
      </c>
      <c r="AZ885">
        <f>LN(AY885)-LN(1+EXP(614.6/8.314-200000/AN885))+32879/AN885</f>
        <v>17.759674225892049</v>
      </c>
      <c r="BA885">
        <f>EXP(AZ885-32879/8.314/298.16)/(1+EXP(614.6/8.314-200000/298.16/8.314))</f>
        <v>89.56640380890255</v>
      </c>
      <c r="BB885">
        <f>+EXP(11.88-14510/AN885)*1000</f>
        <v>386478.15605983132</v>
      </c>
      <c r="BC885">
        <f>+EXP(38.08-80470/AN885)</f>
        <v>187.25363757314727</v>
      </c>
      <c r="BD885" s="5">
        <f>(X885+AQ885)*(V885+BC885*(1+212.78/BB885*1000))/(V885-AO885)</f>
        <v>25.030312477015446</v>
      </c>
      <c r="BE885">
        <f>+LN(BD885)-LN(1+EXP(645/8.31-203000/AN885))+(74000/AN885)</f>
        <v>33.421342850840439</v>
      </c>
      <c r="BF885">
        <f>EXP(BE885-74000/8.314/298.16)/(1+EXP(645/8.314-203000/298.16/8.314))</f>
        <v>35.025971945510001</v>
      </c>
    </row>
    <row r="886" spans="1:61">
      <c r="A886">
        <v>600</v>
      </c>
      <c r="B886">
        <v>82</v>
      </c>
      <c r="C886" t="s">
        <v>58</v>
      </c>
      <c r="D886">
        <v>1</v>
      </c>
      <c r="E886" s="2">
        <f>ROUND(F886,0)-"1-1-84"+1</f>
        <v>89</v>
      </c>
      <c r="F886" s="3">
        <v>30770.463888888888</v>
      </c>
      <c r="G886" s="3" t="s">
        <v>48</v>
      </c>
      <c r="H886" s="3"/>
      <c r="J886">
        <v>1015</v>
      </c>
      <c r="K886">
        <v>17.5</v>
      </c>
      <c r="L886">
        <v>64.400000000000006</v>
      </c>
      <c r="M886">
        <v>63.8</v>
      </c>
      <c r="N886">
        <v>350</v>
      </c>
      <c r="O886" t="s">
        <v>46</v>
      </c>
      <c r="P886">
        <v>16.7</v>
      </c>
      <c r="Q886">
        <v>8.1349999999999998</v>
      </c>
      <c r="R886">
        <v>344</v>
      </c>
      <c r="S886">
        <v>0.68320000000000003</v>
      </c>
      <c r="T886">
        <v>84</v>
      </c>
      <c r="U886">
        <v>18.3</v>
      </c>
      <c r="V886">
        <v>189</v>
      </c>
      <c r="W886">
        <v>550</v>
      </c>
      <c r="X886">
        <v>7.9970999999999997</v>
      </c>
      <c r="Y886">
        <v>0.58099999999999996</v>
      </c>
      <c r="Z886">
        <v>6.7999999999999996E-3</v>
      </c>
      <c r="AA886">
        <v>71</v>
      </c>
      <c r="AM886">
        <v>212</v>
      </c>
      <c r="AN886">
        <f t="shared" si="514"/>
        <v>2423.1984400000001</v>
      </c>
      <c r="AO886">
        <f t="shared" si="515"/>
        <v>34.584457343792096</v>
      </c>
      <c r="AQ886">
        <f t="shared" si="516"/>
        <v>0.6925014409948782</v>
      </c>
      <c r="AS886">
        <f>0.15852+0.0847*COS(RADIANS(E886/365*360))</f>
        <v>0.16179977719156718</v>
      </c>
      <c r="AU886">
        <v>550</v>
      </c>
      <c r="AV886">
        <f t="shared" si="517"/>
        <v>58.112931755425869</v>
      </c>
      <c r="AW886">
        <f t="shared" si="518"/>
        <v>68.296363973784892</v>
      </c>
      <c r="AX886">
        <f t="shared" si="519"/>
        <v>1.1752352172011735</v>
      </c>
      <c r="AY886" s="5">
        <f>W886*AS886*AV886/SQRT(W886^2*AS886^2-AV886^2)</f>
        <v>76.733630113658251</v>
      </c>
      <c r="AZ886">
        <f>LN(AY886)-LN(1+EXP(614.6/8.314-200000/AN886))+32879/AN886</f>
        <v>17.908588846013824</v>
      </c>
      <c r="BA886">
        <f>EXP(AZ886-32879/8.314/298.16)/(1+EXP(614.6/8.314-200000/298.16/8.314))</f>
        <v>103.94843015838997</v>
      </c>
      <c r="BB886">
        <f>+EXP(11.88-14510/AN886)*1000</f>
        <v>362145.59484539949</v>
      </c>
      <c r="BC886">
        <f>+EXP(38.08-80470/AN886)</f>
        <v>130.558854170312</v>
      </c>
      <c r="BD886" s="5">
        <f>(X886+AQ886)*(V886+BC886*(1+212.78/BB886*1000))/(V886-AO886)</f>
        <v>22.299707219696021</v>
      </c>
      <c r="BE886">
        <f>+LN(BD886)-LN(1+EXP(645/8.31-203000/AN886))+(74000/AN886)</f>
        <v>33.640606656634191</v>
      </c>
      <c r="BF886">
        <f>EXP(BE886-74000/8.314/298.16)/(1+EXP(645/8.314-203000/298.16/8.314))</f>
        <v>43.61292920010164</v>
      </c>
    </row>
    <row r="887" spans="1:61">
      <c r="A887">
        <v>600</v>
      </c>
      <c r="B887">
        <v>82</v>
      </c>
      <c r="C887" t="s">
        <v>58</v>
      </c>
      <c r="D887">
        <v>1</v>
      </c>
      <c r="E887" s="2">
        <f t="shared" si="520"/>
        <v>89</v>
      </c>
      <c r="F887" s="3">
        <v>30770.555555555555</v>
      </c>
      <c r="G887" s="3" t="s">
        <v>48</v>
      </c>
      <c r="H887" s="3"/>
      <c r="J887">
        <v>1015</v>
      </c>
      <c r="K887">
        <v>21.6</v>
      </c>
      <c r="L887">
        <v>54.5</v>
      </c>
      <c r="M887">
        <v>63.8</v>
      </c>
      <c r="N887">
        <v>350</v>
      </c>
      <c r="O887" t="s">
        <v>46</v>
      </c>
      <c r="P887">
        <v>17.5</v>
      </c>
      <c r="Q887">
        <v>12.352</v>
      </c>
      <c r="R887">
        <v>344</v>
      </c>
      <c r="S887">
        <v>1.5696000000000001</v>
      </c>
      <c r="T887">
        <v>127.1</v>
      </c>
      <c r="U887">
        <v>22</v>
      </c>
      <c r="V887">
        <v>238</v>
      </c>
      <c r="W887">
        <v>900</v>
      </c>
      <c r="X887">
        <v>7.9985999999999997</v>
      </c>
      <c r="Y887">
        <v>1.3340000000000001</v>
      </c>
      <c r="Z887">
        <v>6.7999999999999996E-3</v>
      </c>
      <c r="AA887">
        <v>108</v>
      </c>
      <c r="AM887">
        <v>212</v>
      </c>
      <c r="AN887">
        <f t="shared" si="514"/>
        <v>2453.9602400000003</v>
      </c>
      <c r="AO887">
        <f t="shared" si="515"/>
        <v>40.180188418489671</v>
      </c>
      <c r="AQ887">
        <f t="shared" si="516"/>
        <v>0.93024592666482575</v>
      </c>
      <c r="AS887">
        <f>0.15852+0.0847*COS(RADIANS(E887/365*360))</f>
        <v>0.16179977719156718</v>
      </c>
      <c r="AU887">
        <v>900</v>
      </c>
      <c r="AV887">
        <f t="shared" si="517"/>
        <v>57.478383609946398</v>
      </c>
      <c r="AW887">
        <f t="shared" si="518"/>
        <v>67.383556549100575</v>
      </c>
      <c r="AX887">
        <f t="shared" si="519"/>
        <v>1.1723286619604962</v>
      </c>
      <c r="AY887" s="5">
        <f>W887*AS887*AV887/SQRT(W887^2*AS887^2-AV887^2)</f>
        <v>62.557868787465274</v>
      </c>
      <c r="AZ887">
        <f>LN(AY887)-LN(1+EXP(614.6/8.314-200000/AN887))+32879/AN887</f>
        <v>17.533922865788913</v>
      </c>
      <c r="BA887">
        <f>EXP(AZ887-32879/8.314/298.16)/(1+EXP(614.6/8.314-200000/298.16/8.314))</f>
        <v>71.466508835934206</v>
      </c>
      <c r="BB887">
        <f>+EXP(11.88-14510/AN887)*1000</f>
        <v>390375.36968785286</v>
      </c>
      <c r="BC887">
        <f>+EXP(38.08-80470/AN887)</f>
        <v>197.96844685229013</v>
      </c>
      <c r="BD887" s="5">
        <f>(X887+AQ887)*(V887+BC887*(1+212.78/BB887*1000))/(V887-AO887)</f>
        <v>24.548443301605037</v>
      </c>
      <c r="BE887">
        <f>+LN(BD887)-LN(1+EXP(645/8.31-203000/AN887))+(74000/AN887)</f>
        <v>33.349944854349204</v>
      </c>
      <c r="BF887">
        <f>EXP(BE887-74000/8.314/298.16)/(1+EXP(645/8.314-203000/298.16/8.314))</f>
        <v>32.612375907528104</v>
      </c>
    </row>
    <row r="888" spans="1:61">
      <c r="E888" s="2"/>
      <c r="F888" s="3"/>
      <c r="H888" s="3"/>
    </row>
    <row r="889" spans="1:61">
      <c r="A889">
        <v>601</v>
      </c>
      <c r="B889">
        <v>82</v>
      </c>
      <c r="C889" t="s">
        <v>58</v>
      </c>
      <c r="D889">
        <v>1</v>
      </c>
      <c r="E889" s="2">
        <f t="shared" si="520"/>
        <v>89</v>
      </c>
      <c r="F889" s="3">
        <v>30770.659722222223</v>
      </c>
      <c r="G889" s="3" t="s">
        <v>48</v>
      </c>
      <c r="H889" s="3"/>
      <c r="J889">
        <v>1015</v>
      </c>
      <c r="K889">
        <v>16.399999999999999</v>
      </c>
      <c r="L889">
        <v>73.099999999999994</v>
      </c>
      <c r="M889">
        <v>71.8</v>
      </c>
      <c r="N889">
        <v>350</v>
      </c>
      <c r="O889" t="s">
        <v>46</v>
      </c>
      <c r="P889">
        <v>16.3</v>
      </c>
      <c r="Q889">
        <v>5.6070000000000002</v>
      </c>
      <c r="R889">
        <v>345</v>
      </c>
      <c r="S889">
        <v>0.25790000000000002</v>
      </c>
      <c r="T889">
        <v>46</v>
      </c>
      <c r="U889">
        <v>16.899999999999999</v>
      </c>
      <c r="V889">
        <v>227</v>
      </c>
      <c r="W889">
        <v>160</v>
      </c>
      <c r="X889">
        <v>3.3109000000000002</v>
      </c>
      <c r="Y889">
        <v>0.22</v>
      </c>
      <c r="Z889">
        <v>2.8300000000000001E-3</v>
      </c>
      <c r="AA889">
        <v>39</v>
      </c>
      <c r="AH889">
        <f>AH914</f>
        <v>-0.7228</v>
      </c>
      <c r="AM889">
        <v>212</v>
      </c>
      <c r="AN889">
        <f t="shared" si="514"/>
        <v>2411.5588400000001</v>
      </c>
      <c r="AO889">
        <f t="shared" ref="AO889:AO895" si="521">0.5*AM889/1.01325*1000/EXP(-3.9489+28990/AN889)</f>
        <v>32.64400942238268</v>
      </c>
      <c r="AP889">
        <f>LN(-AH889)+57052/AN889</f>
        <v>23.333103997281007</v>
      </c>
      <c r="AQ889">
        <f t="shared" ref="AQ889:AQ895" si="522">EXP(AP$889-57052/AN889)</f>
        <v>0.72280000000000022</v>
      </c>
      <c r="AS889">
        <f>0.15852+0.0847*COS(RADIANS(E889/365*360))</f>
        <v>0.16179977719156718</v>
      </c>
      <c r="AT889">
        <f>0.000000926*E889*E889 - 0.000385884*E889+ 0.056568805</f>
        <v>2.9559974999999995E-2</v>
      </c>
      <c r="AU889">
        <v>160</v>
      </c>
      <c r="AV889">
        <f t="shared" ref="AV889:AV895" si="523">(X889+AQ889)/(V889-AO889)*(4*V889+8*AO889)</f>
        <v>24.264797356854057</v>
      </c>
      <c r="AW889">
        <f t="shared" ref="AW889:AW895" si="524">(X889+AQ889)/(V889-AO889)*(4.5*V889+10.5*AO889)</f>
        <v>28.314146696067567</v>
      </c>
      <c r="AX889">
        <f t="shared" ref="AX889:AX895" si="525">AW889/AV889</f>
        <v>1.1668816466777414</v>
      </c>
      <c r="AY889" s="5"/>
      <c r="BD889" s="5"/>
      <c r="BG889">
        <f>AVERAGE(BA889:BA895)</f>
        <v>126.75844953032215</v>
      </c>
      <c r="BH889">
        <f>AVERAGE(BF889:BF895)</f>
        <v>51.344472413993536</v>
      </c>
      <c r="BI889">
        <f>BG889/BH889</f>
        <v>2.468784731261064</v>
      </c>
    </row>
    <row r="890" spans="1:61">
      <c r="A890">
        <v>601</v>
      </c>
      <c r="B890">
        <v>82</v>
      </c>
      <c r="C890" t="s">
        <v>58</v>
      </c>
      <c r="D890">
        <v>1</v>
      </c>
      <c r="E890" s="2">
        <f t="shared" si="520"/>
        <v>88</v>
      </c>
      <c r="F890" s="3">
        <v>30770.465277777777</v>
      </c>
      <c r="G890" s="3" t="s">
        <v>48</v>
      </c>
      <c r="H890" s="3"/>
      <c r="J890">
        <v>1015</v>
      </c>
      <c r="K890">
        <v>17.399999999999999</v>
      </c>
      <c r="L890">
        <v>66.099999999999994</v>
      </c>
      <c r="M890">
        <v>60</v>
      </c>
      <c r="N890">
        <v>350</v>
      </c>
      <c r="O890" t="s">
        <v>46</v>
      </c>
      <c r="P890">
        <v>17.5</v>
      </c>
      <c r="Q890">
        <v>7.617</v>
      </c>
      <c r="R890">
        <v>334</v>
      </c>
      <c r="S890">
        <v>0.59499999999999997</v>
      </c>
      <c r="T890">
        <v>78.099999999999994</v>
      </c>
      <c r="U890">
        <v>18.100000000000001</v>
      </c>
      <c r="V890">
        <v>155</v>
      </c>
      <c r="W890">
        <v>198</v>
      </c>
      <c r="X890">
        <v>8.5920000000000005</v>
      </c>
      <c r="Y890">
        <v>0.50800000000000001</v>
      </c>
      <c r="Z890">
        <v>7.3400000000000002E-3</v>
      </c>
      <c r="AA890">
        <v>67</v>
      </c>
      <c r="AM890">
        <v>212</v>
      </c>
      <c r="AN890">
        <f t="shared" si="514"/>
        <v>2421.5356400000005</v>
      </c>
      <c r="AO890">
        <f t="shared" si="521"/>
        <v>34.301509294581038</v>
      </c>
      <c r="AQ890">
        <f t="shared" si="522"/>
        <v>0.79679952296235734</v>
      </c>
      <c r="AS890">
        <f>0.15852+0.0847*COS(RADIANS(E890/365*360))</f>
        <v>0.16325616906152107</v>
      </c>
      <c r="AU890">
        <v>198</v>
      </c>
      <c r="AV890">
        <f t="shared" si="523"/>
        <v>69.573824891867147</v>
      </c>
      <c r="AW890">
        <f t="shared" si="524"/>
        <v>82.272881353352759</v>
      </c>
      <c r="AX890">
        <f t="shared" si="525"/>
        <v>1.1825263521334741</v>
      </c>
      <c r="AY890" s="5"/>
      <c r="BD890" s="5"/>
    </row>
    <row r="891" spans="1:61">
      <c r="A891">
        <v>601</v>
      </c>
      <c r="B891">
        <v>82</v>
      </c>
      <c r="C891" t="s">
        <v>58</v>
      </c>
      <c r="D891">
        <v>1</v>
      </c>
      <c r="E891" s="2">
        <f>ROUND(F891,0)-"1-1-84"+1</f>
        <v>89</v>
      </c>
      <c r="F891" s="3">
        <v>30770.404166666667</v>
      </c>
      <c r="G891" s="3" t="s">
        <v>48</v>
      </c>
      <c r="H891" s="3"/>
      <c r="J891">
        <v>1015</v>
      </c>
      <c r="K891">
        <v>15.8</v>
      </c>
      <c r="L891">
        <v>76.2</v>
      </c>
      <c r="M891">
        <v>75.599999999999994</v>
      </c>
      <c r="N891">
        <v>350</v>
      </c>
      <c r="O891" t="s">
        <v>46</v>
      </c>
      <c r="P891">
        <v>15.1</v>
      </c>
      <c r="Q891">
        <v>4.8440000000000003</v>
      </c>
      <c r="R891">
        <v>340</v>
      </c>
      <c r="S891">
        <v>0.50990000000000002</v>
      </c>
      <c r="T891">
        <v>105.3</v>
      </c>
      <c r="U891">
        <v>16.3</v>
      </c>
      <c r="V891">
        <v>246</v>
      </c>
      <c r="W891">
        <v>213</v>
      </c>
      <c r="X891">
        <v>6.0117000000000003</v>
      </c>
      <c r="Y891">
        <v>0.436</v>
      </c>
      <c r="Z891">
        <v>5.13E-3</v>
      </c>
      <c r="AA891">
        <v>90</v>
      </c>
      <c r="AM891">
        <v>212</v>
      </c>
      <c r="AN891">
        <f t="shared" si="514"/>
        <v>2406.5704400000004</v>
      </c>
      <c r="AO891">
        <f t="shared" si="521"/>
        <v>31.840637032230198</v>
      </c>
      <c r="AQ891">
        <f t="shared" si="522"/>
        <v>0.68821013849995205</v>
      </c>
      <c r="AS891">
        <f>0.15852+0.0847*COS(RADIANS(E891/365*360))</f>
        <v>0.16179977719156718</v>
      </c>
      <c r="AU891">
        <v>213</v>
      </c>
      <c r="AV891">
        <f t="shared" si="523"/>
        <v>38.753135591280511</v>
      </c>
      <c r="AW891">
        <f t="shared" si="524"/>
        <v>45.091464419850666</v>
      </c>
      <c r="AX891">
        <f t="shared" si="525"/>
        <v>1.1635565414736733</v>
      </c>
      <c r="AY891" s="5"/>
      <c r="BD891" s="5"/>
    </row>
    <row r="892" spans="1:61">
      <c r="A892">
        <v>601</v>
      </c>
      <c r="B892">
        <v>82</v>
      </c>
      <c r="C892" t="s">
        <v>58</v>
      </c>
      <c r="D892">
        <v>1</v>
      </c>
      <c r="E892" s="2">
        <f t="shared" si="520"/>
        <v>89</v>
      </c>
      <c r="F892" s="3">
        <v>30770.620138888888</v>
      </c>
      <c r="G892" s="3" t="s">
        <v>48</v>
      </c>
      <c r="H892" s="3"/>
      <c r="J892">
        <v>1015</v>
      </c>
      <c r="K892">
        <v>20.100000000000001</v>
      </c>
      <c r="L892">
        <v>65.400000000000006</v>
      </c>
      <c r="M892">
        <v>64.3</v>
      </c>
      <c r="N892">
        <v>350</v>
      </c>
      <c r="O892" t="s">
        <v>46</v>
      </c>
      <c r="P892">
        <v>18.3</v>
      </c>
      <c r="Q892">
        <v>9.0090000000000003</v>
      </c>
      <c r="R892">
        <v>331</v>
      </c>
      <c r="S892">
        <v>1.2485999999999999</v>
      </c>
      <c r="T892">
        <v>138.6</v>
      </c>
      <c r="U892">
        <v>20.7</v>
      </c>
      <c r="V892">
        <v>224</v>
      </c>
      <c r="W892">
        <v>530</v>
      </c>
      <c r="X892">
        <v>8.9222000000000001</v>
      </c>
      <c r="Y892">
        <v>1.0660000000000001</v>
      </c>
      <c r="Z892">
        <v>7.62E-3</v>
      </c>
      <c r="AA892">
        <v>118</v>
      </c>
      <c r="AM892">
        <v>212</v>
      </c>
      <c r="AN892">
        <f t="shared" si="514"/>
        <v>2443.1520399999999</v>
      </c>
      <c r="AO892">
        <f t="shared" si="521"/>
        <v>38.134231527742642</v>
      </c>
      <c r="AQ892">
        <f t="shared" si="522"/>
        <v>0.98147680272847782</v>
      </c>
      <c r="AS892">
        <f>0.15852+0.0847*COS(RADIANS(E892/365*360))</f>
        <v>0.16179977719156718</v>
      </c>
      <c r="AU892">
        <v>530</v>
      </c>
      <c r="AV892">
        <f t="shared" si="523"/>
        <v>63.99805271506812</v>
      </c>
      <c r="AW892">
        <f t="shared" si="524"/>
        <v>75.045727492470903</v>
      </c>
      <c r="AX892">
        <f t="shared" si="525"/>
        <v>1.1726251707468225</v>
      </c>
      <c r="AY892" s="5">
        <f>W892*AS892*AV892/SQRT(W892^2*AS892^2-AV892^2)</f>
        <v>96.149384291471904</v>
      </c>
      <c r="AZ892">
        <f>LN(AY892)-LN(1+EXP(614.6/8.314-200000/AN892))+32879/AN892</f>
        <v>18.023161386275781</v>
      </c>
      <c r="BA892">
        <f>EXP(AZ892-32879/8.314/298.16)/(1+EXP(614.6/8.314-200000/298.16/8.314))</f>
        <v>116.56714425985133</v>
      </c>
      <c r="BB892">
        <f>+EXP(11.88-14510/AN892)*1000</f>
        <v>380296.36970833334</v>
      </c>
      <c r="BC892">
        <f>+EXP(38.08-80470/AN892)</f>
        <v>171.23560506762419</v>
      </c>
      <c r="BD892" s="5">
        <f>(X892+AQ892)*(V892+BC892*(1+212.78/BB892*1000))/(V892-AO892)</f>
        <v>26.16479203110671</v>
      </c>
      <c r="BE892">
        <f>+LN(BD892)-LN(1+EXP(645/8.31-203000/AN892))+(74000/AN892)</f>
        <v>33.548962176725404</v>
      </c>
      <c r="BF892">
        <f>EXP(BE892-74000/8.314/298.16)/(1+EXP(645/8.314-203000/298.16/8.314))</f>
        <v>39.793722263370412</v>
      </c>
    </row>
    <row r="893" spans="1:61">
      <c r="A893">
        <v>601</v>
      </c>
      <c r="B893">
        <v>82</v>
      </c>
      <c r="C893" t="s">
        <v>58</v>
      </c>
      <c r="D893">
        <v>1</v>
      </c>
      <c r="E893" s="2">
        <f>ROUND(F893,0)-"1-1-84"+1</f>
        <v>89</v>
      </c>
      <c r="F893" s="3">
        <v>30770.466666666667</v>
      </c>
      <c r="G893" s="3" t="s">
        <v>48</v>
      </c>
      <c r="H893" s="3"/>
      <c r="J893">
        <v>1015</v>
      </c>
      <c r="K893">
        <v>17.5</v>
      </c>
      <c r="L893">
        <v>66.400000000000006</v>
      </c>
      <c r="M893">
        <v>60</v>
      </c>
      <c r="N893">
        <v>350</v>
      </c>
      <c r="O893" t="s">
        <v>46</v>
      </c>
      <c r="P893">
        <v>17.5</v>
      </c>
      <c r="Q893">
        <v>7.8680000000000003</v>
      </c>
      <c r="R893">
        <v>332</v>
      </c>
      <c r="S893">
        <v>0.65669999999999995</v>
      </c>
      <c r="T893">
        <v>83.5</v>
      </c>
      <c r="U893">
        <v>18.399999999999999</v>
      </c>
      <c r="V893">
        <v>156</v>
      </c>
      <c r="W893">
        <v>700</v>
      </c>
      <c r="X893">
        <v>9.0662000000000003</v>
      </c>
      <c r="Y893">
        <v>0.56100000000000005</v>
      </c>
      <c r="Z893">
        <v>7.7400000000000004E-3</v>
      </c>
      <c r="AA893">
        <v>71</v>
      </c>
      <c r="AM893">
        <v>212</v>
      </c>
      <c r="AN893">
        <f t="shared" si="514"/>
        <v>2424.0298400000001</v>
      </c>
      <c r="AO893">
        <f t="shared" si="521"/>
        <v>34.726658648014407</v>
      </c>
      <c r="AQ893">
        <f t="shared" si="522"/>
        <v>0.81635179196888641</v>
      </c>
      <c r="AS893">
        <f>0.15852+0.0847*COS(RADIANS(E893/365*360))</f>
        <v>0.16179977719156718</v>
      </c>
      <c r="AU893">
        <v>700</v>
      </c>
      <c r="AV893">
        <f t="shared" si="523"/>
        <v>73.488668161041645</v>
      </c>
      <c r="AW893">
        <f t="shared" si="524"/>
        <v>86.919559305317605</v>
      </c>
      <c r="AX893">
        <f t="shared" si="525"/>
        <v>1.1827613900260618</v>
      </c>
      <c r="AY893" s="5">
        <f>W893*AS893*AV893/SQRT(W893^2*AS893^2-AV893^2)</f>
        <v>96.579186939388194</v>
      </c>
      <c r="AZ893">
        <f>LN(AY893)-LN(1+EXP(614.6/8.314-200000/AN893))+32879/AN893</f>
        <v>18.13395307535253</v>
      </c>
      <c r="BA893">
        <f>EXP(AZ893-32879/8.314/298.16)/(1+EXP(614.6/8.314-200000/298.16/8.314))</f>
        <v>130.22440331120447</v>
      </c>
      <c r="BB893">
        <f>+EXP(11.88-14510/AN893)*1000</f>
        <v>362890.12062907335</v>
      </c>
      <c r="BC893">
        <f>+EXP(38.08-80470/AN893)</f>
        <v>132.05439758786747</v>
      </c>
      <c r="BD893" s="5">
        <f>(X893+AQ893)*(V893+BC893*(1+212.78/BB893*1000))/(V893-AO893)</f>
        <v>29.783274372986842</v>
      </c>
      <c r="BE893">
        <f>+LN(BD893)-LN(1+EXP(645/8.31-203000/AN893))+(74000/AN893)</f>
        <v>33.919444356748684</v>
      </c>
      <c r="BF893">
        <f>EXP(BE893-74000/8.314/298.16)/(1+EXP(645/8.314-203000/298.16/8.314))</f>
        <v>57.638534617610752</v>
      </c>
    </row>
    <row r="894" spans="1:61">
      <c r="A894">
        <v>601</v>
      </c>
      <c r="B894">
        <v>82</v>
      </c>
      <c r="C894" t="s">
        <v>58</v>
      </c>
      <c r="D894">
        <v>1</v>
      </c>
      <c r="E894" s="2">
        <f t="shared" si="520"/>
        <v>89</v>
      </c>
      <c r="F894" s="3">
        <v>30770.513888888891</v>
      </c>
      <c r="G894" s="3" t="s">
        <v>48</v>
      </c>
      <c r="H894" s="3"/>
      <c r="J894">
        <v>1015</v>
      </c>
      <c r="K894">
        <v>18.2</v>
      </c>
      <c r="L894">
        <v>66.900000000000006</v>
      </c>
      <c r="M894">
        <v>60.7</v>
      </c>
      <c r="N894">
        <v>350</v>
      </c>
      <c r="O894" t="s">
        <v>46</v>
      </c>
      <c r="P894">
        <v>17.8</v>
      </c>
      <c r="Q894">
        <v>7.9740000000000002</v>
      </c>
      <c r="R894">
        <v>333</v>
      </c>
      <c r="S894">
        <v>0.78120000000000001</v>
      </c>
      <c r="T894">
        <v>98</v>
      </c>
      <c r="U894">
        <v>19</v>
      </c>
      <c r="V894">
        <v>170</v>
      </c>
      <c r="W894">
        <v>715</v>
      </c>
      <c r="X894">
        <v>9.7908000000000008</v>
      </c>
      <c r="Y894">
        <v>0.66700000000000004</v>
      </c>
      <c r="Z894">
        <v>8.3599999999999994E-3</v>
      </c>
      <c r="AA894">
        <v>84</v>
      </c>
      <c r="AM894">
        <v>212</v>
      </c>
      <c r="AN894">
        <f t="shared" si="514"/>
        <v>2429.0182400000003</v>
      </c>
      <c r="AO894">
        <f t="shared" si="521"/>
        <v>35.590130033936823</v>
      </c>
      <c r="AQ894">
        <f t="shared" si="522"/>
        <v>0.85677947807886445</v>
      </c>
      <c r="AS894">
        <f>0.15852+0.0847*COS(RADIANS(E894/365*360))</f>
        <v>0.16179977719156718</v>
      </c>
      <c r="AU894">
        <v>715</v>
      </c>
      <c r="AV894">
        <f t="shared" si="523"/>
        <v>76.42254213220501</v>
      </c>
      <c r="AW894">
        <f t="shared" si="524"/>
        <v>90.204387926216825</v>
      </c>
      <c r="AX894">
        <f t="shared" si="525"/>
        <v>1.1803374424547446</v>
      </c>
      <c r="AY894" s="5">
        <f>W894*AS894*AV894/SQRT(W894^2*AS894^2-AV894^2)</f>
        <v>101.7963557967803</v>
      </c>
      <c r="AZ894">
        <f>LN(AY894)-LN(1+EXP(614.6/8.314-200000/AN894))+32879/AN894</f>
        <v>18.15867406351833</v>
      </c>
      <c r="BA894">
        <f>EXP(AZ894-32879/8.314/298.16)/(1+EXP(614.6/8.314-200000/298.16/8.314))</f>
        <v>133.48380101991066</v>
      </c>
      <c r="BB894">
        <f>+EXP(11.88-14510/AN894)*1000</f>
        <v>367378.68263109424</v>
      </c>
      <c r="BC894">
        <f>+EXP(38.08-80470/AN894)</f>
        <v>141.37121459484456</v>
      </c>
      <c r="BD894" s="5">
        <f>(X894+AQ894)*(V894+BC894*(1+212.78/BB894*1000))/(V894-AO894)</f>
        <v>31.152277567265493</v>
      </c>
      <c r="BE894">
        <f>+LN(BD894)-LN(1+EXP(645/8.31-203000/AN894))+(74000/AN894)</f>
        <v>33.901282495028866</v>
      </c>
      <c r="BF894">
        <f>EXP(BE894-74000/8.314/298.16)/(1+EXP(645/8.314-203000/298.16/8.314))</f>
        <v>56.601160360999458</v>
      </c>
    </row>
    <row r="895" spans="1:61">
      <c r="A895">
        <v>601</v>
      </c>
      <c r="B895">
        <v>82</v>
      </c>
      <c r="C895" t="s">
        <v>58</v>
      </c>
      <c r="D895">
        <v>1</v>
      </c>
      <c r="E895" s="2">
        <f t="shared" si="520"/>
        <v>89</v>
      </c>
      <c r="F895" s="3">
        <v>30770.56111111111</v>
      </c>
      <c r="G895" s="3" t="s">
        <v>48</v>
      </c>
      <c r="H895" s="3"/>
      <c r="J895">
        <v>1015</v>
      </c>
      <c r="K895">
        <v>21.8</v>
      </c>
      <c r="L895">
        <v>64</v>
      </c>
      <c r="M895">
        <v>63.8</v>
      </c>
      <c r="N895">
        <v>350</v>
      </c>
      <c r="O895" t="s">
        <v>46</v>
      </c>
      <c r="P895">
        <v>17.5</v>
      </c>
      <c r="Q895">
        <v>13.458</v>
      </c>
      <c r="R895">
        <v>333</v>
      </c>
      <c r="S895">
        <v>2.1088</v>
      </c>
      <c r="T895">
        <v>156.69999999999999</v>
      </c>
      <c r="U895">
        <v>24.2</v>
      </c>
      <c r="V895">
        <v>228</v>
      </c>
      <c r="W895">
        <v>1600</v>
      </c>
      <c r="X895">
        <v>9.6288</v>
      </c>
      <c r="Y895">
        <v>1.8009999999999999</v>
      </c>
      <c r="Z895">
        <v>8.2199999999999999E-3</v>
      </c>
      <c r="AA895">
        <v>134</v>
      </c>
      <c r="AM895">
        <v>212</v>
      </c>
      <c r="AN895">
        <f t="shared" si="514"/>
        <v>2472.2510400000001</v>
      </c>
      <c r="AO895">
        <f t="shared" si="521"/>
        <v>43.850053513012547</v>
      </c>
      <c r="AQ895">
        <f t="shared" si="522"/>
        <v>1.2919587963994388</v>
      </c>
      <c r="AS895">
        <f>0.15852+0.0847*COS(RADIANS(E895/365*360))</f>
        <v>0.16179977719156718</v>
      </c>
      <c r="AU895">
        <v>1600</v>
      </c>
      <c r="AV895">
        <f t="shared" si="523"/>
        <v>74.888639103076372</v>
      </c>
      <c r="AW895">
        <f t="shared" si="524"/>
        <v>88.150419480645752</v>
      </c>
      <c r="AX895">
        <f t="shared" si="525"/>
        <v>1.1770866787860297</v>
      </c>
      <c r="AY895" s="5"/>
      <c r="BD895" s="5"/>
    </row>
    <row r="896" spans="1:61">
      <c r="E896" s="2"/>
      <c r="F896" s="3"/>
      <c r="H896" s="3"/>
    </row>
    <row r="897" spans="1:61">
      <c r="A897">
        <v>602</v>
      </c>
      <c r="B897">
        <v>82</v>
      </c>
      <c r="C897" t="s">
        <v>58</v>
      </c>
      <c r="D897">
        <v>1</v>
      </c>
      <c r="E897" s="2">
        <f>ROUND(F897,0)-"1-1-84"+1</f>
        <v>89</v>
      </c>
      <c r="F897" s="3">
        <v>30770.395833333332</v>
      </c>
      <c r="G897" s="3" t="s">
        <v>48</v>
      </c>
      <c r="H897" s="3"/>
      <c r="J897">
        <v>1015</v>
      </c>
      <c r="K897">
        <v>15.2</v>
      </c>
      <c r="L897">
        <v>68.3</v>
      </c>
      <c r="M897">
        <v>75.599999999999994</v>
      </c>
      <c r="N897">
        <v>350</v>
      </c>
      <c r="O897" t="s">
        <v>46</v>
      </c>
      <c r="P897">
        <v>12.8</v>
      </c>
      <c r="Q897">
        <v>6.0250000000000004</v>
      </c>
      <c r="R897">
        <v>347</v>
      </c>
      <c r="S897">
        <v>0.21759999999999999</v>
      </c>
      <c r="T897">
        <v>36.1</v>
      </c>
      <c r="U897">
        <v>15.7</v>
      </c>
      <c r="V897">
        <v>228</v>
      </c>
      <c r="W897">
        <v>82</v>
      </c>
      <c r="X897">
        <v>2.6139000000000001</v>
      </c>
      <c r="Y897">
        <v>0.14799999999999999</v>
      </c>
      <c r="Z897">
        <v>1.7799999999999999E-3</v>
      </c>
      <c r="AA897">
        <v>25</v>
      </c>
      <c r="AH897" s="8">
        <f>AH937</f>
        <v>-0.62219999999999998</v>
      </c>
      <c r="AM897">
        <v>212</v>
      </c>
      <c r="AN897">
        <f t="shared" si="514"/>
        <v>2401.5820400000002</v>
      </c>
      <c r="AO897">
        <f t="shared" ref="AO897:AO902" si="526">0.5*AM897/1.01325*1000/EXP(-3.9489+28990/AN897)</f>
        <v>31.05382098896732</v>
      </c>
      <c r="AP897">
        <f>LN(-AH897)+57052/AN897</f>
        <v>23.281513408199405</v>
      </c>
      <c r="AQ897">
        <f t="shared" ref="AQ897:AQ902" si="527">EXP(AP$897-57052/AN897)</f>
        <v>0.62220000000000042</v>
      </c>
      <c r="AS897">
        <f>0.15852+0.0847*COS(RADIANS(E897/365*360))</f>
        <v>0.16179977719156718</v>
      </c>
      <c r="AT897">
        <f>0.000000926*E897*E897 - 0.000385884*E897+ 0.056568805</f>
        <v>2.9559974999999995E-2</v>
      </c>
      <c r="AU897">
        <v>82</v>
      </c>
      <c r="AV897">
        <f t="shared" ref="AV897:AV902" si="528">(X897+AQ897)/(V897-AO897)*(4*V897+8*AO897)</f>
        <v>19.067490314746408</v>
      </c>
      <c r="AW897">
        <f t="shared" ref="AW897:AW902" si="529">(X897+AQ897)/(V897-AO897)*(4.5*V897+10.5*AO897)</f>
        <v>22.21631289343301</v>
      </c>
      <c r="AX897">
        <f t="shared" ref="AX897:AX902" si="530">AW897/AV897</f>
        <v>1.1651409035331393</v>
      </c>
      <c r="AY897" s="5"/>
      <c r="BD897" s="5"/>
      <c r="BG897">
        <f>AVERAGE(BA897:BA902)</f>
        <v>78.799701107969653</v>
      </c>
      <c r="BH897">
        <f>AVERAGE(BF897:BF902)</f>
        <v>24.373965946644475</v>
      </c>
      <c r="BI897">
        <f>BG897/BH897</f>
        <v>3.2329454008619343</v>
      </c>
    </row>
    <row r="898" spans="1:61">
      <c r="A898">
        <v>602</v>
      </c>
      <c r="B898">
        <v>82</v>
      </c>
      <c r="C898" t="s">
        <v>58</v>
      </c>
      <c r="D898">
        <v>1</v>
      </c>
      <c r="E898" s="2">
        <f t="shared" si="520"/>
        <v>89</v>
      </c>
      <c r="F898" s="3">
        <v>30770.7</v>
      </c>
      <c r="G898" s="3" t="s">
        <v>48</v>
      </c>
      <c r="H898" s="3"/>
      <c r="J898">
        <v>1015</v>
      </c>
      <c r="K898">
        <v>16.399999999999999</v>
      </c>
      <c r="L898">
        <v>72.7</v>
      </c>
      <c r="M898">
        <v>71.8</v>
      </c>
      <c r="N898">
        <v>350</v>
      </c>
      <c r="O898" t="s">
        <v>46</v>
      </c>
      <c r="P898">
        <v>16.3</v>
      </c>
      <c r="Q898">
        <v>5.8040000000000003</v>
      </c>
      <c r="R898">
        <v>348</v>
      </c>
      <c r="S898">
        <v>0.22270000000000001</v>
      </c>
      <c r="T898">
        <v>38.4</v>
      </c>
      <c r="U898">
        <v>17</v>
      </c>
      <c r="V898">
        <v>275</v>
      </c>
      <c r="W898">
        <v>85</v>
      </c>
      <c r="X898">
        <v>1.6845000000000001</v>
      </c>
      <c r="Y898">
        <v>0.152</v>
      </c>
      <c r="Z898">
        <v>1.15E-3</v>
      </c>
      <c r="AA898">
        <v>26</v>
      </c>
      <c r="AM898">
        <v>212</v>
      </c>
      <c r="AN898">
        <f t="shared" si="514"/>
        <v>2412.3902400000002</v>
      </c>
      <c r="AO898">
        <f t="shared" si="526"/>
        <v>32.779533434967114</v>
      </c>
      <c r="AQ898">
        <f t="shared" si="527"/>
        <v>0.69207567601525588</v>
      </c>
      <c r="AS898">
        <f>0.15852+0.0847*COS(RADIANS(E898/365*360))</f>
        <v>0.16179977719156718</v>
      </c>
      <c r="AU898">
        <v>85</v>
      </c>
      <c r="AV898">
        <f t="shared" si="528"/>
        <v>13.365747429146092</v>
      </c>
      <c r="AW898">
        <f t="shared" si="529"/>
        <v>15.518896448424986</v>
      </c>
      <c r="AX898">
        <f t="shared" si="530"/>
        <v>1.1610945463912941</v>
      </c>
      <c r="AY898" s="5">
        <f>W898*AS898*AV898/SQRT(W898^2*AS898^2-AV898^2)</f>
        <v>56.724267789550588</v>
      </c>
      <c r="AZ898">
        <f>LN(AY898)-LN(1+EXP(614.6/8.314-200000/AN898))+32879/AN898</f>
        <v>17.667297573364579</v>
      </c>
      <c r="BA898">
        <f>EXP(AZ898-32879/8.314/298.16)/(1+EXP(614.6/8.314-200000/298.16/8.314))</f>
        <v>81.663213691106861</v>
      </c>
      <c r="BD898" s="5"/>
    </row>
    <row r="899" spans="1:61">
      <c r="A899">
        <v>602</v>
      </c>
      <c r="B899">
        <v>82</v>
      </c>
      <c r="C899" t="s">
        <v>58</v>
      </c>
      <c r="D899">
        <v>1</v>
      </c>
      <c r="E899" s="2">
        <f>ROUND(F899,0)-"1-1-84"+1</f>
        <v>89</v>
      </c>
      <c r="F899" s="3">
        <v>30770.461805555555</v>
      </c>
      <c r="G899" s="3" t="s">
        <v>48</v>
      </c>
      <c r="H899" s="3"/>
      <c r="J899">
        <v>1015</v>
      </c>
      <c r="K899">
        <v>16.899999999999999</v>
      </c>
      <c r="L899">
        <v>62.9</v>
      </c>
      <c r="M899">
        <v>60</v>
      </c>
      <c r="N899">
        <v>350</v>
      </c>
      <c r="O899" t="s">
        <v>46</v>
      </c>
      <c r="P899">
        <v>17.5</v>
      </c>
      <c r="Q899">
        <v>7.7450000000000001</v>
      </c>
      <c r="R899">
        <v>346</v>
      </c>
      <c r="S899">
        <v>0.27779999999999999</v>
      </c>
      <c r="T899">
        <v>35.9</v>
      </c>
      <c r="U899">
        <v>17.399999999999999</v>
      </c>
      <c r="V899">
        <v>223</v>
      </c>
      <c r="W899">
        <v>142</v>
      </c>
      <c r="X899">
        <v>2.6922999999999999</v>
      </c>
      <c r="Y899">
        <v>0.189</v>
      </c>
      <c r="Z899">
        <v>1.83E-3</v>
      </c>
      <c r="AA899">
        <v>24</v>
      </c>
      <c r="AM899">
        <v>212</v>
      </c>
      <c r="AN899">
        <f t="shared" si="514"/>
        <v>2415.7158399999998</v>
      </c>
      <c r="AO899">
        <f t="shared" si="526"/>
        <v>33.326328884140914</v>
      </c>
      <c r="AQ899">
        <f t="shared" si="527"/>
        <v>0.71497854847911646</v>
      </c>
      <c r="AS899">
        <f>0.15852+0.0847*COS(RADIANS(E899/365*360))</f>
        <v>0.16179977719156718</v>
      </c>
      <c r="AU899">
        <v>142</v>
      </c>
      <c r="AV899">
        <f t="shared" si="528"/>
        <v>20.813163609217664</v>
      </c>
      <c r="AW899">
        <f t="shared" si="529"/>
        <v>24.312815237282521</v>
      </c>
      <c r="AX899">
        <f t="shared" si="530"/>
        <v>1.1681460682178535</v>
      </c>
      <c r="AY899" s="5">
        <f>W899*AS899*AV899/SQRT(W899^2*AS899^2-AV899^2)</f>
        <v>49.142210023715961</v>
      </c>
      <c r="AZ899">
        <f>LN(AY899)-LN(1+EXP(614.6/8.314-200000/AN899))+32879/AN899</f>
        <v>17.505035904823597</v>
      </c>
      <c r="BA899">
        <f>EXP(AZ899-32879/8.314/298.16)/(1+EXP(614.6/8.314-200000/298.16/8.314))</f>
        <v>69.431591377664901</v>
      </c>
      <c r="BD899" s="5"/>
    </row>
    <row r="900" spans="1:61">
      <c r="A900">
        <v>602</v>
      </c>
      <c r="B900">
        <v>82</v>
      </c>
      <c r="C900" t="s">
        <v>58</v>
      </c>
      <c r="D900">
        <v>1</v>
      </c>
      <c r="E900" s="2">
        <f t="shared" si="520"/>
        <v>89</v>
      </c>
      <c r="F900" s="3">
        <v>30770.511111111111</v>
      </c>
      <c r="G900" s="3" t="s">
        <v>48</v>
      </c>
      <c r="H900" s="3"/>
      <c r="J900">
        <v>1015</v>
      </c>
      <c r="K900">
        <v>17.8</v>
      </c>
      <c r="L900">
        <v>62.7</v>
      </c>
      <c r="M900">
        <v>60.7</v>
      </c>
      <c r="N900">
        <v>350</v>
      </c>
      <c r="O900" t="s">
        <v>46</v>
      </c>
      <c r="P900">
        <v>17.8</v>
      </c>
      <c r="Q900">
        <v>8.7680000000000007</v>
      </c>
      <c r="R900">
        <v>345</v>
      </c>
      <c r="S900">
        <v>0.3604</v>
      </c>
      <c r="T900">
        <v>41.1</v>
      </c>
      <c r="U900">
        <v>18.7</v>
      </c>
      <c r="V900">
        <v>184</v>
      </c>
      <c r="W900">
        <v>165</v>
      </c>
      <c r="X900">
        <v>4.0412999999999997</v>
      </c>
      <c r="Y900">
        <v>0.245</v>
      </c>
      <c r="Z900">
        <v>2.7499999999999998E-3</v>
      </c>
      <c r="AA900">
        <v>28</v>
      </c>
      <c r="AM900">
        <v>212</v>
      </c>
      <c r="AN900">
        <f t="shared" si="514"/>
        <v>2426.5240400000002</v>
      </c>
      <c r="AO900">
        <f t="shared" si="526"/>
        <v>35.156187210018871</v>
      </c>
      <c r="AQ900">
        <f t="shared" si="527"/>
        <v>0.7942888816695991</v>
      </c>
      <c r="AS900">
        <f>0.15852+0.0847*COS(RADIANS(E900/365*360))</f>
        <v>0.16179977719156718</v>
      </c>
      <c r="AU900">
        <v>165</v>
      </c>
      <c r="AV900">
        <f t="shared" si="528"/>
        <v>33.048067424924412</v>
      </c>
      <c r="AW900">
        <f t="shared" si="529"/>
        <v>38.892289840320714</v>
      </c>
      <c r="AX900">
        <f t="shared" si="530"/>
        <v>1.1768400657216243</v>
      </c>
      <c r="AY900" s="5"/>
      <c r="BB900">
        <f>+EXP(11.88-14510/AN900)*1000</f>
        <v>365129.81124938797</v>
      </c>
      <c r="BC900">
        <f>+EXP(38.08-80470/AN900)</f>
        <v>136.63820426350864</v>
      </c>
      <c r="BD900" s="5">
        <f>(X900+AQ900)*(V900+BC900*(1+212.78/BB900*1000))/(V900-AO900)</f>
        <v>13.003656461955501</v>
      </c>
      <c r="BE900">
        <f>+LN(BD900)-LN(1+EXP(645/8.31-203000/AN900))+(74000/AN900)</f>
        <v>33.059153168916993</v>
      </c>
      <c r="BF900">
        <f>EXP(BE900-74000/8.314/298.16)/(1+EXP(645/8.314-203000/298.16/8.314))</f>
        <v>24.383341164452339</v>
      </c>
    </row>
    <row r="901" spans="1:61">
      <c r="A901">
        <v>602</v>
      </c>
      <c r="B901">
        <v>82</v>
      </c>
      <c r="C901" t="s">
        <v>58</v>
      </c>
      <c r="D901">
        <v>1</v>
      </c>
      <c r="E901" s="2">
        <f t="shared" si="520"/>
        <v>89</v>
      </c>
      <c r="F901" s="3">
        <v>30770.616666666665</v>
      </c>
      <c r="G901" s="3" t="s">
        <v>48</v>
      </c>
      <c r="H901" s="3"/>
      <c r="J901">
        <v>1015</v>
      </c>
      <c r="K901">
        <v>20.399999999999999</v>
      </c>
      <c r="L901">
        <v>59.9</v>
      </c>
      <c r="M901">
        <v>64.3</v>
      </c>
      <c r="N901">
        <v>350</v>
      </c>
      <c r="O901" t="s">
        <v>46</v>
      </c>
      <c r="P901">
        <v>18.3</v>
      </c>
      <c r="Q901">
        <v>10.491</v>
      </c>
      <c r="R901">
        <v>343</v>
      </c>
      <c r="S901">
        <v>0.53159999999999996</v>
      </c>
      <c r="T901">
        <v>50.7</v>
      </c>
      <c r="U901">
        <v>21</v>
      </c>
      <c r="V901">
        <v>195</v>
      </c>
      <c r="W901">
        <v>280</v>
      </c>
      <c r="X901">
        <v>4.5389999999999997</v>
      </c>
      <c r="Y901">
        <v>0.36199999999999999</v>
      </c>
      <c r="Z901">
        <v>3.0899999999999999E-3</v>
      </c>
      <c r="AA901">
        <v>34</v>
      </c>
      <c r="AM901">
        <v>212</v>
      </c>
      <c r="AN901">
        <f t="shared" si="514"/>
        <v>2445.64624</v>
      </c>
      <c r="AO901">
        <f t="shared" si="526"/>
        <v>38.598512400160303</v>
      </c>
      <c r="AQ901">
        <f t="shared" si="527"/>
        <v>0.95459121081914711</v>
      </c>
      <c r="AS901">
        <f>0.15852+0.0847*COS(RADIANS(E901/365*360))</f>
        <v>0.16179977719156718</v>
      </c>
      <c r="AU901">
        <v>280</v>
      </c>
      <c r="AV901">
        <f t="shared" si="528"/>
        <v>38.243605121712292</v>
      </c>
      <c r="AW901">
        <f t="shared" si="529"/>
        <v>45.057710796730788</v>
      </c>
      <c r="AX901">
        <f t="shared" si="530"/>
        <v>1.178176342249436</v>
      </c>
      <c r="AY901" s="5">
        <f>W901*AS901*AV901/SQRT(W901^2*AS901^2-AV901^2)</f>
        <v>71.337084894458627</v>
      </c>
      <c r="AZ901">
        <f>LN(AY901)-LN(1+EXP(614.6/8.314-200000/AN901))+32879/AN901</f>
        <v>17.710918776804263</v>
      </c>
      <c r="BA901">
        <f>EXP(AZ901-32879/8.314/298.16)/(1+EXP(614.6/8.314-200000/298.16/8.314))</f>
        <v>85.304298255137212</v>
      </c>
      <c r="BB901">
        <f>+EXP(11.88-14510/AN901)*1000</f>
        <v>382606.79883609927</v>
      </c>
      <c r="BC901">
        <f>+EXP(38.08-80470/AN901)</f>
        <v>177.08525394202954</v>
      </c>
      <c r="BD901" s="5">
        <f>(X901+AQ901)*(V901+BC901*(1+212.78/BB901*1000))/(V901-AO901)</f>
        <v>16.528670729481416</v>
      </c>
      <c r="BE901">
        <f>+LN(BD901)-LN(1+EXP(645/8.31-203000/AN901))+(74000/AN901)</f>
        <v>33.058383887603419</v>
      </c>
      <c r="BF901">
        <f>EXP(BE901-74000/8.314/298.16)/(1+EXP(645/8.314-203000/298.16/8.314))</f>
        <v>24.36459072883661</v>
      </c>
    </row>
    <row r="902" spans="1:61">
      <c r="A902">
        <v>602</v>
      </c>
      <c r="B902">
        <v>82</v>
      </c>
      <c r="C902" t="s">
        <v>58</v>
      </c>
      <c r="D902">
        <v>1</v>
      </c>
      <c r="E902" s="2">
        <f t="shared" si="520"/>
        <v>89</v>
      </c>
      <c r="F902" s="3">
        <v>30770.558333333334</v>
      </c>
      <c r="G902" s="3" t="s">
        <v>48</v>
      </c>
      <c r="H902" s="3"/>
      <c r="J902">
        <v>1015</v>
      </c>
      <c r="K902">
        <v>21</v>
      </c>
      <c r="L902">
        <v>55.4</v>
      </c>
      <c r="M902">
        <v>63.8</v>
      </c>
      <c r="N902">
        <v>350</v>
      </c>
      <c r="O902" t="s">
        <v>46</v>
      </c>
      <c r="P902">
        <v>17.5</v>
      </c>
      <c r="Q902">
        <v>11.842000000000001</v>
      </c>
      <c r="R902">
        <v>346</v>
      </c>
      <c r="S902">
        <v>0.6694</v>
      </c>
      <c r="T902">
        <v>56.5</v>
      </c>
      <c r="U902">
        <v>21.5</v>
      </c>
      <c r="V902">
        <v>241</v>
      </c>
      <c r="W902">
        <v>600</v>
      </c>
      <c r="X902">
        <v>3.4950000000000001</v>
      </c>
      <c r="Y902">
        <v>0.45600000000000002</v>
      </c>
      <c r="Z902">
        <v>2.3800000000000002E-3</v>
      </c>
      <c r="AA902">
        <v>38</v>
      </c>
      <c r="AM902">
        <v>212</v>
      </c>
      <c r="AN902">
        <f t="shared" si="514"/>
        <v>2449.8032400000002</v>
      </c>
      <c r="AO902">
        <f t="shared" si="526"/>
        <v>39.382752483581868</v>
      </c>
      <c r="AQ902">
        <f t="shared" si="527"/>
        <v>0.99313616419398854</v>
      </c>
      <c r="AS902">
        <f>0.15852+0.0847*COS(RADIANS(E902/365*360))</f>
        <v>0.16179977719156718</v>
      </c>
      <c r="AU902">
        <v>600</v>
      </c>
      <c r="AV902">
        <f t="shared" si="528"/>
        <v>28.472784835295656</v>
      </c>
      <c r="AW902">
        <f t="shared" si="529"/>
        <v>33.346912962022571</v>
      </c>
      <c r="AX902">
        <f t="shared" si="530"/>
        <v>1.1711855076671254</v>
      </c>
      <c r="AY902" s="5"/>
      <c r="BD902" s="5"/>
    </row>
    <row r="903" spans="1:61">
      <c r="E903" s="2"/>
      <c r="F903" s="3"/>
      <c r="H903" s="3"/>
    </row>
    <row r="904" spans="1:61">
      <c r="A904">
        <v>603</v>
      </c>
      <c r="B904">
        <v>82</v>
      </c>
      <c r="C904" t="s">
        <v>58</v>
      </c>
      <c r="D904">
        <v>1</v>
      </c>
      <c r="E904" s="2">
        <f t="shared" si="520"/>
        <v>89</v>
      </c>
      <c r="F904" s="3">
        <v>30770.65486111111</v>
      </c>
      <c r="G904" s="3" t="s">
        <v>48</v>
      </c>
      <c r="H904" s="3"/>
      <c r="J904">
        <v>1015</v>
      </c>
      <c r="K904">
        <v>16.399999999999999</v>
      </c>
      <c r="L904">
        <v>72.599999999999994</v>
      </c>
      <c r="M904">
        <v>71.8</v>
      </c>
      <c r="N904">
        <v>350</v>
      </c>
      <c r="O904" t="s">
        <v>46</v>
      </c>
      <c r="P904">
        <v>16.3</v>
      </c>
      <c r="Q904">
        <v>5.5789999999999997</v>
      </c>
      <c r="R904">
        <v>348</v>
      </c>
      <c r="S904">
        <v>0.33069999999999999</v>
      </c>
      <c r="T904">
        <v>59.3</v>
      </c>
      <c r="U904">
        <v>16.8</v>
      </c>
      <c r="V904">
        <v>265</v>
      </c>
      <c r="W904">
        <v>110</v>
      </c>
      <c r="X904">
        <v>2.9904000000000002</v>
      </c>
      <c r="Y904">
        <v>0.19400000000000001</v>
      </c>
      <c r="Z904">
        <v>1.75E-3</v>
      </c>
      <c r="AA904">
        <v>35</v>
      </c>
      <c r="AH904">
        <f>AH914*1.5</f>
        <v>-1.0842000000000001</v>
      </c>
      <c r="AM904">
        <v>212</v>
      </c>
      <c r="AN904">
        <f t="shared" si="514"/>
        <v>2410.7274400000001</v>
      </c>
      <c r="AO904">
        <f t="shared" ref="AO904:AO912" si="531">0.5*AM904/1.01325*1000/EXP(-3.9489+28990/AN904)</f>
        <v>32.508952823138245</v>
      </c>
      <c r="AP904">
        <f>LN(-AH904)+57052/AN904</f>
        <v>23.746728067562419</v>
      </c>
      <c r="AQ904">
        <f t="shared" ref="AQ904:AQ912" si="532">EXP(AP$904-57052/AN904)</f>
        <v>1.0841999999999996</v>
      </c>
      <c r="AS904">
        <f>0.15852+0.0847*COS(RADIANS(E904/365*360))</f>
        <v>0.16179977719156718</v>
      </c>
      <c r="AT904">
        <f>0.000000926*E904*E904 - 0.000385884*E904+ 0.056568805</f>
        <v>2.9559974999999995E-2</v>
      </c>
      <c r="AU904">
        <v>110</v>
      </c>
      <c r="AV904">
        <f t="shared" ref="AV904:AV912" si="533">(X904+AQ904)/(V904-AO904)*(4*V904+8*AO904)</f>
        <v>23.135358968440251</v>
      </c>
      <c r="AW904">
        <f t="shared" ref="AW904:AW912" si="534">(X904+AQ904)/(V904-AO904)*(4.5*V904+10.5*AO904)</f>
        <v>26.881898710550313</v>
      </c>
      <c r="AX904">
        <f t="shared" ref="AX904:AX912" si="535">AW904/AV904</f>
        <v>1.1619399874979615</v>
      </c>
      <c r="AY904" s="5"/>
      <c r="BD904" s="5"/>
      <c r="BG904">
        <f>AVERAGE(BA904:BA912)</f>
        <v>173.60237980681762</v>
      </c>
      <c r="BH904">
        <f>AVERAGE(BF904:BF912)</f>
        <v>55.255732062497181</v>
      </c>
      <c r="BI904">
        <f>BG904/BH904</f>
        <v>3.1417985668973505</v>
      </c>
    </row>
    <row r="905" spans="1:61">
      <c r="A905">
        <v>603</v>
      </c>
      <c r="B905">
        <v>82</v>
      </c>
      <c r="C905" t="s">
        <v>58</v>
      </c>
      <c r="D905">
        <v>1</v>
      </c>
      <c r="E905" s="2">
        <f>ROUND(F905,0)-"1-1-84"+1</f>
        <v>89</v>
      </c>
      <c r="F905" s="3">
        <v>30770.387500000001</v>
      </c>
      <c r="G905" s="3" t="s">
        <v>48</v>
      </c>
      <c r="H905" s="3"/>
      <c r="J905">
        <v>1015</v>
      </c>
      <c r="K905">
        <v>14.4</v>
      </c>
      <c r="L905">
        <v>72.099999999999994</v>
      </c>
      <c r="M905">
        <v>75.599999999999994</v>
      </c>
      <c r="N905">
        <v>350</v>
      </c>
      <c r="O905" t="s">
        <v>46</v>
      </c>
      <c r="P905">
        <v>12.8</v>
      </c>
      <c r="Q905">
        <v>4.9950000000000001</v>
      </c>
      <c r="R905">
        <v>348</v>
      </c>
      <c r="S905">
        <v>0.50990000000000002</v>
      </c>
      <c r="T905">
        <v>102.1</v>
      </c>
      <c r="U905">
        <v>14.8</v>
      </c>
      <c r="V905">
        <v>306</v>
      </c>
      <c r="W905">
        <v>111</v>
      </c>
      <c r="X905">
        <v>2.5360999999999998</v>
      </c>
      <c r="Y905">
        <v>0.29899999999999999</v>
      </c>
      <c r="Z905">
        <v>1.49E-3</v>
      </c>
      <c r="AA905">
        <v>60</v>
      </c>
      <c r="AM905">
        <v>212</v>
      </c>
      <c r="AN905">
        <f t="shared" si="514"/>
        <v>2394.0994400000004</v>
      </c>
      <c r="AO905">
        <f t="shared" si="531"/>
        <v>29.904055010931092</v>
      </c>
      <c r="AQ905">
        <f t="shared" si="532"/>
        <v>0.91986636994301929</v>
      </c>
      <c r="AS905">
        <f>0.15852+0.0847*COS(RADIANS(E905/365*360))</f>
        <v>0.16179977719156718</v>
      </c>
      <c r="AU905">
        <v>111</v>
      </c>
      <c r="AV905">
        <f t="shared" si="533"/>
        <v>18.31566959287322</v>
      </c>
      <c r="AW905">
        <f t="shared" si="534"/>
        <v>21.166603806120015</v>
      </c>
      <c r="AX905">
        <f t="shared" si="535"/>
        <v>1.1556554729703203</v>
      </c>
      <c r="AY905" s="5"/>
      <c r="BD905" s="5"/>
    </row>
    <row r="906" spans="1:61">
      <c r="A906">
        <v>603</v>
      </c>
      <c r="B906">
        <v>82</v>
      </c>
      <c r="C906" t="s">
        <v>58</v>
      </c>
      <c r="D906">
        <v>1</v>
      </c>
      <c r="E906" s="2">
        <f>ROUND(F906,0)-"1-1-84"+1</f>
        <v>89</v>
      </c>
      <c r="F906" s="3">
        <v>30770.497916666667</v>
      </c>
      <c r="G906" s="3" t="s">
        <v>48</v>
      </c>
      <c r="H906" s="3"/>
      <c r="J906">
        <v>1015</v>
      </c>
      <c r="K906">
        <v>16</v>
      </c>
      <c r="L906">
        <v>67.599999999999994</v>
      </c>
      <c r="M906">
        <v>63.8</v>
      </c>
      <c r="N906">
        <v>350</v>
      </c>
      <c r="O906" t="s">
        <v>46</v>
      </c>
      <c r="P906">
        <v>16.7</v>
      </c>
      <c r="Q906">
        <v>7.07</v>
      </c>
      <c r="R906">
        <v>347</v>
      </c>
      <c r="S906">
        <v>0.72389999999999999</v>
      </c>
      <c r="T906">
        <v>102.4</v>
      </c>
      <c r="U906">
        <v>17</v>
      </c>
      <c r="V906">
        <v>277</v>
      </c>
      <c r="W906">
        <v>220</v>
      </c>
      <c r="X906">
        <v>4.2530000000000001</v>
      </c>
      <c r="Y906">
        <v>0.42499999999999999</v>
      </c>
      <c r="Z906">
        <v>2.5000000000000001E-3</v>
      </c>
      <c r="AA906">
        <v>60</v>
      </c>
      <c r="AM906">
        <v>212</v>
      </c>
      <c r="AN906">
        <f t="shared" si="514"/>
        <v>2412.3902400000002</v>
      </c>
      <c r="AO906">
        <f t="shared" si="531"/>
        <v>32.779533434967114</v>
      </c>
      <c r="AQ906">
        <f t="shared" si="532"/>
        <v>1.10203083184808</v>
      </c>
      <c r="AS906">
        <f>0.15852+0.0847*COS(RADIANS(E906/365*360))</f>
        <v>0.16179977719156718</v>
      </c>
      <c r="AU906">
        <v>220</v>
      </c>
      <c r="AV906">
        <f t="shared" si="533"/>
        <v>30.045219233566964</v>
      </c>
      <c r="AW906">
        <f t="shared" si="534"/>
        <v>34.879008626034668</v>
      </c>
      <c r="AX906">
        <f t="shared" si="535"/>
        <v>1.1608838116603697</v>
      </c>
      <c r="AY906" s="5"/>
      <c r="BD906" s="5"/>
    </row>
    <row r="907" spans="1:61">
      <c r="A907">
        <v>603</v>
      </c>
      <c r="B907">
        <v>82</v>
      </c>
      <c r="C907" t="s">
        <v>58</v>
      </c>
      <c r="D907">
        <v>1</v>
      </c>
      <c r="E907" s="2">
        <f>ROUND(F907,0)-"1-1-84"+1</f>
        <v>89</v>
      </c>
      <c r="F907" s="3">
        <v>30770.454861111109</v>
      </c>
      <c r="G907" s="3" t="s">
        <v>48</v>
      </c>
      <c r="H907" s="3"/>
      <c r="J907">
        <v>1015</v>
      </c>
      <c r="K907">
        <v>15.9</v>
      </c>
      <c r="L907">
        <v>69</v>
      </c>
      <c r="M907">
        <v>71.7</v>
      </c>
      <c r="N907">
        <v>350</v>
      </c>
      <c r="O907" t="s">
        <v>46</v>
      </c>
      <c r="P907">
        <v>14.3</v>
      </c>
      <c r="Q907">
        <v>6.4109999999999996</v>
      </c>
      <c r="R907">
        <v>344</v>
      </c>
      <c r="S907">
        <v>1.0489999999999999</v>
      </c>
      <c r="T907">
        <v>163.6</v>
      </c>
      <c r="U907">
        <v>16.600000000000001</v>
      </c>
      <c r="V907">
        <v>251</v>
      </c>
      <c r="W907">
        <v>400</v>
      </c>
      <c r="X907">
        <v>9.1791</v>
      </c>
      <c r="Y907">
        <v>0.61499999999999999</v>
      </c>
      <c r="Z907">
        <v>5.3899999999999998E-3</v>
      </c>
      <c r="AA907">
        <v>96</v>
      </c>
      <c r="AM907">
        <v>212</v>
      </c>
      <c r="AN907">
        <f t="shared" si="514"/>
        <v>2409.0646400000005</v>
      </c>
      <c r="AO907">
        <f t="shared" si="531"/>
        <v>32.240236829852087</v>
      </c>
      <c r="AQ907">
        <f t="shared" si="532"/>
        <v>1.0666336514623285</v>
      </c>
      <c r="AS907">
        <f>0.15852+0.0847*COS(RADIANS(E907/365*360))</f>
        <v>0.16179977719156718</v>
      </c>
      <c r="AU907">
        <v>400</v>
      </c>
      <c r="AV907">
        <f t="shared" si="533"/>
        <v>59.102804985950748</v>
      </c>
      <c r="AW907">
        <f t="shared" si="534"/>
        <v>68.755639406707274</v>
      </c>
      <c r="AX907">
        <f t="shared" si="535"/>
        <v>1.1633227800787305</v>
      </c>
      <c r="AY907" s="5">
        <f t="shared" ref="AY907:AY912" si="536">W907*AS907*AV907/SQRT(W907^2*AS907^2-AV907^2)</f>
        <v>145.04058244097686</v>
      </c>
      <c r="AZ907">
        <f t="shared" ref="AZ907:AZ912" si="537">LN(AY907)-LN(1+EXP(614.6/8.314-200000/AN907))+32879/AN907</f>
        <v>18.624937118113252</v>
      </c>
      <c r="BA907">
        <f t="shared" ref="BA907:BA912" si="538">EXP(AZ907-32879/8.314/298.16)/(1+EXP(614.6/8.314-200000/298.16/8.314))</f>
        <v>212.77668412823698</v>
      </c>
      <c r="BB907">
        <f t="shared" ref="BB907:BB912" si="539">+EXP(11.88-14510/AN907)*1000</f>
        <v>349643.986527159</v>
      </c>
      <c r="BC907">
        <f t="shared" ref="BC907:BC912" si="540">+EXP(38.08-80470/AN907)</f>
        <v>107.44662999759888</v>
      </c>
      <c r="BD907" s="5">
        <f t="shared" ref="BD907:BD912" si="541">(X907+AQ907)*(V907+BC907*(1+212.78/BB907*1000))/(V907-AO907)</f>
        <v>19.850524042172452</v>
      </c>
      <c r="BE907">
        <f t="shared" ref="BE907:BE912" si="542">+LN(BD907)-LN(1+EXP(645/8.31-203000/AN907))+(74000/AN907)</f>
        <v>33.704250377266561</v>
      </c>
      <c r="BF907">
        <f t="shared" ref="BF907:BF912" si="543">EXP(BE907-74000/8.314/298.16)/(1+EXP(645/8.314-203000/298.16/8.314))</f>
        <v>46.478849902454179</v>
      </c>
    </row>
    <row r="908" spans="1:61">
      <c r="A908">
        <v>603</v>
      </c>
      <c r="B908">
        <v>82</v>
      </c>
      <c r="C908" t="s">
        <v>58</v>
      </c>
      <c r="D908">
        <v>1</v>
      </c>
      <c r="E908" s="2">
        <f>ROUND(F908,0)-"1-1-84"+1</f>
        <v>89</v>
      </c>
      <c r="F908" s="3">
        <v>30770.454166666666</v>
      </c>
      <c r="G908" s="3" t="s">
        <v>48</v>
      </c>
      <c r="H908" s="3"/>
      <c r="J908">
        <v>1015</v>
      </c>
      <c r="K908">
        <v>15.7</v>
      </c>
      <c r="L908">
        <v>70</v>
      </c>
      <c r="M908">
        <v>71.7</v>
      </c>
      <c r="N908">
        <v>350</v>
      </c>
      <c r="O908" t="s">
        <v>46</v>
      </c>
      <c r="P908">
        <v>14.3</v>
      </c>
      <c r="Q908">
        <v>6.1529999999999996</v>
      </c>
      <c r="R908">
        <v>343</v>
      </c>
      <c r="S908">
        <v>0.95940000000000003</v>
      </c>
      <c r="T908">
        <v>155.9</v>
      </c>
      <c r="U908">
        <v>16.399999999999999</v>
      </c>
      <c r="V908">
        <v>239</v>
      </c>
      <c r="W908">
        <v>450</v>
      </c>
      <c r="X908">
        <v>9.8384</v>
      </c>
      <c r="Y908">
        <v>0.56299999999999994</v>
      </c>
      <c r="Z908">
        <v>5.77E-3</v>
      </c>
      <c r="AA908">
        <v>91</v>
      </c>
      <c r="AM908">
        <v>212</v>
      </c>
      <c r="AN908">
        <f t="shared" si="514"/>
        <v>2407.40184</v>
      </c>
      <c r="AO908">
        <f t="shared" si="531"/>
        <v>31.97337540828244</v>
      </c>
      <c r="AQ908">
        <f t="shared" si="532"/>
        <v>1.0493282367929875</v>
      </c>
      <c r="AS908">
        <f>0.15852+0.0847*COS(RADIANS(E908/365*360))</f>
        <v>0.16179977719156718</v>
      </c>
      <c r="AU908">
        <v>450</v>
      </c>
      <c r="AV908">
        <f t="shared" si="533"/>
        <v>63.729037743141767</v>
      </c>
      <c r="AW908">
        <f t="shared" si="534"/>
        <v>74.217433060530723</v>
      </c>
      <c r="AX908">
        <f t="shared" si="535"/>
        <v>1.1645779645953884</v>
      </c>
      <c r="AY908" s="5">
        <f t="shared" si="536"/>
        <v>131.77590175503434</v>
      </c>
      <c r="AZ908">
        <f t="shared" si="537"/>
        <v>18.538459288391184</v>
      </c>
      <c r="BA908">
        <f t="shared" si="538"/>
        <v>195.14938743473871</v>
      </c>
      <c r="BB908">
        <f t="shared" si="539"/>
        <v>348192.43186342914</v>
      </c>
      <c r="BC908">
        <f t="shared" si="540"/>
        <v>104.99604663352176</v>
      </c>
      <c r="BD908" s="5">
        <f t="shared" si="541"/>
        <v>21.465472879732538</v>
      </c>
      <c r="BE908">
        <f t="shared" si="542"/>
        <v>33.803755486792994</v>
      </c>
      <c r="BF908">
        <f t="shared" si="543"/>
        <v>51.341658431891432</v>
      </c>
    </row>
    <row r="909" spans="1:61">
      <c r="A909">
        <v>603</v>
      </c>
      <c r="B909">
        <v>82</v>
      </c>
      <c r="C909" t="s">
        <v>58</v>
      </c>
      <c r="D909">
        <v>1</v>
      </c>
      <c r="E909" s="2">
        <f t="shared" si="520"/>
        <v>89</v>
      </c>
      <c r="F909" s="3">
        <v>30770.607638888891</v>
      </c>
      <c r="G909" s="3" t="s">
        <v>48</v>
      </c>
      <c r="H909" s="3"/>
      <c r="J909">
        <v>1015</v>
      </c>
      <c r="K909">
        <v>19.5</v>
      </c>
      <c r="L909">
        <v>64.599999999999994</v>
      </c>
      <c r="M909">
        <v>64.3</v>
      </c>
      <c r="N909">
        <v>350</v>
      </c>
      <c r="O909" t="s">
        <v>46</v>
      </c>
      <c r="P909">
        <v>18.3</v>
      </c>
      <c r="Q909">
        <v>9.6020000000000003</v>
      </c>
      <c r="R909">
        <v>343</v>
      </c>
      <c r="S909">
        <v>1.7228000000000001</v>
      </c>
      <c r="T909">
        <v>179.4</v>
      </c>
      <c r="U909">
        <v>20.6</v>
      </c>
      <c r="V909">
        <v>229</v>
      </c>
      <c r="W909">
        <v>728</v>
      </c>
      <c r="X909">
        <v>12.2323</v>
      </c>
      <c r="Y909">
        <v>1.0109999999999999</v>
      </c>
      <c r="Z909">
        <v>7.1799999999999998E-3</v>
      </c>
      <c r="AA909">
        <v>105</v>
      </c>
      <c r="AM909">
        <v>212</v>
      </c>
      <c r="AN909">
        <f t="shared" si="514"/>
        <v>2442.3206400000004</v>
      </c>
      <c r="AO909">
        <f t="shared" si="531"/>
        <v>37.980506976141697</v>
      </c>
      <c r="AQ909">
        <f t="shared" si="532"/>
        <v>1.472523935763062</v>
      </c>
      <c r="AS909">
        <f>0.15852+0.0847*COS(RADIANS(E909/365*360))</f>
        <v>0.16179977719156718</v>
      </c>
      <c r="AU909">
        <v>728</v>
      </c>
      <c r="AV909">
        <f t="shared" si="533"/>
        <v>87.518544570020737</v>
      </c>
      <c r="AW909">
        <f t="shared" si="534"/>
        <v>102.54576874464439</v>
      </c>
      <c r="AX909">
        <f t="shared" si="535"/>
        <v>1.1717033144055642</v>
      </c>
      <c r="AY909" s="5">
        <f t="shared" si="536"/>
        <v>130.7637193477737</v>
      </c>
      <c r="AZ909">
        <f t="shared" si="537"/>
        <v>18.335241309103573</v>
      </c>
      <c r="BA909">
        <f t="shared" si="538"/>
        <v>159.26147930278407</v>
      </c>
      <c r="BB909">
        <f t="shared" si="539"/>
        <v>379528.28786683356</v>
      </c>
      <c r="BC909">
        <f t="shared" si="540"/>
        <v>169.32640035990747</v>
      </c>
      <c r="BD909" s="5">
        <f t="shared" si="541"/>
        <v>35.389140272956148</v>
      </c>
      <c r="BE909">
        <f t="shared" si="542"/>
        <v>33.861379916346941</v>
      </c>
      <c r="BF909">
        <f t="shared" si="543"/>
        <v>54.38709532304479</v>
      </c>
    </row>
    <row r="910" spans="1:61">
      <c r="A910">
        <v>603</v>
      </c>
      <c r="B910">
        <v>82</v>
      </c>
      <c r="C910" t="s">
        <v>58</v>
      </c>
      <c r="D910">
        <v>1</v>
      </c>
      <c r="E910" s="2">
        <f t="shared" si="520"/>
        <v>89</v>
      </c>
      <c r="F910" s="3">
        <v>30770.609027777777</v>
      </c>
      <c r="G910" s="3" t="s">
        <v>48</v>
      </c>
      <c r="H910" s="3"/>
      <c r="J910">
        <v>1015</v>
      </c>
      <c r="K910">
        <v>20.3</v>
      </c>
      <c r="L910">
        <v>62.5</v>
      </c>
      <c r="M910">
        <v>64.3</v>
      </c>
      <c r="N910">
        <v>350</v>
      </c>
      <c r="O910" t="s">
        <v>46</v>
      </c>
      <c r="P910">
        <v>18.3</v>
      </c>
      <c r="Q910">
        <v>10.423</v>
      </c>
      <c r="R910">
        <v>342</v>
      </c>
      <c r="S910">
        <v>2.0072999999999999</v>
      </c>
      <c r="T910">
        <v>192.6</v>
      </c>
      <c r="U910">
        <v>21.3</v>
      </c>
      <c r="V910">
        <v>230</v>
      </c>
      <c r="W910">
        <v>934</v>
      </c>
      <c r="X910">
        <v>12.916600000000001</v>
      </c>
      <c r="Y910">
        <v>1.1779999999999999</v>
      </c>
      <c r="Z910">
        <v>7.5799999999999999E-3</v>
      </c>
      <c r="AA910">
        <v>113</v>
      </c>
      <c r="AM910">
        <v>212</v>
      </c>
      <c r="AN910">
        <f t="shared" si="514"/>
        <v>2448.1404400000001</v>
      </c>
      <c r="AO910">
        <f t="shared" si="531"/>
        <v>39.067482507546124</v>
      </c>
      <c r="AQ910">
        <f t="shared" si="532"/>
        <v>1.5566085655741131</v>
      </c>
      <c r="AS910">
        <f>0.15852+0.0847*COS(RADIANS(E910/365*360))</f>
        <v>0.16179977719156718</v>
      </c>
      <c r="AU910">
        <v>934</v>
      </c>
      <c r="AV910">
        <f t="shared" si="533"/>
        <v>93.429902325266752</v>
      </c>
      <c r="AW910">
        <f t="shared" si="534"/>
        <v>109.5507736237964</v>
      </c>
      <c r="AX910">
        <f t="shared" si="535"/>
        <v>1.1725450942077031</v>
      </c>
      <c r="AY910" s="5">
        <f t="shared" si="536"/>
        <v>118.86984380740984</v>
      </c>
      <c r="AZ910">
        <f t="shared" si="537"/>
        <v>18.207801080652668</v>
      </c>
      <c r="BA910">
        <f t="shared" si="538"/>
        <v>140.20521165850474</v>
      </c>
      <c r="BB910">
        <f t="shared" si="539"/>
        <v>384926.51387636183</v>
      </c>
      <c r="BC910">
        <f t="shared" si="540"/>
        <v>183.12220068759808</v>
      </c>
      <c r="BD910" s="5">
        <f t="shared" si="541"/>
        <v>38.989038090604915</v>
      </c>
      <c r="BE910">
        <f t="shared" si="542"/>
        <v>33.885339067179366</v>
      </c>
      <c r="BF910">
        <f t="shared" si="543"/>
        <v>55.705899571485006</v>
      </c>
    </row>
    <row r="911" spans="1:61">
      <c r="A911">
        <v>603</v>
      </c>
      <c r="B911">
        <v>82</v>
      </c>
      <c r="C911" t="s">
        <v>58</v>
      </c>
      <c r="D911">
        <v>1</v>
      </c>
      <c r="E911" s="2">
        <f t="shared" si="520"/>
        <v>89</v>
      </c>
      <c r="F911" s="3">
        <v>30770.552777777779</v>
      </c>
      <c r="G911" s="3" t="s">
        <v>48</v>
      </c>
      <c r="H911" s="3"/>
      <c r="J911">
        <v>1015</v>
      </c>
      <c r="K911">
        <v>20.5</v>
      </c>
      <c r="L911">
        <v>58.8</v>
      </c>
      <c r="M911">
        <v>63.8</v>
      </c>
      <c r="N911">
        <v>350</v>
      </c>
      <c r="O911" t="s">
        <v>46</v>
      </c>
      <c r="P911">
        <v>17.5</v>
      </c>
      <c r="Q911">
        <v>11.284000000000001</v>
      </c>
      <c r="R911">
        <v>343</v>
      </c>
      <c r="S911">
        <v>2.3708</v>
      </c>
      <c r="T911">
        <v>210.1</v>
      </c>
      <c r="U911">
        <v>21.4</v>
      </c>
      <c r="V911">
        <v>248</v>
      </c>
      <c r="W911">
        <v>1000</v>
      </c>
      <c r="X911">
        <v>11.7225</v>
      </c>
      <c r="Y911">
        <v>1.391</v>
      </c>
      <c r="Z911">
        <v>6.8799999999999998E-3</v>
      </c>
      <c r="AA911">
        <v>123</v>
      </c>
      <c r="AM911">
        <v>212</v>
      </c>
      <c r="AN911">
        <f t="shared" si="514"/>
        <v>2448.9718400000002</v>
      </c>
      <c r="AO911">
        <f t="shared" si="531"/>
        <v>39.224854263697033</v>
      </c>
      <c r="AQ911">
        <f t="shared" si="532"/>
        <v>1.5689725739641638</v>
      </c>
      <c r="AS911">
        <f>0.15852+0.0847*COS(RADIANS(E911/365*360))</f>
        <v>0.16179977719156718</v>
      </c>
      <c r="AU911">
        <v>1000</v>
      </c>
      <c r="AV911">
        <f t="shared" si="533"/>
        <v>83.132450127006962</v>
      </c>
      <c r="AW911">
        <f t="shared" si="534"/>
        <v>97.269826371776617</v>
      </c>
      <c r="AX911">
        <f t="shared" si="535"/>
        <v>1.1700584575959334</v>
      </c>
      <c r="AY911" s="5"/>
      <c r="BD911" s="5"/>
    </row>
    <row r="912" spans="1:61">
      <c r="A912">
        <v>603</v>
      </c>
      <c r="B912">
        <v>82</v>
      </c>
      <c r="C912" t="s">
        <v>58</v>
      </c>
      <c r="D912">
        <v>1</v>
      </c>
      <c r="E912" s="2">
        <f t="shared" si="520"/>
        <v>89</v>
      </c>
      <c r="F912" s="3">
        <v>30770.550694444446</v>
      </c>
      <c r="G912" s="3" t="s">
        <v>48</v>
      </c>
      <c r="H912" s="3"/>
      <c r="J912">
        <v>1015</v>
      </c>
      <c r="K912">
        <v>19.399999999999999</v>
      </c>
      <c r="L912">
        <v>62.3</v>
      </c>
      <c r="M912">
        <v>63.8</v>
      </c>
      <c r="N912">
        <v>350</v>
      </c>
      <c r="O912" t="s">
        <v>46</v>
      </c>
      <c r="P912">
        <v>17.5</v>
      </c>
      <c r="Q912">
        <v>9.6180000000000003</v>
      </c>
      <c r="R912">
        <v>340</v>
      </c>
      <c r="S912">
        <v>2.3027000000000002</v>
      </c>
      <c r="T912">
        <v>239.4</v>
      </c>
      <c r="U912">
        <v>20.2</v>
      </c>
      <c r="V912">
        <v>231</v>
      </c>
      <c r="W912">
        <v>1200</v>
      </c>
      <c r="X912">
        <v>15.6288</v>
      </c>
      <c r="Y912">
        <v>1.351</v>
      </c>
      <c r="Z912">
        <v>9.1699999999999993E-3</v>
      </c>
      <c r="AA912">
        <v>140</v>
      </c>
      <c r="AM912">
        <v>212</v>
      </c>
      <c r="AN912">
        <f t="shared" si="514"/>
        <v>2438.9950400000002</v>
      </c>
      <c r="AO912">
        <f t="shared" si="531"/>
        <v>37.370751562469977</v>
      </c>
      <c r="AQ912">
        <f t="shared" si="532"/>
        <v>1.42636119505909</v>
      </c>
      <c r="AS912">
        <f>0.15852+0.0847*COS(RADIANS(E912/365*360))</f>
        <v>0.16179977719156718</v>
      </c>
      <c r="AU912">
        <v>1200</v>
      </c>
      <c r="AV912">
        <f t="shared" si="533"/>
        <v>107.72072219239837</v>
      </c>
      <c r="AW912">
        <f t="shared" si="534"/>
        <v>126.12332214296839</v>
      </c>
      <c r="AX912">
        <f t="shared" si="535"/>
        <v>1.1708362103040992</v>
      </c>
      <c r="AY912" s="5">
        <f t="shared" si="536"/>
        <v>129.47503307959065</v>
      </c>
      <c r="AZ912">
        <f t="shared" si="537"/>
        <v>18.343729884479419</v>
      </c>
      <c r="BA912">
        <f t="shared" si="538"/>
        <v>160.61913650982356</v>
      </c>
      <c r="BB912">
        <f t="shared" si="539"/>
        <v>376466.25311002717</v>
      </c>
      <c r="BC912">
        <f t="shared" si="540"/>
        <v>161.88771445541511</v>
      </c>
      <c r="BD912" s="5">
        <f t="shared" si="541"/>
        <v>42.665567398444907</v>
      </c>
      <c r="BE912">
        <f t="shared" si="542"/>
        <v>34.090116304430296</v>
      </c>
      <c r="BF912">
        <f t="shared" si="543"/>
        <v>68.365157083610484</v>
      </c>
    </row>
    <row r="913" spans="1:61">
      <c r="E913" s="2"/>
      <c r="F913" s="3"/>
      <c r="H913" s="3"/>
    </row>
    <row r="914" spans="1:61">
      <c r="A914">
        <v>605</v>
      </c>
      <c r="B914">
        <v>82</v>
      </c>
      <c r="C914" t="s">
        <v>58</v>
      </c>
      <c r="D914">
        <v>1</v>
      </c>
      <c r="E914" s="2">
        <f t="shared" si="520"/>
        <v>97</v>
      </c>
      <c r="F914" s="3">
        <v>30778.828472222223</v>
      </c>
      <c r="G914" s="3" t="s">
        <v>48</v>
      </c>
      <c r="H914" s="3"/>
      <c r="J914">
        <v>1015</v>
      </c>
      <c r="K914">
        <v>18.2</v>
      </c>
      <c r="L914">
        <v>57.6</v>
      </c>
      <c r="M914">
        <v>59.1</v>
      </c>
      <c r="N914">
        <v>350</v>
      </c>
      <c r="O914" t="s">
        <v>46</v>
      </c>
      <c r="P914">
        <v>17.399999999999999</v>
      </c>
      <c r="Q914">
        <v>9.1059999999999999</v>
      </c>
      <c r="R914">
        <v>350</v>
      </c>
      <c r="S914">
        <v>0.2082</v>
      </c>
      <c r="T914">
        <v>22.9</v>
      </c>
      <c r="U914">
        <v>18.399999999999999</v>
      </c>
      <c r="V914">
        <v>395</v>
      </c>
      <c r="W914">
        <v>0</v>
      </c>
      <c r="X914">
        <v>-0.70860000000000001</v>
      </c>
      <c r="Y914">
        <v>0.17699999999999999</v>
      </c>
      <c r="Z914">
        <v>-5.9999999999999995E-4</v>
      </c>
      <c r="AA914">
        <v>19</v>
      </c>
      <c r="AH914">
        <v>-0.7228</v>
      </c>
      <c r="AI914">
        <v>2.2599999999999999E-2</v>
      </c>
      <c r="AJ914">
        <v>4</v>
      </c>
      <c r="AK914">
        <f>AVERAGE(U914:U917)</f>
        <v>20.424999999999997</v>
      </c>
      <c r="AL914">
        <f>AVERAGE(V914:V917)</f>
        <v>358.75</v>
      </c>
      <c r="AM914">
        <v>212</v>
      </c>
      <c r="AN914">
        <f>8.314*(AK914+273.16)</f>
        <v>2440.8656900000005</v>
      </c>
      <c r="AO914">
        <f t="shared" ref="AO914:AO922" si="544">0.5*AM914/1.01325*1000/EXP(-3.9489+28990/AN914)</f>
        <v>37.712728919078828</v>
      </c>
      <c r="AP914">
        <f>LN(-AH914)+57052/AN914</f>
        <v>23.049051723904139</v>
      </c>
      <c r="AQ914">
        <f t="shared" ref="AQ914:AQ922" si="545">EXP(AP$914-57052/AN914)</f>
        <v>0.72280000000000022</v>
      </c>
      <c r="AR914">
        <f>AI914*4*(1+2*AO914/AL914)/(1-AO914/AL914)</f>
        <v>0.12225827006446292</v>
      </c>
      <c r="AS914">
        <f>0.15852+0.0847*COS(RADIANS(E914/365*360))</f>
        <v>0.15014993424932577</v>
      </c>
      <c r="AT914">
        <f>0.000000926*E914*E914 - 0.000385884*E914+ 0.056568805</f>
        <v>2.7850791E-2</v>
      </c>
      <c r="AU914">
        <v>0</v>
      </c>
      <c r="AV914">
        <f t="shared" ref="AV914:AV922" si="546">(X914+AQ914)/(V914-AO914)*(4*V914+8*AO914)</f>
        <v>7.4786224329710202E-2</v>
      </c>
      <c r="AW914">
        <f t="shared" ref="AW914:AW922" si="547">(X914+AQ914)/(V914-AO914)*(4.5*V914+10.5*AO914)</f>
        <v>8.638278041213765E-2</v>
      </c>
      <c r="AX914">
        <f t="shared" ref="AX914:AX922" si="548">AW914/AV914</f>
        <v>1.1550627296185147</v>
      </c>
      <c r="AY914" s="5"/>
      <c r="BD914" s="5"/>
      <c r="BG914">
        <f>AVERAGE(BA914:BA922)</f>
        <v>66.745368241778905</v>
      </c>
      <c r="BH914">
        <f>AVERAGE(BF914:BF922)</f>
        <v>31.985984167608152</v>
      </c>
      <c r="BI914">
        <f>BG914/BH914</f>
        <v>2.0867067241711199</v>
      </c>
    </row>
    <row r="915" spans="1:61">
      <c r="A915">
        <v>605</v>
      </c>
      <c r="B915">
        <v>82</v>
      </c>
      <c r="C915" t="s">
        <v>58</v>
      </c>
      <c r="D915">
        <v>1</v>
      </c>
      <c r="E915" s="2">
        <f t="shared" si="520"/>
        <v>97</v>
      </c>
      <c r="F915" s="3">
        <v>30778.77847222222</v>
      </c>
      <c r="G915" s="3" t="s">
        <v>48</v>
      </c>
      <c r="H915" s="3"/>
      <c r="J915">
        <v>1015</v>
      </c>
      <c r="K915">
        <v>22.3</v>
      </c>
      <c r="L915">
        <v>46</v>
      </c>
      <c r="M915">
        <v>54</v>
      </c>
      <c r="N915">
        <v>350</v>
      </c>
      <c r="O915" t="s">
        <v>46</v>
      </c>
      <c r="P915">
        <v>19.100000000000001</v>
      </c>
      <c r="Q915">
        <v>14.839</v>
      </c>
      <c r="R915">
        <v>350</v>
      </c>
      <c r="S915">
        <v>0.872</v>
      </c>
      <c r="T915">
        <v>58.8</v>
      </c>
      <c r="U915">
        <v>22.5</v>
      </c>
      <c r="V915">
        <v>350</v>
      </c>
      <c r="W915">
        <v>20</v>
      </c>
      <c r="X915">
        <v>-0.30520000000000003</v>
      </c>
      <c r="Y915">
        <v>0.74099999999999999</v>
      </c>
      <c r="Z915">
        <v>-2.5999999999999998E-4</v>
      </c>
      <c r="AA915">
        <v>50</v>
      </c>
      <c r="AM915">
        <v>212</v>
      </c>
      <c r="AN915">
        <f t="shared" ref="AN915:AN922" si="549">8.314*(U915+273.16)</f>
        <v>2458.11724</v>
      </c>
      <c r="AO915">
        <f t="shared" si="544"/>
        <v>40.990991789088845</v>
      </c>
      <c r="AQ915">
        <f t="shared" si="545"/>
        <v>0.85164825956212808</v>
      </c>
      <c r="AS915">
        <f>0.15852+0.0847*COS(RADIANS(E915/365*360))</f>
        <v>0.15014993424932577</v>
      </c>
      <c r="AU915">
        <v>20</v>
      </c>
      <c r="AV915">
        <f t="shared" si="546"/>
        <v>3.0556494706118515</v>
      </c>
      <c r="AW915">
        <f t="shared" si="547"/>
        <v>3.5463377084837502</v>
      </c>
      <c r="AX915">
        <f t="shared" si="548"/>
        <v>1.1605839421671771</v>
      </c>
      <c r="AY915" s="5"/>
      <c r="BD915" s="5"/>
    </row>
    <row r="916" spans="1:61">
      <c r="A916">
        <v>605</v>
      </c>
      <c r="B916">
        <v>82</v>
      </c>
      <c r="C916" t="s">
        <v>58</v>
      </c>
      <c r="D916">
        <v>1</v>
      </c>
      <c r="E916" s="2">
        <f t="shared" si="520"/>
        <v>97</v>
      </c>
      <c r="F916" s="3">
        <v>30778.826388888891</v>
      </c>
      <c r="G916" s="3" t="s">
        <v>48</v>
      </c>
      <c r="H916" s="3"/>
      <c r="J916">
        <v>1015</v>
      </c>
      <c r="K916">
        <v>18.3</v>
      </c>
      <c r="L916">
        <v>57.3</v>
      </c>
      <c r="M916">
        <v>59.1</v>
      </c>
      <c r="N916">
        <v>350</v>
      </c>
      <c r="O916" t="s">
        <v>46</v>
      </c>
      <c r="P916">
        <v>17.399999999999999</v>
      </c>
      <c r="Q916">
        <v>9.093</v>
      </c>
      <c r="R916">
        <v>350</v>
      </c>
      <c r="S916">
        <v>0.17760000000000001</v>
      </c>
      <c r="T916">
        <v>19.5</v>
      </c>
      <c r="U916">
        <v>18.399999999999999</v>
      </c>
      <c r="V916">
        <v>350</v>
      </c>
      <c r="W916">
        <v>30</v>
      </c>
      <c r="X916">
        <v>-6.2199999999999998E-2</v>
      </c>
      <c r="Y916">
        <v>0.151</v>
      </c>
      <c r="Z916">
        <v>-5.0000000000000002E-5</v>
      </c>
      <c r="AA916">
        <v>17</v>
      </c>
      <c r="AM916">
        <v>212</v>
      </c>
      <c r="AN916">
        <f t="shared" si="549"/>
        <v>2424.0298400000001</v>
      </c>
      <c r="AO916">
        <f t="shared" si="544"/>
        <v>34.726658648014407</v>
      </c>
      <c r="AQ916">
        <f t="shared" si="545"/>
        <v>0.61449027701891279</v>
      </c>
      <c r="AS916">
        <f>0.15852+0.0847*COS(RADIANS(E916/365*360))</f>
        <v>0.15014993424932577</v>
      </c>
      <c r="AU916">
        <v>30</v>
      </c>
      <c r="AV916">
        <f t="shared" si="546"/>
        <v>2.9391636833295061</v>
      </c>
      <c r="AW916">
        <f t="shared" si="547"/>
        <v>3.3978094656524265</v>
      </c>
      <c r="AX916">
        <f t="shared" si="548"/>
        <v>1.1560463559495819</v>
      </c>
      <c r="AY916" s="5"/>
      <c r="BD916" s="5"/>
    </row>
    <row r="917" spans="1:61">
      <c r="A917">
        <v>605</v>
      </c>
      <c r="B917">
        <v>82</v>
      </c>
      <c r="C917" t="s">
        <v>58</v>
      </c>
      <c r="D917">
        <v>1</v>
      </c>
      <c r="E917" s="2">
        <f t="shared" si="520"/>
        <v>97</v>
      </c>
      <c r="F917" s="3">
        <v>30778.780555555557</v>
      </c>
      <c r="G917" s="3" t="s">
        <v>48</v>
      </c>
      <c r="H917" s="3"/>
      <c r="J917">
        <v>1015</v>
      </c>
      <c r="K917">
        <v>22.2</v>
      </c>
      <c r="L917">
        <v>46.4</v>
      </c>
      <c r="M917">
        <v>54</v>
      </c>
      <c r="N917">
        <v>350</v>
      </c>
      <c r="O917" t="s">
        <v>46</v>
      </c>
      <c r="P917">
        <v>19.100000000000001</v>
      </c>
      <c r="Q917">
        <v>14.643000000000001</v>
      </c>
      <c r="R917">
        <v>350</v>
      </c>
      <c r="S917">
        <v>0.77610000000000001</v>
      </c>
      <c r="T917">
        <v>53</v>
      </c>
      <c r="U917">
        <v>22.4</v>
      </c>
      <c r="V917">
        <v>340</v>
      </c>
      <c r="W917">
        <v>32</v>
      </c>
      <c r="X917">
        <v>3.9600000000000003E-2</v>
      </c>
      <c r="Y917">
        <v>0.66</v>
      </c>
      <c r="Z917">
        <v>3.0000000000000001E-5</v>
      </c>
      <c r="AA917">
        <v>45</v>
      </c>
      <c r="AM917">
        <v>212</v>
      </c>
      <c r="AN917">
        <f t="shared" si="549"/>
        <v>2457.28584</v>
      </c>
      <c r="AO917">
        <f t="shared" si="544"/>
        <v>40.827753434814696</v>
      </c>
      <c r="AQ917">
        <f t="shared" si="545"/>
        <v>0.84498665581898724</v>
      </c>
      <c r="AS917">
        <f>0.15852+0.0847*COS(RADIANS(E917/365*360))</f>
        <v>0.15014993424932577</v>
      </c>
      <c r="AU917">
        <v>32</v>
      </c>
      <c r="AV917">
        <f t="shared" si="546"/>
        <v>4.9869710711711503</v>
      </c>
      <c r="AW917">
        <f t="shared" si="547"/>
        <v>5.7914205110544437</v>
      </c>
      <c r="AX917">
        <f t="shared" si="548"/>
        <v>1.1613102278723215</v>
      </c>
      <c r="AY917" s="5"/>
      <c r="BD917" s="5"/>
    </row>
    <row r="918" spans="1:61">
      <c r="A918">
        <v>605</v>
      </c>
      <c r="B918">
        <v>82</v>
      </c>
      <c r="C918" t="s">
        <v>58</v>
      </c>
      <c r="D918">
        <v>1</v>
      </c>
      <c r="E918" s="2">
        <f t="shared" si="520"/>
        <v>97</v>
      </c>
      <c r="F918" s="3">
        <v>30778.75138888889</v>
      </c>
      <c r="G918" s="3" t="s">
        <v>48</v>
      </c>
      <c r="H918" s="3"/>
      <c r="J918">
        <v>1015</v>
      </c>
      <c r="K918">
        <v>23.4</v>
      </c>
      <c r="L918">
        <v>43.6</v>
      </c>
      <c r="M918">
        <v>43.2</v>
      </c>
      <c r="N918">
        <v>350</v>
      </c>
      <c r="O918" t="s">
        <v>46</v>
      </c>
      <c r="P918">
        <v>21.9</v>
      </c>
      <c r="Q918">
        <v>17.256</v>
      </c>
      <c r="R918">
        <v>346</v>
      </c>
      <c r="S918">
        <v>1.7281</v>
      </c>
      <c r="T918">
        <v>100.1</v>
      </c>
      <c r="U918">
        <v>24</v>
      </c>
      <c r="V918">
        <v>260</v>
      </c>
      <c r="W918">
        <v>150</v>
      </c>
      <c r="X918">
        <v>4.8723999999999998</v>
      </c>
      <c r="Y918">
        <v>1.4690000000000001</v>
      </c>
      <c r="Z918">
        <v>4.1399999999999996E-3</v>
      </c>
      <c r="AA918">
        <v>85</v>
      </c>
      <c r="AM918">
        <v>212</v>
      </c>
      <c r="AN918">
        <f t="shared" si="549"/>
        <v>2470.58824</v>
      </c>
      <c r="AO918">
        <f t="shared" si="544"/>
        <v>43.505344380542773</v>
      </c>
      <c r="AQ918">
        <f t="shared" si="545"/>
        <v>0.95750491710158747</v>
      </c>
      <c r="AS918">
        <f>0.15852+0.0847*COS(RADIANS(E918/365*360))</f>
        <v>0.15014993424932577</v>
      </c>
      <c r="AU918">
        <v>150</v>
      </c>
      <c r="AV918">
        <f t="shared" si="546"/>
        <v>37.378092589057751</v>
      </c>
      <c r="AW918">
        <f t="shared" si="547"/>
        <v>43.807663277771404</v>
      </c>
      <c r="AX918">
        <f t="shared" si="548"/>
        <v>1.1720144138814583</v>
      </c>
      <c r="AY918" s="5"/>
      <c r="BD918" s="5"/>
    </row>
    <row r="919" spans="1:61">
      <c r="A919">
        <v>605</v>
      </c>
      <c r="B919">
        <v>82</v>
      </c>
      <c r="C919" t="s">
        <v>58</v>
      </c>
      <c r="D919">
        <v>1</v>
      </c>
      <c r="E919" s="2">
        <f t="shared" si="520"/>
        <v>97</v>
      </c>
      <c r="F919" s="3">
        <v>30778.537499999999</v>
      </c>
      <c r="G919" s="3" t="s">
        <v>48</v>
      </c>
      <c r="H919" s="3"/>
      <c r="J919">
        <v>1015</v>
      </c>
      <c r="K919">
        <v>24.6</v>
      </c>
      <c r="L919">
        <v>41.3</v>
      </c>
      <c r="M919">
        <v>47.9</v>
      </c>
      <c r="N919">
        <v>350</v>
      </c>
      <c r="O919" t="s">
        <v>46</v>
      </c>
      <c r="P919">
        <v>19.399999999999999</v>
      </c>
      <c r="Q919">
        <v>20.21</v>
      </c>
      <c r="R919">
        <v>344</v>
      </c>
      <c r="S919">
        <v>2.8999000000000001</v>
      </c>
      <c r="T919">
        <v>143.5</v>
      </c>
      <c r="U919">
        <v>25.7</v>
      </c>
      <c r="V919">
        <v>246</v>
      </c>
      <c r="W919">
        <v>160</v>
      </c>
      <c r="X919">
        <v>7.9519000000000002</v>
      </c>
      <c r="Y919">
        <v>2.4649999999999999</v>
      </c>
      <c r="Z919">
        <v>6.7600000000000004E-3</v>
      </c>
      <c r="AA919">
        <v>122</v>
      </c>
      <c r="AM919">
        <v>212</v>
      </c>
      <c r="AN919">
        <f t="shared" si="549"/>
        <v>2484.7220400000001</v>
      </c>
      <c r="AO919">
        <f t="shared" si="544"/>
        <v>46.508280091764931</v>
      </c>
      <c r="AQ919">
        <f t="shared" si="545"/>
        <v>1.0919139752960731</v>
      </c>
      <c r="AS919">
        <f>0.15852+0.0847*COS(RADIANS(E919/365*360))</f>
        <v>0.15014993424932577</v>
      </c>
      <c r="AU919">
        <v>160</v>
      </c>
      <c r="AV919">
        <f t="shared" si="546"/>
        <v>61.476289968424787</v>
      </c>
      <c r="AW919">
        <f t="shared" si="547"/>
        <v>72.323455472882941</v>
      </c>
      <c r="AX919">
        <f t="shared" si="548"/>
        <v>1.1764446994122357</v>
      </c>
      <c r="AY919" s="5"/>
      <c r="BB919">
        <f>+EXP(11.88-14510/AN919)*1000</f>
        <v>420024.31219064235</v>
      </c>
      <c r="BC919">
        <f>+EXP(38.08-80470/AN919)</f>
        <v>297.10443396935034</v>
      </c>
      <c r="BD919" s="5">
        <f>(X919+AQ919)*(V919+BC919*(1+212.78/BB919*1000))/(V919-AO919)</f>
        <v>31.444515055462347</v>
      </c>
      <c r="BE919">
        <f>+LN(BD919)-LN(1+EXP(645/8.31-203000/AN919))+(74000/AN919)</f>
        <v>33.213494146334199</v>
      </c>
      <c r="BF919">
        <f>EXP(BE919-74000/8.314/298.16)/(1+EXP(645/8.314-203000/298.16/8.314))</f>
        <v>28.452645313210873</v>
      </c>
    </row>
    <row r="920" spans="1:61">
      <c r="A920">
        <v>605</v>
      </c>
      <c r="B920">
        <v>82</v>
      </c>
      <c r="C920" t="s">
        <v>58</v>
      </c>
      <c r="D920">
        <v>1</v>
      </c>
      <c r="E920" s="2">
        <f t="shared" si="520"/>
        <v>97</v>
      </c>
      <c r="F920" s="3">
        <v>30778.694444444445</v>
      </c>
      <c r="G920" s="3" t="s">
        <v>48</v>
      </c>
      <c r="H920" s="3"/>
      <c r="J920">
        <v>1015</v>
      </c>
      <c r="K920">
        <v>26.1</v>
      </c>
      <c r="L920">
        <v>40.6</v>
      </c>
      <c r="M920">
        <v>41.4</v>
      </c>
      <c r="N920">
        <v>350</v>
      </c>
      <c r="O920" t="s">
        <v>46</v>
      </c>
      <c r="P920">
        <v>23.4</v>
      </c>
      <c r="Q920">
        <v>20.448</v>
      </c>
      <c r="R920">
        <v>345</v>
      </c>
      <c r="S920">
        <v>2.7343999999999999</v>
      </c>
      <c r="T920">
        <v>133.69999999999999</v>
      </c>
      <c r="U920">
        <v>26.3</v>
      </c>
      <c r="V920">
        <v>255</v>
      </c>
      <c r="W920">
        <v>1172</v>
      </c>
      <c r="X920">
        <v>6.6361999999999997</v>
      </c>
      <c r="Y920">
        <v>2.3250000000000002</v>
      </c>
      <c r="Z920">
        <v>5.64E-3</v>
      </c>
      <c r="AA920">
        <v>114</v>
      </c>
      <c r="AM920">
        <v>212</v>
      </c>
      <c r="AN920">
        <f t="shared" si="549"/>
        <v>2489.7104400000003</v>
      </c>
      <c r="AO920">
        <f t="shared" si="544"/>
        <v>47.608296549211985</v>
      </c>
      <c r="AQ920">
        <f t="shared" si="545"/>
        <v>1.1433209543580225</v>
      </c>
      <c r="AS920">
        <f>0.15852+0.0847*COS(RADIANS(E920/365*360))</f>
        <v>0.15014993424932577</v>
      </c>
      <c r="AU920">
        <v>1172</v>
      </c>
      <c r="AV920">
        <f t="shared" si="546"/>
        <v>52.54824140483646</v>
      </c>
      <c r="AW920">
        <f t="shared" si="547"/>
        <v>61.795541278866565</v>
      </c>
      <c r="AX920">
        <f t="shared" si="548"/>
        <v>1.1759773424725684</v>
      </c>
      <c r="AY920" s="5">
        <f>W920*AS920*AV920/SQRT(W920^2*AS920^2-AV920^2)</f>
        <v>55.060371324016735</v>
      </c>
      <c r="AZ920">
        <f>LN(AY920)-LN(1+EXP(614.6/8.314-200000/AN920))+32879/AN920</f>
        <v>17.212735220826918</v>
      </c>
      <c r="BA920">
        <f>EXP(AZ920-32879/8.314/298.16)/(1+EXP(614.6/8.314-200000/298.16/8.314))</f>
        <v>51.833739923914521</v>
      </c>
      <c r="BD920" s="5"/>
    </row>
    <row r="921" spans="1:61">
      <c r="A921">
        <v>605</v>
      </c>
      <c r="B921">
        <v>82</v>
      </c>
      <c r="C921" t="s">
        <v>58</v>
      </c>
      <c r="D921">
        <v>1</v>
      </c>
      <c r="E921" s="2">
        <f>ROUND(F921,0)-"1-1-84"+1</f>
        <v>97</v>
      </c>
      <c r="F921" s="3">
        <v>30778.46597222222</v>
      </c>
      <c r="G921" s="3" t="s">
        <v>48</v>
      </c>
      <c r="H921" s="3"/>
      <c r="J921">
        <v>1015</v>
      </c>
      <c r="K921">
        <v>24.1</v>
      </c>
      <c r="L921">
        <v>41.4</v>
      </c>
      <c r="M921">
        <v>51.7</v>
      </c>
      <c r="N921">
        <v>350</v>
      </c>
      <c r="O921" t="s">
        <v>46</v>
      </c>
      <c r="P921">
        <v>17.600000000000001</v>
      </c>
      <c r="Q921">
        <v>20.361999999999998</v>
      </c>
      <c r="R921">
        <v>343</v>
      </c>
      <c r="S921">
        <v>2.5756000000000001</v>
      </c>
      <c r="T921">
        <v>126.5</v>
      </c>
      <c r="U921">
        <v>25.6</v>
      </c>
      <c r="V921">
        <v>211</v>
      </c>
      <c r="W921">
        <v>1200</v>
      </c>
      <c r="X921">
        <v>9.6905000000000001</v>
      </c>
      <c r="Y921">
        <v>2.19</v>
      </c>
      <c r="Z921">
        <v>8.2400000000000008E-3</v>
      </c>
      <c r="AA921">
        <v>108</v>
      </c>
      <c r="AM921">
        <v>212</v>
      </c>
      <c r="AN921">
        <f t="shared" si="549"/>
        <v>2483.8906400000005</v>
      </c>
      <c r="AO921">
        <f t="shared" si="544"/>
        <v>46.327008188333373</v>
      </c>
      <c r="AQ921">
        <f t="shared" si="545"/>
        <v>1.0835542650533287</v>
      </c>
      <c r="AS921">
        <f>0.15852+0.0847*COS(RADIANS(E921/365*360))</f>
        <v>0.15014993424932577</v>
      </c>
      <c r="AU921">
        <v>1200</v>
      </c>
      <c r="AV921">
        <f t="shared" si="546"/>
        <v>79.468644232449464</v>
      </c>
      <c r="AW921">
        <f t="shared" si="547"/>
        <v>93.948778158035154</v>
      </c>
      <c r="AX921">
        <f t="shared" si="548"/>
        <v>1.1822119159756976</v>
      </c>
      <c r="AY921" s="5">
        <f>W921*AS921*AV921/SQRT(W921^2*AS921^2-AV921^2)</f>
        <v>88.54625168948175</v>
      </c>
      <c r="AZ921">
        <f>LN(AY921)-LN(1+EXP(614.6/8.314-200000/AN921))+32879/AN921</f>
        <v>17.719054408603796</v>
      </c>
      <c r="BA921">
        <f>EXP(AZ921-32879/8.314/298.16)/(1+EXP(614.6/8.314-200000/298.16/8.314))</f>
        <v>86.001133370083352</v>
      </c>
      <c r="BB921">
        <f>+EXP(11.88-14510/AN921)*1000</f>
        <v>419204.11702947068</v>
      </c>
      <c r="BC921">
        <f>+EXP(38.08-80470/AN921)</f>
        <v>293.90118203081482</v>
      </c>
      <c r="BD921" s="5">
        <f>(X921+AQ921)*(V921+BC921*(1+212.78/BB921*1000))/(V921-AO921)</f>
        <v>42.794457369158344</v>
      </c>
      <c r="BE921">
        <f>+LN(BD921)-LN(1+EXP(645/8.31-203000/AN921))+(74000/AN921)</f>
        <v>33.532094458278394</v>
      </c>
      <c r="BF921">
        <f>EXP(BE921-74000/8.314/298.16)/(1+EXP(645/8.314-203000/298.16/8.314))</f>
        <v>39.128122317809158</v>
      </c>
    </row>
    <row r="922" spans="1:61">
      <c r="A922">
        <v>605</v>
      </c>
      <c r="B922">
        <v>82</v>
      </c>
      <c r="C922" t="s">
        <v>58</v>
      </c>
      <c r="D922">
        <v>1</v>
      </c>
      <c r="E922" s="2">
        <f t="shared" si="520"/>
        <v>97</v>
      </c>
      <c r="F922" s="3">
        <v>30778.637500000001</v>
      </c>
      <c r="G922" s="3" t="s">
        <v>48</v>
      </c>
      <c r="H922" s="3"/>
      <c r="J922">
        <v>1015</v>
      </c>
      <c r="K922">
        <v>27.8</v>
      </c>
      <c r="L922">
        <v>38.799999999999997</v>
      </c>
      <c r="M922">
        <v>41.9</v>
      </c>
      <c r="N922">
        <v>350</v>
      </c>
      <c r="O922" t="s">
        <v>46</v>
      </c>
      <c r="P922">
        <v>21.8</v>
      </c>
      <c r="Q922">
        <v>25.981000000000002</v>
      </c>
      <c r="R922">
        <v>343</v>
      </c>
      <c r="S922">
        <v>4.0086000000000004</v>
      </c>
      <c r="T922">
        <v>154.30000000000001</v>
      </c>
      <c r="U922">
        <v>29.2</v>
      </c>
      <c r="V922">
        <v>244</v>
      </c>
      <c r="W922">
        <v>1700</v>
      </c>
      <c r="X922">
        <v>8.4133999999999993</v>
      </c>
      <c r="Y922">
        <v>3.4079999999999999</v>
      </c>
      <c r="Z922">
        <v>7.1500000000000001E-3</v>
      </c>
      <c r="AA922">
        <v>131</v>
      </c>
      <c r="AM922">
        <v>212</v>
      </c>
      <c r="AN922">
        <f t="shared" si="549"/>
        <v>2513.8210400000003</v>
      </c>
      <c r="AO922">
        <f t="shared" si="544"/>
        <v>53.23342210139208</v>
      </c>
      <c r="AQ922">
        <f t="shared" si="545"/>
        <v>1.4243576692246587</v>
      </c>
      <c r="AS922">
        <f>0.15852+0.0847*COS(RADIANS(E922/365*360))</f>
        <v>0.15014993424932577</v>
      </c>
      <c r="AU922">
        <v>1700</v>
      </c>
      <c r="AV922">
        <f t="shared" si="546"/>
        <v>72.29375129216622</v>
      </c>
      <c r="AW922">
        <f t="shared" si="547"/>
        <v>85.448310280595436</v>
      </c>
      <c r="AX922">
        <f t="shared" si="548"/>
        <v>1.1819598340562893</v>
      </c>
      <c r="AY922" s="5">
        <f>W922*AS922*AV922/SQRT(W922^2*AS922^2-AV922^2)</f>
        <v>75.380237821524588</v>
      </c>
      <c r="AZ922">
        <f>LN(AY922)-LN(1+EXP(614.6/8.314-200000/AN922))+32879/AN922</f>
        <v>17.398278943372471</v>
      </c>
      <c r="BA922">
        <f>EXP(AZ922-32879/8.314/298.16)/(1+EXP(614.6/8.314-200000/298.16/8.314))</f>
        <v>62.401231431338843</v>
      </c>
      <c r="BB922">
        <f>+EXP(11.88-14510/AN922)*1000</f>
        <v>449398.72016829386</v>
      </c>
      <c r="BC922">
        <f>+EXP(38.08-80470/AN922)</f>
        <v>432.23537475240215</v>
      </c>
      <c r="BD922" s="5">
        <f>(X922+AQ922)*(V922+BC922*(1+212.78/BB922*1000))/(V922-AO922)</f>
        <v>45.427096621142219</v>
      </c>
      <c r="BE922">
        <f>+LN(BD922)-LN(1+EXP(645/8.31-203000/AN922))+(74000/AN922)</f>
        <v>33.210838481676753</v>
      </c>
      <c r="BF922">
        <f>EXP(BE922-74000/8.314/298.16)/(1+EXP(645/8.314-203000/298.16/8.314))</f>
        <v>28.377184871804431</v>
      </c>
    </row>
    <row r="923" spans="1:61">
      <c r="E923" s="2"/>
      <c r="F923" s="3"/>
      <c r="H923" s="3"/>
    </row>
    <row r="924" spans="1:61">
      <c r="A924">
        <v>606</v>
      </c>
      <c r="B924">
        <v>82</v>
      </c>
      <c r="C924" t="s">
        <v>58</v>
      </c>
      <c r="D924">
        <v>1</v>
      </c>
      <c r="E924" s="2">
        <f t="shared" si="520"/>
        <v>97</v>
      </c>
      <c r="F924" s="3">
        <v>30778.832638888889</v>
      </c>
      <c r="G924" s="3" t="s">
        <v>48</v>
      </c>
      <c r="H924" s="3"/>
      <c r="J924">
        <v>1015</v>
      </c>
      <c r="K924">
        <v>18</v>
      </c>
      <c r="L924">
        <v>59.2</v>
      </c>
      <c r="M924">
        <v>59.1</v>
      </c>
      <c r="N924">
        <v>350</v>
      </c>
      <c r="O924" t="s">
        <v>46</v>
      </c>
      <c r="P924">
        <v>17.399999999999999</v>
      </c>
      <c r="Q924">
        <v>8.6630000000000003</v>
      </c>
      <c r="R924">
        <v>351</v>
      </c>
      <c r="S924">
        <v>0.1716</v>
      </c>
      <c r="T924">
        <v>19.8</v>
      </c>
      <c r="U924">
        <v>18.2</v>
      </c>
      <c r="V924">
        <v>391</v>
      </c>
      <c r="W924">
        <v>0</v>
      </c>
      <c r="X924">
        <v>-0.55669999999999997</v>
      </c>
      <c r="Y924">
        <v>0.14699999999999999</v>
      </c>
      <c r="Z924">
        <v>-4.8000000000000001E-4</v>
      </c>
      <c r="AA924">
        <v>17</v>
      </c>
      <c r="AH924">
        <v>-0.52749999999999997</v>
      </c>
      <c r="AI924">
        <v>1.9400000000000001E-2</v>
      </c>
      <c r="AJ924">
        <v>3</v>
      </c>
      <c r="AK924">
        <f>AVERAGE(U924:U926)</f>
        <v>19.666666666666668</v>
      </c>
      <c r="AL924">
        <f>AVERAGE(V924:V926)</f>
        <v>364.33333333333331</v>
      </c>
      <c r="AM924">
        <v>212</v>
      </c>
      <c r="AN924">
        <f>8.314*(AK924+273.16)</f>
        <v>2434.5609066666671</v>
      </c>
      <c r="AO924">
        <f t="shared" ref="AO924:AO931" si="550">0.5*AM924/1.01325*1000/EXP(-3.9489+28990/AN924)</f>
        <v>36.570429426922423</v>
      </c>
      <c r="AP924">
        <f>LN(-AH924)+57052/AN924</f>
        <v>22.794598844397143</v>
      </c>
      <c r="AQ924">
        <f t="shared" ref="AQ924:AQ931" si="551">EXP(AP$924-57052/AN924)</f>
        <v>0.5274999999999993</v>
      </c>
      <c r="AR924">
        <f>AI924*4*(1+2*AO924/AL924)/(1-AO924/AL924)</f>
        <v>0.10357486130711882</v>
      </c>
      <c r="AS924">
        <f>0.15852+0.0847*COS(RADIANS(E924/365*360))</f>
        <v>0.15014993424932577</v>
      </c>
      <c r="AT924">
        <f>0.000000926*E924*E924 - 0.000385884*E924+ 0.056568805</f>
        <v>2.7850791E-2</v>
      </c>
      <c r="AU924">
        <v>0</v>
      </c>
      <c r="AV924">
        <f t="shared" ref="AV924:AV931" si="552">(X924+AQ924)/(V924-AO924)*(4*V924+8*AO924)</f>
        <v>-0.15295465394288474</v>
      </c>
      <c r="AW924">
        <f t="shared" ref="AW924:AW931" si="553">(X924+AQ924)/(V924-AO924)*(4.5*V924+10.5*AO924)</f>
        <v>-0.17659331742860557</v>
      </c>
      <c r="AX924">
        <f t="shared" ref="AX924:AX931" si="554">AW924/AV924</f>
        <v>1.1545468730526356</v>
      </c>
      <c r="AY924" s="5"/>
      <c r="BD924" s="5"/>
      <c r="BG924">
        <f>AVERAGE(BA924:BA931)</f>
        <v>51.874485793363419</v>
      </c>
      <c r="BH924">
        <f>AVERAGE(BF924:BF931)</f>
        <v>23.764664265537544</v>
      </c>
      <c r="BI924">
        <f>BG924/BH924</f>
        <v>2.1828410960801783</v>
      </c>
    </row>
    <row r="925" spans="1:61">
      <c r="A925">
        <v>606</v>
      </c>
      <c r="B925">
        <v>82</v>
      </c>
      <c r="C925" t="s">
        <v>58</v>
      </c>
      <c r="D925">
        <v>1</v>
      </c>
      <c r="E925" s="2">
        <f t="shared" si="520"/>
        <v>97</v>
      </c>
      <c r="F925" s="3">
        <v>30778.831249999999</v>
      </c>
      <c r="G925" s="3" t="s">
        <v>48</v>
      </c>
      <c r="H925" s="3"/>
      <c r="J925">
        <v>1015</v>
      </c>
      <c r="K925">
        <v>17.899999999999999</v>
      </c>
      <c r="L925">
        <v>59</v>
      </c>
      <c r="M925">
        <v>59.1</v>
      </c>
      <c r="N925">
        <v>350</v>
      </c>
      <c r="O925" t="s">
        <v>46</v>
      </c>
      <c r="P925">
        <v>17.399999999999999</v>
      </c>
      <c r="Q925">
        <v>8.52</v>
      </c>
      <c r="R925">
        <v>350</v>
      </c>
      <c r="S925">
        <v>0.14360000000000001</v>
      </c>
      <c r="T925">
        <v>16.899999999999999</v>
      </c>
      <c r="U925">
        <v>18</v>
      </c>
      <c r="V925">
        <v>363</v>
      </c>
      <c r="W925">
        <v>15</v>
      </c>
      <c r="X925">
        <v>-0.18179999999999999</v>
      </c>
      <c r="Y925">
        <v>0.123</v>
      </c>
      <c r="Z925">
        <v>-1.6000000000000001E-4</v>
      </c>
      <c r="AA925">
        <v>14</v>
      </c>
      <c r="AM925">
        <v>212</v>
      </c>
      <c r="AN925">
        <f t="shared" ref="AN925:AN931" si="555">8.314*(U925+273.16)</f>
        <v>2420.70424</v>
      </c>
      <c r="AO925">
        <f t="shared" si="550"/>
        <v>34.16075996917013</v>
      </c>
      <c r="AQ925">
        <f t="shared" si="551"/>
        <v>0.46128039761185247</v>
      </c>
      <c r="AS925">
        <f>0.15852+0.0847*COS(RADIANS(E925/365*360))</f>
        <v>0.15014993424932577</v>
      </c>
      <c r="AU925">
        <v>15</v>
      </c>
      <c r="AV925">
        <f t="shared" si="552"/>
        <v>1.4663202588549262</v>
      </c>
      <c r="AW925">
        <f t="shared" si="553"/>
        <v>1.6931601247627315</v>
      </c>
      <c r="AX925">
        <f t="shared" si="554"/>
        <v>1.1547000831080028</v>
      </c>
      <c r="AY925" s="5"/>
      <c r="BD925" s="5"/>
    </row>
    <row r="926" spans="1:61">
      <c r="A926">
        <v>606</v>
      </c>
      <c r="B926">
        <v>82</v>
      </c>
      <c r="C926" t="s">
        <v>58</v>
      </c>
      <c r="D926">
        <v>1</v>
      </c>
      <c r="E926" s="2">
        <f t="shared" si="520"/>
        <v>97</v>
      </c>
      <c r="F926" s="3">
        <v>30778.773611111112</v>
      </c>
      <c r="G926" s="3" t="s">
        <v>48</v>
      </c>
      <c r="H926" s="3"/>
      <c r="J926">
        <v>1015</v>
      </c>
      <c r="K926">
        <v>22.4</v>
      </c>
      <c r="L926">
        <v>47</v>
      </c>
      <c r="M926">
        <v>43.2</v>
      </c>
      <c r="N926">
        <v>350</v>
      </c>
      <c r="O926" t="s">
        <v>46</v>
      </c>
      <c r="P926">
        <v>21.9</v>
      </c>
      <c r="Q926">
        <v>14.993</v>
      </c>
      <c r="R926">
        <v>350</v>
      </c>
      <c r="S926">
        <v>0.57799999999999996</v>
      </c>
      <c r="T926">
        <v>38.6</v>
      </c>
      <c r="U926">
        <v>22.8</v>
      </c>
      <c r="V926">
        <v>339</v>
      </c>
      <c r="W926">
        <v>32</v>
      </c>
      <c r="X926">
        <v>6.6799999999999998E-2</v>
      </c>
      <c r="Y926">
        <v>0.49399999999999999</v>
      </c>
      <c r="Z926">
        <v>6.0000000000000002E-5</v>
      </c>
      <c r="AA926">
        <v>33</v>
      </c>
      <c r="AM926">
        <v>212</v>
      </c>
      <c r="AN926">
        <f t="shared" si="555"/>
        <v>2460.6114400000001</v>
      </c>
      <c r="AO926">
        <f t="shared" si="550"/>
        <v>41.483962108686384</v>
      </c>
      <c r="AQ926">
        <f t="shared" si="551"/>
        <v>0.67603657360012182</v>
      </c>
      <c r="AS926">
        <f>0.15852+0.0847*COS(RADIANS(E926/365*360))</f>
        <v>0.15014993424932577</v>
      </c>
      <c r="AU926">
        <v>32</v>
      </c>
      <c r="AV926">
        <f t="shared" si="552"/>
        <v>4.2142697142168517</v>
      </c>
      <c r="AW926">
        <f t="shared" si="553"/>
        <v>4.8964188559710031</v>
      </c>
      <c r="AX926">
        <f t="shared" si="554"/>
        <v>1.1618665125900507</v>
      </c>
      <c r="AY926" s="5"/>
      <c r="BD926" s="5"/>
    </row>
    <row r="927" spans="1:61">
      <c r="A927">
        <v>606</v>
      </c>
      <c r="B927">
        <v>82</v>
      </c>
      <c r="C927" t="s">
        <v>58</v>
      </c>
      <c r="D927">
        <v>1</v>
      </c>
      <c r="E927" s="2">
        <f t="shared" si="520"/>
        <v>97</v>
      </c>
      <c r="F927" s="3">
        <v>30778.756944444445</v>
      </c>
      <c r="G927" s="3" t="s">
        <v>48</v>
      </c>
      <c r="H927" s="3"/>
      <c r="J927">
        <v>1015</v>
      </c>
      <c r="K927">
        <v>23.8</v>
      </c>
      <c r="L927">
        <v>46.8</v>
      </c>
      <c r="M927">
        <v>43.2</v>
      </c>
      <c r="N927">
        <v>350</v>
      </c>
      <c r="O927" t="s">
        <v>46</v>
      </c>
      <c r="P927">
        <v>21.9</v>
      </c>
      <c r="Q927">
        <v>15.127000000000001</v>
      </c>
      <c r="R927">
        <v>346</v>
      </c>
      <c r="S927">
        <v>1.0711999999999999</v>
      </c>
      <c r="T927">
        <v>70.8</v>
      </c>
      <c r="U927">
        <v>23.5</v>
      </c>
      <c r="V927">
        <v>292</v>
      </c>
      <c r="W927">
        <v>120</v>
      </c>
      <c r="X927">
        <v>2.0390999999999999</v>
      </c>
      <c r="Y927">
        <v>0.91500000000000004</v>
      </c>
      <c r="Z927">
        <v>1.74E-3</v>
      </c>
      <c r="AA927">
        <v>60</v>
      </c>
      <c r="AM927">
        <v>212</v>
      </c>
      <c r="AN927">
        <f t="shared" si="555"/>
        <v>2466.4312400000003</v>
      </c>
      <c r="AO927">
        <f t="shared" si="550"/>
        <v>42.653394511853229</v>
      </c>
      <c r="AQ927">
        <f t="shared" si="551"/>
        <v>0.71405300669087524</v>
      </c>
      <c r="AS927">
        <f>0.15852+0.0847*COS(RADIANS(E927/365*360))</f>
        <v>0.15014993424932577</v>
      </c>
      <c r="AU927">
        <v>120</v>
      </c>
      <c r="AV927">
        <f t="shared" si="552"/>
        <v>16.664086019729321</v>
      </c>
      <c r="AW927">
        <f t="shared" si="553"/>
        <v>19.453531021316213</v>
      </c>
      <c r="AX927">
        <f t="shared" si="554"/>
        <v>1.1673926189701822</v>
      </c>
      <c r="AY927" s="5">
        <f>W927*AS927*AV927/SQRT(W927^2*AS927^2-AV927^2)</f>
        <v>43.816841050120409</v>
      </c>
      <c r="AZ927">
        <f>LN(AY927)-LN(1+EXP(614.6/8.314-200000/AN927))+32879/AN927</f>
        <v>17.109842247408167</v>
      </c>
      <c r="BA927">
        <f>EXP(AZ927-32879/8.314/298.16)/(1+EXP(614.6/8.314-200000/298.16/8.314))</f>
        <v>46.765619818364961</v>
      </c>
      <c r="BD927" s="5"/>
    </row>
    <row r="928" spans="1:61">
      <c r="A928">
        <v>606</v>
      </c>
      <c r="B928">
        <v>82</v>
      </c>
      <c r="C928" t="s">
        <v>58</v>
      </c>
      <c r="D928">
        <v>1</v>
      </c>
      <c r="E928" s="2">
        <f t="shared" si="520"/>
        <v>97</v>
      </c>
      <c r="F928" s="3">
        <v>30778.642361111109</v>
      </c>
      <c r="G928" s="3" t="s">
        <v>48</v>
      </c>
      <c r="H928" s="3"/>
      <c r="J928">
        <v>1015</v>
      </c>
      <c r="K928">
        <v>28.6</v>
      </c>
      <c r="L928">
        <v>45</v>
      </c>
      <c r="M928">
        <v>41.9</v>
      </c>
      <c r="N928">
        <v>350</v>
      </c>
      <c r="O928" t="s">
        <v>46</v>
      </c>
      <c r="P928">
        <v>21.8</v>
      </c>
      <c r="Q928">
        <v>24.776</v>
      </c>
      <c r="R928">
        <v>335</v>
      </c>
      <c r="S928">
        <v>3.5451999999999999</v>
      </c>
      <c r="T928">
        <v>143.1</v>
      </c>
      <c r="U928">
        <v>30</v>
      </c>
      <c r="V928">
        <v>242</v>
      </c>
      <c r="W928">
        <v>275</v>
      </c>
      <c r="X928">
        <v>7.3284000000000002</v>
      </c>
      <c r="Y928">
        <v>3.028</v>
      </c>
      <c r="Z928">
        <v>6.2599999999999999E-3</v>
      </c>
      <c r="AA928">
        <v>122</v>
      </c>
      <c r="AM928">
        <v>212</v>
      </c>
      <c r="AN928">
        <f t="shared" si="555"/>
        <v>2520.4722400000001</v>
      </c>
      <c r="AO928">
        <f t="shared" si="550"/>
        <v>54.878329060962471</v>
      </c>
      <c r="AQ928">
        <f t="shared" si="551"/>
        <v>1.1725233249041289</v>
      </c>
      <c r="AS928">
        <f>0.15852+0.0847*COS(RADIANS(E928/365*360))</f>
        <v>0.15014993424932577</v>
      </c>
      <c r="AU928">
        <v>275</v>
      </c>
      <c r="AV928">
        <f t="shared" si="552"/>
        <v>63.921113246005511</v>
      </c>
      <c r="AW928">
        <f t="shared" si="553"/>
        <v>75.650929895054816</v>
      </c>
      <c r="AX928">
        <f t="shared" si="554"/>
        <v>1.1835045738941712</v>
      </c>
      <c r="AY928" s="5"/>
      <c r="BB928">
        <f>+EXP(11.88-14510/AN928)*1000</f>
        <v>456296.26793103979</v>
      </c>
      <c r="BC928">
        <f>+EXP(38.08-80470/AN928)</f>
        <v>470.33408100207686</v>
      </c>
      <c r="BD928" s="5">
        <f>(X928+AQ928)*(V928+BC928*(1+212.78/BB928*1000))/(V928-AO928)</f>
        <v>42.325251877402735</v>
      </c>
      <c r="BE928">
        <f>+LN(BD928)-LN(1+EXP(645/8.31-203000/AN928))+(74000/AN928)</f>
        <v>33.052591960227623</v>
      </c>
      <c r="BF928">
        <f>EXP(BE928-74000/8.314/298.16)/(1+EXP(645/8.314-203000/298.16/8.314))</f>
        <v>24.223880673365063</v>
      </c>
    </row>
    <row r="929" spans="1:61">
      <c r="A929">
        <v>606</v>
      </c>
      <c r="B929">
        <v>82</v>
      </c>
      <c r="C929" t="s">
        <v>58</v>
      </c>
      <c r="D929">
        <v>1</v>
      </c>
      <c r="E929" s="2">
        <f t="shared" si="520"/>
        <v>97</v>
      </c>
      <c r="F929" s="3">
        <v>30778.546527777777</v>
      </c>
      <c r="G929" s="3" t="s">
        <v>48</v>
      </c>
      <c r="H929" s="3"/>
      <c r="J929">
        <v>1015</v>
      </c>
      <c r="K929">
        <v>24.3</v>
      </c>
      <c r="L929">
        <v>43.8</v>
      </c>
      <c r="M929">
        <v>47.9</v>
      </c>
      <c r="N929">
        <v>350</v>
      </c>
      <c r="O929" t="s">
        <v>46</v>
      </c>
      <c r="P929">
        <v>19.399999999999999</v>
      </c>
      <c r="Q929">
        <v>19.678999999999998</v>
      </c>
      <c r="R929">
        <v>342</v>
      </c>
      <c r="S929">
        <v>1.5452999999999999</v>
      </c>
      <c r="T929">
        <v>78.5</v>
      </c>
      <c r="U929">
        <v>25.7</v>
      </c>
      <c r="V929">
        <v>243</v>
      </c>
      <c r="W929">
        <v>400</v>
      </c>
      <c r="X929">
        <v>4.3902000000000001</v>
      </c>
      <c r="Y929">
        <v>1.32</v>
      </c>
      <c r="Z929">
        <v>3.7499999999999999E-3</v>
      </c>
      <c r="AA929">
        <v>67</v>
      </c>
      <c r="AM929">
        <v>212</v>
      </c>
      <c r="AN929">
        <f t="shared" si="555"/>
        <v>2484.7220400000001</v>
      </c>
      <c r="AO929">
        <f t="shared" si="550"/>
        <v>46.508280091764931</v>
      </c>
      <c r="AQ929">
        <f t="shared" si="551"/>
        <v>0.8466052221890884</v>
      </c>
      <c r="AS929">
        <f>0.15852+0.0847*COS(RADIANS(E929/365*360))</f>
        <v>0.15014993424932577</v>
      </c>
      <c r="AU929">
        <v>400</v>
      </c>
      <c r="AV929">
        <f t="shared" si="552"/>
        <v>35.821423476427626</v>
      </c>
      <c r="AW929">
        <f t="shared" si="553"/>
        <v>42.15837673443999</v>
      </c>
      <c r="AX929">
        <f t="shared" si="554"/>
        <v>1.1769040044481318</v>
      </c>
      <c r="AY929" s="5">
        <f>W929*AS929*AV929/SQRT(W929^2*AS929^2-AV929^2)</f>
        <v>44.628005784212625</v>
      </c>
      <c r="AZ929">
        <f>LN(AY929)-LN(1+EXP(614.6/8.314-200000/AN929))+32879/AN929</f>
        <v>17.029424569317694</v>
      </c>
      <c r="BA929">
        <f>EXP(AZ929-32879/8.314/298.16)/(1+EXP(614.6/8.314-200000/298.16/8.314))</f>
        <v>43.152080660013532</v>
      </c>
      <c r="BB929">
        <f>+EXP(11.88-14510/AN929)*1000</f>
        <v>420024.31219064235</v>
      </c>
      <c r="BC929">
        <f>+EXP(38.08-80470/AN929)</f>
        <v>297.10443396935034</v>
      </c>
      <c r="BD929" s="5">
        <f>(X929+AQ929)*(V929+BC929*(1+212.78/BB929*1000))/(V929-AO929)</f>
        <v>18.405933609857403</v>
      </c>
      <c r="BE929">
        <f>+LN(BD929)-LN(1+EXP(645/8.31-203000/AN929))+(74000/AN929)</f>
        <v>32.677942671876053</v>
      </c>
      <c r="BF929">
        <f>EXP(BE929-74000/8.314/298.16)/(1+EXP(645/8.314-203000/298.16/8.314))</f>
        <v>16.654653434345331</v>
      </c>
    </row>
    <row r="930" spans="1:61">
      <c r="A930">
        <v>606</v>
      </c>
      <c r="B930">
        <v>82</v>
      </c>
      <c r="C930" t="s">
        <v>58</v>
      </c>
      <c r="D930">
        <v>1</v>
      </c>
      <c r="E930" s="2">
        <f>ROUND(F930,0)-"1-1-84"+1</f>
        <v>97</v>
      </c>
      <c r="F930" s="3">
        <v>30778.472916666666</v>
      </c>
      <c r="G930" s="3" t="s">
        <v>48</v>
      </c>
      <c r="H930" s="3"/>
      <c r="J930">
        <v>1015</v>
      </c>
      <c r="K930">
        <v>23.3</v>
      </c>
      <c r="L930">
        <v>47</v>
      </c>
      <c r="M930">
        <v>51.7</v>
      </c>
      <c r="N930">
        <v>350</v>
      </c>
      <c r="O930" t="s">
        <v>46</v>
      </c>
      <c r="P930">
        <v>17.600000000000001</v>
      </c>
      <c r="Q930">
        <v>15.478</v>
      </c>
      <c r="R930">
        <v>346</v>
      </c>
      <c r="S930">
        <v>1.6746000000000001</v>
      </c>
      <c r="T930">
        <v>108.2</v>
      </c>
      <c r="U930">
        <v>23.5</v>
      </c>
      <c r="V930">
        <v>307</v>
      </c>
      <c r="W930">
        <v>900</v>
      </c>
      <c r="X930">
        <v>2.0550000000000002</v>
      </c>
      <c r="Y930">
        <v>1.43</v>
      </c>
      <c r="Z930">
        <v>1.7600000000000001E-3</v>
      </c>
      <c r="AA930">
        <v>92</v>
      </c>
      <c r="AM930">
        <v>212</v>
      </c>
      <c r="AN930">
        <f t="shared" si="555"/>
        <v>2466.4312400000003</v>
      </c>
      <c r="AO930">
        <f t="shared" si="550"/>
        <v>42.653394511853229</v>
      </c>
      <c r="AQ930">
        <f t="shared" si="551"/>
        <v>0.71405300669087524</v>
      </c>
      <c r="AS930">
        <f>0.15852+0.0847*COS(RADIANS(E930/365*360))</f>
        <v>0.15014993424932577</v>
      </c>
      <c r="AU930">
        <v>900</v>
      </c>
      <c r="AV930">
        <f t="shared" si="552"/>
        <v>16.437786922745975</v>
      </c>
      <c r="AW930">
        <f t="shared" si="553"/>
        <v>19.16270715008703</v>
      </c>
      <c r="AX930">
        <f t="shared" si="554"/>
        <v>1.1657717209833409</v>
      </c>
      <c r="AY930" s="5"/>
      <c r="BD930" s="5"/>
    </row>
    <row r="931" spans="1:61">
      <c r="A931">
        <v>606</v>
      </c>
      <c r="B931">
        <v>82</v>
      </c>
      <c r="C931" t="s">
        <v>58</v>
      </c>
      <c r="D931">
        <v>1</v>
      </c>
      <c r="E931" s="2">
        <f t="shared" si="520"/>
        <v>97</v>
      </c>
      <c r="F931" s="3">
        <v>30778.699305555554</v>
      </c>
      <c r="G931" s="3" t="s">
        <v>48</v>
      </c>
      <c r="H931" s="3"/>
      <c r="J931">
        <v>1015</v>
      </c>
      <c r="K931">
        <v>27</v>
      </c>
      <c r="L931">
        <v>46.3</v>
      </c>
      <c r="M931">
        <v>41.4</v>
      </c>
      <c r="N931">
        <v>350</v>
      </c>
      <c r="O931" t="s">
        <v>46</v>
      </c>
      <c r="P931">
        <v>23.4</v>
      </c>
      <c r="Q931">
        <v>22.593</v>
      </c>
      <c r="R931">
        <v>334</v>
      </c>
      <c r="S931">
        <v>2.9468999999999999</v>
      </c>
      <c r="T931">
        <v>130.4</v>
      </c>
      <c r="U931">
        <v>28.6</v>
      </c>
      <c r="V931">
        <v>222</v>
      </c>
      <c r="W931">
        <v>1381</v>
      </c>
      <c r="X931">
        <v>8.3834</v>
      </c>
      <c r="Y931">
        <v>2.5169999999999999</v>
      </c>
      <c r="Z931">
        <v>7.1599999999999997E-3</v>
      </c>
      <c r="AA931">
        <v>111</v>
      </c>
      <c r="AM931">
        <v>212</v>
      </c>
      <c r="AN931">
        <f t="shared" si="555"/>
        <v>2508.8326400000005</v>
      </c>
      <c r="AO931">
        <f t="shared" si="550"/>
        <v>52.026669736398532</v>
      </c>
      <c r="AQ931">
        <f t="shared" si="551"/>
        <v>1.0556346513905175</v>
      </c>
      <c r="AS931">
        <f>0.15852+0.0847*COS(RADIANS(E931/365*360))</f>
        <v>0.15014993424932577</v>
      </c>
      <c r="AU931">
        <v>1381</v>
      </c>
      <c r="AV931">
        <f t="shared" si="552"/>
        <v>72.426156849722645</v>
      </c>
      <c r="AW931">
        <f t="shared" si="553"/>
        <v>85.813178736458042</v>
      </c>
      <c r="AX931">
        <f t="shared" si="554"/>
        <v>1.1848368389132147</v>
      </c>
      <c r="AY931" s="5">
        <f>W931*AS931*AV931/SQRT(W931^2*AS931^2-AV931^2)</f>
        <v>77.294345560078938</v>
      </c>
      <c r="AZ931">
        <f>LN(AY931)-LN(1+EXP(614.6/8.314-200000/AN931))+32879/AN931</f>
        <v>17.449880479441788</v>
      </c>
      <c r="BA931">
        <f>EXP(AZ931-32879/8.314/298.16)/(1+EXP(614.6/8.314-200000/298.16/8.314))</f>
        <v>65.705756901711766</v>
      </c>
      <c r="BB931">
        <f>+EXP(11.88-14510/AN931)*1000</f>
        <v>444270.52336288843</v>
      </c>
      <c r="BC931">
        <f>+EXP(38.08-80470/AN931)</f>
        <v>405.58141687574988</v>
      </c>
      <c r="BD931" s="5">
        <f>(X931+AQ931)*(V931+BC931*(1+212.78/BB931*1000))/(V931-AO931)</f>
        <v>45.638316225861161</v>
      </c>
      <c r="BE931">
        <f>+LN(BD931)-LN(1+EXP(645/8.31-203000/AN931))+(74000/AN931)</f>
        <v>33.280203997620539</v>
      </c>
      <c r="BF931">
        <f>EXP(BE931-74000/8.314/298.16)/(1+EXP(645/8.314-203000/298.16/8.314))</f>
        <v>30.41545868890223</v>
      </c>
    </row>
    <row r="932" spans="1:61">
      <c r="E932" s="2"/>
      <c r="F932" s="3"/>
      <c r="H932" s="3"/>
    </row>
    <row r="933" spans="1:61">
      <c r="A933">
        <v>607</v>
      </c>
      <c r="B933">
        <v>82</v>
      </c>
      <c r="C933" t="s">
        <v>58</v>
      </c>
      <c r="D933">
        <v>1</v>
      </c>
      <c r="E933" s="2">
        <f t="shared" si="520"/>
        <v>97</v>
      </c>
      <c r="F933" s="3">
        <v>30778.569444444445</v>
      </c>
      <c r="G933" s="3" t="s">
        <v>48</v>
      </c>
      <c r="H933" s="3"/>
      <c r="J933">
        <v>1015</v>
      </c>
      <c r="K933">
        <v>25.5</v>
      </c>
      <c r="L933">
        <v>37.799999999999997</v>
      </c>
      <c r="M933">
        <v>41.9</v>
      </c>
      <c r="N933">
        <v>350</v>
      </c>
      <c r="O933" t="s">
        <v>46</v>
      </c>
      <c r="P933">
        <v>22</v>
      </c>
      <c r="Q933">
        <v>22.041</v>
      </c>
      <c r="R933">
        <v>351</v>
      </c>
      <c r="S933">
        <v>1.1067</v>
      </c>
      <c r="T933">
        <v>50.2</v>
      </c>
      <c r="U933">
        <v>26.4</v>
      </c>
      <c r="V933">
        <v>378</v>
      </c>
      <c r="W933">
        <v>0</v>
      </c>
      <c r="X933">
        <v>-1.2558</v>
      </c>
      <c r="Y933">
        <v>0.753</v>
      </c>
      <c r="Z933">
        <v>-8.4999999999999995E-4</v>
      </c>
      <c r="AA933">
        <v>34</v>
      </c>
      <c r="AH933" s="8">
        <f>AVERAGE(X933:X933)-AVERAGE(W933:W933)*AT933</f>
        <v>-1.2558</v>
      </c>
      <c r="AK933">
        <f>U933</f>
        <v>26.4</v>
      </c>
      <c r="AM933">
        <v>212</v>
      </c>
      <c r="AN933">
        <f>8.314*(AK933+273.16)</f>
        <v>2490.5418399999999</v>
      </c>
      <c r="AO933">
        <f>0.5*AM933/1.01325*1000/EXP(-3.9489+28990/AN933)</f>
        <v>47.793710548778606</v>
      </c>
      <c r="AP933">
        <f>LN(-AH933)+57052/AN933</f>
        <v>23.135237807316791</v>
      </c>
      <c r="AQ933">
        <f>EXP(AP$933-57052/AN933)</f>
        <v>1.2558000000000002</v>
      </c>
      <c r="AS933">
        <f>0.15852+0.0847*COS(RADIANS(E933/365*360))</f>
        <v>0.15014993424932577</v>
      </c>
      <c r="AT933">
        <f>0.000000926*E933*E933 - 0.000385884*E933+ 0.056568805</f>
        <v>2.7850791E-2</v>
      </c>
      <c r="AU933">
        <v>0</v>
      </c>
      <c r="AV933">
        <f>(X933+AQ933)/(V933-AO933)*(4*V933+8*AO933)</f>
        <v>1.273840446707852E-15</v>
      </c>
      <c r="AW933">
        <f>(X933+AQ933)/(V933-AO933)*(4.5*V933+10.5*AO933)</f>
        <v>1.4812782559222995E-15</v>
      </c>
      <c r="AX933">
        <f>AW933/AV933</f>
        <v>1.1628444203907604</v>
      </c>
      <c r="AY933" s="5"/>
      <c r="BD933" s="5"/>
      <c r="BG933">
        <f>AVERAGE(BA933:BA935)</f>
        <v>34.912625502823893</v>
      </c>
      <c r="BH933">
        <f>AVERAGE(BF933:BF935)</f>
        <v>15.73558542643126</v>
      </c>
      <c r="BI933">
        <f>BG933/BH933</f>
        <v>2.2187052185666203</v>
      </c>
    </row>
    <row r="934" spans="1:61">
      <c r="A934">
        <v>607</v>
      </c>
      <c r="B934">
        <v>82</v>
      </c>
      <c r="C934" t="s">
        <v>58</v>
      </c>
      <c r="D934">
        <v>1</v>
      </c>
      <c r="E934" s="2">
        <f t="shared" si="520"/>
        <v>97</v>
      </c>
      <c r="F934" s="3">
        <v>30778.550694444446</v>
      </c>
      <c r="G934" s="3" t="s">
        <v>48</v>
      </c>
      <c r="H934" s="3"/>
      <c r="J934">
        <v>1015</v>
      </c>
      <c r="K934">
        <v>24.4</v>
      </c>
      <c r="L934">
        <v>41.2</v>
      </c>
      <c r="M934" t="s">
        <v>46</v>
      </c>
      <c r="N934">
        <v>350</v>
      </c>
      <c r="O934" t="s">
        <v>46</v>
      </c>
      <c r="P934">
        <v>21.8</v>
      </c>
      <c r="Q934">
        <v>20.004000000000001</v>
      </c>
      <c r="R934">
        <v>345</v>
      </c>
      <c r="S934">
        <v>1.1980999999999999</v>
      </c>
      <c r="T934">
        <v>59.9</v>
      </c>
      <c r="U934">
        <v>25.5</v>
      </c>
      <c r="V934">
        <v>238</v>
      </c>
      <c r="W934">
        <v>600</v>
      </c>
      <c r="X934">
        <v>3.6575000000000002</v>
      </c>
      <c r="Y934">
        <v>0.81599999999999995</v>
      </c>
      <c r="Z934">
        <v>2.49E-3</v>
      </c>
      <c r="AA934">
        <v>41</v>
      </c>
      <c r="AM934">
        <v>212</v>
      </c>
      <c r="AN934">
        <f>8.314*(U934+273.16)</f>
        <v>2483.05924</v>
      </c>
      <c r="AO934">
        <f>0.5*AM934/1.01325*1000/EXP(-3.9489+28990/AN934)</f>
        <v>46.146322134167924</v>
      </c>
      <c r="AQ934">
        <f>EXP(AP$933-57052/AN934)</f>
        <v>1.1720356250162256</v>
      </c>
      <c r="AS934">
        <f>0.15852+0.0847*COS(RADIANS(E934/365*360))</f>
        <v>0.15014993424932577</v>
      </c>
      <c r="AU934">
        <v>600</v>
      </c>
      <c r="AV934">
        <f>(X934+AQ934)/(V934-AO934)*(4*V934+8*AO934)</f>
        <v>33.257847541297032</v>
      </c>
      <c r="AW934">
        <f>(X934+AQ934)/(V934-AO934)*(4.5*V934+10.5*AO934)</f>
        <v>39.157541614113178</v>
      </c>
      <c r="AX934">
        <f>AW934/AV934</f>
        <v>1.1773925406775156</v>
      </c>
      <c r="AY934" s="5">
        <f>W934*AS934*AV934/SQRT(W934^2*AS934^2-AV934^2)</f>
        <v>35.785568009087491</v>
      </c>
      <c r="AZ934">
        <f>LN(AY934)-LN(1+EXP(614.6/8.314-200000/AN934))+32879/AN934</f>
        <v>16.817542459761984</v>
      </c>
      <c r="BA934">
        <f>EXP(AZ934-32879/8.314/298.16)/(1+EXP(614.6/8.314-200000/298.16/8.314))</f>
        <v>34.912625502823893</v>
      </c>
      <c r="BB934">
        <f>+EXP(11.88-14510/AN934)*1000</f>
        <v>418384.97584849264</v>
      </c>
      <c r="BC934">
        <f>+EXP(38.08-80470/AN934)</f>
        <v>290.73035570658868</v>
      </c>
      <c r="BD934" s="5">
        <f>(X934+AQ934)*(V934+BC934*(1+212.78/BB934*1000))/(V934-AO934)</f>
        <v>17.031771596363178</v>
      </c>
      <c r="BE934">
        <f>+LN(BD934)-LN(1+EXP(645/8.31-203000/AN934))+(74000/AN934)</f>
        <v>32.621177744142237</v>
      </c>
      <c r="BF934">
        <f>EXP(BE934-74000/8.314/298.16)/(1+EXP(645/8.314-203000/298.16/8.314))</f>
        <v>15.73558542643126</v>
      </c>
    </row>
    <row r="935" spans="1:61">
      <c r="A935">
        <v>607</v>
      </c>
      <c r="B935">
        <v>82</v>
      </c>
      <c r="C935" t="s">
        <v>58</v>
      </c>
      <c r="D935">
        <v>1</v>
      </c>
      <c r="E935" s="2">
        <f>ROUND(F935,0)-"1-1-84"+1</f>
        <v>97</v>
      </c>
      <c r="F935" s="3">
        <v>30778.479166666668</v>
      </c>
      <c r="G935" s="3" t="s">
        <v>48</v>
      </c>
      <c r="H935" s="3"/>
      <c r="J935">
        <v>1015</v>
      </c>
      <c r="K935">
        <v>22.9</v>
      </c>
      <c r="L935">
        <v>41.6</v>
      </c>
      <c r="M935">
        <v>47.9</v>
      </c>
      <c r="N935">
        <v>350</v>
      </c>
      <c r="O935" t="s">
        <v>46</v>
      </c>
      <c r="P935">
        <v>19.399999999999999</v>
      </c>
      <c r="Q935">
        <v>17.303999999999998</v>
      </c>
      <c r="R935">
        <v>347</v>
      </c>
      <c r="S935">
        <v>0.79890000000000005</v>
      </c>
      <c r="T935">
        <v>46.2</v>
      </c>
      <c r="U935">
        <v>23.5</v>
      </c>
      <c r="V935">
        <v>270</v>
      </c>
      <c r="W935">
        <v>1040</v>
      </c>
      <c r="X935">
        <v>1.9837</v>
      </c>
      <c r="Y935">
        <v>0.54400000000000004</v>
      </c>
      <c r="Z935">
        <v>1.3500000000000001E-3</v>
      </c>
      <c r="AA935">
        <v>31</v>
      </c>
      <c r="AM935">
        <v>212</v>
      </c>
      <c r="AN935">
        <f>8.314*(U935+273.16)</f>
        <v>2466.4312400000003</v>
      </c>
      <c r="AO935">
        <f>0.5*AM935/1.01325*1000/EXP(-3.9489+28990/AN935)</f>
        <v>42.653394511853229</v>
      </c>
      <c r="AQ935">
        <f>EXP(AP$933-57052/AN935)</f>
        <v>1.0038482682266443</v>
      </c>
      <c r="AS935">
        <f>0.15852+0.0847*COS(RADIANS(E935/365*360))</f>
        <v>0.15014993424932577</v>
      </c>
      <c r="AU935">
        <v>1040</v>
      </c>
      <c r="AV935">
        <f>(X935+AQ935)/(V935-AO935)*(4*V935+8*AO935)</f>
        <v>18.676261824235375</v>
      </c>
      <c r="AW935">
        <f>(X935+AQ935)/(V935-AO935)*(4.5*V935+10.5*AO935)</f>
        <v>21.851553146180894</v>
      </c>
      <c r="AX935">
        <f>AW935/AV935</f>
        <v>1.1700174987815324</v>
      </c>
      <c r="AY935" s="5"/>
      <c r="BD935" s="5"/>
    </row>
    <row r="936" spans="1:61">
      <c r="E936" s="2"/>
      <c r="F936" s="3"/>
      <c r="H936" s="3"/>
    </row>
    <row r="937" spans="1:61">
      <c r="A937">
        <v>608</v>
      </c>
      <c r="B937">
        <v>82</v>
      </c>
      <c r="C937" t="s">
        <v>58</v>
      </c>
      <c r="D937">
        <v>1</v>
      </c>
      <c r="E937" s="2">
        <f t="shared" si="520"/>
        <v>97</v>
      </c>
      <c r="F937" s="3">
        <v>30778.835416666665</v>
      </c>
      <c r="G937" s="3" t="s">
        <v>48</v>
      </c>
      <c r="H937" s="3"/>
      <c r="J937">
        <v>1015</v>
      </c>
      <c r="K937">
        <v>17.8</v>
      </c>
      <c r="L937">
        <v>58.6</v>
      </c>
      <c r="M937">
        <v>59.1</v>
      </c>
      <c r="N937">
        <v>350</v>
      </c>
      <c r="O937" t="s">
        <v>46</v>
      </c>
      <c r="P937">
        <v>17.399999999999999</v>
      </c>
      <c r="Q937">
        <v>8.6769999999999996</v>
      </c>
      <c r="R937">
        <v>351</v>
      </c>
      <c r="S937">
        <v>0.12770000000000001</v>
      </c>
      <c r="T937">
        <v>14.7</v>
      </c>
      <c r="U937">
        <v>18</v>
      </c>
      <c r="V937">
        <v>403</v>
      </c>
      <c r="W937">
        <v>0</v>
      </c>
      <c r="X937">
        <v>-0.53210000000000002</v>
      </c>
      <c r="Y937">
        <v>0.125</v>
      </c>
      <c r="Z937">
        <v>-5.1999999999999995E-4</v>
      </c>
      <c r="AA937">
        <v>14</v>
      </c>
      <c r="AH937">
        <v>-0.62219999999999998</v>
      </c>
      <c r="AI937">
        <v>1.5699999999999999E-2</v>
      </c>
      <c r="AJ937">
        <v>4</v>
      </c>
      <c r="AK937">
        <f>AVERAGE(U937:U940)</f>
        <v>21.7</v>
      </c>
      <c r="AL937">
        <f>AVERAGE(V937:V940)</f>
        <v>370.5</v>
      </c>
      <c r="AM937">
        <v>212</v>
      </c>
      <c r="AN937">
        <f>8.314*(AK937+273.16)</f>
        <v>2451.4660400000002</v>
      </c>
      <c r="AO937">
        <f t="shared" ref="AO937:AO943" si="556">0.5*AM937/1.01325*1000/EXP(-3.9489+28990/AN937)</f>
        <v>39.700133779466881</v>
      </c>
      <c r="AP937">
        <f>LN(-AH937)+57052/AN937</f>
        <v>22.798110971055308</v>
      </c>
      <c r="AQ937">
        <f t="shared" ref="AQ937:AQ943" si="557">EXP(AP$937-57052/AN937)</f>
        <v>0.62220000000000042</v>
      </c>
      <c r="AS937">
        <f>0.15852+0.0847*COS(RADIANS(E937/365*360))</f>
        <v>0.15014993424932577</v>
      </c>
      <c r="AT937">
        <f>0.000000926*E937*E937 - 0.000385884*E937+ 0.056568805</f>
        <v>2.7850791E-2</v>
      </c>
      <c r="AU937">
        <v>0</v>
      </c>
      <c r="AV937">
        <f t="shared" ref="AV937:AV943" si="558">(X937+AQ937)/(V937-AO937)*(4*V937+8*AO937)</f>
        <v>0.47854973974227794</v>
      </c>
      <c r="AW937">
        <f t="shared" ref="AW937:AW943" si="559">(X937+AQ937)/(V937-AO937)*(4.5*V937+10.5*AO937)</f>
        <v>0.55313717467784718</v>
      </c>
      <c r="AX937">
        <f t="shared" ref="AX937:AX943" si="560">AW937/AV937</f>
        <v>1.1558614052861844</v>
      </c>
      <c r="AY937" s="5"/>
      <c r="BD937" s="5"/>
      <c r="BG937">
        <f>AVERAGE(BA937:BA943)</f>
        <v>8.7106759105359952</v>
      </c>
      <c r="BH937">
        <f>AVERAGE(BF937:BF943)</f>
        <v>12.922995753485706</v>
      </c>
      <c r="BI937">
        <f>BG937/BH937</f>
        <v>0.67404463150012828</v>
      </c>
    </row>
    <row r="938" spans="1:61">
      <c r="A938">
        <v>608</v>
      </c>
      <c r="B938">
        <v>82</v>
      </c>
      <c r="C938" t="s">
        <v>58</v>
      </c>
      <c r="D938">
        <v>1</v>
      </c>
      <c r="E938" s="2">
        <f t="shared" si="520"/>
        <v>97</v>
      </c>
      <c r="F938" s="3">
        <v>30778.770833333332</v>
      </c>
      <c r="G938" s="3" t="s">
        <v>48</v>
      </c>
      <c r="H938" s="3"/>
      <c r="J938">
        <v>1015</v>
      </c>
      <c r="K938">
        <v>22.5</v>
      </c>
      <c r="L938">
        <v>44.1</v>
      </c>
      <c r="M938">
        <v>54</v>
      </c>
      <c r="N938">
        <v>350</v>
      </c>
      <c r="O938" t="s">
        <v>46</v>
      </c>
      <c r="P938">
        <v>19.100000000000001</v>
      </c>
      <c r="Q938">
        <v>15.705</v>
      </c>
      <c r="R938">
        <v>350</v>
      </c>
      <c r="S938">
        <v>0.2979</v>
      </c>
      <c r="T938">
        <v>19</v>
      </c>
      <c r="U938">
        <v>22.8</v>
      </c>
      <c r="V938">
        <v>384</v>
      </c>
      <c r="W938">
        <v>12</v>
      </c>
      <c r="X938">
        <v>-0.51039999999999996</v>
      </c>
      <c r="Y938">
        <v>0.29199999999999998</v>
      </c>
      <c r="Z938">
        <v>-5.0000000000000001E-4</v>
      </c>
      <c r="AA938">
        <v>19</v>
      </c>
      <c r="AH938">
        <v>-0.74329999999999996</v>
      </c>
      <c r="AI938">
        <v>1.89E-2</v>
      </c>
      <c r="AJ938">
        <v>3</v>
      </c>
      <c r="AK938">
        <f>AVERAGE(U938:U940)</f>
        <v>22.933333333333337</v>
      </c>
      <c r="AL938">
        <f>AVERAGE(V938:V940)</f>
        <v>359.66666666666669</v>
      </c>
      <c r="AM938">
        <v>212</v>
      </c>
      <c r="AN938">
        <f>8.314*(AK938+273.16)</f>
        <v>2461.7199733333337</v>
      </c>
      <c r="AO938">
        <f t="shared" si="556"/>
        <v>41.704634533719791</v>
      </c>
      <c r="AP938">
        <f>LN(-AH938)+57052/AN938</f>
        <v>22.879010498447954</v>
      </c>
      <c r="AQ938">
        <f t="shared" si="557"/>
        <v>0.68553544492432572</v>
      </c>
      <c r="AR938">
        <f>AI938*4*(1+2*AO938/AL938)/(1-AO938/AL938)</f>
        <v>0.10534761184156982</v>
      </c>
      <c r="AS938">
        <f>0.15852+0.0847*COS(RADIANS(E938/365*360))</f>
        <v>0.15014993424932577</v>
      </c>
      <c r="AU938">
        <v>12</v>
      </c>
      <c r="AV938">
        <f t="shared" si="558"/>
        <v>0.95659992577894271</v>
      </c>
      <c r="AW938">
        <f t="shared" si="559"/>
        <v>1.1081821847615154</v>
      </c>
      <c r="AX938">
        <f t="shared" si="560"/>
        <v>1.1584594090984712</v>
      </c>
      <c r="AY938" s="5"/>
      <c r="BD938" s="5"/>
    </row>
    <row r="939" spans="1:61">
      <c r="A939">
        <v>608</v>
      </c>
      <c r="B939">
        <v>82</v>
      </c>
      <c r="C939" t="s">
        <v>58</v>
      </c>
      <c r="D939">
        <v>1</v>
      </c>
      <c r="E939" s="2">
        <f t="shared" si="520"/>
        <v>97</v>
      </c>
      <c r="F939" s="3">
        <v>30778.767361111109</v>
      </c>
      <c r="G939" s="3" t="s">
        <v>48</v>
      </c>
      <c r="H939" s="3"/>
      <c r="J939">
        <v>1015</v>
      </c>
      <c r="K939">
        <v>22.7</v>
      </c>
      <c r="L939">
        <v>43.7</v>
      </c>
      <c r="M939">
        <v>54</v>
      </c>
      <c r="N939">
        <v>350</v>
      </c>
      <c r="O939" t="s">
        <v>46</v>
      </c>
      <c r="P939">
        <v>19.100000000000001</v>
      </c>
      <c r="Q939">
        <v>15.836</v>
      </c>
      <c r="R939">
        <v>350</v>
      </c>
      <c r="S939">
        <v>0.36959999999999998</v>
      </c>
      <c r="T939">
        <v>23.3</v>
      </c>
      <c r="U939">
        <v>22.9</v>
      </c>
      <c r="V939">
        <v>364</v>
      </c>
      <c r="W939">
        <v>22</v>
      </c>
      <c r="X939">
        <v>-0.33510000000000001</v>
      </c>
      <c r="Y939">
        <v>0.36199999999999999</v>
      </c>
      <c r="Z939">
        <v>-3.3E-4</v>
      </c>
      <c r="AA939">
        <v>23</v>
      </c>
      <c r="AM939">
        <v>212</v>
      </c>
      <c r="AN939">
        <f>8.314*(U939+273.16)</f>
        <v>2461.4428400000002</v>
      </c>
      <c r="AO939">
        <f t="shared" si="556"/>
        <v>41.649375280188231</v>
      </c>
      <c r="AQ939">
        <f t="shared" si="557"/>
        <v>0.68374897931306911</v>
      </c>
      <c r="AS939">
        <f>0.15852+0.0847*COS(RADIANS(E939/365*360))</f>
        <v>0.15014993424932577</v>
      </c>
      <c r="AU939">
        <v>22</v>
      </c>
      <c r="AV939">
        <f t="shared" si="558"/>
        <v>1.935163028971187</v>
      </c>
      <c r="AW939">
        <f t="shared" si="559"/>
        <v>2.244629296557449</v>
      </c>
      <c r="AX939">
        <f t="shared" si="560"/>
        <v>1.1599174141678323</v>
      </c>
      <c r="AY939" s="5"/>
      <c r="BD939" s="5"/>
    </row>
    <row r="940" spans="1:61">
      <c r="A940">
        <v>608</v>
      </c>
      <c r="B940">
        <v>82</v>
      </c>
      <c r="C940" t="s">
        <v>58</v>
      </c>
      <c r="D940">
        <v>1</v>
      </c>
      <c r="E940" s="2">
        <f t="shared" si="520"/>
        <v>97</v>
      </c>
      <c r="F940" s="3">
        <v>30778.765277777777</v>
      </c>
      <c r="G940" s="3" t="s">
        <v>48</v>
      </c>
      <c r="H940" s="3"/>
      <c r="J940">
        <v>1015</v>
      </c>
      <c r="K940">
        <v>23</v>
      </c>
      <c r="L940">
        <v>43.5</v>
      </c>
      <c r="M940">
        <v>54</v>
      </c>
      <c r="N940">
        <v>350</v>
      </c>
      <c r="O940" t="s">
        <v>46</v>
      </c>
      <c r="P940">
        <v>21.5</v>
      </c>
      <c r="Q940">
        <v>16.010999999999999</v>
      </c>
      <c r="R940">
        <v>350</v>
      </c>
      <c r="S940">
        <v>0.51959999999999995</v>
      </c>
      <c r="T940">
        <v>32.4</v>
      </c>
      <c r="U940">
        <v>23.1</v>
      </c>
      <c r="V940">
        <v>331</v>
      </c>
      <c r="W940">
        <v>50</v>
      </c>
      <c r="X940">
        <v>0.2046</v>
      </c>
      <c r="Y940">
        <v>0.50800000000000001</v>
      </c>
      <c r="Z940">
        <v>2.0000000000000001E-4</v>
      </c>
      <c r="AA940">
        <v>32</v>
      </c>
      <c r="AM940">
        <v>212</v>
      </c>
      <c r="AN940">
        <f>8.314*(U940+273.16)</f>
        <v>2463.1056400000002</v>
      </c>
      <c r="AO940">
        <f t="shared" si="556"/>
        <v>41.981844608255415</v>
      </c>
      <c r="AQ940">
        <f t="shared" si="557"/>
        <v>0.69453191400748782</v>
      </c>
      <c r="AS940">
        <f>0.15852+0.0847*COS(RADIANS(E940/365*360))</f>
        <v>0.15014993424932577</v>
      </c>
      <c r="AU940">
        <v>50</v>
      </c>
      <c r="AV940">
        <f t="shared" si="558"/>
        <v>5.1637876606489064</v>
      </c>
      <c r="AW940">
        <f t="shared" si="559"/>
        <v>6.0051686188073887</v>
      </c>
      <c r="AX940">
        <f t="shared" si="560"/>
        <v>1.1629387212356348</v>
      </c>
      <c r="AY940" s="5"/>
      <c r="BD940" s="5"/>
    </row>
    <row r="941" spans="1:61">
      <c r="A941">
        <v>608</v>
      </c>
      <c r="B941">
        <v>82</v>
      </c>
      <c r="C941" t="s">
        <v>58</v>
      </c>
      <c r="D941">
        <v>1</v>
      </c>
      <c r="E941" s="2">
        <f t="shared" si="520"/>
        <v>97</v>
      </c>
      <c r="F941" s="3">
        <v>30778.759722222221</v>
      </c>
      <c r="G941" s="3" t="s">
        <v>48</v>
      </c>
      <c r="H941" s="3"/>
      <c r="J941">
        <v>1015</v>
      </c>
      <c r="K941">
        <v>23.5</v>
      </c>
      <c r="L941">
        <v>53</v>
      </c>
      <c r="M941">
        <v>43.2</v>
      </c>
      <c r="N941">
        <v>350</v>
      </c>
      <c r="O941" t="s">
        <v>46</v>
      </c>
      <c r="P941">
        <v>21.9</v>
      </c>
      <c r="Q941">
        <v>13.582000000000001</v>
      </c>
      <c r="R941">
        <v>347</v>
      </c>
      <c r="S941">
        <v>0.76390000000000002</v>
      </c>
      <c r="T941">
        <v>56.2</v>
      </c>
      <c r="U941">
        <v>23.5</v>
      </c>
      <c r="V941">
        <v>257</v>
      </c>
      <c r="W941">
        <v>58</v>
      </c>
      <c r="X941">
        <v>2.9333</v>
      </c>
      <c r="Y941">
        <v>0.748</v>
      </c>
      <c r="Z941">
        <v>2.8700000000000002E-3</v>
      </c>
      <c r="AA941">
        <v>55</v>
      </c>
      <c r="AM941">
        <v>212</v>
      </c>
      <c r="AN941">
        <f>8.314*(U941+273.16)</f>
        <v>2466.4312400000003</v>
      </c>
      <c r="AO941">
        <f t="shared" si="556"/>
        <v>42.653394511853229</v>
      </c>
      <c r="AQ941">
        <f t="shared" si="557"/>
        <v>0.71656526038520951</v>
      </c>
      <c r="AS941">
        <f>0.15852+0.0847*COS(RADIANS(E941/365*360))</f>
        <v>0.15014993424932577</v>
      </c>
      <c r="AU941">
        <v>58</v>
      </c>
      <c r="AV941">
        <f t="shared" si="558"/>
        <v>23.315016439030572</v>
      </c>
      <c r="AW941">
        <f t="shared" si="559"/>
        <v>27.318837918595605</v>
      </c>
      <c r="AX941">
        <f t="shared" si="560"/>
        <v>1.1717271566175018</v>
      </c>
      <c r="AY941" s="5"/>
      <c r="BD941" s="5"/>
    </row>
    <row r="942" spans="1:61">
      <c r="A942">
        <v>608</v>
      </c>
      <c r="B942">
        <v>82</v>
      </c>
      <c r="C942" t="s">
        <v>58</v>
      </c>
      <c r="D942">
        <v>1</v>
      </c>
      <c r="E942" s="2">
        <f t="shared" si="520"/>
        <v>97</v>
      </c>
      <c r="F942" s="3">
        <v>30778.702777777777</v>
      </c>
      <c r="G942" s="3" t="s">
        <v>48</v>
      </c>
      <c r="H942" s="3"/>
      <c r="J942">
        <v>1015</v>
      </c>
      <c r="K942">
        <v>26.6</v>
      </c>
      <c r="L942">
        <v>39.1</v>
      </c>
      <c r="M942">
        <v>43.2</v>
      </c>
      <c r="N942">
        <v>350</v>
      </c>
      <c r="O942" t="s">
        <v>46</v>
      </c>
      <c r="P942">
        <v>23.4</v>
      </c>
      <c r="Q942">
        <v>20.559000000000001</v>
      </c>
      <c r="R942">
        <v>346</v>
      </c>
      <c r="S942">
        <v>1.6859</v>
      </c>
      <c r="T942">
        <v>82</v>
      </c>
      <c r="U942">
        <v>26.3</v>
      </c>
      <c r="V942">
        <v>266</v>
      </c>
      <c r="W942">
        <v>95</v>
      </c>
      <c r="X942">
        <v>3.5871</v>
      </c>
      <c r="Y942">
        <v>1.65</v>
      </c>
      <c r="Z942">
        <v>3.5100000000000001E-3</v>
      </c>
      <c r="AA942">
        <v>80</v>
      </c>
      <c r="AM942">
        <v>212</v>
      </c>
      <c r="AN942">
        <f>8.314*(U942+273.16)</f>
        <v>2489.7104400000003</v>
      </c>
      <c r="AO942">
        <f t="shared" si="556"/>
        <v>47.608296549211985</v>
      </c>
      <c r="AQ942">
        <f t="shared" si="557"/>
        <v>0.88958198399967725</v>
      </c>
      <c r="AS942">
        <f>0.15852+0.0847*COS(RADIANS(E942/365*360))</f>
        <v>0.15014993424932577</v>
      </c>
      <c r="AU942">
        <v>95</v>
      </c>
      <c r="AV942">
        <f t="shared" si="558"/>
        <v>29.617458705519741</v>
      </c>
      <c r="AW942">
        <f t="shared" si="559"/>
        <v>34.783482389899838</v>
      </c>
      <c r="AX942">
        <f t="shared" si="560"/>
        <v>1.1744249476548545</v>
      </c>
      <c r="AY942" s="5"/>
      <c r="BB942">
        <f>+EXP(11.88-14510/AN942)*1000</f>
        <v>424967.64276812767</v>
      </c>
      <c r="BC942">
        <f>+EXP(38.08-80470/AN942)</f>
        <v>317.0223698211708</v>
      </c>
      <c r="BD942" s="5">
        <f>(X942+AQ942)*(V942+BC942*(1+212.78/BB942*1000))/(V942-AO942)</f>
        <v>15.204785535127794</v>
      </c>
      <c r="BE942">
        <f>+LN(BD942)-LN(1+EXP(645/8.31-203000/AN942))+(74000/AN942)</f>
        <v>32.424261349893868</v>
      </c>
      <c r="BF942">
        <f>EXP(BE942-74000/8.314/298.16)/(1+EXP(645/8.314-203000/298.16/8.314))</f>
        <v>12.922995753485706</v>
      </c>
    </row>
    <row r="943" spans="1:61">
      <c r="A943">
        <v>608</v>
      </c>
      <c r="B943">
        <v>82</v>
      </c>
      <c r="C943" t="s">
        <v>58</v>
      </c>
      <c r="D943">
        <v>1</v>
      </c>
      <c r="E943" s="2">
        <f t="shared" si="520"/>
        <v>97</v>
      </c>
      <c r="F943" s="3">
        <v>30778.647916666665</v>
      </c>
      <c r="G943" s="3" t="s">
        <v>48</v>
      </c>
      <c r="H943" s="3"/>
      <c r="J943">
        <v>1015</v>
      </c>
      <c r="K943">
        <v>28</v>
      </c>
      <c r="L943">
        <v>36.799999999999997</v>
      </c>
      <c r="M943">
        <v>41.9</v>
      </c>
      <c r="N943">
        <v>350</v>
      </c>
      <c r="O943" t="s">
        <v>46</v>
      </c>
      <c r="P943" t="s">
        <v>46</v>
      </c>
      <c r="Q943">
        <v>24.288</v>
      </c>
      <c r="R943">
        <v>349</v>
      </c>
      <c r="S943">
        <v>1.8369</v>
      </c>
      <c r="T943">
        <v>75.599999999999994</v>
      </c>
      <c r="U943">
        <v>28.2</v>
      </c>
      <c r="V943">
        <v>325</v>
      </c>
      <c r="W943">
        <v>200</v>
      </c>
      <c r="X943">
        <v>0.50039999999999996</v>
      </c>
      <c r="Y943">
        <v>1.798</v>
      </c>
      <c r="Z943">
        <v>4.8999999999999998E-4</v>
      </c>
      <c r="AA943">
        <v>74</v>
      </c>
      <c r="AM943">
        <v>212</v>
      </c>
      <c r="AN943">
        <f>8.314*(U943+273.16)</f>
        <v>2505.50704</v>
      </c>
      <c r="AO943">
        <f t="shared" si="556"/>
        <v>51.234805508094006</v>
      </c>
      <c r="AQ943">
        <f t="shared" si="557"/>
        <v>1.0278512953187477</v>
      </c>
      <c r="AS943">
        <f>0.15852+0.0847*COS(RADIANS(E943/365*360))</f>
        <v>0.15014993424932577</v>
      </c>
      <c r="AU943">
        <v>200</v>
      </c>
      <c r="AV943">
        <f t="shared" si="558"/>
        <v>9.5451284515162147</v>
      </c>
      <c r="AW943">
        <f t="shared" si="559"/>
        <v>11.167284916735895</v>
      </c>
      <c r="AX943">
        <f t="shared" si="560"/>
        <v>1.1699460068514851</v>
      </c>
      <c r="AY943" s="5">
        <f>W943*AS943*AV943/SQRT(W943^2*AS943^2-AV943^2)</f>
        <v>10.067214953030943</v>
      </c>
      <c r="AZ943">
        <f>LN(AY943)-LN(1+EXP(614.6/8.314-200000/AN943))+32879/AN943</f>
        <v>15.429243323237671</v>
      </c>
      <c r="BA943">
        <f>EXP(AZ943-32879/8.314/298.16)/(1+EXP(614.6/8.314-200000/298.16/8.314))</f>
        <v>8.7106759105359952</v>
      </c>
      <c r="BD943" s="5"/>
    </row>
    <row r="944" spans="1:61">
      <c r="E944" s="2"/>
      <c r="F944" s="3"/>
      <c r="H944" s="3"/>
    </row>
    <row r="945" spans="1:56">
      <c r="A945">
        <v>616</v>
      </c>
      <c r="B945">
        <v>82</v>
      </c>
      <c r="C945" t="s">
        <v>58</v>
      </c>
      <c r="D945">
        <v>1</v>
      </c>
      <c r="E945" s="2">
        <f t="shared" ref="E945:E971" si="561">ROUND(F945,0)-"1-1-84"</f>
        <v>77</v>
      </c>
      <c r="F945" s="3">
        <v>30758.718055555557</v>
      </c>
      <c r="G945" s="3" t="s">
        <v>48</v>
      </c>
      <c r="H945" s="3"/>
      <c r="J945">
        <v>1015</v>
      </c>
      <c r="K945">
        <v>14.2</v>
      </c>
      <c r="L945">
        <v>52.3</v>
      </c>
      <c r="M945">
        <v>50.6</v>
      </c>
      <c r="N945">
        <v>350</v>
      </c>
      <c r="O945" t="s">
        <v>46</v>
      </c>
      <c r="P945">
        <v>14.3</v>
      </c>
      <c r="Q945">
        <v>8.2379999999999995</v>
      </c>
      <c r="R945">
        <v>350</v>
      </c>
      <c r="S945">
        <v>0.1074</v>
      </c>
      <c r="T945">
        <v>13</v>
      </c>
      <c r="U945">
        <v>14.7</v>
      </c>
      <c r="V945">
        <v>350</v>
      </c>
      <c r="W945">
        <v>7</v>
      </c>
      <c r="X945">
        <v>-3.7600000000000001E-2</v>
      </c>
      <c r="Y945">
        <v>0.93400000000000005</v>
      </c>
      <c r="Z945">
        <v>-3.3E-4</v>
      </c>
      <c r="AA945">
        <v>113</v>
      </c>
      <c r="AH945">
        <v>-0.1946</v>
      </c>
      <c r="AI945">
        <v>2.4199999999999999E-2</v>
      </c>
      <c r="AJ945">
        <v>5</v>
      </c>
      <c r="AK945">
        <f>AVERAGE(U945:U949)</f>
        <v>15.16</v>
      </c>
      <c r="AL945">
        <f>AVERAGE(V945:V949)</f>
        <v>298.75</v>
      </c>
      <c r="AM945">
        <v>212</v>
      </c>
      <c r="AN945">
        <f>8.314*(AK945+273.16)</f>
        <v>2397.0924800000003</v>
      </c>
      <c r="AO945">
        <f t="shared" ref="AO945:AO950" si="562">0.5*AM945/1.01325*1000/EXP(-3.9489+28990/AN945)</f>
        <v>30.359620808585724</v>
      </c>
      <c r="AP945">
        <f>LN(-AH945)+57052/AN945</f>
        <v>22.16369107005363</v>
      </c>
      <c r="AQ945">
        <f t="shared" ref="AQ945:AQ950" si="563">EXP(AP$945-57052/AN945)</f>
        <v>0.19460000000000016</v>
      </c>
      <c r="AS945">
        <f>0.15852+0.0847*COS(RADIANS(E945/365*360))</f>
        <v>0.17908937146152573</v>
      </c>
      <c r="AT945">
        <f>0.000000926*E945*E945 - 0.000385884*E945+ 0.056568805</f>
        <v>3.2345990999999998E-2</v>
      </c>
      <c r="AU945">
        <v>7</v>
      </c>
      <c r="AV945">
        <f t="shared" ref="AV945:AV950" si="564">(X945+AQ945)/(V945-AO945)*(4*V945+8*AO945)</f>
        <v>0.80694336675506018</v>
      </c>
      <c r="AW945">
        <f t="shared" ref="AW945:AW950" si="565">(X945+AQ945)/(V945-AO945)*(4.5*V945+10.5*AO945)</f>
        <v>0.93017920844382507</v>
      </c>
      <c r="AX945">
        <f t="shared" ref="AX945:AX950" si="566">AW945/AV945</f>
        <v>1.1527193193053062</v>
      </c>
      <c r="AY945" s="5"/>
      <c r="BD945" s="5"/>
    </row>
    <row r="946" spans="1:56">
      <c r="A946">
        <v>616</v>
      </c>
      <c r="B946">
        <v>82</v>
      </c>
      <c r="C946" t="s">
        <v>58</v>
      </c>
      <c r="D946">
        <v>1</v>
      </c>
      <c r="E946" s="2">
        <f t="shared" si="561"/>
        <v>77</v>
      </c>
      <c r="F946" s="3">
        <v>30758.713194444445</v>
      </c>
      <c r="G946" s="3" t="s">
        <v>48</v>
      </c>
      <c r="H946" s="3"/>
      <c r="J946">
        <v>1015</v>
      </c>
      <c r="K946">
        <v>14.8</v>
      </c>
      <c r="L946">
        <v>10</v>
      </c>
      <c r="M946">
        <v>51.7</v>
      </c>
      <c r="N946">
        <v>9</v>
      </c>
      <c r="O946">
        <v>1</v>
      </c>
      <c r="P946" t="s">
        <v>46</v>
      </c>
      <c r="Q946">
        <v>15.117000000000001</v>
      </c>
      <c r="R946">
        <v>9</v>
      </c>
      <c r="S946">
        <v>8.1199999999999994E-2</v>
      </c>
      <c r="T946">
        <v>5.4</v>
      </c>
      <c r="U946">
        <v>14.8</v>
      </c>
      <c r="W946">
        <v>14</v>
      </c>
      <c r="X946">
        <v>0.1065</v>
      </c>
      <c r="Y946">
        <v>0.70599999999999996</v>
      </c>
      <c r="Z946">
        <v>9.3000000000000005E-4</v>
      </c>
      <c r="AA946">
        <v>47</v>
      </c>
      <c r="AH946">
        <v>-0.2291</v>
      </c>
      <c r="AI946">
        <v>2.64E-2</v>
      </c>
      <c r="AJ946">
        <v>4</v>
      </c>
      <c r="AK946">
        <f>AVERAGE(U945:U948)</f>
        <v>15</v>
      </c>
      <c r="AL946">
        <f>AVERAGE(V945:V948)</f>
        <v>319.33333333333331</v>
      </c>
      <c r="AM946">
        <v>212</v>
      </c>
      <c r="AN946">
        <f>8.314*(AK946+273.16)</f>
        <v>2395.76224</v>
      </c>
      <c r="AO946">
        <f t="shared" si="562"/>
        <v>30.156437178198086</v>
      </c>
      <c r="AP946">
        <f>LN(-AH946)+57052/AN946</f>
        <v>22.340118648106142</v>
      </c>
      <c r="AQ946">
        <f t="shared" si="563"/>
        <v>0.19204524809170503</v>
      </c>
      <c r="AR946">
        <f>AI946*4*(1+2*AO946/AL946)/(1-AO946/AL946)</f>
        <v>0.13863707669968192</v>
      </c>
      <c r="AS946">
        <f>0.15852+0.0847*COS(RADIANS(E946/365*360))</f>
        <v>0.17908937146152573</v>
      </c>
      <c r="AU946">
        <v>14</v>
      </c>
      <c r="AV946">
        <f t="shared" si="564"/>
        <v>-2.3883619847336401</v>
      </c>
      <c r="AW946">
        <f t="shared" si="565"/>
        <v>-3.1347251049629028</v>
      </c>
      <c r="AX946">
        <f t="shared" si="566"/>
        <v>1.3125</v>
      </c>
      <c r="AY946" s="5"/>
      <c r="BD946" s="5"/>
    </row>
    <row r="947" spans="1:56">
      <c r="A947">
        <v>616</v>
      </c>
      <c r="B947">
        <v>82</v>
      </c>
      <c r="C947" t="s">
        <v>58</v>
      </c>
      <c r="D947">
        <v>1</v>
      </c>
      <c r="E947" s="2">
        <f t="shared" si="561"/>
        <v>77</v>
      </c>
      <c r="F947" s="3">
        <v>30758.710416666665</v>
      </c>
      <c r="G947" s="3" t="s">
        <v>48</v>
      </c>
      <c r="H947" s="3"/>
      <c r="J947">
        <v>1015</v>
      </c>
      <c r="K947">
        <v>14.6</v>
      </c>
      <c r="L947">
        <v>50.6</v>
      </c>
      <c r="M947">
        <v>46.6</v>
      </c>
      <c r="N947">
        <v>350</v>
      </c>
      <c r="O947" t="s">
        <v>46</v>
      </c>
      <c r="P947">
        <v>14.8</v>
      </c>
      <c r="Q947">
        <v>8.734</v>
      </c>
      <c r="R947">
        <v>349</v>
      </c>
      <c r="S947">
        <v>0.1275</v>
      </c>
      <c r="T947">
        <v>14.6</v>
      </c>
      <c r="U947">
        <v>15.1</v>
      </c>
      <c r="V947">
        <v>314</v>
      </c>
      <c r="W947">
        <v>18</v>
      </c>
      <c r="X947">
        <v>0.28170000000000001</v>
      </c>
      <c r="Y947">
        <v>1.109</v>
      </c>
      <c r="Z947">
        <v>2.4499999999999999E-3</v>
      </c>
      <c r="AA947">
        <v>127</v>
      </c>
      <c r="AM947">
        <v>212</v>
      </c>
      <c r="AN947">
        <f>8.314*(U947+273.16)</f>
        <v>2396.5936400000005</v>
      </c>
      <c r="AO947">
        <f t="shared" si="562"/>
        <v>30.283293467675758</v>
      </c>
      <c r="AQ947">
        <f t="shared" si="563"/>
        <v>0.19363834234660199</v>
      </c>
      <c r="AS947">
        <f>0.15852+0.0847*COS(RADIANS(E947/365*360))</f>
        <v>0.17908937146152573</v>
      </c>
      <c r="AU947">
        <v>18</v>
      </c>
      <c r="AV947">
        <f t="shared" si="564"/>
        <v>2.5101921238041633</v>
      </c>
      <c r="AW947">
        <f t="shared" si="565"/>
        <v>2.900070983581903</v>
      </c>
      <c r="AX947">
        <f t="shared" si="566"/>
        <v>1.1553183344336542</v>
      </c>
      <c r="AY947" s="5"/>
      <c r="BD947" s="5"/>
    </row>
    <row r="948" spans="1:56">
      <c r="A948">
        <v>616</v>
      </c>
      <c r="B948">
        <v>82</v>
      </c>
      <c r="C948" t="s">
        <v>58</v>
      </c>
      <c r="D948">
        <v>1</v>
      </c>
      <c r="E948" s="2">
        <f t="shared" si="561"/>
        <v>77</v>
      </c>
      <c r="F948" s="3">
        <v>30758.707638888889</v>
      </c>
      <c r="G948" s="3" t="s">
        <v>48</v>
      </c>
      <c r="H948" s="3"/>
      <c r="J948">
        <v>1015</v>
      </c>
      <c r="K948">
        <v>15</v>
      </c>
      <c r="L948">
        <v>49.3</v>
      </c>
      <c r="M948">
        <v>44.6</v>
      </c>
      <c r="N948">
        <v>350</v>
      </c>
      <c r="O948" t="s">
        <v>46</v>
      </c>
      <c r="P948">
        <v>15.8</v>
      </c>
      <c r="Q948">
        <v>9.07</v>
      </c>
      <c r="R948">
        <v>349</v>
      </c>
      <c r="S948">
        <v>0.1449</v>
      </c>
      <c r="T948">
        <v>16</v>
      </c>
      <c r="U948">
        <v>15.4</v>
      </c>
      <c r="V948">
        <v>294</v>
      </c>
      <c r="W948">
        <v>28</v>
      </c>
      <c r="X948">
        <v>0.50449999999999995</v>
      </c>
      <c r="Y948">
        <v>1.26</v>
      </c>
      <c r="Z948">
        <v>4.3899999999999998E-3</v>
      </c>
      <c r="AA948">
        <v>139</v>
      </c>
      <c r="AM948">
        <v>212</v>
      </c>
      <c r="AN948">
        <f>8.314*(U948+273.16)</f>
        <v>2399.0878400000001</v>
      </c>
      <c r="AO948">
        <f t="shared" si="562"/>
        <v>30.666537787267789</v>
      </c>
      <c r="AQ948">
        <f t="shared" si="563"/>
        <v>0.19849053753044857</v>
      </c>
      <c r="AS948">
        <f>0.15852+0.0847*COS(RADIANS(E948/365*360))</f>
        <v>0.17908937146152573</v>
      </c>
      <c r="AU948">
        <v>28</v>
      </c>
      <c r="AV948">
        <f t="shared" si="564"/>
        <v>3.7943645703286175</v>
      </c>
      <c r="AW948">
        <f t="shared" si="565"/>
        <v>4.3914604441455474</v>
      </c>
      <c r="AX948">
        <f t="shared" si="566"/>
        <v>1.1573638649501772</v>
      </c>
      <c r="AY948" s="5"/>
      <c r="BD948" s="5"/>
    </row>
    <row r="949" spans="1:56">
      <c r="A949">
        <v>616</v>
      </c>
      <c r="B949">
        <v>82</v>
      </c>
      <c r="C949" t="s">
        <v>58</v>
      </c>
      <c r="D949">
        <v>1</v>
      </c>
      <c r="E949" s="2">
        <f t="shared" si="561"/>
        <v>77</v>
      </c>
      <c r="F949" s="3">
        <v>30758.701388888891</v>
      </c>
      <c r="G949" s="3" t="s">
        <v>48</v>
      </c>
      <c r="H949" s="3"/>
      <c r="J949">
        <v>1015</v>
      </c>
      <c r="K949">
        <v>15.4</v>
      </c>
      <c r="L949">
        <v>48</v>
      </c>
      <c r="M949">
        <v>42.6</v>
      </c>
      <c r="N949">
        <v>350</v>
      </c>
      <c r="O949" t="s">
        <v>46</v>
      </c>
      <c r="P949">
        <v>15.4</v>
      </c>
      <c r="Q949">
        <v>9.5310000000000006</v>
      </c>
      <c r="R949">
        <v>348</v>
      </c>
      <c r="S949">
        <v>0.1535</v>
      </c>
      <c r="T949">
        <v>16.100000000000001</v>
      </c>
      <c r="U949">
        <v>15.8</v>
      </c>
      <c r="V949">
        <v>237</v>
      </c>
      <c r="W949">
        <v>53</v>
      </c>
      <c r="X949">
        <v>1.0714999999999999</v>
      </c>
      <c r="Y949">
        <v>1.3360000000000001</v>
      </c>
      <c r="Z949">
        <v>9.3200000000000002E-3</v>
      </c>
      <c r="AA949">
        <v>140</v>
      </c>
      <c r="AM949">
        <v>212</v>
      </c>
      <c r="AN949">
        <f>8.314*(U949+273.16)</f>
        <v>2402.4134400000003</v>
      </c>
      <c r="AO949">
        <f t="shared" si="562"/>
        <v>31.183818652308275</v>
      </c>
      <c r="AQ949">
        <f t="shared" si="563"/>
        <v>0.2051333911078001</v>
      </c>
      <c r="AS949">
        <f>0.15852+0.0847*COS(RADIANS(E949/365*360))</f>
        <v>0.17908937146152573</v>
      </c>
      <c r="AU949">
        <v>53</v>
      </c>
      <c r="AV949">
        <f t="shared" si="564"/>
        <v>7.4276515966349468</v>
      </c>
      <c r="AW949">
        <f t="shared" si="565"/>
        <v>8.6462478002397827</v>
      </c>
      <c r="AX949">
        <f t="shared" si="566"/>
        <v>1.1640621113888694</v>
      </c>
      <c r="AY949" s="5"/>
      <c r="BD949" s="5"/>
    </row>
    <row r="950" spans="1:56">
      <c r="A950">
        <v>616</v>
      </c>
      <c r="B950">
        <v>82</v>
      </c>
      <c r="C950" t="s">
        <v>58</v>
      </c>
      <c r="D950">
        <v>1</v>
      </c>
      <c r="E950" s="2">
        <f t="shared" si="561"/>
        <v>77</v>
      </c>
      <c r="F950" s="3">
        <v>30758.680555555555</v>
      </c>
      <c r="G950" s="3" t="s">
        <v>48</v>
      </c>
      <c r="H950" s="3"/>
      <c r="J950">
        <v>1015</v>
      </c>
      <c r="K950">
        <v>17.399999999999999</v>
      </c>
      <c r="L950">
        <v>42.4</v>
      </c>
      <c r="M950">
        <v>40.6</v>
      </c>
      <c r="N950">
        <v>350</v>
      </c>
      <c r="O950" t="s">
        <v>46</v>
      </c>
      <c r="P950">
        <v>15.7</v>
      </c>
      <c r="Q950">
        <v>11.422000000000001</v>
      </c>
      <c r="R950">
        <v>345</v>
      </c>
      <c r="S950">
        <v>0.27689999999999998</v>
      </c>
      <c r="T950">
        <v>24.2</v>
      </c>
      <c r="U950">
        <v>17.399999999999999</v>
      </c>
      <c r="V950">
        <v>212</v>
      </c>
      <c r="W950">
        <v>100</v>
      </c>
      <c r="X950">
        <v>1.9359</v>
      </c>
      <c r="Y950">
        <v>2.41</v>
      </c>
      <c r="Z950">
        <v>1.6840000000000001E-2</v>
      </c>
      <c r="AA950">
        <v>211</v>
      </c>
      <c r="AM950">
        <v>212</v>
      </c>
      <c r="AN950">
        <f>8.314*(U950+273.16)</f>
        <v>2415.7158399999998</v>
      </c>
      <c r="AO950">
        <f t="shared" si="562"/>
        <v>33.326328884140914</v>
      </c>
      <c r="AQ950">
        <f t="shared" si="563"/>
        <v>0.23379161910597074</v>
      </c>
      <c r="AS950">
        <f>0.15852+0.0847*COS(RADIANS(E950/365*360))</f>
        <v>0.17908937146152573</v>
      </c>
      <c r="AU950">
        <v>100</v>
      </c>
      <c r="AV950">
        <f t="shared" si="564"/>
        <v>13.535073912695395</v>
      </c>
      <c r="AW950">
        <f t="shared" si="565"/>
        <v>15.83399658131626</v>
      </c>
      <c r="AX950">
        <f t="shared" si="566"/>
        <v>1.1698492881124618</v>
      </c>
      <c r="AY950" s="5"/>
      <c r="BD950" s="5"/>
    </row>
    <row r="951" spans="1:56">
      <c r="E951" s="2"/>
      <c r="F951" s="3"/>
      <c r="H951" s="3"/>
    </row>
    <row r="952" spans="1:56">
      <c r="A952">
        <v>617</v>
      </c>
      <c r="B952">
        <v>82</v>
      </c>
      <c r="C952" t="s">
        <v>58</v>
      </c>
      <c r="D952">
        <v>1</v>
      </c>
      <c r="E952" s="2">
        <f t="shared" si="561"/>
        <v>77</v>
      </c>
      <c r="F952" s="3">
        <v>30758.737499999999</v>
      </c>
      <c r="G952" s="3" t="s">
        <v>48</v>
      </c>
      <c r="H952" s="3"/>
      <c r="J952">
        <v>1015</v>
      </c>
      <c r="K952">
        <v>13.8</v>
      </c>
      <c r="L952">
        <v>58.5</v>
      </c>
      <c r="M952">
        <v>52.1</v>
      </c>
      <c r="N952">
        <v>350</v>
      </c>
      <c r="O952" t="s">
        <v>46</v>
      </c>
      <c r="P952">
        <v>14</v>
      </c>
      <c r="Q952">
        <v>6.7389999999999999</v>
      </c>
      <c r="R952">
        <v>350</v>
      </c>
      <c r="S952">
        <v>0.42530000000000001</v>
      </c>
      <c r="T952">
        <v>63.1</v>
      </c>
      <c r="U952">
        <v>14</v>
      </c>
      <c r="V952">
        <v>353</v>
      </c>
      <c r="W952">
        <v>28</v>
      </c>
      <c r="X952">
        <v>-0.27389999999999998</v>
      </c>
      <c r="Y952">
        <v>0.38500000000000001</v>
      </c>
      <c r="Z952">
        <v>-2.5000000000000001E-4</v>
      </c>
      <c r="AA952">
        <v>57</v>
      </c>
      <c r="AH952" s="8">
        <f>AVERAGE(X952:X952)-AVERAGE(W952:W952)*AT952</f>
        <v>-1.1795877479999999</v>
      </c>
      <c r="AK952">
        <f>U952</f>
        <v>14</v>
      </c>
      <c r="AM952">
        <v>212</v>
      </c>
      <c r="AN952">
        <f>8.314*(AK952+273.16)</f>
        <v>2387.4482400000002</v>
      </c>
      <c r="AO952">
        <f>0.5*AM952/1.01325*1000/EXP(-3.9489+28990/AN952)</f>
        <v>28.91208753756759</v>
      </c>
      <c r="AP952">
        <f>LN(-AH952)+57052/AN952</f>
        <v>24.061808735010448</v>
      </c>
      <c r="AQ952">
        <f>EXP(AP$952-57052/AN952)</f>
        <v>1.1795877480000014</v>
      </c>
      <c r="AS952">
        <f>0.15852+0.0847*COS(RADIANS(E952/365*360))</f>
        <v>0.17908937146152573</v>
      </c>
      <c r="AT952">
        <f>0.000000926*E952*E952 - 0.000385884*E952+ 0.056568805</f>
        <v>3.2345990999999998E-2</v>
      </c>
      <c r="AU952">
        <v>28</v>
      </c>
      <c r="AV952">
        <f>(X952+AQ952)/(V952-AO952)*(4*V952+8*AO952)</f>
        <v>4.592314710174672</v>
      </c>
      <c r="AW952">
        <f>(X952+AQ952)/(V952-AO952)*(4.5*V952+10.5*AO952)</f>
        <v>5.2875495137183393</v>
      </c>
      <c r="AX952">
        <f>AW952/AV952</f>
        <v>1.1513909318983113</v>
      </c>
      <c r="AY952" s="5"/>
      <c r="BD952" s="5"/>
    </row>
    <row r="953" spans="1:56">
      <c r="E953" s="2"/>
      <c r="F953" s="3"/>
      <c r="H953" s="3"/>
    </row>
    <row r="954" spans="1:56">
      <c r="A954">
        <v>618</v>
      </c>
      <c r="B954">
        <v>82</v>
      </c>
      <c r="C954" t="s">
        <v>58</v>
      </c>
      <c r="D954">
        <v>1</v>
      </c>
      <c r="E954" s="2">
        <f t="shared" si="561"/>
        <v>77</v>
      </c>
      <c r="F954" s="3">
        <v>30758.654166666667</v>
      </c>
      <c r="G954" s="3" t="s">
        <v>48</v>
      </c>
      <c r="H954" s="3"/>
      <c r="J954">
        <v>1015</v>
      </c>
      <c r="K954">
        <v>16</v>
      </c>
      <c r="L954">
        <v>43.3</v>
      </c>
      <c r="M954">
        <v>41</v>
      </c>
      <c r="N954">
        <v>350</v>
      </c>
      <c r="O954" t="s">
        <v>46</v>
      </c>
      <c r="P954">
        <v>16.5</v>
      </c>
      <c r="Q954">
        <v>10.637</v>
      </c>
      <c r="R954">
        <v>350</v>
      </c>
      <c r="S954">
        <v>4.41E-2</v>
      </c>
      <c r="T954">
        <v>4.2</v>
      </c>
      <c r="U954">
        <v>16.3</v>
      </c>
      <c r="V954">
        <v>433</v>
      </c>
      <c r="W954">
        <v>0</v>
      </c>
      <c r="X954">
        <v>-0.2316</v>
      </c>
      <c r="Y954">
        <v>6.0999999999999999E-2</v>
      </c>
      <c r="Z954">
        <v>-3.2000000000000003E-4</v>
      </c>
      <c r="AA954">
        <v>6</v>
      </c>
      <c r="AH954">
        <f>X954</f>
        <v>-0.2316</v>
      </c>
      <c r="AI954">
        <v>2.23E-2</v>
      </c>
      <c r="AJ954">
        <v>5</v>
      </c>
      <c r="AK954">
        <f>AVERAGE(U954:U958)</f>
        <v>16.46</v>
      </c>
      <c r="AL954">
        <f>AVERAGE(V954:V958)</f>
        <v>336.8</v>
      </c>
      <c r="AM954">
        <v>212</v>
      </c>
      <c r="AN954">
        <f>8.314*(AK954+273.16)</f>
        <v>2407.9006800000002</v>
      </c>
      <c r="AO954">
        <f>0.5*AM954/1.01325*1000/EXP(-3.9489+28990/AN954)</f>
        <v>32.053239701044319</v>
      </c>
      <c r="AP954">
        <f>LN(-AH954)+57052/AN954</f>
        <v>22.230924762038583</v>
      </c>
      <c r="AQ954">
        <f>EXP(AP$954-57052/AN954)</f>
        <v>0.23159999999999972</v>
      </c>
      <c r="AS954">
        <f>0.15852+0.0847*COS(RADIANS(E954/365*360))</f>
        <v>0.17908937146152573</v>
      </c>
      <c r="AT954">
        <f>0.000000926*E954*E954 - 0.000385884*E954+ 0.056568805</f>
        <v>3.2345990999999998E-2</v>
      </c>
      <c r="AU954">
        <v>0</v>
      </c>
      <c r="AV954">
        <f>(X954+AQ954)/(V954-AO954)*(4*V954+8*AO954)</f>
        <v>-1.3764896334641551E-15</v>
      </c>
      <c r="AW954">
        <f>(X954+AQ954)/(V954-AO954)*(4.5*V954+10.5*AO954)</f>
        <v>-1.581834163752049E-15</v>
      </c>
      <c r="AX954">
        <f>AW954/AV954</f>
        <v>1.1491798596195104</v>
      </c>
      <c r="AY954" s="5"/>
      <c r="BD954" s="5"/>
    </row>
    <row r="955" spans="1:56">
      <c r="A955">
        <v>618</v>
      </c>
      <c r="B955">
        <v>82</v>
      </c>
      <c r="C955" t="s">
        <v>58</v>
      </c>
      <c r="D955">
        <v>1</v>
      </c>
      <c r="E955" s="2">
        <f t="shared" si="561"/>
        <v>77</v>
      </c>
      <c r="F955" s="3">
        <v>30758.650694444445</v>
      </c>
      <c r="G955" s="3" t="s">
        <v>48</v>
      </c>
      <c r="H955" s="3"/>
      <c r="J955">
        <v>1015</v>
      </c>
      <c r="K955">
        <v>16.100000000000001</v>
      </c>
      <c r="L955">
        <v>43.6</v>
      </c>
      <c r="M955">
        <v>42</v>
      </c>
      <c r="N955">
        <v>350</v>
      </c>
      <c r="O955" t="s">
        <v>46</v>
      </c>
      <c r="P955">
        <v>16.3</v>
      </c>
      <c r="Q955">
        <v>10.65</v>
      </c>
      <c r="R955">
        <v>350</v>
      </c>
      <c r="S955">
        <v>4.7399999999999998E-2</v>
      </c>
      <c r="T955">
        <v>4.4000000000000004</v>
      </c>
      <c r="U955">
        <v>16.399999999999999</v>
      </c>
      <c r="V955">
        <v>350</v>
      </c>
      <c r="W955">
        <v>5</v>
      </c>
      <c r="X955">
        <v>-1.66E-2</v>
      </c>
      <c r="Y955">
        <v>6.5000000000000002E-2</v>
      </c>
      <c r="Z955">
        <v>-2.0000000000000002E-5</v>
      </c>
      <c r="AA955">
        <v>6</v>
      </c>
      <c r="AH955">
        <v>-0.21759999999999999</v>
      </c>
      <c r="AI955">
        <v>3.4599999999999999E-2</v>
      </c>
      <c r="AJ955">
        <v>3</v>
      </c>
      <c r="AK955">
        <f>AVERAGE(U954:U956)</f>
        <v>16.333333333333332</v>
      </c>
      <c r="AL955">
        <f>AVERAGE(V954:V956)</f>
        <v>366.33333333333331</v>
      </c>
      <c r="AM955">
        <v>212</v>
      </c>
      <c r="AN955">
        <f>8.314*(AK955+273.16)</f>
        <v>2406.8475733333335</v>
      </c>
      <c r="AO955">
        <f>0.5*AM955/1.01325*1000/EXP(-3.9489+28990/AN955)</f>
        <v>31.884831996905213</v>
      </c>
      <c r="AP955">
        <f>LN(-AH955)+57052/AN955</f>
        <v>22.178938602471383</v>
      </c>
      <c r="AQ955">
        <f>EXP(AP$954-57052/AN955)</f>
        <v>0.22921138916412587</v>
      </c>
      <c r="AR955">
        <f>AI955*4*(1+2*AO955/AL955)/(1-AO955/AL955)</f>
        <v>0.17798332057765184</v>
      </c>
      <c r="AS955">
        <f>0.15852+0.0847*COS(RADIANS(E955/365*360))</f>
        <v>0.17908937146152573</v>
      </c>
      <c r="AU955">
        <v>5</v>
      </c>
      <c r="AV955">
        <f>(X955+AQ955)/(V955-AO955)*(4*V955+8*AO955)</f>
        <v>1.106167223750133</v>
      </c>
      <c r="AW955">
        <f>(X955+AQ955)/(V955-AO955)*(4.5*V955+10.5*AO955)</f>
        <v>1.2764033351056034</v>
      </c>
      <c r="AX955">
        <f>AW955/AV955</f>
        <v>1.1538972658928865</v>
      </c>
      <c r="AY955" s="5"/>
      <c r="BD955" s="5"/>
    </row>
    <row r="956" spans="1:56">
      <c r="A956">
        <v>618</v>
      </c>
      <c r="B956">
        <v>82</v>
      </c>
      <c r="C956" t="s">
        <v>58</v>
      </c>
      <c r="D956">
        <v>1</v>
      </c>
      <c r="E956" s="2">
        <f t="shared" si="561"/>
        <v>77</v>
      </c>
      <c r="F956" s="3">
        <v>30758.648611111112</v>
      </c>
      <c r="G956" s="3" t="s">
        <v>48</v>
      </c>
      <c r="H956" s="3"/>
      <c r="J956">
        <v>1015</v>
      </c>
      <c r="K956">
        <v>16.3</v>
      </c>
      <c r="L956">
        <v>43.2</v>
      </c>
      <c r="M956">
        <v>42.5</v>
      </c>
      <c r="N956">
        <v>350</v>
      </c>
      <c r="O956" t="s">
        <v>46</v>
      </c>
      <c r="P956">
        <v>16.100000000000001</v>
      </c>
      <c r="Q956">
        <v>10.504</v>
      </c>
      <c r="R956">
        <v>350</v>
      </c>
      <c r="S956">
        <v>6.7900000000000002E-2</v>
      </c>
      <c r="T956">
        <v>6.5</v>
      </c>
      <c r="U956">
        <v>16.3</v>
      </c>
      <c r="V956">
        <v>316</v>
      </c>
      <c r="W956">
        <v>10</v>
      </c>
      <c r="X956">
        <v>0.1142</v>
      </c>
      <c r="Y956">
        <v>9.4E-2</v>
      </c>
      <c r="Z956">
        <v>1.6000000000000001E-4</v>
      </c>
      <c r="AA956">
        <v>9</v>
      </c>
      <c r="AM956">
        <v>212</v>
      </c>
      <c r="AN956">
        <f>8.314*(U956+273.16)</f>
        <v>2406.5704400000004</v>
      </c>
      <c r="AO956">
        <f>0.5*AM956/1.01325*1000/EXP(-3.9489+28990/AN956)</f>
        <v>31.840637032230198</v>
      </c>
      <c r="AQ956">
        <f>EXP(AP$954-57052/AN956)</f>
        <v>0.22858656752970202</v>
      </c>
      <c r="AS956">
        <f>0.15852+0.0847*COS(RADIANS(E956/365*360))</f>
        <v>0.17908937146152573</v>
      </c>
      <c r="AU956">
        <v>10</v>
      </c>
      <c r="AV956">
        <f>(X956+AQ956)/(V956-AO956)*(4*V956+8*AO956)</f>
        <v>1.8320654907524185</v>
      </c>
      <c r="AW956">
        <f>(X956+AQ956)/(V956-AO956)*(4.5*V956+10.5*AO956)</f>
        <v>2.118688579675672</v>
      </c>
      <c r="AX956">
        <f>AW956/AV956</f>
        <v>1.1564480584182277</v>
      </c>
      <c r="AY956" s="5"/>
      <c r="BD956" s="5"/>
    </row>
    <row r="957" spans="1:56">
      <c r="A957">
        <v>618</v>
      </c>
      <c r="B957">
        <v>82</v>
      </c>
      <c r="C957" t="s">
        <v>58</v>
      </c>
      <c r="D957">
        <v>1</v>
      </c>
      <c r="E957" s="2">
        <f t="shared" si="561"/>
        <v>77</v>
      </c>
      <c r="F957" s="3">
        <v>30758.644444444446</v>
      </c>
      <c r="G957" s="3" t="s">
        <v>48</v>
      </c>
      <c r="H957" s="3"/>
      <c r="J957">
        <v>1015</v>
      </c>
      <c r="K957">
        <v>16.5</v>
      </c>
      <c r="L957">
        <v>43.1</v>
      </c>
      <c r="M957">
        <v>43</v>
      </c>
      <c r="N957">
        <v>350</v>
      </c>
      <c r="O957" t="s">
        <v>46</v>
      </c>
      <c r="P957">
        <v>15.9</v>
      </c>
      <c r="Q957">
        <v>10.776999999999999</v>
      </c>
      <c r="R957">
        <v>350</v>
      </c>
      <c r="S957">
        <v>8.4599999999999995E-2</v>
      </c>
      <c r="T957">
        <v>7.8</v>
      </c>
      <c r="U957">
        <v>16.600000000000001</v>
      </c>
      <c r="V957">
        <v>308</v>
      </c>
      <c r="W957">
        <v>16</v>
      </c>
      <c r="X957">
        <v>0.17680000000000001</v>
      </c>
      <c r="Y957">
        <v>0.11700000000000001</v>
      </c>
      <c r="Z957">
        <v>2.4000000000000001E-4</v>
      </c>
      <c r="AA957">
        <v>11</v>
      </c>
      <c r="AM957">
        <v>212</v>
      </c>
      <c r="AN957">
        <f>8.314*(U957+273.16)</f>
        <v>2409.0646400000005</v>
      </c>
      <c r="AO957">
        <f>0.5*AM957/1.01325*1000/EXP(-3.9489+28990/AN957)</f>
        <v>32.240236829852087</v>
      </c>
      <c r="AQ957">
        <f>EXP(AP$954-57052/AN957)</f>
        <v>0.2342665436106259</v>
      </c>
      <c r="AS957">
        <f>0.15852+0.0847*COS(RADIANS(E957/365*360))</f>
        <v>0.17908937146152573</v>
      </c>
      <c r="AU957">
        <v>16</v>
      </c>
      <c r="AV957">
        <f>(X957+AQ957)/(V957-AO957)*(4*V957+8*AO957)</f>
        <v>2.2209804521085199</v>
      </c>
      <c r="AW957">
        <f>(X957+AQ957)/(V957-AO957)*(4.5*V957+10.5*AO957)</f>
        <v>2.5706922933303371</v>
      </c>
      <c r="AX957">
        <f>AW957/AV957</f>
        <v>1.1574583157135909</v>
      </c>
      <c r="AY957" s="5"/>
      <c r="BD957" s="5"/>
    </row>
    <row r="958" spans="1:56">
      <c r="A958">
        <v>618</v>
      </c>
      <c r="B958">
        <v>82</v>
      </c>
      <c r="C958" t="s">
        <v>58</v>
      </c>
      <c r="D958">
        <v>1</v>
      </c>
      <c r="E958" s="2">
        <f t="shared" si="561"/>
        <v>77</v>
      </c>
      <c r="F958" s="3">
        <v>30758.641666666666</v>
      </c>
      <c r="G958" s="3" t="s">
        <v>48</v>
      </c>
      <c r="H958" s="3"/>
      <c r="J958">
        <v>1015</v>
      </c>
      <c r="K958">
        <v>16.5</v>
      </c>
      <c r="L958">
        <v>43.3</v>
      </c>
      <c r="M958">
        <v>43.7</v>
      </c>
      <c r="N958">
        <v>350</v>
      </c>
      <c r="O958" t="s">
        <v>46</v>
      </c>
      <c r="P958">
        <v>15.8</v>
      </c>
      <c r="Q958">
        <v>10.859</v>
      </c>
      <c r="R958">
        <v>349</v>
      </c>
      <c r="S958">
        <v>0.12620000000000001</v>
      </c>
      <c r="T958">
        <v>11.6</v>
      </c>
      <c r="U958">
        <v>16.7</v>
      </c>
      <c r="V958">
        <v>277</v>
      </c>
      <c r="W958">
        <v>30</v>
      </c>
      <c r="X958">
        <v>0.48380000000000001</v>
      </c>
      <c r="Y958">
        <v>0.17399999999999999</v>
      </c>
      <c r="Z958">
        <v>6.7000000000000002E-4</v>
      </c>
      <c r="AA958">
        <v>16</v>
      </c>
      <c r="AM958">
        <v>212</v>
      </c>
      <c r="AN958">
        <f>8.314*(U958+273.16)</f>
        <v>2409.8960400000001</v>
      </c>
      <c r="AO958">
        <f>0.5*AM958/1.01325*1000/EXP(-3.9489+28990/AN958)</f>
        <v>32.374362377959066</v>
      </c>
      <c r="AQ958">
        <f>EXP(AP$954-57052/AN958)</f>
        <v>0.2361883947818012</v>
      </c>
      <c r="AS958">
        <f>0.15852+0.0847*COS(RADIANS(E958/365*360))</f>
        <v>0.17908937146152573</v>
      </c>
      <c r="AU958">
        <v>30</v>
      </c>
      <c r="AV958">
        <f>(X958+AQ958)/(V958-AO958)*(4*V958+8*AO958)</f>
        <v>4.0233741344136433</v>
      </c>
      <c r="AW958">
        <f>(X958+AQ958)/(V958-AO958)*(4.5*V958+10.5*AO958)</f>
        <v>4.6692234706261528</v>
      </c>
      <c r="AX958">
        <f>AW958/AV958</f>
        <v>1.1605243048833771</v>
      </c>
      <c r="AY958" s="5"/>
      <c r="BD958" s="5"/>
    </row>
    <row r="959" spans="1:56">
      <c r="E959" s="2"/>
      <c r="F959" s="3"/>
      <c r="H959" s="3"/>
    </row>
    <row r="960" spans="1:56">
      <c r="A960">
        <v>619</v>
      </c>
      <c r="B960">
        <v>82</v>
      </c>
      <c r="C960" t="s">
        <v>58</v>
      </c>
      <c r="D960">
        <v>1</v>
      </c>
      <c r="E960" s="2">
        <f t="shared" si="561"/>
        <v>77</v>
      </c>
      <c r="F960" s="3">
        <v>30758.629166666666</v>
      </c>
      <c r="G960" s="3" t="s">
        <v>48</v>
      </c>
      <c r="H960" s="3"/>
      <c r="J960">
        <v>1015</v>
      </c>
      <c r="K960">
        <v>15.4</v>
      </c>
      <c r="L960">
        <v>44.7</v>
      </c>
      <c r="M960">
        <v>44</v>
      </c>
      <c r="N960">
        <v>350</v>
      </c>
      <c r="O960" t="s">
        <v>46</v>
      </c>
      <c r="P960">
        <v>15.9</v>
      </c>
      <c r="Q960">
        <v>10.106999999999999</v>
      </c>
      <c r="R960">
        <v>350</v>
      </c>
      <c r="S960">
        <v>6.9699999999999998E-2</v>
      </c>
      <c r="T960">
        <v>6.9</v>
      </c>
      <c r="U960">
        <v>15.8</v>
      </c>
      <c r="V960">
        <v>372</v>
      </c>
      <c r="W960">
        <v>0</v>
      </c>
      <c r="X960">
        <v>-0.1182</v>
      </c>
      <c r="Y960">
        <v>7.9000000000000001E-2</v>
      </c>
      <c r="Z960">
        <v>-1.2999999999999999E-4</v>
      </c>
      <c r="AA960">
        <v>8</v>
      </c>
      <c r="AH960" s="8">
        <f>AVERAGE(X960:X960)-AVERAGE(W960:W960)*AT960</f>
        <v>-0.1182</v>
      </c>
      <c r="AI960">
        <v>3.4099999999999998E-2</v>
      </c>
      <c r="AJ960">
        <v>6</v>
      </c>
      <c r="AK960">
        <f>AVERAGE(U960:U965)</f>
        <v>15.799999999999999</v>
      </c>
      <c r="AL960">
        <f>AVERAGE(V960:V965)</f>
        <v>322</v>
      </c>
      <c r="AM960">
        <v>212</v>
      </c>
      <c r="AN960">
        <f>8.314*(AK960+273.16)</f>
        <v>2402.4134400000003</v>
      </c>
      <c r="AO960">
        <f t="shared" ref="AO960:AO966" si="567">0.5*AM960/1.01325*1000/EXP(-3.9489+28990/AN960)</f>
        <v>31.183818652308275</v>
      </c>
      <c r="AP960">
        <f>LN(-AH960)+57052/AN960</f>
        <v>21.612408719162353</v>
      </c>
      <c r="AQ960">
        <f t="shared" ref="AQ960:AQ966" si="568">EXP(AP$960-57052/AN960)</f>
        <v>0.11820000000000015</v>
      </c>
      <c r="AR960">
        <f>AI960*4*(1+2*AO960/AL960)/(1-AO960/AL960)</f>
        <v>0.18027795250384823</v>
      </c>
      <c r="AS960">
        <f>0.15852+0.0847*COS(RADIANS(E960/365*360))</f>
        <v>0.17908937146152573</v>
      </c>
      <c r="AT960">
        <f>0.000000926*E960*E960 - 0.000385884*E960+ 0.056568805</f>
        <v>3.2345990999999998E-2</v>
      </c>
      <c r="AU960">
        <v>0</v>
      </c>
      <c r="AV960">
        <f t="shared" ref="AV960:AV966" si="569">(X960+AQ960)/(V960-AO960)*(4*V960+8*AO960)</f>
        <v>7.7823395180172617E-16</v>
      </c>
      <c r="AW960">
        <f t="shared" ref="AW960:AW966" si="570">(X960+AQ960)/(V960-AO960)*(4.5*V960+10.5*AO960)</f>
        <v>8.9646460680917807E-16</v>
      </c>
      <c r="AX960">
        <f t="shared" ref="AX960:AX966" si="571">AW960/AV960</f>
        <v>1.1519217386156573</v>
      </c>
      <c r="AY960" s="5"/>
      <c r="BD960" s="5"/>
    </row>
    <row r="961" spans="1:61">
      <c r="A961">
        <v>619</v>
      </c>
      <c r="B961">
        <v>82</v>
      </c>
      <c r="C961" t="s">
        <v>58</v>
      </c>
      <c r="D961">
        <v>1</v>
      </c>
      <c r="E961" s="2">
        <f t="shared" si="561"/>
        <v>77</v>
      </c>
      <c r="F961" s="3">
        <v>30758.627083333333</v>
      </c>
      <c r="G961" s="3" t="s">
        <v>48</v>
      </c>
      <c r="H961" s="3"/>
      <c r="J961">
        <v>1015</v>
      </c>
      <c r="K961">
        <v>15.5</v>
      </c>
      <c r="L961">
        <v>44.9</v>
      </c>
      <c r="M961">
        <v>44</v>
      </c>
      <c r="N961">
        <v>350</v>
      </c>
      <c r="O961" t="s">
        <v>46</v>
      </c>
      <c r="P961">
        <v>15.9</v>
      </c>
      <c r="Q961">
        <v>9.9079999999999995</v>
      </c>
      <c r="R961">
        <v>350</v>
      </c>
      <c r="S961">
        <v>7.9799999999999996E-2</v>
      </c>
      <c r="T961">
        <v>8.1</v>
      </c>
      <c r="U961">
        <v>15.7</v>
      </c>
      <c r="V961">
        <v>332</v>
      </c>
      <c r="W961">
        <v>2</v>
      </c>
      <c r="X961">
        <v>6.4000000000000001E-2</v>
      </c>
      <c r="Y961">
        <v>9.0999999999999998E-2</v>
      </c>
      <c r="Z961">
        <v>6.9999999999999994E-5</v>
      </c>
      <c r="AA961">
        <v>9</v>
      </c>
      <c r="AM961">
        <v>212</v>
      </c>
      <c r="AN961">
        <f t="shared" ref="AN961:AN966" si="572">8.314*(U961+273.16)</f>
        <v>2401.5820400000002</v>
      </c>
      <c r="AO961">
        <f t="shared" si="567"/>
        <v>31.05382098896732</v>
      </c>
      <c r="AQ961">
        <f t="shared" si="568"/>
        <v>0.11723223657545537</v>
      </c>
      <c r="AS961">
        <f>0.15852+0.0847*COS(RADIANS(E961/365*360))</f>
        <v>0.17908937146152573</v>
      </c>
      <c r="AU961">
        <v>2</v>
      </c>
      <c r="AV961">
        <f t="shared" si="569"/>
        <v>0.94933930900011843</v>
      </c>
      <c r="AW961">
        <f t="shared" si="570"/>
        <v>1.0960580179624204</v>
      </c>
      <c r="AX961">
        <f t="shared" si="571"/>
        <v>1.1545482290381843</v>
      </c>
      <c r="AY961" s="5"/>
      <c r="BD961" s="5"/>
    </row>
    <row r="962" spans="1:61">
      <c r="A962">
        <v>619</v>
      </c>
      <c r="B962">
        <v>82</v>
      </c>
      <c r="C962" t="s">
        <v>58</v>
      </c>
      <c r="D962">
        <v>1</v>
      </c>
      <c r="E962" s="2">
        <f t="shared" si="561"/>
        <v>77</v>
      </c>
      <c r="F962" s="3">
        <v>30758.622916666667</v>
      </c>
      <c r="G962" s="3" t="s">
        <v>48</v>
      </c>
      <c r="H962" s="3"/>
      <c r="J962">
        <v>1015</v>
      </c>
      <c r="K962">
        <v>15.5</v>
      </c>
      <c r="L962">
        <v>44.6</v>
      </c>
      <c r="M962">
        <v>44</v>
      </c>
      <c r="N962">
        <v>350</v>
      </c>
      <c r="O962" t="s">
        <v>46</v>
      </c>
      <c r="P962">
        <v>15.9</v>
      </c>
      <c r="Q962">
        <v>9.9600000000000009</v>
      </c>
      <c r="R962">
        <v>350</v>
      </c>
      <c r="S962">
        <v>8.5599999999999996E-2</v>
      </c>
      <c r="T962">
        <v>8.6</v>
      </c>
      <c r="U962">
        <v>15.7</v>
      </c>
      <c r="V962">
        <v>333</v>
      </c>
      <c r="W962">
        <v>5</v>
      </c>
      <c r="X962">
        <v>6.2100000000000002E-2</v>
      </c>
      <c r="Y962">
        <v>9.7000000000000003E-2</v>
      </c>
      <c r="Z962">
        <v>6.9999999999999994E-5</v>
      </c>
      <c r="AA962">
        <v>10</v>
      </c>
      <c r="AM962">
        <v>212</v>
      </c>
      <c r="AN962">
        <f t="shared" si="572"/>
        <v>2401.5820400000002</v>
      </c>
      <c r="AO962">
        <f t="shared" si="567"/>
        <v>31.05382098896732</v>
      </c>
      <c r="AQ962">
        <f t="shared" si="568"/>
        <v>0.11723223657545537</v>
      </c>
      <c r="AS962">
        <f>0.15852+0.0847*COS(RADIANS(E962/365*360))</f>
        <v>0.17908937146152573</v>
      </c>
      <c r="AU962">
        <v>5</v>
      </c>
      <c r="AV962">
        <f t="shared" si="569"/>
        <v>0.93865121732662626</v>
      </c>
      <c r="AW962">
        <f t="shared" si="570"/>
        <v>1.0836479033705551</v>
      </c>
      <c r="AX962">
        <f t="shared" si="571"/>
        <v>1.1544734437748816</v>
      </c>
      <c r="AY962" s="5"/>
      <c r="BD962" s="5"/>
    </row>
    <row r="963" spans="1:61">
      <c r="A963">
        <v>619</v>
      </c>
      <c r="B963">
        <v>82</v>
      </c>
      <c r="C963" t="s">
        <v>58</v>
      </c>
      <c r="D963">
        <v>1</v>
      </c>
      <c r="E963" s="2">
        <f t="shared" si="561"/>
        <v>77</v>
      </c>
      <c r="F963" s="3">
        <v>30758.618055555555</v>
      </c>
      <c r="G963" s="3" t="s">
        <v>48</v>
      </c>
      <c r="H963" s="3"/>
      <c r="J963">
        <v>1015</v>
      </c>
      <c r="K963">
        <v>15.8</v>
      </c>
      <c r="L963">
        <v>44.2</v>
      </c>
      <c r="M963">
        <v>44</v>
      </c>
      <c r="N963">
        <v>350</v>
      </c>
      <c r="O963" t="s">
        <v>46</v>
      </c>
      <c r="P963">
        <v>15.9</v>
      </c>
      <c r="Q963">
        <v>10.109</v>
      </c>
      <c r="R963">
        <v>350</v>
      </c>
      <c r="S963">
        <v>0.1046</v>
      </c>
      <c r="T963">
        <v>10.3</v>
      </c>
      <c r="U963">
        <v>15.9</v>
      </c>
      <c r="V963">
        <v>321</v>
      </c>
      <c r="W963">
        <v>8</v>
      </c>
      <c r="X963">
        <v>0.151</v>
      </c>
      <c r="Y963">
        <v>0.11899999999999999</v>
      </c>
      <c r="Z963">
        <v>1.7000000000000001E-4</v>
      </c>
      <c r="AA963">
        <v>12</v>
      </c>
      <c r="AM963">
        <v>212</v>
      </c>
      <c r="AN963">
        <f t="shared" si="572"/>
        <v>2403.2448399999998</v>
      </c>
      <c r="AO963">
        <f t="shared" si="567"/>
        <v>31.314270002234316</v>
      </c>
      <c r="AQ963">
        <f t="shared" si="568"/>
        <v>0.11917507450694595</v>
      </c>
      <c r="AS963">
        <f>0.15852+0.0847*COS(RADIANS(E963/365*360))</f>
        <v>0.17908937146152573</v>
      </c>
      <c r="AU963">
        <v>8</v>
      </c>
      <c r="AV963">
        <f t="shared" si="569"/>
        <v>1.4311629279011793</v>
      </c>
      <c r="AW963">
        <f t="shared" si="570"/>
        <v>1.6538661226230009</v>
      </c>
      <c r="AX963">
        <f t="shared" si="571"/>
        <v>1.1556099521445955</v>
      </c>
      <c r="AY963" s="5"/>
      <c r="BD963" s="5"/>
    </row>
    <row r="964" spans="1:61">
      <c r="A964">
        <v>619</v>
      </c>
      <c r="B964">
        <v>82</v>
      </c>
      <c r="C964" t="s">
        <v>58</v>
      </c>
      <c r="D964">
        <v>1</v>
      </c>
      <c r="E964" s="2">
        <f t="shared" si="561"/>
        <v>77</v>
      </c>
      <c r="F964" s="3">
        <v>30758.612499999999</v>
      </c>
      <c r="G964" s="3" t="s">
        <v>48</v>
      </c>
      <c r="H964" s="3"/>
      <c r="J964">
        <v>1015</v>
      </c>
      <c r="K964">
        <v>15.7</v>
      </c>
      <c r="L964">
        <v>44.2</v>
      </c>
      <c r="M964">
        <v>44</v>
      </c>
      <c r="N964">
        <v>350</v>
      </c>
      <c r="O964" t="s">
        <v>46</v>
      </c>
      <c r="P964">
        <v>15.9</v>
      </c>
      <c r="Q964">
        <v>10.16</v>
      </c>
      <c r="R964">
        <v>349</v>
      </c>
      <c r="S964">
        <v>0.1419</v>
      </c>
      <c r="T964">
        <v>14</v>
      </c>
      <c r="U964">
        <v>15.9</v>
      </c>
      <c r="V964">
        <v>287</v>
      </c>
      <c r="W964">
        <v>16</v>
      </c>
      <c r="X964">
        <v>0.50009999999999999</v>
      </c>
      <c r="Y964">
        <v>0.161</v>
      </c>
      <c r="Z964">
        <v>5.6999999999999998E-4</v>
      </c>
      <c r="AA964">
        <v>16</v>
      </c>
      <c r="AM964">
        <v>212</v>
      </c>
      <c r="AN964">
        <f t="shared" si="572"/>
        <v>2403.2448399999998</v>
      </c>
      <c r="AO964">
        <f t="shared" si="567"/>
        <v>31.314270002234316</v>
      </c>
      <c r="AQ964">
        <f t="shared" si="568"/>
        <v>0.11917507450694595</v>
      </c>
      <c r="AS964">
        <f>0.15852+0.0847*COS(RADIANS(E964/365*360))</f>
        <v>0.17908937146152573</v>
      </c>
      <c r="AU964">
        <v>16</v>
      </c>
      <c r="AV964">
        <f t="shared" si="569"/>
        <v>3.38722446751978</v>
      </c>
      <c r="AW964">
        <f t="shared" si="570"/>
        <v>3.924393047146252</v>
      </c>
      <c r="AX964">
        <f t="shared" si="571"/>
        <v>1.1585866495643855</v>
      </c>
      <c r="AY964" s="5"/>
      <c r="BD964" s="5"/>
    </row>
    <row r="965" spans="1:61">
      <c r="A965">
        <v>619</v>
      </c>
      <c r="B965">
        <v>82</v>
      </c>
      <c r="C965" t="s">
        <v>58</v>
      </c>
      <c r="D965">
        <v>1</v>
      </c>
      <c r="E965" s="2">
        <f t="shared" si="561"/>
        <v>77</v>
      </c>
      <c r="F965" s="3">
        <v>30758.609722222223</v>
      </c>
      <c r="G965" s="3" t="s">
        <v>48</v>
      </c>
      <c r="H965" s="3"/>
      <c r="J965">
        <v>1015</v>
      </c>
      <c r="K965">
        <v>15.8</v>
      </c>
      <c r="L965">
        <v>44.1</v>
      </c>
      <c r="M965">
        <v>44</v>
      </c>
      <c r="N965">
        <v>350</v>
      </c>
      <c r="O965" t="s">
        <v>46</v>
      </c>
      <c r="P965">
        <v>15.9</v>
      </c>
      <c r="Q965">
        <v>10.012</v>
      </c>
      <c r="R965">
        <v>349</v>
      </c>
      <c r="S965">
        <v>0.16489999999999999</v>
      </c>
      <c r="T965">
        <v>16.5</v>
      </c>
      <c r="U965">
        <v>15.8</v>
      </c>
      <c r="V965">
        <v>287</v>
      </c>
      <c r="W965">
        <v>20</v>
      </c>
      <c r="X965">
        <v>0.58450000000000002</v>
      </c>
      <c r="Y965">
        <v>0.187</v>
      </c>
      <c r="Z965">
        <v>6.6E-4</v>
      </c>
      <c r="AA965">
        <v>19</v>
      </c>
      <c r="AM965">
        <v>212</v>
      </c>
      <c r="AN965">
        <f t="shared" si="572"/>
        <v>2402.4134400000003</v>
      </c>
      <c r="AO965">
        <f t="shared" si="567"/>
        <v>31.183818652308275</v>
      </c>
      <c r="AQ965">
        <f t="shared" si="568"/>
        <v>0.11820000000000015</v>
      </c>
      <c r="AS965">
        <f>0.15852+0.0847*COS(RADIANS(E965/365*360))</f>
        <v>0.17908937146152573</v>
      </c>
      <c r="AU965">
        <v>20</v>
      </c>
      <c r="AV965">
        <f t="shared" si="569"/>
        <v>3.8387038292981592</v>
      </c>
      <c r="AW965">
        <f t="shared" si="570"/>
        <v>4.4470297866226982</v>
      </c>
      <c r="AX965">
        <f t="shared" si="571"/>
        <v>1.1584717092997927</v>
      </c>
      <c r="AY965" s="5"/>
      <c r="BD965" s="5"/>
    </row>
    <row r="966" spans="1:61">
      <c r="A966">
        <v>619</v>
      </c>
      <c r="B966">
        <v>82</v>
      </c>
      <c r="C966" t="s">
        <v>58</v>
      </c>
      <c r="D966">
        <v>1</v>
      </c>
      <c r="E966" s="2">
        <f t="shared" si="561"/>
        <v>77</v>
      </c>
      <c r="F966" s="3">
        <v>30758.606944444444</v>
      </c>
      <c r="G966" s="3" t="s">
        <v>48</v>
      </c>
      <c r="H966" s="3"/>
      <c r="J966">
        <v>1015</v>
      </c>
      <c r="K966">
        <v>15.8</v>
      </c>
      <c r="L966">
        <v>44.4</v>
      </c>
      <c r="M966">
        <v>44</v>
      </c>
      <c r="N966">
        <v>350</v>
      </c>
      <c r="O966" t="s">
        <v>46</v>
      </c>
      <c r="P966">
        <v>15.9</v>
      </c>
      <c r="Q966">
        <v>10.657999999999999</v>
      </c>
      <c r="R966">
        <v>348</v>
      </c>
      <c r="S966">
        <v>0.18920000000000001</v>
      </c>
      <c r="T966">
        <v>17.8</v>
      </c>
      <c r="U966">
        <v>16.399999999999999</v>
      </c>
      <c r="V966">
        <v>216</v>
      </c>
      <c r="W966">
        <v>72</v>
      </c>
      <c r="X966">
        <v>1.4146000000000001</v>
      </c>
      <c r="Y966">
        <v>0.215</v>
      </c>
      <c r="Z966">
        <v>1.6100000000000001E-3</v>
      </c>
      <c r="AA966">
        <v>20</v>
      </c>
      <c r="AM966">
        <v>212</v>
      </c>
      <c r="AN966">
        <f t="shared" si="572"/>
        <v>2407.40184</v>
      </c>
      <c r="AO966">
        <f t="shared" si="567"/>
        <v>31.97337540828244</v>
      </c>
      <c r="AQ966">
        <f t="shared" si="568"/>
        <v>0.12416186975077967</v>
      </c>
      <c r="AS966">
        <f>0.15852+0.0847*COS(RADIANS(E966/365*360))</f>
        <v>0.17908937146152573</v>
      </c>
      <c r="AU966">
        <v>72</v>
      </c>
      <c r="AV966">
        <f t="shared" si="569"/>
        <v>9.3632404913770415</v>
      </c>
      <c r="AW966">
        <f t="shared" si="570"/>
        <v>10.934669679345912</v>
      </c>
      <c r="AX966">
        <f t="shared" si="571"/>
        <v>1.167829630074765</v>
      </c>
      <c r="AY966" s="5"/>
      <c r="BD966" s="5"/>
    </row>
    <row r="967" spans="1:61">
      <c r="E967" s="2"/>
      <c r="F967" s="3"/>
      <c r="H967" s="3"/>
    </row>
    <row r="968" spans="1:61">
      <c r="A968">
        <v>620</v>
      </c>
      <c r="B968">
        <v>82</v>
      </c>
      <c r="C968" t="s">
        <v>58</v>
      </c>
      <c r="D968">
        <v>1</v>
      </c>
      <c r="E968" s="2">
        <f t="shared" si="561"/>
        <v>77</v>
      </c>
      <c r="F968" s="3">
        <v>30758.542361111111</v>
      </c>
      <c r="G968" s="3" t="s">
        <v>48</v>
      </c>
      <c r="H968" s="3"/>
      <c r="J968">
        <v>1015</v>
      </c>
      <c r="K968">
        <v>16.899999999999999</v>
      </c>
      <c r="L968">
        <v>39</v>
      </c>
      <c r="M968">
        <v>37.5</v>
      </c>
      <c r="N968">
        <v>350</v>
      </c>
      <c r="O968" t="s">
        <v>46</v>
      </c>
      <c r="P968">
        <v>17.5</v>
      </c>
      <c r="Q968">
        <v>12.337</v>
      </c>
      <c r="R968">
        <v>351</v>
      </c>
      <c r="S968">
        <v>0.4662</v>
      </c>
      <c r="T968">
        <v>37.799999999999997</v>
      </c>
      <c r="U968">
        <v>17.399999999999999</v>
      </c>
      <c r="V968">
        <v>396</v>
      </c>
      <c r="W968">
        <v>0</v>
      </c>
      <c r="X968">
        <v>-1.2338</v>
      </c>
      <c r="Y968">
        <v>0.36499999999999999</v>
      </c>
      <c r="Z968">
        <v>-9.7000000000000005E-4</v>
      </c>
      <c r="AA968">
        <v>30</v>
      </c>
      <c r="AH968">
        <v>-1.1715</v>
      </c>
      <c r="AI968">
        <v>3.3399999999999999E-2</v>
      </c>
      <c r="AJ968">
        <v>3</v>
      </c>
      <c r="AK968">
        <f>AVERAGE(U968:U970)</f>
        <v>17.599999999999998</v>
      </c>
      <c r="AL968">
        <f>AVERAGE(V968:V970)</f>
        <v>364.33333333333331</v>
      </c>
      <c r="AM968">
        <v>212</v>
      </c>
      <c r="AN968">
        <f>8.314*(AK968+273.16)</f>
        <v>2417.3786400000004</v>
      </c>
      <c r="AO968">
        <f>0.5*AM968/1.01325*1000/EXP(-3.9489+28990/AN968)</f>
        <v>33.602563997853217</v>
      </c>
      <c r="AP968">
        <f>LN(-AH968)+57052/AN968</f>
        <v>23.759056101854426</v>
      </c>
      <c r="AQ968">
        <f>EXP(AP$968-57052/AN968)</f>
        <v>1.1715000000000007</v>
      </c>
      <c r="AR968">
        <f>AI968*4*(1+2*AO968/AL968)/(1-AO968/AL968)</f>
        <v>0.17432166517013201</v>
      </c>
      <c r="AS968">
        <f>0.15852+0.0847*COS(RADIANS(E968/365*360))</f>
        <v>0.17908937146152573</v>
      </c>
      <c r="AT968">
        <f>0.000000926*E968*E968 - 0.000385884*E968+ 0.056568805</f>
        <v>3.2345990999999998E-2</v>
      </c>
      <c r="AU968">
        <v>0</v>
      </c>
      <c r="AV968">
        <f>(X968+AQ968)/(V968-AO968)*(4*V968+8*AO968)</f>
        <v>-0.31851968703179528</v>
      </c>
      <c r="AW968">
        <f>(X968+AQ968)/(V968-AO968)*(4.5*V968+10.5*AO968)</f>
        <v>-0.36699960878974447</v>
      </c>
      <c r="AX968">
        <f>AW968/AV968</f>
        <v>1.152203847145906</v>
      </c>
      <c r="AY968" s="5"/>
      <c r="BD968" s="5"/>
      <c r="BG968">
        <f>AVERAGE(BA968:BA971)</f>
        <v>238.92061623965708</v>
      </c>
      <c r="BH968">
        <f>AVERAGE(BF968:BF971)</f>
        <v>18.705271384585775</v>
      </c>
      <c r="BI968">
        <f>BG968/BH968</f>
        <v>12.772902960207329</v>
      </c>
    </row>
    <row r="969" spans="1:61">
      <c r="A969">
        <v>620</v>
      </c>
      <c r="B969">
        <v>82</v>
      </c>
      <c r="C969" t="s">
        <v>58</v>
      </c>
      <c r="D969">
        <v>1</v>
      </c>
      <c r="E969" s="2">
        <f t="shared" si="561"/>
        <v>77</v>
      </c>
      <c r="F969" s="3">
        <v>30758.538888888888</v>
      </c>
      <c r="G969" s="3" t="s">
        <v>48</v>
      </c>
      <c r="H969" s="3"/>
      <c r="J969">
        <v>1015</v>
      </c>
      <c r="K969">
        <v>17.100000000000001</v>
      </c>
      <c r="L969">
        <v>39</v>
      </c>
      <c r="M969">
        <v>37.5</v>
      </c>
      <c r="N969">
        <v>350</v>
      </c>
      <c r="O969" t="s">
        <v>46</v>
      </c>
      <c r="P969">
        <v>17.5</v>
      </c>
      <c r="Q969">
        <v>12.621</v>
      </c>
      <c r="R969">
        <v>350</v>
      </c>
      <c r="S969">
        <v>0.56320000000000003</v>
      </c>
      <c r="T969">
        <v>44.6</v>
      </c>
      <c r="U969">
        <v>17.7</v>
      </c>
      <c r="V969">
        <v>357</v>
      </c>
      <c r="W969">
        <v>20</v>
      </c>
      <c r="X969">
        <v>-0.37890000000000001</v>
      </c>
      <c r="Y969">
        <v>0.441</v>
      </c>
      <c r="Z969">
        <v>-2.9999999999999997E-4</v>
      </c>
      <c r="AA969">
        <v>35</v>
      </c>
      <c r="AM969">
        <v>212</v>
      </c>
      <c r="AN969">
        <f>8.314*(U969+273.16)</f>
        <v>2418.2100399999999</v>
      </c>
      <c r="AO969">
        <f>0.5*AM969/1.01325*1000/EXP(-3.9489+28990/AN969)</f>
        <v>33.741395355468306</v>
      </c>
      <c r="AQ969">
        <f>EXP(AP$968-57052/AN969)</f>
        <v>1.1810443781891491</v>
      </c>
      <c r="AS969">
        <f>0.15852+0.0847*COS(RADIANS(E969/365*360))</f>
        <v>0.17908937146152573</v>
      </c>
      <c r="AU969">
        <v>20</v>
      </c>
      <c r="AV969">
        <f>(X969+AQ969)/(V969-AO969)*(4*V969+8*AO969)</f>
        <v>4.2133014164463489</v>
      </c>
      <c r="AW969">
        <f>(X969+AQ969)/(V969-AO969)*(4.5*V969+10.5*AO969)</f>
        <v>4.8655545814633614</v>
      </c>
      <c r="AX969">
        <f>AW969/AV969</f>
        <v>1.1548080947807304</v>
      </c>
      <c r="AY969" s="5"/>
      <c r="BD969" s="5"/>
    </row>
    <row r="970" spans="1:61">
      <c r="A970">
        <v>620</v>
      </c>
      <c r="B970">
        <v>82</v>
      </c>
      <c r="C970" t="s">
        <v>58</v>
      </c>
      <c r="D970">
        <v>1</v>
      </c>
      <c r="E970" s="2">
        <f t="shared" si="561"/>
        <v>77</v>
      </c>
      <c r="F970" s="3">
        <v>30758.536111111112</v>
      </c>
      <c r="G970" s="3" t="s">
        <v>48</v>
      </c>
      <c r="H970" s="3"/>
      <c r="J970">
        <v>1015</v>
      </c>
      <c r="K970">
        <v>17.2</v>
      </c>
      <c r="L970">
        <v>39.299999999999997</v>
      </c>
      <c r="M970">
        <v>37.5</v>
      </c>
      <c r="N970">
        <v>350</v>
      </c>
      <c r="O970" t="s">
        <v>46</v>
      </c>
      <c r="P970">
        <v>17.5</v>
      </c>
      <c r="Q970">
        <v>12.513999999999999</v>
      </c>
      <c r="R970">
        <v>350</v>
      </c>
      <c r="S970">
        <v>0.62260000000000004</v>
      </c>
      <c r="T970">
        <v>49.8</v>
      </c>
      <c r="U970">
        <v>17.7</v>
      </c>
      <c r="V970">
        <v>340</v>
      </c>
      <c r="W970">
        <v>40</v>
      </c>
      <c r="X970">
        <v>0.1024</v>
      </c>
      <c r="Y970">
        <v>0.48799999999999999</v>
      </c>
      <c r="Z970">
        <v>8.0000000000000007E-5</v>
      </c>
      <c r="AA970">
        <v>39</v>
      </c>
      <c r="AM970">
        <v>212</v>
      </c>
      <c r="AN970">
        <f>8.314*(U970+273.16)</f>
        <v>2418.2100399999999</v>
      </c>
      <c r="AO970">
        <f>0.5*AM970/1.01325*1000/EXP(-3.9489+28990/AN970)</f>
        <v>33.741395355468306</v>
      </c>
      <c r="AQ970">
        <f>EXP(AP$968-57052/AN970)</f>
        <v>1.1810443781891491</v>
      </c>
      <c r="AS970">
        <f>0.15852+0.0847*COS(RADIANS(E970/365*360))</f>
        <v>0.17908937146152573</v>
      </c>
      <c r="AU970">
        <v>40</v>
      </c>
      <c r="AV970">
        <f>(X970+AQ970)/(V970-AO970)*(4*V970+8*AO970)</f>
        <v>6.8305868180101132</v>
      </c>
      <c r="AW970">
        <f>(X970+AQ970)/(V970-AO970)*(4.5*V970+10.5*AO970)</f>
        <v>7.8965113334180668</v>
      </c>
      <c r="AX970">
        <f>AW970/AV970</f>
        <v>1.1560516751792753</v>
      </c>
      <c r="AY970" s="5"/>
      <c r="BD970" s="5"/>
    </row>
    <row r="971" spans="1:61">
      <c r="A971">
        <v>620</v>
      </c>
      <c r="B971">
        <v>82</v>
      </c>
      <c r="C971" t="s">
        <v>58</v>
      </c>
      <c r="D971">
        <v>1</v>
      </c>
      <c r="E971" s="2">
        <f t="shared" si="561"/>
        <v>77</v>
      </c>
      <c r="F971" s="3">
        <v>30758.53125</v>
      </c>
      <c r="G971" s="3" t="s">
        <v>48</v>
      </c>
      <c r="H971" s="3"/>
      <c r="J971">
        <v>1015</v>
      </c>
      <c r="K971">
        <v>17.2</v>
      </c>
      <c r="L971">
        <v>39.9</v>
      </c>
      <c r="M971">
        <v>37.5</v>
      </c>
      <c r="N971">
        <v>350</v>
      </c>
      <c r="O971" t="s">
        <v>46</v>
      </c>
      <c r="P971">
        <v>17.5</v>
      </c>
      <c r="Q971">
        <v>12.782</v>
      </c>
      <c r="R971">
        <v>348</v>
      </c>
      <c r="S971">
        <v>0.92449999999999999</v>
      </c>
      <c r="T971">
        <v>72.3</v>
      </c>
      <c r="U971">
        <v>18</v>
      </c>
      <c r="V971">
        <v>266</v>
      </c>
      <c r="W971">
        <v>150</v>
      </c>
      <c r="X971">
        <v>3.3925000000000001</v>
      </c>
      <c r="Y971">
        <v>0.72399999999999998</v>
      </c>
      <c r="Z971">
        <v>2.66E-3</v>
      </c>
      <c r="AA971">
        <v>57</v>
      </c>
      <c r="AM971">
        <v>212</v>
      </c>
      <c r="AN971">
        <f>8.314*(U971+273.16)</f>
        <v>2420.70424</v>
      </c>
      <c r="AO971">
        <f>0.5*AM971/1.01325*1000/EXP(-3.9489+28990/AN971)</f>
        <v>34.16075996917013</v>
      </c>
      <c r="AQ971">
        <f>EXP(AP$968-57052/AN971)</f>
        <v>1.2101061394797668</v>
      </c>
      <c r="AS971">
        <f>0.15852+0.0847*COS(RADIANS(E971/365*360))</f>
        <v>0.17908937146152573</v>
      </c>
      <c r="AU971">
        <v>150</v>
      </c>
      <c r="AV971">
        <f>(X971+AQ971)/(V971-AO971)*(4*V971+8*AO971)</f>
        <v>26.548573572339006</v>
      </c>
      <c r="AW971">
        <f>(X971+AQ971)/(V971-AO971)*(4.5*V971+10.5*AO971)</f>
        <v>30.884413895683874</v>
      </c>
      <c r="AX971">
        <f>AW971/AV971</f>
        <v>1.1633172611526814</v>
      </c>
      <c r="AY971" s="5">
        <f>W971*AS971*AV971/SQRT(W971^2*AS971^2-AV971^2)</f>
        <v>173.91754315198324</v>
      </c>
      <c r="AZ971">
        <f>LN(AY971)-LN(1+EXP(614.6/8.314-200000/AN971))+32879/AN971</f>
        <v>18.740825280847968</v>
      </c>
      <c r="BA971">
        <f>EXP(AZ971-32879/8.314/298.16)/(1+EXP(614.6/8.314-200000/298.16/8.314))</f>
        <v>238.92061623965708</v>
      </c>
      <c r="BB971">
        <f>+EXP(11.88-14510/AN971)*1000</f>
        <v>359918.12350011297</v>
      </c>
      <c r="BC971">
        <f>+EXP(38.08-80470/AN971)</f>
        <v>126.16716010285872</v>
      </c>
      <c r="BD971" s="5">
        <f>(X971+AQ971)*(V971+BC971*(1+212.78/BB971*1000))/(V971-AO971)</f>
        <v>9.2663074902707319</v>
      </c>
      <c r="BE971">
        <f>+LN(BD971)-LN(1+EXP(645/8.31-203000/AN971))+(74000/AN971)</f>
        <v>32.794058385312375</v>
      </c>
      <c r="BF971">
        <f>EXP(BE971-74000/8.314/298.16)/(1+EXP(645/8.314-203000/298.16/8.314))</f>
        <v>18.705271384585775</v>
      </c>
    </row>
    <row r="972" spans="1:61">
      <c r="E972" s="2"/>
      <c r="F972" s="3"/>
      <c r="H972" s="3"/>
    </row>
    <row r="973" spans="1:61">
      <c r="A973">
        <v>621</v>
      </c>
      <c r="B973">
        <v>82</v>
      </c>
      <c r="C973" t="s">
        <v>58</v>
      </c>
      <c r="D973">
        <v>1</v>
      </c>
      <c r="E973" s="2">
        <f t="shared" ref="E973:E985" si="573">ROUND(F973,0)-"1-1-84"+1</f>
        <v>77</v>
      </c>
      <c r="F973" s="3">
        <v>30758.479166666668</v>
      </c>
      <c r="G973" s="3" t="s">
        <v>48</v>
      </c>
      <c r="H973" s="3"/>
      <c r="J973">
        <v>1015</v>
      </c>
      <c r="K973">
        <v>16.7</v>
      </c>
      <c r="L973">
        <v>44.6</v>
      </c>
      <c r="M973">
        <v>43.5</v>
      </c>
      <c r="N973">
        <v>350</v>
      </c>
      <c r="O973" t="s">
        <v>46</v>
      </c>
      <c r="P973">
        <v>16.399999999999999</v>
      </c>
      <c r="Q973">
        <v>10.750999999999999</v>
      </c>
      <c r="R973">
        <v>350</v>
      </c>
      <c r="S973">
        <v>0.50670000000000004</v>
      </c>
      <c r="T973">
        <v>47.1</v>
      </c>
      <c r="U973">
        <v>16.899999999999999</v>
      </c>
      <c r="V973">
        <v>379</v>
      </c>
      <c r="W973">
        <v>0</v>
      </c>
      <c r="X973">
        <v>-1.0172000000000001</v>
      </c>
      <c r="Y973">
        <v>0.38200000000000001</v>
      </c>
      <c r="Z973">
        <v>-7.6999999999999996E-4</v>
      </c>
      <c r="AA973">
        <v>36</v>
      </c>
      <c r="AH973">
        <v>-1.0315000000000001</v>
      </c>
      <c r="AI973">
        <v>4.0099999999999997E-2</v>
      </c>
      <c r="AJ973">
        <v>5</v>
      </c>
      <c r="AK973">
        <f>AVERAGE(U973:U977)</f>
        <v>16.940000000000001</v>
      </c>
      <c r="AL973">
        <f>AVERAGE(V973:V977)</f>
        <v>355</v>
      </c>
      <c r="AM973">
        <v>212</v>
      </c>
      <c r="AN973">
        <f>8.314*(AK973+273.16)</f>
        <v>2411.8914000000004</v>
      </c>
      <c r="AO973">
        <f t="shared" ref="AO973:AO979" si="574">0.5*AM973/1.01325*1000/EXP(-3.9489+28990/AN973)</f>
        <v>32.698162867219594</v>
      </c>
      <c r="AP973">
        <f>LN(-AH973)+57052/AN973</f>
        <v>23.685478761185571</v>
      </c>
      <c r="AQ973">
        <f t="shared" ref="AQ973:AQ979" si="575">EXP(AP$973-57052/AN973)</f>
        <v>1.0314999999999999</v>
      </c>
      <c r="AR973">
        <f>AI973*4*(1+2*AO973/AL973)/(1-AO973/AL973)</f>
        <v>0.20921869775139973</v>
      </c>
      <c r="AS973">
        <f>0.15852+0.0847*COS(RADIANS(E973/365*360))</f>
        <v>0.17908937146152573</v>
      </c>
      <c r="AT973">
        <f>0.000000926*E973*E973 - 0.000385884*E973+ 0.056568805</f>
        <v>3.2345990999999998E-2</v>
      </c>
      <c r="AU973">
        <v>0</v>
      </c>
      <c r="AV973">
        <f t="shared" ref="AV973:AV979" si="576">(X973+AQ973)/(V973-AO973)*(4*V973+8*AO973)</f>
        <v>7.3402642164624318E-2</v>
      </c>
      <c r="AW973">
        <f t="shared" ref="AW973:AW979" si="577">(X973+AQ973)/(V973-AO973)*(4.5*V973+10.5*AO973)</f>
        <v>8.4603302705780523E-2</v>
      </c>
      <c r="AX973">
        <f t="shared" ref="AX973:AX979" si="578">AW973/AV973</f>
        <v>1.1525920622317087</v>
      </c>
      <c r="AY973" s="5"/>
      <c r="BD973" s="5"/>
      <c r="BG973">
        <f>AVERAGE(BA973:BA979)</f>
        <v>44.414202048055564</v>
      </c>
      <c r="BH973">
        <f>AVERAGE(BF973:BF979)</f>
        <v>16.725465450502039</v>
      </c>
      <c r="BI973">
        <f>BG973/BH973</f>
        <v>2.6554837699134053</v>
      </c>
    </row>
    <row r="974" spans="1:61">
      <c r="A974">
        <v>621</v>
      </c>
      <c r="B974">
        <v>82</v>
      </c>
      <c r="C974" t="s">
        <v>58</v>
      </c>
      <c r="D974">
        <v>1</v>
      </c>
      <c r="E974" s="2">
        <f t="shared" si="573"/>
        <v>77</v>
      </c>
      <c r="F974" s="3">
        <v>30758.470833333333</v>
      </c>
      <c r="G974" s="3" t="s">
        <v>48</v>
      </c>
      <c r="H974" s="3"/>
      <c r="J974">
        <v>1015</v>
      </c>
      <c r="K974">
        <v>16.8</v>
      </c>
      <c r="L974">
        <v>44.9</v>
      </c>
      <c r="M974">
        <v>44.5</v>
      </c>
      <c r="N974">
        <v>350</v>
      </c>
      <c r="O974" t="s">
        <v>46</v>
      </c>
      <c r="P974">
        <v>16.2</v>
      </c>
      <c r="Q974">
        <v>11.51</v>
      </c>
      <c r="R974">
        <v>350</v>
      </c>
      <c r="S974">
        <v>0.62860000000000005</v>
      </c>
      <c r="T974">
        <v>54.6</v>
      </c>
      <c r="U974">
        <v>17.600000000000001</v>
      </c>
      <c r="V974">
        <v>350</v>
      </c>
      <c r="W974">
        <v>18</v>
      </c>
      <c r="X974">
        <v>-0.22</v>
      </c>
      <c r="Y974">
        <v>0.47399999999999998</v>
      </c>
      <c r="Z974">
        <v>-1.7000000000000001E-4</v>
      </c>
      <c r="AA974">
        <v>41</v>
      </c>
      <c r="AM974">
        <v>212</v>
      </c>
      <c r="AN974">
        <f t="shared" ref="AN974:AN979" si="579">8.314*(U974+273.16)</f>
        <v>2417.3786400000004</v>
      </c>
      <c r="AO974">
        <f t="shared" si="574"/>
        <v>33.602563997853217</v>
      </c>
      <c r="AQ974">
        <f t="shared" si="575"/>
        <v>1.0883988140472503</v>
      </c>
      <c r="AS974">
        <f>0.15852+0.0847*COS(RADIANS(E974/365*360))</f>
        <v>0.17908937146152573</v>
      </c>
      <c r="AU974">
        <v>18</v>
      </c>
      <c r="AV974">
        <f t="shared" si="576"/>
        <v>4.5803207882309707</v>
      </c>
      <c r="AW974">
        <f t="shared" si="577"/>
        <v>5.2912015782650883</v>
      </c>
      <c r="AX974">
        <f t="shared" si="578"/>
        <v>1.1552032756877444</v>
      </c>
      <c r="AY974" s="5"/>
      <c r="BD974" s="5"/>
    </row>
    <row r="975" spans="1:61">
      <c r="A975">
        <v>621</v>
      </c>
      <c r="B975">
        <v>82</v>
      </c>
      <c r="C975" t="s">
        <v>58</v>
      </c>
      <c r="D975">
        <v>1</v>
      </c>
      <c r="E975" s="2">
        <f t="shared" si="573"/>
        <v>77</v>
      </c>
      <c r="F975" s="3">
        <v>30758.484027777777</v>
      </c>
      <c r="G975" s="3" t="s">
        <v>48</v>
      </c>
      <c r="H975" s="3"/>
      <c r="J975">
        <v>1015</v>
      </c>
      <c r="K975">
        <v>16.399999999999999</v>
      </c>
      <c r="L975">
        <v>44.8</v>
      </c>
      <c r="M975">
        <v>43</v>
      </c>
      <c r="N975">
        <v>350</v>
      </c>
      <c r="O975" t="s">
        <v>46</v>
      </c>
      <c r="P975">
        <v>16.5</v>
      </c>
      <c r="Q975">
        <v>10.391999999999999</v>
      </c>
      <c r="R975">
        <v>350</v>
      </c>
      <c r="S975">
        <v>0.42970000000000003</v>
      </c>
      <c r="T975">
        <v>41.3</v>
      </c>
      <c r="U975">
        <v>16.5</v>
      </c>
      <c r="V975">
        <v>361</v>
      </c>
      <c r="W975">
        <v>18</v>
      </c>
      <c r="X975">
        <v>-0.43780000000000002</v>
      </c>
      <c r="Y975">
        <v>0.32400000000000001</v>
      </c>
      <c r="Z975">
        <v>-3.3E-4</v>
      </c>
      <c r="AA975">
        <v>31</v>
      </c>
      <c r="AM975">
        <v>212</v>
      </c>
      <c r="AN975">
        <f t="shared" si="579"/>
        <v>2408.23324</v>
      </c>
      <c r="AO975">
        <f t="shared" si="574"/>
        <v>32.1065749241044</v>
      </c>
      <c r="AQ975">
        <f t="shared" si="575"/>
        <v>0.99509446572411431</v>
      </c>
      <c r="AS975">
        <f>0.15852+0.0847*COS(RADIANS(E975/365*360))</f>
        <v>0.17908937146152573</v>
      </c>
      <c r="AU975">
        <v>18</v>
      </c>
      <c r="AV975">
        <f t="shared" si="576"/>
        <v>2.8820148667774945</v>
      </c>
      <c r="AW975">
        <f t="shared" si="577"/>
        <v>3.3238713506098114</v>
      </c>
      <c r="AX975">
        <f t="shared" si="578"/>
        <v>1.1533151299550288</v>
      </c>
      <c r="AY975" s="5"/>
      <c r="BD975" s="5"/>
    </row>
    <row r="976" spans="1:61">
      <c r="A976">
        <v>621</v>
      </c>
      <c r="B976">
        <v>82</v>
      </c>
      <c r="C976" t="s">
        <v>58</v>
      </c>
      <c r="D976">
        <v>1</v>
      </c>
      <c r="E976" s="2">
        <f t="shared" si="573"/>
        <v>77</v>
      </c>
      <c r="F976" s="3">
        <v>30758.46875</v>
      </c>
      <c r="G976" s="3" t="s">
        <v>48</v>
      </c>
      <c r="H976" s="3"/>
      <c r="J976">
        <v>1015</v>
      </c>
      <c r="K976">
        <v>16.8</v>
      </c>
      <c r="L976">
        <v>45.1</v>
      </c>
      <c r="M976">
        <v>45</v>
      </c>
      <c r="N976">
        <v>350</v>
      </c>
      <c r="O976" t="s">
        <v>46</v>
      </c>
      <c r="P976">
        <v>16.100000000000001</v>
      </c>
      <c r="Q976">
        <v>11.346</v>
      </c>
      <c r="R976">
        <v>350</v>
      </c>
      <c r="S976">
        <v>0.73229999999999995</v>
      </c>
      <c r="T976">
        <v>64.5</v>
      </c>
      <c r="U976">
        <v>17.5</v>
      </c>
      <c r="V976">
        <v>335</v>
      </c>
      <c r="W976">
        <v>28</v>
      </c>
      <c r="X976">
        <v>0.34229999999999999</v>
      </c>
      <c r="Y976">
        <v>0.55200000000000005</v>
      </c>
      <c r="Z976">
        <v>2.5999999999999998E-4</v>
      </c>
      <c r="AA976">
        <v>49</v>
      </c>
      <c r="AM976">
        <v>212</v>
      </c>
      <c r="AN976">
        <f t="shared" si="579"/>
        <v>2416.5472400000003</v>
      </c>
      <c r="AO976">
        <f t="shared" si="574"/>
        <v>33.464208932505827</v>
      </c>
      <c r="AQ976">
        <f t="shared" si="575"/>
        <v>1.079597105114209</v>
      </c>
      <c r="AS976">
        <f>0.15852+0.0847*COS(RADIANS(E976/365*360))</f>
        <v>0.17908937146152573</v>
      </c>
      <c r="AU976">
        <v>28</v>
      </c>
      <c r="AV976">
        <f t="shared" si="576"/>
        <v>7.581200915515498</v>
      </c>
      <c r="AW976">
        <f t="shared" si="577"/>
        <v>8.7655525918372685</v>
      </c>
      <c r="AX976">
        <f t="shared" si="578"/>
        <v>1.1562221723866868</v>
      </c>
      <c r="AY976" s="5"/>
      <c r="BD976" s="5"/>
    </row>
    <row r="977" spans="1:61">
      <c r="A977">
        <v>621</v>
      </c>
      <c r="B977">
        <v>82</v>
      </c>
      <c r="C977" t="s">
        <v>58</v>
      </c>
      <c r="D977">
        <v>1</v>
      </c>
      <c r="E977" s="2">
        <f t="shared" si="573"/>
        <v>77</v>
      </c>
      <c r="F977" s="3">
        <v>30758.486805555556</v>
      </c>
      <c r="G977" s="3" t="s">
        <v>48</v>
      </c>
      <c r="H977" s="3"/>
      <c r="J977">
        <v>1015</v>
      </c>
      <c r="K977">
        <v>16.100000000000001</v>
      </c>
      <c r="L977">
        <v>45.1</v>
      </c>
      <c r="M977">
        <v>42.5</v>
      </c>
      <c r="N977">
        <v>350</v>
      </c>
      <c r="O977" t="s">
        <v>46</v>
      </c>
      <c r="P977">
        <v>16.600000000000001</v>
      </c>
      <c r="Q977">
        <v>10.14</v>
      </c>
      <c r="R977">
        <v>350</v>
      </c>
      <c r="S977">
        <v>0.37490000000000001</v>
      </c>
      <c r="T977">
        <v>37</v>
      </c>
      <c r="U977">
        <v>16.2</v>
      </c>
      <c r="V977">
        <v>350</v>
      </c>
      <c r="W977">
        <v>28</v>
      </c>
      <c r="X977">
        <v>-0.13120000000000001</v>
      </c>
      <c r="Y977">
        <v>0.28199999999999997</v>
      </c>
      <c r="Z977">
        <v>-1E-4</v>
      </c>
      <c r="AA977">
        <v>28</v>
      </c>
      <c r="AM977">
        <v>212</v>
      </c>
      <c r="AN977">
        <f t="shared" si="579"/>
        <v>2405.7390399999999</v>
      </c>
      <c r="AO977">
        <f t="shared" si="574"/>
        <v>31.708358548067597</v>
      </c>
      <c r="AQ977">
        <f t="shared" si="575"/>
        <v>0.97095115360328699</v>
      </c>
      <c r="AS977">
        <f>0.15852+0.0847*COS(RADIANS(E977/365*360))</f>
        <v>0.17908937146152573</v>
      </c>
      <c r="AU977">
        <v>28</v>
      </c>
      <c r="AV977">
        <f t="shared" si="576"/>
        <v>4.3628813313062329</v>
      </c>
      <c r="AW977">
        <f t="shared" si="577"/>
        <v>5.0337260873311482</v>
      </c>
      <c r="AX977">
        <f t="shared" si="578"/>
        <v>1.1537618617337151</v>
      </c>
      <c r="AY977" s="5"/>
      <c r="BD977" s="5"/>
    </row>
    <row r="978" spans="1:61">
      <c r="A978">
        <v>621</v>
      </c>
      <c r="B978">
        <v>82</v>
      </c>
      <c r="C978" t="s">
        <v>58</v>
      </c>
      <c r="D978">
        <v>1</v>
      </c>
      <c r="E978" s="2">
        <f t="shared" si="573"/>
        <v>77</v>
      </c>
      <c r="F978" s="3">
        <v>30758.465277777777</v>
      </c>
      <c r="G978" s="3" t="s">
        <v>48</v>
      </c>
      <c r="H978" s="3"/>
      <c r="J978">
        <v>1015</v>
      </c>
      <c r="K978">
        <v>16.7</v>
      </c>
      <c r="L978">
        <v>45.2</v>
      </c>
      <c r="M978">
        <v>45.5</v>
      </c>
      <c r="N978">
        <v>350</v>
      </c>
      <c r="O978" t="s">
        <v>46</v>
      </c>
      <c r="P978">
        <v>16</v>
      </c>
      <c r="Q978">
        <v>11.507999999999999</v>
      </c>
      <c r="R978">
        <v>350</v>
      </c>
      <c r="S978">
        <v>0.85340000000000005</v>
      </c>
      <c r="T978">
        <v>74.2</v>
      </c>
      <c r="U978">
        <v>17.600000000000001</v>
      </c>
      <c r="V978">
        <v>331</v>
      </c>
      <c r="W978">
        <v>80</v>
      </c>
      <c r="X978">
        <v>0.56810000000000005</v>
      </c>
      <c r="Y978">
        <v>0.64300000000000002</v>
      </c>
      <c r="Z978">
        <v>4.2999999999999999E-4</v>
      </c>
      <c r="AA978">
        <v>56</v>
      </c>
      <c r="AM978">
        <v>212</v>
      </c>
      <c r="AN978">
        <f t="shared" si="579"/>
        <v>2417.3786400000004</v>
      </c>
      <c r="AO978">
        <f t="shared" si="574"/>
        <v>33.602563997853217</v>
      </c>
      <c r="AQ978">
        <f t="shared" si="575"/>
        <v>1.0883988140472503</v>
      </c>
      <c r="AS978">
        <f>0.15852+0.0847*COS(RADIANS(E978/365*360))</f>
        <v>0.17908937146152573</v>
      </c>
      <c r="AU978">
        <v>80</v>
      </c>
      <c r="AV978">
        <f t="shared" si="576"/>
        <v>8.8719839839864623</v>
      </c>
      <c r="AW978">
        <f t="shared" si="577"/>
        <v>10.261730572959452</v>
      </c>
      <c r="AX978">
        <f t="shared" si="578"/>
        <v>1.1566443978575052</v>
      </c>
      <c r="AY978" s="5"/>
      <c r="BD978" s="5"/>
    </row>
    <row r="979" spans="1:61">
      <c r="A979">
        <v>621</v>
      </c>
      <c r="B979">
        <v>82</v>
      </c>
      <c r="C979" t="s">
        <v>58</v>
      </c>
      <c r="D979">
        <v>1</v>
      </c>
      <c r="E979" s="2">
        <f t="shared" si="573"/>
        <v>77</v>
      </c>
      <c r="F979" s="3">
        <v>30758.458333333332</v>
      </c>
      <c r="G979" s="3" t="s">
        <v>48</v>
      </c>
      <c r="H979" s="3"/>
      <c r="J979">
        <v>1015</v>
      </c>
      <c r="K979">
        <v>16.7</v>
      </c>
      <c r="L979">
        <v>46.2</v>
      </c>
      <c r="M979">
        <v>46.1</v>
      </c>
      <c r="N979">
        <v>350</v>
      </c>
      <c r="O979" t="s">
        <v>46</v>
      </c>
      <c r="P979">
        <v>15.9</v>
      </c>
      <c r="Q979">
        <v>11.83</v>
      </c>
      <c r="R979">
        <v>348</v>
      </c>
      <c r="S979">
        <v>1.0455000000000001</v>
      </c>
      <c r="T979">
        <v>88.4</v>
      </c>
      <c r="U979">
        <v>18</v>
      </c>
      <c r="V979">
        <v>285</v>
      </c>
      <c r="W979">
        <v>202</v>
      </c>
      <c r="X979">
        <v>3.1543000000000001</v>
      </c>
      <c r="Y979">
        <v>0.78800000000000003</v>
      </c>
      <c r="Z979">
        <v>2.3800000000000002E-3</v>
      </c>
      <c r="AA979">
        <v>67</v>
      </c>
      <c r="AM979">
        <v>212</v>
      </c>
      <c r="AN979">
        <f t="shared" si="579"/>
        <v>2420.70424</v>
      </c>
      <c r="AO979">
        <f t="shared" si="574"/>
        <v>34.16075996917013</v>
      </c>
      <c r="AQ979">
        <f t="shared" si="575"/>
        <v>1.1242663995570412</v>
      </c>
      <c r="AS979">
        <f>0.15852+0.0847*COS(RADIANS(E979/365*360))</f>
        <v>0.17908937146152573</v>
      </c>
      <c r="AU979">
        <v>202</v>
      </c>
      <c r="AV979">
        <f t="shared" si="576"/>
        <v>24.106429014261188</v>
      </c>
      <c r="AW979">
        <f t="shared" si="577"/>
        <v>27.993753068047965</v>
      </c>
      <c r="AX979">
        <f t="shared" si="578"/>
        <v>1.1612567357648478</v>
      </c>
      <c r="AY979" s="5">
        <f>W979*AS979*AV979/SQRT(W979^2*AS979^2-AV979^2)</f>
        <v>32.330441059575179</v>
      </c>
      <c r="AZ979">
        <f>LN(AY979)-LN(1+EXP(614.6/8.314-200000/AN979))+32879/AN979</f>
        <v>17.058253217954398</v>
      </c>
      <c r="BA979">
        <f>EXP(AZ979-32879/8.314/298.16)/(1+EXP(614.6/8.314-200000/298.16/8.314))</f>
        <v>44.414202048055564</v>
      </c>
      <c r="BB979">
        <f>+EXP(11.88-14510/AN979)*1000</f>
        <v>359918.12350011297</v>
      </c>
      <c r="BC979">
        <f>+EXP(38.08-80470/AN979)</f>
        <v>126.16716010285872</v>
      </c>
      <c r="BD979" s="5">
        <f>(X979+AQ979)*(V979+BC979*(1+212.78/BB979*1000))/(V979-AO979)</f>
        <v>8.2855416847876313</v>
      </c>
      <c r="BE979">
        <f>+LN(BD979)-LN(1+EXP(645/8.31-203000/AN979))+(74000/AN979)</f>
        <v>32.682185444205629</v>
      </c>
      <c r="BF979">
        <f>EXP(BE979-74000/8.314/298.16)/(1+EXP(645/8.314-203000/298.16/8.314))</f>
        <v>16.725465450502039</v>
      </c>
    </row>
    <row r="980" spans="1:61">
      <c r="E980" s="2"/>
      <c r="F980" s="3"/>
      <c r="H980" s="3"/>
    </row>
    <row r="981" spans="1:61">
      <c r="A981">
        <v>622</v>
      </c>
      <c r="B981">
        <v>82</v>
      </c>
      <c r="C981" t="s">
        <v>58</v>
      </c>
      <c r="D981">
        <v>1</v>
      </c>
      <c r="E981" s="2">
        <f t="shared" si="573"/>
        <v>77</v>
      </c>
      <c r="F981" s="3">
        <v>30758.438194444443</v>
      </c>
      <c r="G981" s="3" t="s">
        <v>48</v>
      </c>
      <c r="H981" s="3"/>
      <c r="J981">
        <v>1015</v>
      </c>
      <c r="K981">
        <v>15.7</v>
      </c>
      <c r="L981">
        <v>48</v>
      </c>
      <c r="M981">
        <v>46.5</v>
      </c>
      <c r="N981">
        <v>350</v>
      </c>
      <c r="O981" t="s">
        <v>46</v>
      </c>
      <c r="P981">
        <v>15.8</v>
      </c>
      <c r="Q981">
        <v>10.305999999999999</v>
      </c>
      <c r="R981">
        <v>350</v>
      </c>
      <c r="S981">
        <v>0.19209999999999999</v>
      </c>
      <c r="T981">
        <v>18.600000000000001</v>
      </c>
      <c r="U981">
        <v>16.600000000000001</v>
      </c>
      <c r="V981">
        <v>408</v>
      </c>
      <c r="W981">
        <v>0</v>
      </c>
      <c r="X981">
        <v>-0.74419999999999997</v>
      </c>
      <c r="Y981">
        <v>0.13700000000000001</v>
      </c>
      <c r="Z981">
        <v>-5.2999999999999998E-4</v>
      </c>
      <c r="AA981">
        <v>13</v>
      </c>
      <c r="AH981">
        <v>-0.63139999999999996</v>
      </c>
      <c r="AI981">
        <v>2.5600000000000001E-2</v>
      </c>
      <c r="AJ981">
        <v>3</v>
      </c>
      <c r="AK981">
        <f>AVERAGE(U981:U983)</f>
        <v>16.866666666666667</v>
      </c>
      <c r="AL981">
        <f>AVERAGE(V981:V983)</f>
        <v>352.66666666666669</v>
      </c>
      <c r="AM981">
        <v>212</v>
      </c>
      <c r="AN981">
        <f>8.314*(AK981+273.16)</f>
        <v>2411.2817066666671</v>
      </c>
      <c r="AO981">
        <f>0.5*AM981/1.01325*1000/EXP(-3.9489+28990/AN981)</f>
        <v>32.598938683385718</v>
      </c>
      <c r="AP981">
        <f>LN(-AH981)+57052/AN981</f>
        <v>23.200630043594224</v>
      </c>
      <c r="AQ981">
        <f>EXP(AP$981-57052/AN981)</f>
        <v>0.63139999999999918</v>
      </c>
      <c r="AS981">
        <f>0.15852+0.0847*COS(RADIANS(E981/365*360))</f>
        <v>0.17908937146152573</v>
      </c>
      <c r="AT981">
        <f>0.000000926*E981*E981 - 0.000385884*E981+ 0.056568805</f>
        <v>3.2345990999999998E-2</v>
      </c>
      <c r="AU981">
        <v>0</v>
      </c>
      <c r="AV981">
        <f>(X981+AQ981)/(V981-AO981)*(4*V981+8*AO981)</f>
        <v>-0.56874341675826123</v>
      </c>
      <c r="AW981">
        <f>(X981+AQ981)/(V981-AO981)*(4.5*V981+10.5*AO981)</f>
        <v>-0.65452927094782609</v>
      </c>
      <c r="AX981">
        <f>AW981/AV981</f>
        <v>1.1508340169957998</v>
      </c>
      <c r="AY981" s="5"/>
      <c r="BD981" s="5"/>
      <c r="BG981">
        <f>AVERAGE(BA981:BA985)</f>
        <v>21.163126816548946</v>
      </c>
      <c r="BH981">
        <f>AVERAGE(BF981:BF985)</f>
        <v>9.7101423324491982</v>
      </c>
      <c r="BI981">
        <f>BG981/BH981</f>
        <v>2.1794867770193593</v>
      </c>
    </row>
    <row r="982" spans="1:61">
      <c r="A982">
        <v>622</v>
      </c>
      <c r="B982">
        <v>82</v>
      </c>
      <c r="C982" t="s">
        <v>58</v>
      </c>
      <c r="D982">
        <v>1</v>
      </c>
      <c r="E982" s="2">
        <f t="shared" si="573"/>
        <v>77</v>
      </c>
      <c r="F982" s="3">
        <v>30758.433333333334</v>
      </c>
      <c r="G982" s="3" t="s">
        <v>48</v>
      </c>
      <c r="H982" s="3"/>
      <c r="J982">
        <v>1015</v>
      </c>
      <c r="K982">
        <v>15.9</v>
      </c>
      <c r="L982">
        <v>47.9</v>
      </c>
      <c r="M982">
        <v>46.8</v>
      </c>
      <c r="N982">
        <v>350</v>
      </c>
      <c r="O982" t="s">
        <v>46</v>
      </c>
      <c r="P982">
        <v>15.7</v>
      </c>
      <c r="Q982">
        <v>10.214</v>
      </c>
      <c r="R982">
        <v>350</v>
      </c>
      <c r="S982">
        <v>0.24049999999999999</v>
      </c>
      <c r="T982">
        <v>23.5</v>
      </c>
      <c r="U982">
        <v>16.600000000000001</v>
      </c>
      <c r="V982">
        <v>326</v>
      </c>
      <c r="W982">
        <v>25</v>
      </c>
      <c r="X982">
        <v>0.2626</v>
      </c>
      <c r="Y982">
        <v>0.17199999999999999</v>
      </c>
      <c r="Z982">
        <v>1.9000000000000001E-4</v>
      </c>
      <c r="AA982">
        <v>17</v>
      </c>
      <c r="AH982">
        <v>-0.74419999999999997</v>
      </c>
      <c r="AI982">
        <v>4.0300000000000002E-2</v>
      </c>
      <c r="AJ982">
        <v>2</v>
      </c>
      <c r="AK982">
        <f>AVERAGE(U981:U982)</f>
        <v>16.600000000000001</v>
      </c>
      <c r="AL982">
        <f>AVERAGE(V981:V982)</f>
        <v>367</v>
      </c>
      <c r="AM982">
        <v>212</v>
      </c>
      <c r="AN982">
        <f>8.314*(AK982+273.16)</f>
        <v>2409.0646400000005</v>
      </c>
      <c r="AO982">
        <f>0.5*AM982/1.01325*1000/EXP(-3.9489+28990/AN982)</f>
        <v>32.240236829852087</v>
      </c>
      <c r="AP982">
        <f>LN(-AH982)+57052/AN982</f>
        <v>23.386775035588315</v>
      </c>
      <c r="AQ982">
        <f>EXP(AP$981-57052/AN982)</f>
        <v>0.61780002683349444</v>
      </c>
      <c r="AR982">
        <f>AI982*4*(1+2*AO982/AL982)/(1-AO982/AL982)</f>
        <v>0.20777482841804937</v>
      </c>
      <c r="AS982">
        <f>0.15852+0.0847*COS(RADIANS(E982/365*360))</f>
        <v>0.17908937146152573</v>
      </c>
      <c r="AU982">
        <v>25</v>
      </c>
      <c r="AV982">
        <f>(X982+AQ982)/(V982-AO982)*(4*V982+8*AO982)</f>
        <v>4.681090640569991</v>
      </c>
      <c r="AW982">
        <f>(X982+AQ982)/(V982-AO982)*(4.5*V982+10.5*AO982)</f>
        <v>5.4111632872957429</v>
      </c>
      <c r="AX982">
        <f>AW982/AV982</f>
        <v>1.1559620829381878</v>
      </c>
      <c r="AY982" s="5"/>
      <c r="BD982" s="5"/>
    </row>
    <row r="983" spans="1:61">
      <c r="A983">
        <v>622</v>
      </c>
      <c r="B983">
        <v>82</v>
      </c>
      <c r="C983" t="s">
        <v>58</v>
      </c>
      <c r="D983">
        <v>1</v>
      </c>
      <c r="E983" s="2">
        <f t="shared" si="573"/>
        <v>77</v>
      </c>
      <c r="F983" s="3">
        <v>30758.427083333332</v>
      </c>
      <c r="G983" s="3" t="s">
        <v>48</v>
      </c>
      <c r="H983" s="3"/>
      <c r="J983">
        <v>1015</v>
      </c>
      <c r="K983">
        <v>16.100000000000001</v>
      </c>
      <c r="L983">
        <v>47.7</v>
      </c>
      <c r="M983">
        <v>47</v>
      </c>
      <c r="N983">
        <v>350</v>
      </c>
      <c r="O983" t="s">
        <v>46</v>
      </c>
      <c r="P983">
        <v>15.6</v>
      </c>
      <c r="Q983">
        <v>11.121</v>
      </c>
      <c r="R983">
        <v>350</v>
      </c>
      <c r="S983">
        <v>0.34770000000000001</v>
      </c>
      <c r="T983">
        <v>31.3</v>
      </c>
      <c r="U983">
        <v>17.399999999999999</v>
      </c>
      <c r="V983">
        <v>324</v>
      </c>
      <c r="W983">
        <v>45</v>
      </c>
      <c r="X983">
        <v>0.38</v>
      </c>
      <c r="Y983">
        <v>0.248</v>
      </c>
      <c r="Z983">
        <v>2.7E-4</v>
      </c>
      <c r="AA983">
        <v>22</v>
      </c>
      <c r="AM983">
        <v>212</v>
      </c>
      <c r="AN983">
        <f>8.314*(U983+273.16)</f>
        <v>2415.7158399999998</v>
      </c>
      <c r="AO983">
        <f>0.5*AM983/1.01325*1000/EXP(-3.9489+28990/AN983)</f>
        <v>33.326328884140914</v>
      </c>
      <c r="AQ983">
        <f>EXP(AP$981-57052/AN983)</f>
        <v>0.65942561480742279</v>
      </c>
      <c r="AS983">
        <f>0.15852+0.0847*COS(RADIANS(E983/365*360))</f>
        <v>0.17908937146152573</v>
      </c>
      <c r="AU983">
        <v>45</v>
      </c>
      <c r="AV983">
        <f>(X983+AQ983)/(V983-AO983)*(4*V983+8*AO983)</f>
        <v>5.5877696444698168</v>
      </c>
      <c r="AW983">
        <f>(X983+AQ983)/(V983-AO983)*(4.5*V983+10.5*AO983)</f>
        <v>6.4649992481835596</v>
      </c>
      <c r="AX983">
        <f>AW983/AV983</f>
        <v>1.1569910106408792</v>
      </c>
      <c r="AY983" s="5"/>
      <c r="BD983" s="5"/>
    </row>
    <row r="984" spans="1:61">
      <c r="A984">
        <v>622</v>
      </c>
      <c r="B984">
        <v>82</v>
      </c>
      <c r="C984" t="s">
        <v>58</v>
      </c>
      <c r="D984">
        <v>1</v>
      </c>
      <c r="E984" s="2">
        <f t="shared" si="573"/>
        <v>77</v>
      </c>
      <c r="F984" s="3">
        <v>30758.420138888891</v>
      </c>
      <c r="G984" s="3" t="s">
        <v>48</v>
      </c>
      <c r="H984" s="3"/>
      <c r="J984">
        <v>1015</v>
      </c>
      <c r="K984">
        <v>16.2</v>
      </c>
      <c r="L984">
        <v>47</v>
      </c>
      <c r="M984">
        <v>47.2</v>
      </c>
      <c r="N984">
        <v>350</v>
      </c>
      <c r="O984" t="s">
        <v>46</v>
      </c>
      <c r="P984">
        <v>15.5</v>
      </c>
      <c r="Q984">
        <v>11.193</v>
      </c>
      <c r="R984">
        <v>349</v>
      </c>
      <c r="S984">
        <v>0.50070000000000003</v>
      </c>
      <c r="T984">
        <v>44.7</v>
      </c>
      <c r="U984">
        <v>17.399999999999999</v>
      </c>
      <c r="V984">
        <v>280</v>
      </c>
      <c r="W984">
        <v>160</v>
      </c>
      <c r="X984">
        <v>1.7726</v>
      </c>
      <c r="Y984">
        <v>0.35699999999999998</v>
      </c>
      <c r="Z984">
        <v>1.2700000000000001E-3</v>
      </c>
      <c r="AA984">
        <v>32</v>
      </c>
      <c r="AM984">
        <v>212</v>
      </c>
      <c r="AN984">
        <f>8.314*(U984+273.16)</f>
        <v>2415.7158399999998</v>
      </c>
      <c r="AO984">
        <f>0.5*AM984/1.01325*1000/EXP(-3.9489+28990/AN984)</f>
        <v>33.326328884140914</v>
      </c>
      <c r="AQ984">
        <f>EXP(AP$981-57052/AN984)</f>
        <v>0.65942561480742279</v>
      </c>
      <c r="AS984">
        <f>0.15852+0.0847*COS(RADIANS(E984/365*360))</f>
        <v>0.17908937146152573</v>
      </c>
      <c r="AU984">
        <v>160</v>
      </c>
      <c r="AV984">
        <f>(X984+AQ984)/(V984-AO984)*(4*V984+8*AO984)</f>
        <v>13.670987087025685</v>
      </c>
      <c r="AW984">
        <f>(X984+AQ984)/(V984-AO984)*(4.5*V984+10.5*AO984)</f>
        <v>15.872721051378395</v>
      </c>
      <c r="AX984">
        <f>AW984/AV984</f>
        <v>1.1610515722337449</v>
      </c>
      <c r="AY984" s="5">
        <f>W984*AS984*AV984/SQRT(W984^2*AS984^2-AV984^2)</f>
        <v>15.555565292712286</v>
      </c>
      <c r="AZ984">
        <f>LN(AY984)-LN(1+EXP(614.6/8.314-200000/AN984))+32879/AN984</f>
        <v>16.354736035947234</v>
      </c>
      <c r="BA984">
        <f>EXP(AZ984-32879/8.314/298.16)/(1+EXP(614.6/8.314-200000/298.16/8.314))</f>
        <v>21.978003279277708</v>
      </c>
      <c r="BB984">
        <f>+EXP(11.88-14510/AN984)*1000</f>
        <v>355490.61093020655</v>
      </c>
      <c r="BC984">
        <f>+EXP(38.08-80470/AN984)</f>
        <v>117.79700981136246</v>
      </c>
      <c r="BD984" s="5">
        <f>(X984+AQ984)*(V984+BC984*(1+212.78/BB984*1000))/(V984-AO984)</f>
        <v>4.6171494423602315</v>
      </c>
      <c r="BE984">
        <f>+LN(BD984)-LN(1+EXP(645/8.31-203000/AN984))+(74000/AN984)</f>
        <v>32.160885198132505</v>
      </c>
      <c r="BF984">
        <f>EXP(BE984-74000/8.314/298.16)/(1+EXP(645/8.314-203000/298.16/8.314))</f>
        <v>9.9307121169872126</v>
      </c>
    </row>
    <row r="985" spans="1:61">
      <c r="A985">
        <v>622</v>
      </c>
      <c r="B985">
        <v>82</v>
      </c>
      <c r="C985" t="s">
        <v>58</v>
      </c>
      <c r="D985">
        <v>1</v>
      </c>
      <c r="E985" s="2">
        <f t="shared" si="573"/>
        <v>77</v>
      </c>
      <c r="F985" s="3">
        <v>30758.458333333332</v>
      </c>
      <c r="G985" s="3" t="s">
        <v>48</v>
      </c>
      <c r="H985" s="3"/>
      <c r="J985">
        <v>1015</v>
      </c>
      <c r="K985">
        <v>16.7</v>
      </c>
      <c r="L985">
        <v>46.2</v>
      </c>
      <c r="M985">
        <v>46.1</v>
      </c>
      <c r="N985">
        <v>350</v>
      </c>
      <c r="O985" t="s">
        <v>46</v>
      </c>
      <c r="P985">
        <v>15.9</v>
      </c>
      <c r="Q985">
        <v>11.83</v>
      </c>
      <c r="R985">
        <v>348</v>
      </c>
      <c r="S985">
        <v>0.58640000000000003</v>
      </c>
      <c r="T985">
        <v>49.6</v>
      </c>
      <c r="U985">
        <v>18</v>
      </c>
      <c r="V985">
        <v>286</v>
      </c>
      <c r="W985">
        <v>200</v>
      </c>
      <c r="X985">
        <v>1.7399</v>
      </c>
      <c r="Y985">
        <v>0.41899999999999998</v>
      </c>
      <c r="Z985">
        <v>1.24E-3</v>
      </c>
      <c r="AA985">
        <v>35</v>
      </c>
      <c r="AM985">
        <v>212</v>
      </c>
      <c r="AN985">
        <f>8.314*(U985+273.16)</f>
        <v>2420.70424</v>
      </c>
      <c r="AO985">
        <f>0.5*AM985/1.01325*1000/EXP(-3.9489+28990/AN985)</f>
        <v>34.16075996917013</v>
      </c>
      <c r="AQ985">
        <f>EXP(AP$981-57052/AN985)</f>
        <v>0.69231239738870454</v>
      </c>
      <c r="AS985">
        <f>0.15852+0.0847*COS(RADIANS(E985/365*360))</f>
        <v>0.17908937146152573</v>
      </c>
      <c r="AU985">
        <v>200</v>
      </c>
      <c r="AV985">
        <f>(X985+AQ985)/(V985-AO985)*(4*V985+8*AO985)</f>
        <v>13.687862040087818</v>
      </c>
      <c r="AW985">
        <f>(X985+AQ985)/(V985-AO985)*(4.5*V985+10.5*AO985)</f>
        <v>15.893721351415422</v>
      </c>
      <c r="AX985">
        <f>AW985/AV985</f>
        <v>1.1611544085458543</v>
      </c>
      <c r="AY985" s="5">
        <f>W985*AS985*AV985/SQRT(W985^2*AS985^2-AV985^2)</f>
        <v>14.812106902604237</v>
      </c>
      <c r="AZ985">
        <f>LN(AY985)-LN(1+EXP(614.6/8.314-200000/AN985))+32879/AN985</f>
        <v>16.277688864208283</v>
      </c>
      <c r="BA985">
        <f>EXP(AZ985-32879/8.314/298.16)/(1+EXP(614.6/8.314-200000/298.16/8.314))</f>
        <v>20.34825035382018</v>
      </c>
      <c r="BB985">
        <f>+EXP(11.88-14510/AN985)*1000</f>
        <v>359918.12350011297</v>
      </c>
      <c r="BC985">
        <f>+EXP(38.08-80470/AN985)</f>
        <v>126.16716010285872</v>
      </c>
      <c r="BD985" s="5">
        <f>(X985+AQ985)*(V985+BC985*(1+212.78/BB985*1000))/(V985-AO985)</f>
        <v>4.7009901846513085</v>
      </c>
      <c r="BE985">
        <f>+LN(BD985)-LN(1+EXP(645/8.31-203000/AN985))+(74000/AN985)</f>
        <v>32.115446578189804</v>
      </c>
      <c r="BF985">
        <f>EXP(BE985-74000/8.314/298.16)/(1+EXP(645/8.314-203000/298.16/8.314))</f>
        <v>9.4895725479111821</v>
      </c>
    </row>
    <row r="986" spans="1:61">
      <c r="E986" s="2"/>
      <c r="F986" s="3"/>
      <c r="H986" s="3"/>
    </row>
    <row r="987" spans="1:61">
      <c r="A987">
        <v>623</v>
      </c>
      <c r="B987">
        <v>82</v>
      </c>
      <c r="C987" t="s">
        <v>58</v>
      </c>
      <c r="D987">
        <v>1</v>
      </c>
      <c r="E987" s="2">
        <f t="shared" ref="E987:E1022" si="580">ROUND(F987,0)-"1-1-84"</f>
        <v>86</v>
      </c>
      <c r="F987" s="3">
        <v>30767.807638888888</v>
      </c>
      <c r="G987" s="3" t="s">
        <v>48</v>
      </c>
      <c r="H987" s="3"/>
      <c r="J987">
        <v>1015</v>
      </c>
      <c r="K987">
        <v>15.1</v>
      </c>
      <c r="L987">
        <v>59</v>
      </c>
      <c r="M987">
        <v>55.2</v>
      </c>
      <c r="N987">
        <v>350</v>
      </c>
      <c r="O987" t="s">
        <v>46</v>
      </c>
      <c r="P987">
        <v>16.100000000000001</v>
      </c>
      <c r="Q987">
        <v>7.58</v>
      </c>
      <c r="R987">
        <v>351</v>
      </c>
      <c r="S987">
        <v>0.16470000000000001</v>
      </c>
      <c r="T987">
        <v>21.7</v>
      </c>
      <c r="U987">
        <v>15.6</v>
      </c>
      <c r="V987">
        <v>374</v>
      </c>
      <c r="W987">
        <v>0</v>
      </c>
      <c r="X987">
        <v>-0.3785</v>
      </c>
      <c r="Y987">
        <v>0.20200000000000001</v>
      </c>
      <c r="Z987">
        <v>-4.6000000000000001E-4</v>
      </c>
      <c r="AA987">
        <v>27</v>
      </c>
      <c r="AH987">
        <v>-0.37109999999999999</v>
      </c>
      <c r="AI987">
        <v>2.46E-2</v>
      </c>
      <c r="AJ987">
        <v>3</v>
      </c>
      <c r="AK987">
        <f>AVERAGE(U987:U989)</f>
        <v>15.733333333333334</v>
      </c>
      <c r="AL987">
        <f>AVERAGE(V987:V989)</f>
        <v>365.33333333333331</v>
      </c>
      <c r="AM987">
        <v>212</v>
      </c>
      <c r="AN987">
        <f>8.314*(AK987+273.16)</f>
        <v>2401.8591733333337</v>
      </c>
      <c r="AO987">
        <f>0.5*AM987/1.01325*1000/EXP(-3.9489+28990/AN987)</f>
        <v>31.097103210028777</v>
      </c>
      <c r="AP987">
        <f>LN(-AH987)+57052/AN987</f>
        <v>22.761982356229574</v>
      </c>
      <c r="AQ987">
        <f>EXP(AP$987-57052/AN987)</f>
        <v>0.37109999999999999</v>
      </c>
      <c r="AR987">
        <f>AI987*4*(1+2*AO987/AL987)/(1-AO987/AL987)</f>
        <v>0.12586519988037775</v>
      </c>
      <c r="AS987">
        <f>0.15852+0.0847*COS(RADIANS(E987/365*360))</f>
        <v>0.16616431136962917</v>
      </c>
      <c r="AT987">
        <f>0.000000926*E987*E987 - 0.000385884*E987+ 0.056568805</f>
        <v>3.0231477E-2</v>
      </c>
      <c r="AU987">
        <v>0</v>
      </c>
      <c r="AV987">
        <f>(X987+AQ987)/(V987-AO987)*(4*V987+8*AO987)</f>
        <v>-3.7653075056819842E-2</v>
      </c>
      <c r="AW987">
        <f>(X987+AQ987)/(V987-AO987)*(4.5*V987+10.5*AO987)</f>
        <v>-4.3366343821024798E-2</v>
      </c>
      <c r="AX987">
        <f>AW987/AV987</f>
        <v>1.1517344534432694</v>
      </c>
      <c r="AY987" s="5"/>
      <c r="BD987" s="5"/>
    </row>
    <row r="988" spans="1:61">
      <c r="A988">
        <v>623</v>
      </c>
      <c r="B988">
        <v>82</v>
      </c>
      <c r="C988" t="s">
        <v>58</v>
      </c>
      <c r="D988">
        <v>1</v>
      </c>
      <c r="E988" s="2">
        <f t="shared" si="580"/>
        <v>86</v>
      </c>
      <c r="F988" s="3">
        <v>30767.770833333332</v>
      </c>
      <c r="G988" s="3" t="s">
        <v>48</v>
      </c>
      <c r="H988" s="3"/>
      <c r="J988">
        <v>1015</v>
      </c>
      <c r="K988">
        <v>15.5</v>
      </c>
      <c r="L988">
        <v>60.2</v>
      </c>
      <c r="M988">
        <v>57.6</v>
      </c>
      <c r="N988">
        <v>350</v>
      </c>
      <c r="O988" t="s">
        <v>46</v>
      </c>
      <c r="P988">
        <v>15.9</v>
      </c>
      <c r="Q988">
        <v>7.3339999999999996</v>
      </c>
      <c r="R988">
        <v>350</v>
      </c>
      <c r="S988">
        <v>8.1500000000000003E-2</v>
      </c>
      <c r="T988">
        <v>11.1</v>
      </c>
      <c r="U988">
        <v>15.8</v>
      </c>
      <c r="V988">
        <v>380</v>
      </c>
      <c r="W988">
        <v>5</v>
      </c>
      <c r="X988">
        <v>-0.2374</v>
      </c>
      <c r="Y988">
        <v>0.1</v>
      </c>
      <c r="Z988">
        <v>-2.9E-4</v>
      </c>
      <c r="AA988">
        <v>14</v>
      </c>
      <c r="AM988">
        <v>212</v>
      </c>
      <c r="AN988">
        <f>8.314*(U988+273.16)</f>
        <v>2402.4134400000003</v>
      </c>
      <c r="AO988">
        <f>0.5*AM988/1.01325*1000/EXP(-3.9489+28990/AN988)</f>
        <v>31.183818652308275</v>
      </c>
      <c r="AQ988">
        <f>EXP(AP$987-57052/AN988)</f>
        <v>0.37313927524915297</v>
      </c>
      <c r="AS988">
        <f>0.15852+0.0847*COS(RADIANS(E988/365*360))</f>
        <v>0.16616431136962917</v>
      </c>
      <c r="AU988">
        <v>5</v>
      </c>
      <c r="AV988">
        <f>(X988+AQ988)/(V988-AO988)*(4*V988+8*AO988)</f>
        <v>0.68857657060990207</v>
      </c>
      <c r="AW988">
        <f>(X988+AQ988)/(V988-AO988)*(4.5*V988+10.5*AO988)</f>
        <v>0.79285107563780111</v>
      </c>
      <c r="AX988">
        <f>AW988/AV988</f>
        <v>1.1514348722837586</v>
      </c>
      <c r="AY988" s="5"/>
      <c r="BD988" s="5"/>
    </row>
    <row r="989" spans="1:61">
      <c r="A989">
        <v>623</v>
      </c>
      <c r="B989">
        <v>82</v>
      </c>
      <c r="C989" t="s">
        <v>58</v>
      </c>
      <c r="D989">
        <v>1</v>
      </c>
      <c r="E989" s="2">
        <f t="shared" si="580"/>
        <v>86</v>
      </c>
      <c r="F989" s="3">
        <v>30767.768749999999</v>
      </c>
      <c r="G989" s="3" t="s">
        <v>48</v>
      </c>
      <c r="H989" s="3"/>
      <c r="J989">
        <v>1015</v>
      </c>
      <c r="K989">
        <v>15.5</v>
      </c>
      <c r="L989">
        <v>60</v>
      </c>
      <c r="M989">
        <v>51.2</v>
      </c>
      <c r="N989">
        <v>350</v>
      </c>
      <c r="O989" t="s">
        <v>46</v>
      </c>
      <c r="P989">
        <v>15.9</v>
      </c>
      <c r="Q989">
        <v>7.3689999999999998</v>
      </c>
      <c r="R989">
        <v>350</v>
      </c>
      <c r="S989">
        <v>5.5599999999999997E-2</v>
      </c>
      <c r="T989">
        <v>7.5</v>
      </c>
      <c r="U989">
        <v>15.8</v>
      </c>
      <c r="V989">
        <v>342</v>
      </c>
      <c r="W989">
        <v>16</v>
      </c>
      <c r="X989">
        <v>1.9099999999999999E-2</v>
      </c>
      <c r="Y989">
        <v>6.8000000000000005E-2</v>
      </c>
      <c r="Z989">
        <v>2.0000000000000002E-5</v>
      </c>
      <c r="AA989">
        <v>9</v>
      </c>
      <c r="AM989">
        <v>212</v>
      </c>
      <c r="AN989">
        <f>8.314*(U989+273.16)</f>
        <v>2402.4134400000003</v>
      </c>
      <c r="AO989">
        <f>0.5*AM989/1.01325*1000/EXP(-3.9489+28990/AN989)</f>
        <v>31.183818652308275</v>
      </c>
      <c r="AQ989">
        <f>EXP(AP$987-57052/AN989)</f>
        <v>0.37313927524915297</v>
      </c>
      <c r="AS989">
        <f>0.15852+0.0847*COS(RADIANS(E989/365*360))</f>
        <v>0.16616431136962917</v>
      </c>
      <c r="AU989">
        <v>16</v>
      </c>
      <c r="AV989">
        <f>(X989+AQ989)/(V989-AO989)*(4*V989+8*AO989)</f>
        <v>2.0411919135335976</v>
      </c>
      <c r="AW989">
        <f>(X989+AQ989)/(V989-AO989)*(4.5*V989+10.5*AO989)</f>
        <v>2.3553702542924202</v>
      </c>
      <c r="AX989">
        <f>AW989/AV989</f>
        <v>1.1539190600725704</v>
      </c>
      <c r="AY989" s="5"/>
      <c r="BD989" s="5"/>
    </row>
    <row r="990" spans="1:61">
      <c r="E990" s="2"/>
      <c r="F990" s="3"/>
      <c r="H990" s="3"/>
    </row>
    <row r="991" spans="1:61">
      <c r="A991">
        <v>624</v>
      </c>
      <c r="B991">
        <v>82</v>
      </c>
      <c r="C991" t="s">
        <v>58</v>
      </c>
      <c r="D991">
        <v>1</v>
      </c>
      <c r="E991" s="2">
        <f t="shared" si="580"/>
        <v>86</v>
      </c>
      <c r="F991" s="3">
        <v>30767.804166666665</v>
      </c>
      <c r="G991" s="3" t="s">
        <v>48</v>
      </c>
      <c r="H991" s="3"/>
      <c r="J991">
        <v>1015</v>
      </c>
      <c r="K991">
        <v>15.4</v>
      </c>
      <c r="L991">
        <v>58.3</v>
      </c>
      <c r="M991">
        <v>55.2</v>
      </c>
      <c r="N991">
        <v>350</v>
      </c>
      <c r="O991" t="s">
        <v>46</v>
      </c>
      <c r="P991">
        <v>16.100000000000001</v>
      </c>
      <c r="Q991">
        <v>7.8479999999999999</v>
      </c>
      <c r="R991">
        <v>351</v>
      </c>
      <c r="S991">
        <v>0.1885</v>
      </c>
      <c r="T991">
        <v>24</v>
      </c>
      <c r="U991">
        <v>15.9</v>
      </c>
      <c r="V991">
        <v>379</v>
      </c>
      <c r="W991">
        <v>0</v>
      </c>
      <c r="X991">
        <v>-0.50180000000000002</v>
      </c>
      <c r="Y991">
        <v>0.17799999999999999</v>
      </c>
      <c r="Z991">
        <v>-4.6999999999999999E-4</v>
      </c>
      <c r="AA991">
        <v>23</v>
      </c>
      <c r="AH991">
        <v>-0.43059999999999998</v>
      </c>
      <c r="AI991">
        <v>2.4899999999999999E-2</v>
      </c>
      <c r="AJ991">
        <v>3</v>
      </c>
      <c r="AK991">
        <f>AVERAGE(U991:U993)</f>
        <v>16.266666666666669</v>
      </c>
      <c r="AL991">
        <f>AVERAGE(V991:V993)</f>
        <v>355.33333333333331</v>
      </c>
      <c r="AM991">
        <v>212</v>
      </c>
      <c r="AN991">
        <f>8.314*(AK991+273.16)</f>
        <v>2406.2933066666669</v>
      </c>
      <c r="AO991">
        <f>0.5*AM991/1.01325*1000/EXP(-3.9489+28990/AN991)</f>
        <v>31.79649316663528</v>
      </c>
      <c r="AP991">
        <f>LN(-AH991)+57052/AN991</f>
        <v>22.866919670431205</v>
      </c>
      <c r="AQ991">
        <f>EXP(AP$991-57052/AN991)</f>
        <v>0.43060000000000026</v>
      </c>
      <c r="AR991">
        <f>AI991*4*(1+2*AO991/AL991)/(1-AO991/AL991)</f>
        <v>0.12896541060763117</v>
      </c>
      <c r="AS991">
        <f>0.15852+0.0847*COS(RADIANS(E991/365*360))</f>
        <v>0.16616431136962917</v>
      </c>
      <c r="AT991">
        <f>0.000000926*E991*E991 - 0.000385884*E991+ 0.056568805</f>
        <v>3.0231477E-2</v>
      </c>
      <c r="AU991">
        <v>0</v>
      </c>
      <c r="AV991">
        <f>(X991+AQ991)/(V991-AO991)*(4*V991+8*AO991)</f>
        <v>-0.36304495786158963</v>
      </c>
      <c r="AW991">
        <f>(X991+AQ991)/(V991-AO991)*(4.5*V991+10.5*AO991)</f>
        <v>-0.41820619732698716</v>
      </c>
      <c r="AX991">
        <f>AW991/AV991</f>
        <v>1.1519405194064909</v>
      </c>
      <c r="AY991" s="5"/>
      <c r="BD991" s="5"/>
    </row>
    <row r="992" spans="1:61">
      <c r="A992">
        <v>624</v>
      </c>
      <c r="B992">
        <v>82</v>
      </c>
      <c r="C992" t="s">
        <v>58</v>
      </c>
      <c r="D992">
        <v>1</v>
      </c>
      <c r="E992" s="2">
        <f t="shared" si="580"/>
        <v>86</v>
      </c>
      <c r="F992" s="3">
        <v>30767.764583333334</v>
      </c>
      <c r="G992" s="3" t="s">
        <v>48</v>
      </c>
      <c r="H992" s="3"/>
      <c r="J992">
        <v>1015</v>
      </c>
      <c r="K992">
        <v>15.8</v>
      </c>
      <c r="L992">
        <v>59</v>
      </c>
      <c r="M992">
        <v>57.6</v>
      </c>
      <c r="N992">
        <v>350</v>
      </c>
      <c r="O992" t="s">
        <v>46</v>
      </c>
      <c r="P992">
        <v>15.9</v>
      </c>
      <c r="Q992">
        <v>7.9249999999999998</v>
      </c>
      <c r="R992">
        <v>350</v>
      </c>
      <c r="S992">
        <v>0.1578</v>
      </c>
      <c r="T992">
        <v>19.899999999999999</v>
      </c>
      <c r="U992">
        <v>16.3</v>
      </c>
      <c r="V992">
        <v>353</v>
      </c>
      <c r="W992">
        <v>9</v>
      </c>
      <c r="X992">
        <v>-9.4799999999999995E-2</v>
      </c>
      <c r="Y992">
        <v>0.14899999999999999</v>
      </c>
      <c r="Z992">
        <v>-9.0000000000000006E-5</v>
      </c>
      <c r="AA992">
        <v>19</v>
      </c>
      <c r="AM992">
        <v>212</v>
      </c>
      <c r="AN992">
        <f>8.314*(U992+273.16)</f>
        <v>2406.5704400000004</v>
      </c>
      <c r="AO992">
        <f>0.5*AM992/1.01325*1000/EXP(-3.9489+28990/AN992)</f>
        <v>31.840637032230198</v>
      </c>
      <c r="AQ992">
        <f>EXP(AP$991-57052/AN992)</f>
        <v>0.43177727938265742</v>
      </c>
      <c r="AS992">
        <f>0.15852+0.0847*COS(RADIANS(E992/365*360))</f>
        <v>0.16616431136962917</v>
      </c>
      <c r="AU992">
        <v>9</v>
      </c>
      <c r="AV992">
        <f>(X992+AQ992)/(V992-AO992)*(4*V992+8*AO992)</f>
        <v>1.7488155513377635</v>
      </c>
      <c r="AW992">
        <f>(X992+AQ992)/(V992-AO992)*(4.5*V992+10.5*AO992)</f>
        <v>2.0175307994808755</v>
      </c>
      <c r="AX992">
        <f>AW992/AV992</f>
        <v>1.1536555687291077</v>
      </c>
      <c r="AY992" s="5"/>
      <c r="BD992" s="5"/>
    </row>
    <row r="993" spans="1:56">
      <c r="A993">
        <v>624</v>
      </c>
      <c r="B993">
        <v>82</v>
      </c>
      <c r="C993" t="s">
        <v>58</v>
      </c>
      <c r="D993">
        <v>1</v>
      </c>
      <c r="E993" s="2">
        <f t="shared" si="580"/>
        <v>86</v>
      </c>
      <c r="F993" s="3">
        <v>30767.761805555554</v>
      </c>
      <c r="G993" s="3" t="s">
        <v>48</v>
      </c>
      <c r="H993" s="3"/>
      <c r="J993">
        <v>1015</v>
      </c>
      <c r="K993">
        <v>16.100000000000001</v>
      </c>
      <c r="L993">
        <v>57.8</v>
      </c>
      <c r="M993">
        <v>51.2</v>
      </c>
      <c r="N993">
        <v>350</v>
      </c>
      <c r="O993" t="s">
        <v>46</v>
      </c>
      <c r="P993">
        <v>17.899999999999999</v>
      </c>
      <c r="Q993">
        <v>8.2959999999999994</v>
      </c>
      <c r="R993">
        <v>350</v>
      </c>
      <c r="S993">
        <v>0.18559999999999999</v>
      </c>
      <c r="T993">
        <v>22.4</v>
      </c>
      <c r="U993">
        <v>16.600000000000001</v>
      </c>
      <c r="V993">
        <v>334</v>
      </c>
      <c r="W993">
        <v>25</v>
      </c>
      <c r="X993">
        <v>0.15279999999999999</v>
      </c>
      <c r="Y993">
        <v>0.17599999999999999</v>
      </c>
      <c r="Z993">
        <v>1.3999999999999999E-4</v>
      </c>
      <c r="AA993">
        <v>21</v>
      </c>
      <c r="AM993">
        <v>212</v>
      </c>
      <c r="AN993">
        <f>8.314*(U993+273.16)</f>
        <v>2409.0646400000005</v>
      </c>
      <c r="AO993">
        <f>0.5*AM993/1.01325*1000/EXP(-3.9489+28990/AN993)</f>
        <v>32.240236829852087</v>
      </c>
      <c r="AQ993">
        <f>EXP(AP$991-57052/AN993)</f>
        <v>0.44250618898431721</v>
      </c>
      <c r="AS993">
        <f>0.15852+0.0847*COS(RADIANS(E993/365*360))</f>
        <v>0.16616431136962917</v>
      </c>
      <c r="AU993">
        <v>25</v>
      </c>
      <c r="AV993">
        <f>(X993+AQ993)/(V993-AO993)*(4*V993+8*AO993)</f>
        <v>3.144460211221312</v>
      </c>
      <c r="AW993">
        <f>(X993+AQ993)/(V993-AO993)*(4.5*V993+10.5*AO993)</f>
        <v>3.6329221695344818</v>
      </c>
      <c r="AX993">
        <f>AW993/AV993</f>
        <v>1.155340479924041</v>
      </c>
      <c r="AY993" s="5"/>
      <c r="BD993" s="5"/>
    </row>
    <row r="994" spans="1:56">
      <c r="E994" s="2"/>
      <c r="F994" s="3"/>
      <c r="H994" s="3"/>
    </row>
    <row r="995" spans="1:56">
      <c r="A995">
        <v>625</v>
      </c>
      <c r="B995">
        <v>82</v>
      </c>
      <c r="C995" t="s">
        <v>58</v>
      </c>
      <c r="D995">
        <v>1</v>
      </c>
      <c r="E995" s="2">
        <f>ROUND(F995,0)-"1-1-84"+1</f>
        <v>86</v>
      </c>
      <c r="F995" s="3">
        <v>30767.431944444445</v>
      </c>
      <c r="G995" s="3" t="s">
        <v>48</v>
      </c>
      <c r="H995" s="3"/>
      <c r="J995">
        <v>1015</v>
      </c>
      <c r="K995">
        <v>16.100000000000001</v>
      </c>
      <c r="L995">
        <v>62.9</v>
      </c>
      <c r="M995">
        <v>59.1</v>
      </c>
      <c r="N995">
        <v>350</v>
      </c>
      <c r="O995" t="s">
        <v>46</v>
      </c>
      <c r="P995">
        <v>16.2</v>
      </c>
      <c r="Q995">
        <v>7.008</v>
      </c>
      <c r="R995">
        <v>352</v>
      </c>
      <c r="S995">
        <v>0.41560000000000002</v>
      </c>
      <c r="T995">
        <v>59.3</v>
      </c>
      <c r="U995">
        <v>16.3</v>
      </c>
      <c r="V995">
        <v>388</v>
      </c>
      <c r="W995">
        <v>0</v>
      </c>
      <c r="X995">
        <v>-1.4869000000000001</v>
      </c>
      <c r="Y995">
        <v>0.40899999999999997</v>
      </c>
      <c r="Z995">
        <v>-1.4599999999999999E-3</v>
      </c>
      <c r="AA995">
        <v>58</v>
      </c>
      <c r="AH995">
        <f>AVERAGE(X995:X999)</f>
        <v>-1.3483400000000001</v>
      </c>
      <c r="AJ995">
        <v>5</v>
      </c>
      <c r="AK995">
        <f>AVERAGE(U995:U999)</f>
        <v>18.399999999999999</v>
      </c>
      <c r="AL995">
        <f>AVERAGE(V995:V999)</f>
        <v>387.8</v>
      </c>
      <c r="AM995">
        <v>212</v>
      </c>
      <c r="AN995">
        <f>8.314*(AK995+273.16)</f>
        <v>2424.0298400000001</v>
      </c>
      <c r="AO995">
        <f>0.5*AM995/1.01325*1000/EXP(-3.9489+28990/AN995)</f>
        <v>34.726658648014407</v>
      </c>
      <c r="AP995">
        <f>LN(-AH995)+57052/AN995</f>
        <v>23.834888102800498</v>
      </c>
      <c r="AQ995">
        <f>EXP(AP$995-57052/AN995)</f>
        <v>1.3483400000000003</v>
      </c>
      <c r="AS995">
        <f>0.15852+0.0847*COS(RADIANS(E995/365*360))</f>
        <v>0.16616431136962917</v>
      </c>
      <c r="AT995">
        <f>0.000000926*E995*E995 - 0.000385884*E995+ 0.056568805</f>
        <v>3.0231477E-2</v>
      </c>
      <c r="AU995">
        <v>0</v>
      </c>
      <c r="AV995">
        <f>(X995+AQ995)/(V995-AO995)*(4*V995+8*AO995)</f>
        <v>-0.7176848544751524</v>
      </c>
      <c r="AW995">
        <f>(X995+AQ995)/(V995-AO995)*(4.5*V995+10.5*AO995)</f>
        <v>-0.82782606809394055</v>
      </c>
      <c r="AX995">
        <f>AW995/AV995</f>
        <v>1.1534673790759249</v>
      </c>
      <c r="AY995" s="5"/>
      <c r="BD995" s="5"/>
    </row>
    <row r="996" spans="1:56">
      <c r="A996">
        <v>625</v>
      </c>
      <c r="B996">
        <v>82</v>
      </c>
      <c r="C996" t="s">
        <v>58</v>
      </c>
      <c r="D996">
        <v>1</v>
      </c>
      <c r="E996" s="2">
        <f>ROUND(F996,0)-"1-1-84"+1</f>
        <v>86</v>
      </c>
      <c r="F996" s="3">
        <v>30767.434027777777</v>
      </c>
      <c r="G996" s="3" t="s">
        <v>48</v>
      </c>
      <c r="H996" s="3"/>
      <c r="J996">
        <v>1015</v>
      </c>
      <c r="K996">
        <v>16.100000000000001</v>
      </c>
      <c r="L996">
        <v>62.8</v>
      </c>
      <c r="M996">
        <v>59.1</v>
      </c>
      <c r="N996">
        <v>350</v>
      </c>
      <c r="O996" t="s">
        <v>46</v>
      </c>
      <c r="P996">
        <v>16.2</v>
      </c>
      <c r="Q996">
        <v>7.1449999999999996</v>
      </c>
      <c r="R996">
        <v>352</v>
      </c>
      <c r="S996">
        <v>0.38400000000000001</v>
      </c>
      <c r="T996">
        <v>53.8</v>
      </c>
      <c r="U996">
        <v>16.399999999999999</v>
      </c>
      <c r="V996">
        <v>391</v>
      </c>
      <c r="W996">
        <v>0</v>
      </c>
      <c r="X996">
        <v>-1.4623999999999999</v>
      </c>
      <c r="Y996">
        <v>0.377</v>
      </c>
      <c r="Z996">
        <v>-1.4400000000000001E-3</v>
      </c>
      <c r="AA996">
        <v>53</v>
      </c>
      <c r="AM996">
        <v>212</v>
      </c>
      <c r="AN996">
        <f>8.314*(U996+273.16)</f>
        <v>2407.40184</v>
      </c>
      <c r="AO996">
        <f>0.5*AM996/1.01325*1000/EXP(-3.9489+28990/AN996)</f>
        <v>31.97337540828244</v>
      </c>
      <c r="AQ996">
        <f>EXP(AP$995-57052/AN996)</f>
        <v>1.1460373623739117</v>
      </c>
      <c r="AS996">
        <f>0.15852+0.0847*COS(RADIANS(E996/365*360))</f>
        <v>0.16616431136962917</v>
      </c>
      <c r="AU996">
        <v>0</v>
      </c>
      <c r="AV996">
        <f>(X996+AQ996)/(V996-AO996)*(4*V996+8*AO996)</f>
        <v>-1.6035373892554201</v>
      </c>
      <c r="AW996">
        <f>(X996+AQ996)/(V996-AO996)*(4.5*V996+10.5*AO996)</f>
        <v>-1.8462404177562313</v>
      </c>
      <c r="AX996">
        <f>AW996/AV996</f>
        <v>1.1513547673581261</v>
      </c>
      <c r="AY996" s="5"/>
      <c r="BD996" s="5"/>
    </row>
    <row r="997" spans="1:56">
      <c r="A997">
        <v>625</v>
      </c>
      <c r="B997">
        <v>82</v>
      </c>
      <c r="C997" t="s">
        <v>58</v>
      </c>
      <c r="D997">
        <v>1</v>
      </c>
      <c r="E997" s="2">
        <f t="shared" si="580"/>
        <v>86</v>
      </c>
      <c r="F997" s="3">
        <v>30767.517361111109</v>
      </c>
      <c r="G997" s="3" t="s">
        <v>48</v>
      </c>
      <c r="H997" s="3"/>
      <c r="J997">
        <v>1015</v>
      </c>
      <c r="K997">
        <v>19.100000000000001</v>
      </c>
      <c r="L997">
        <v>51.2</v>
      </c>
      <c r="M997">
        <v>51.4</v>
      </c>
      <c r="N997">
        <v>350</v>
      </c>
      <c r="O997" t="s">
        <v>46</v>
      </c>
      <c r="P997">
        <v>18.100000000000001</v>
      </c>
      <c r="Q997">
        <v>10.766999999999999</v>
      </c>
      <c r="R997">
        <v>351</v>
      </c>
      <c r="S997">
        <v>0.56200000000000006</v>
      </c>
      <c r="T997">
        <v>52.2</v>
      </c>
      <c r="U997">
        <v>19.100000000000001</v>
      </c>
      <c r="V997">
        <v>382</v>
      </c>
      <c r="W997">
        <v>0</v>
      </c>
      <c r="X997">
        <v>-1.2163999999999999</v>
      </c>
      <c r="Y997">
        <v>0.55200000000000005</v>
      </c>
      <c r="Z997">
        <v>-1.1999999999999999E-3</v>
      </c>
      <c r="AA997">
        <v>51</v>
      </c>
      <c r="AM997">
        <v>212</v>
      </c>
      <c r="AN997">
        <f>8.314*(U997+273.16)</f>
        <v>2429.8496400000004</v>
      </c>
      <c r="AO997">
        <f>0.5*AM997/1.01325*1000/EXP(-3.9489+28990/AN997)</f>
        <v>35.735764674512872</v>
      </c>
      <c r="AQ997">
        <f>EXP(AP$995-57052/AN997)</f>
        <v>1.4265314855221882</v>
      </c>
      <c r="AS997">
        <f>0.15852+0.0847*COS(RADIANS(E997/365*360))</f>
        <v>0.16616431136962917</v>
      </c>
      <c r="AU997">
        <v>0</v>
      </c>
      <c r="AV997">
        <f>(X997+AQ997)/(V997-AO997)*(4*V997+8*AO997)</f>
        <v>1.1007622085435236</v>
      </c>
      <c r="AW997">
        <f>(X997+AQ997)/(V997-AO997)*(4.5*V997+10.5*AO997)</f>
        <v>1.2708870179183103</v>
      </c>
      <c r="AX997">
        <f>AW997/AV997</f>
        <v>1.1545518260477781</v>
      </c>
      <c r="AY997" s="5"/>
      <c r="BD997" s="5"/>
    </row>
    <row r="998" spans="1:56">
      <c r="A998">
        <v>625</v>
      </c>
      <c r="B998">
        <v>82</v>
      </c>
      <c r="C998" t="s">
        <v>58</v>
      </c>
      <c r="D998">
        <v>1</v>
      </c>
      <c r="E998" s="2">
        <f t="shared" si="580"/>
        <v>86</v>
      </c>
      <c r="F998" s="3">
        <v>30767.522222222222</v>
      </c>
      <c r="G998" s="3" t="s">
        <v>48</v>
      </c>
      <c r="H998" s="3"/>
      <c r="J998">
        <v>1015</v>
      </c>
      <c r="K998">
        <v>18.899999999999999</v>
      </c>
      <c r="L998">
        <v>51.8</v>
      </c>
      <c r="M998">
        <v>51.4</v>
      </c>
      <c r="N998">
        <v>350</v>
      </c>
      <c r="O998" t="s">
        <v>46</v>
      </c>
      <c r="P998">
        <v>18.100000000000001</v>
      </c>
      <c r="Q998">
        <v>11.053000000000001</v>
      </c>
      <c r="R998">
        <v>351</v>
      </c>
      <c r="S998">
        <v>0.49490000000000001</v>
      </c>
      <c r="T998">
        <v>44.8</v>
      </c>
      <c r="U998">
        <v>19.3</v>
      </c>
      <c r="V998">
        <v>385</v>
      </c>
      <c r="W998">
        <v>0</v>
      </c>
      <c r="X998">
        <v>-1.1386000000000001</v>
      </c>
      <c r="Y998">
        <v>0.48699999999999999</v>
      </c>
      <c r="Z998">
        <v>-1.1199999999999999E-3</v>
      </c>
      <c r="AA998">
        <v>44</v>
      </c>
      <c r="AM998">
        <v>212</v>
      </c>
      <c r="AN998">
        <f>8.314*(U998+273.16)</f>
        <v>2431.5124400000004</v>
      </c>
      <c r="AO998">
        <f>0.5*AM998/1.01325*1000/EXP(-3.9489+28990/AN998)</f>
        <v>36.028522359978624</v>
      </c>
      <c r="AQ998">
        <f>EXP(AP$995-57052/AN998)</f>
        <v>1.449621684636148</v>
      </c>
      <c r="AS998">
        <f>0.15852+0.0847*COS(RADIANS(E998/365*360))</f>
        <v>0.16616431136962917</v>
      </c>
      <c r="AU998">
        <v>0</v>
      </c>
      <c r="AV998">
        <f>(X998+AQ998)/(V998-AO998)*(4*V998+8*AO998)</f>
        <v>1.6294128446824963</v>
      </c>
      <c r="AW998">
        <f>(X998+AQ998)/(V998-AO998)*(4.5*V998+10.5*AO998)</f>
        <v>1.8812552135350462</v>
      </c>
      <c r="AX998">
        <f>AW998/AV998</f>
        <v>1.1545601961310323</v>
      </c>
      <c r="AY998" s="5"/>
      <c r="BD998" s="5"/>
    </row>
    <row r="999" spans="1:56">
      <c r="A999">
        <v>625</v>
      </c>
      <c r="B999">
        <v>82</v>
      </c>
      <c r="C999" t="s">
        <v>58</v>
      </c>
      <c r="D999">
        <v>1</v>
      </c>
      <c r="E999" s="2">
        <f t="shared" si="580"/>
        <v>86</v>
      </c>
      <c r="F999" s="3">
        <v>30767.629861111112</v>
      </c>
      <c r="G999" s="3" t="s">
        <v>48</v>
      </c>
      <c r="H999" s="3"/>
      <c r="J999">
        <v>1015</v>
      </c>
      <c r="K999">
        <v>20.7</v>
      </c>
      <c r="L999">
        <v>46.3</v>
      </c>
      <c r="M999">
        <v>42.2</v>
      </c>
      <c r="N999">
        <v>350</v>
      </c>
      <c r="O999" t="s">
        <v>46</v>
      </c>
      <c r="P999">
        <v>21.2</v>
      </c>
      <c r="Q999">
        <v>13.385</v>
      </c>
      <c r="R999">
        <v>352</v>
      </c>
      <c r="S999">
        <v>0.61809999999999998</v>
      </c>
      <c r="T999">
        <v>46.2</v>
      </c>
      <c r="U999">
        <v>20.9</v>
      </c>
      <c r="V999">
        <v>393</v>
      </c>
      <c r="W999">
        <v>0</v>
      </c>
      <c r="X999">
        <v>-1.4374</v>
      </c>
      <c r="Y999">
        <v>0.60799999999999998</v>
      </c>
      <c r="Z999">
        <v>-1.41E-3</v>
      </c>
      <c r="AA999">
        <v>45</v>
      </c>
      <c r="AM999">
        <v>212</v>
      </c>
      <c r="AN999">
        <f>8.314*(U999+273.16)</f>
        <v>2444.81484</v>
      </c>
      <c r="AO999">
        <f>0.5*AM999/1.01325*1000/EXP(-3.9489+28990/AN999)</f>
        <v>38.443232889298244</v>
      </c>
      <c r="AQ999">
        <f>EXP(AP$995-57052/AN999)</f>
        <v>1.6470232093868844</v>
      </c>
      <c r="AS999">
        <f>0.15852+0.0847*COS(RADIANS(E999/365*360))</f>
        <v>0.16616431136962917</v>
      </c>
      <c r="AU999">
        <v>0</v>
      </c>
      <c r="AV999">
        <f>(X999+AQ999)/(V999-AO999)*(4*V999+8*AO999)</f>
        <v>1.1112365425332962</v>
      </c>
      <c r="AW999">
        <f>(X999+AQ999)/(V999-AO999)*(4.5*V999+10.5*AO999)</f>
        <v>1.2842340734731781</v>
      </c>
      <c r="AX999">
        <f>AW999/AV999</f>
        <v>1.1556802033755098</v>
      </c>
      <c r="AY999" s="5"/>
      <c r="BD999" s="5"/>
    </row>
    <row r="1000" spans="1:56">
      <c r="E1000" s="2"/>
      <c r="F1000" s="3"/>
      <c r="H1000" s="3"/>
    </row>
    <row r="1001" spans="1:56">
      <c r="A1001">
        <v>626</v>
      </c>
      <c r="B1001">
        <v>82</v>
      </c>
      <c r="C1001" t="s">
        <v>58</v>
      </c>
      <c r="D1001">
        <v>1</v>
      </c>
      <c r="E1001" s="2">
        <f t="shared" si="580"/>
        <v>86</v>
      </c>
      <c r="F1001" s="3">
        <v>30767.695138888888</v>
      </c>
      <c r="G1001" s="3" t="s">
        <v>48</v>
      </c>
      <c r="H1001" s="3"/>
      <c r="J1001">
        <v>1015</v>
      </c>
      <c r="K1001">
        <v>19</v>
      </c>
      <c r="L1001">
        <v>49.3</v>
      </c>
      <c r="M1001">
        <v>47.6</v>
      </c>
      <c r="N1001">
        <v>350</v>
      </c>
      <c r="O1001" t="s">
        <v>46</v>
      </c>
      <c r="P1001">
        <v>19.3</v>
      </c>
      <c r="Q1001">
        <v>11.81</v>
      </c>
      <c r="R1001">
        <v>351</v>
      </c>
      <c r="S1001">
        <v>0.25569999999999998</v>
      </c>
      <c r="T1001">
        <v>21.6</v>
      </c>
      <c r="U1001">
        <v>19.5</v>
      </c>
      <c r="V1001">
        <v>451</v>
      </c>
      <c r="W1001">
        <v>0</v>
      </c>
      <c r="X1001">
        <v>-1.4544999999999999</v>
      </c>
      <c r="Y1001">
        <v>0.26300000000000001</v>
      </c>
      <c r="Z1001">
        <v>-1.49E-3</v>
      </c>
      <c r="AA1001">
        <v>22</v>
      </c>
      <c r="AH1001">
        <v>-1.3389</v>
      </c>
      <c r="AI1001">
        <v>4.1099999999999998E-2</v>
      </c>
      <c r="AJ1001">
        <v>4</v>
      </c>
      <c r="AK1001">
        <f>AVERAGE(U1001:U1004)</f>
        <v>17.524999999999999</v>
      </c>
      <c r="AL1001">
        <f>AVERAGE(V1001:V1004)</f>
        <v>381.5</v>
      </c>
      <c r="AM1001">
        <v>212</v>
      </c>
      <c r="AN1001">
        <f>8.314*(AK1001+273.16)</f>
        <v>2416.7550900000001</v>
      </c>
      <c r="AO1001">
        <f>0.5*AM1001/1.01325*1000/EXP(-3.9489+28990/AN1001)</f>
        <v>33.498753116223895</v>
      </c>
      <c r="AP1001">
        <f>LN(-AH1001)+57052/AN1001</f>
        <v>23.898708768651549</v>
      </c>
      <c r="AQ1001">
        <f>EXP(AP$1001-57052/AN1001)</f>
        <v>1.3389000000000022</v>
      </c>
      <c r="AR1001">
        <f>AI1001*4*(1+2*AO1001/AL1001)/(1-AO1001/AL1001)</f>
        <v>0.21187564896639413</v>
      </c>
      <c r="AS1001">
        <f>0.15852+0.0847*COS(RADIANS(E1001/365*360))</f>
        <v>0.16616431136962917</v>
      </c>
      <c r="AT1001">
        <f>0.000000926*E1001*E1001 - 0.000385884*E1001+ 0.056568805</f>
        <v>3.0231477E-2</v>
      </c>
      <c r="AU1001">
        <v>0</v>
      </c>
      <c r="AV1001">
        <f>(X1001+AQ1001)/(V1001-AO1001)*(4*V1001+8*AO1001)</f>
        <v>-0.57370378811960088</v>
      </c>
      <c r="AW1001">
        <f>(X1001+AQ1001)/(V1001-AO1001)*(4.5*V1001+10.5*AO1001)</f>
        <v>-0.65932973514950233</v>
      </c>
      <c r="AX1001">
        <f>AW1001/AV1001</f>
        <v>1.149251144585524</v>
      </c>
      <c r="AY1001" s="5"/>
      <c r="BD1001" s="5"/>
    </row>
    <row r="1002" spans="1:56">
      <c r="A1002">
        <v>626</v>
      </c>
      <c r="B1002">
        <v>82</v>
      </c>
      <c r="C1002" t="s">
        <v>58</v>
      </c>
      <c r="D1002">
        <v>1</v>
      </c>
      <c r="E1002" s="2">
        <f t="shared" si="580"/>
        <v>86</v>
      </c>
      <c r="F1002" s="3">
        <v>30767.800694444446</v>
      </c>
      <c r="G1002" s="3" t="s">
        <v>48</v>
      </c>
      <c r="H1002" s="3"/>
      <c r="J1002">
        <v>1015</v>
      </c>
      <c r="K1002">
        <v>15.7</v>
      </c>
      <c r="L1002">
        <v>57.2</v>
      </c>
      <c r="M1002">
        <v>55.2</v>
      </c>
      <c r="N1002">
        <v>350</v>
      </c>
      <c r="O1002" t="s">
        <v>46</v>
      </c>
      <c r="P1002">
        <v>16.100000000000001</v>
      </c>
      <c r="Q1002">
        <v>8.3130000000000006</v>
      </c>
      <c r="R1002">
        <v>351</v>
      </c>
      <c r="S1002">
        <v>0.1888</v>
      </c>
      <c r="T1002">
        <v>22.7</v>
      </c>
      <c r="U1002">
        <v>16.3</v>
      </c>
      <c r="V1002">
        <v>430</v>
      </c>
      <c r="W1002">
        <v>0</v>
      </c>
      <c r="X1002">
        <v>-1.1877</v>
      </c>
      <c r="Y1002">
        <v>0.19400000000000001</v>
      </c>
      <c r="Z1002">
        <v>-1.2199999999999999E-3</v>
      </c>
      <c r="AA1002">
        <v>23</v>
      </c>
      <c r="AM1002">
        <v>212</v>
      </c>
      <c r="AN1002">
        <f>8.314*(U1002+273.16)</f>
        <v>2406.5704400000004</v>
      </c>
      <c r="AO1002">
        <f>0.5*AM1002/1.01325*1000/EXP(-3.9489+28990/AN1002)</f>
        <v>31.840637032230198</v>
      </c>
      <c r="AQ1002">
        <f>EXP(AP$1001-57052/AN1002)</f>
        <v>1.2116023231017548</v>
      </c>
      <c r="AS1002">
        <f>0.15852+0.0847*COS(RADIANS(E1002/365*360))</f>
        <v>0.16616431136962917</v>
      </c>
      <c r="AU1002">
        <v>0</v>
      </c>
      <c r="AV1002">
        <f>(X1002+AQ1002)/(V1002-AO1002)*(4*V1002+8*AO1002)</f>
        <v>0.11854679728257329</v>
      </c>
      <c r="AW1002">
        <f>(X1002+AQ1002)/(V1002-AO1002)*(4.5*V1002+10.5*AO1002)</f>
        <v>0.13623233505233923</v>
      </c>
      <c r="AX1002">
        <f>AW1002/AV1002</f>
        <v>1.1491861288129945</v>
      </c>
      <c r="AY1002" s="5"/>
      <c r="BD1002" s="5"/>
    </row>
    <row r="1003" spans="1:56">
      <c r="A1003">
        <v>626</v>
      </c>
      <c r="B1003">
        <v>82</v>
      </c>
      <c r="C1003" t="s">
        <v>58</v>
      </c>
      <c r="D1003">
        <v>1</v>
      </c>
      <c r="E1003" s="2">
        <f t="shared" si="580"/>
        <v>86</v>
      </c>
      <c r="F1003" s="3">
        <v>30767.753472222223</v>
      </c>
      <c r="G1003" s="3" t="s">
        <v>48</v>
      </c>
      <c r="H1003" s="3"/>
      <c r="J1003">
        <v>1015</v>
      </c>
      <c r="K1003">
        <v>17.100000000000001</v>
      </c>
      <c r="L1003">
        <v>54.5</v>
      </c>
      <c r="M1003">
        <v>51.2</v>
      </c>
      <c r="N1003">
        <v>350</v>
      </c>
      <c r="O1003" t="s">
        <v>46</v>
      </c>
      <c r="P1003">
        <v>17.899999999999999</v>
      </c>
      <c r="Q1003">
        <v>9.2260000000000009</v>
      </c>
      <c r="R1003">
        <v>350</v>
      </c>
      <c r="S1003">
        <v>0.19239999999999999</v>
      </c>
      <c r="T1003">
        <v>20.9</v>
      </c>
      <c r="U1003">
        <v>17.399999999999999</v>
      </c>
      <c r="V1003">
        <v>367</v>
      </c>
      <c r="W1003">
        <v>28</v>
      </c>
      <c r="X1003">
        <v>-0.28149999999999997</v>
      </c>
      <c r="Y1003">
        <v>0.19800000000000001</v>
      </c>
      <c r="Z1003">
        <v>-2.9E-4</v>
      </c>
      <c r="AA1003">
        <v>21</v>
      </c>
      <c r="AM1003">
        <v>212</v>
      </c>
      <c r="AN1003">
        <f>8.314*(U1003+273.16)</f>
        <v>2415.7158399999998</v>
      </c>
      <c r="AO1003">
        <f>0.5*AM1003/1.01325*1000/EXP(-3.9489+28990/AN1003)</f>
        <v>33.326328884140914</v>
      </c>
      <c r="AQ1003">
        <f>EXP(AP$1001-57052/AN1003)</f>
        <v>1.3253712668519868</v>
      </c>
      <c r="AS1003">
        <f>0.15852+0.0847*COS(RADIANS(E1003/365*360))</f>
        <v>0.16616431136962917</v>
      </c>
      <c r="AU1003">
        <v>28</v>
      </c>
      <c r="AV1003">
        <f>(X1003+AQ1003)/(V1003-AO1003)*(4*V1003+8*AO1003)</f>
        <v>5.4265899700684219</v>
      </c>
      <c r="AW1003">
        <f>(X1003+AQ1003)/(V1003-AO1003)*(4.5*V1003+10.5*AO1003)</f>
        <v>6.2613018291595335</v>
      </c>
      <c r="AX1003">
        <f>AW1003/AV1003</f>
        <v>1.1538188556156173</v>
      </c>
      <c r="AY1003" s="5"/>
      <c r="BD1003" s="5"/>
    </row>
    <row r="1004" spans="1:56">
      <c r="A1004">
        <v>626</v>
      </c>
      <c r="B1004">
        <v>82</v>
      </c>
      <c r="C1004" t="s">
        <v>58</v>
      </c>
      <c r="D1004">
        <v>1</v>
      </c>
      <c r="E1004" s="2">
        <f t="shared" si="580"/>
        <v>86</v>
      </c>
      <c r="F1004" s="3">
        <v>30767.755555555555</v>
      </c>
      <c r="G1004" s="3" t="s">
        <v>48</v>
      </c>
      <c r="H1004" s="3"/>
      <c r="J1004">
        <v>1015</v>
      </c>
      <c r="K1004">
        <v>16.600000000000001</v>
      </c>
      <c r="L1004">
        <v>55.4</v>
      </c>
      <c r="M1004">
        <v>51.2</v>
      </c>
      <c r="N1004">
        <v>350</v>
      </c>
      <c r="O1004" t="s">
        <v>46</v>
      </c>
      <c r="P1004">
        <v>17.899999999999999</v>
      </c>
      <c r="Q1004">
        <v>8.7690000000000001</v>
      </c>
      <c r="R1004">
        <v>349</v>
      </c>
      <c r="S1004">
        <v>0.12</v>
      </c>
      <c r="T1004">
        <v>13.7</v>
      </c>
      <c r="U1004">
        <v>16.899999999999999</v>
      </c>
      <c r="V1004">
        <v>278</v>
      </c>
      <c r="W1004">
        <v>45</v>
      </c>
      <c r="X1004">
        <v>0.5706</v>
      </c>
      <c r="Y1004">
        <v>0.123</v>
      </c>
      <c r="Z1004">
        <v>5.9000000000000003E-4</v>
      </c>
      <c r="AA1004">
        <v>14</v>
      </c>
      <c r="AM1004">
        <v>212</v>
      </c>
      <c r="AN1004">
        <f>8.314*(U1004+273.16)</f>
        <v>2411.5588400000001</v>
      </c>
      <c r="AO1004">
        <f>0.5*AM1004/1.01325*1000/EXP(-3.9489+28990/AN1004)</f>
        <v>32.64400942238268</v>
      </c>
      <c r="AQ1004">
        <f>EXP(AP$1001-57052/AN1004)</f>
        <v>1.27249819516864</v>
      </c>
      <c r="AS1004">
        <f>0.15852+0.0847*COS(RADIANS(E1004/365*360))</f>
        <v>0.16616431136962917</v>
      </c>
      <c r="AU1004">
        <v>45</v>
      </c>
      <c r="AV1004">
        <f>(X1004+AQ1004)/(V1004-AO1004)*(4*V1004+8*AO1004)</f>
        <v>10.315028811259433</v>
      </c>
      <c r="AW1004">
        <f>(X1004+AQ1004)/(V1004-AO1004)*(4.5*V1004+10.5*AO1004)</f>
        <v>11.972236916489969</v>
      </c>
      <c r="AX1004">
        <f>AW1004/AV1004</f>
        <v>1.1606595711513283</v>
      </c>
      <c r="AY1004" s="5"/>
      <c r="BD1004" s="5"/>
    </row>
    <row r="1005" spans="1:56">
      <c r="E1005" s="2"/>
      <c r="F1005" s="3"/>
      <c r="H1005" s="3"/>
    </row>
    <row r="1006" spans="1:56">
      <c r="A1006">
        <v>627</v>
      </c>
      <c r="B1006">
        <v>82</v>
      </c>
      <c r="C1006" t="s">
        <v>58</v>
      </c>
      <c r="D1006">
        <v>1</v>
      </c>
      <c r="E1006" s="2">
        <f t="shared" si="580"/>
        <v>86</v>
      </c>
      <c r="F1006" s="3">
        <v>30767.795138888891</v>
      </c>
      <c r="G1006" s="3" t="s">
        <v>48</v>
      </c>
      <c r="H1006" s="3"/>
      <c r="J1006">
        <v>1015</v>
      </c>
      <c r="K1006">
        <v>16.5</v>
      </c>
      <c r="L1006">
        <v>55.3</v>
      </c>
      <c r="M1006">
        <v>55.2</v>
      </c>
      <c r="N1006">
        <v>350</v>
      </c>
      <c r="O1006" t="s">
        <v>46</v>
      </c>
      <c r="P1006">
        <v>16.100000000000001</v>
      </c>
      <c r="Q1006">
        <v>9.0990000000000002</v>
      </c>
      <c r="R1006">
        <v>351</v>
      </c>
      <c r="S1006">
        <v>0.44130000000000003</v>
      </c>
      <c r="T1006">
        <v>48.5</v>
      </c>
      <c r="U1006">
        <v>17.100000000000001</v>
      </c>
      <c r="V1006">
        <v>388</v>
      </c>
      <c r="W1006">
        <v>0</v>
      </c>
      <c r="X1006">
        <v>-1.3063</v>
      </c>
      <c r="Y1006">
        <v>0.31</v>
      </c>
      <c r="Z1006">
        <v>-9.2000000000000003E-4</v>
      </c>
      <c r="AA1006">
        <v>34</v>
      </c>
      <c r="AH1006">
        <v>-1.3275999999999999</v>
      </c>
      <c r="AI1006">
        <v>0.03</v>
      </c>
      <c r="AJ1006">
        <v>3</v>
      </c>
      <c r="AK1006">
        <f>AVERAGE(U1006:U1008)</f>
        <v>18</v>
      </c>
      <c r="AL1006">
        <f>AVERAGE(V1006:V1008)</f>
        <v>363.33333333333331</v>
      </c>
      <c r="AM1006">
        <v>212</v>
      </c>
      <c r="AN1006">
        <f>8.314*(AK1006+273.16)</f>
        <v>2420.70424</v>
      </c>
      <c r="AO1006">
        <f>0.5*AM1006/1.01325*1000/EXP(-3.9489+28990/AN1006)</f>
        <v>34.16075996917013</v>
      </c>
      <c r="AP1006">
        <f>LN(-AH1006)+57052/AN1006</f>
        <v>23.851720828378188</v>
      </c>
      <c r="AQ1006">
        <f>EXP(AP$1006-57052/AN1006)</f>
        <v>1.3275999999999981</v>
      </c>
      <c r="AR1006">
        <f>AI1006*4*(1+2*AO1006/AL1006)/(1-AO1006/AL1006)</f>
        <v>0.15735995822257076</v>
      </c>
      <c r="AS1006">
        <f>0.15852+0.0847*COS(RADIANS(E1006/365*360))</f>
        <v>0.16616431136962917</v>
      </c>
      <c r="AT1006">
        <f>0.000000926*E1006*E1006 - 0.000385884*E1006+ 0.056568805</f>
        <v>3.0231477E-2</v>
      </c>
      <c r="AU1006">
        <v>0</v>
      </c>
      <c r="AV1006">
        <f>(X1006+AQ1006)/(V1006-AO1006)*(4*V1006+8*AO1006)</f>
        <v>0.10987643285508877</v>
      </c>
      <c r="AW1006">
        <f>(X1006+AQ1006)/(V1006-AO1006)*(4.5*V1006+10.5*AO1006)</f>
        <v>0.12669554106886194</v>
      </c>
      <c r="AX1006">
        <f>AW1006/AV1006</f>
        <v>1.1530729363589292</v>
      </c>
      <c r="AY1006" s="5"/>
      <c r="BD1006" s="5"/>
    </row>
    <row r="1007" spans="1:56">
      <c r="A1007">
        <v>627</v>
      </c>
      <c r="B1007">
        <v>82</v>
      </c>
      <c r="C1007" t="s">
        <v>58</v>
      </c>
      <c r="D1007">
        <v>1</v>
      </c>
      <c r="E1007" s="2">
        <f t="shared" si="580"/>
        <v>86</v>
      </c>
      <c r="F1007" s="3">
        <v>30767.740277777779</v>
      </c>
      <c r="G1007" s="3" t="s">
        <v>48</v>
      </c>
      <c r="H1007" s="3"/>
      <c r="J1007">
        <v>1015</v>
      </c>
      <c r="K1007">
        <v>18</v>
      </c>
      <c r="L1007">
        <v>52.8</v>
      </c>
      <c r="M1007">
        <v>51.6</v>
      </c>
      <c r="N1007">
        <v>350</v>
      </c>
      <c r="O1007" t="s">
        <v>46</v>
      </c>
      <c r="P1007">
        <v>17.899999999999999</v>
      </c>
      <c r="Q1007">
        <v>10.377000000000001</v>
      </c>
      <c r="R1007">
        <v>350</v>
      </c>
      <c r="S1007">
        <v>0.61570000000000003</v>
      </c>
      <c r="T1007">
        <v>59.3</v>
      </c>
      <c r="U1007">
        <v>18.5</v>
      </c>
      <c r="V1007">
        <v>367</v>
      </c>
      <c r="W1007">
        <v>18</v>
      </c>
      <c r="X1007">
        <v>-0.82079999999999997</v>
      </c>
      <c r="Y1007">
        <v>0.433</v>
      </c>
      <c r="Z1007">
        <v>-5.8E-4</v>
      </c>
      <c r="AA1007">
        <v>42</v>
      </c>
      <c r="AM1007">
        <v>212</v>
      </c>
      <c r="AN1007">
        <f>8.314*(U1007+273.16)</f>
        <v>2424.8612400000002</v>
      </c>
      <c r="AO1007">
        <f>0.5*AM1007/1.01325*1000/EXP(-3.9489+28990/AN1007)</f>
        <v>34.869346529431468</v>
      </c>
      <c r="AQ1007">
        <f>EXP(AP$1006-57052/AN1007)</f>
        <v>1.3823384674892121</v>
      </c>
      <c r="AS1007">
        <f>0.15852+0.0847*COS(RADIANS(E1007/365*360))</f>
        <v>0.16616431136962917</v>
      </c>
      <c r="AU1007">
        <v>18</v>
      </c>
      <c r="AV1007">
        <f>(X1007+AQ1007)/(V1007-AO1007)*(4*V1007+8*AO1007)</f>
        <v>2.9536036355674415</v>
      </c>
      <c r="AW1007">
        <f>(X1007+AQ1007)/(V1007-AO1007)*(4.5*V1007+10.5*AO1007)</f>
        <v>3.4112353107146958</v>
      </c>
      <c r="AX1007">
        <f>AW1007/AV1007</f>
        <v>1.1549401110008231</v>
      </c>
      <c r="AY1007" s="5"/>
      <c r="BD1007" s="5"/>
    </row>
    <row r="1008" spans="1:56">
      <c r="A1008">
        <v>627</v>
      </c>
      <c r="B1008">
        <v>82</v>
      </c>
      <c r="C1008" t="s">
        <v>58</v>
      </c>
      <c r="D1008">
        <v>1</v>
      </c>
      <c r="E1008" s="2">
        <f t="shared" si="580"/>
        <v>86</v>
      </c>
      <c r="F1008" s="3">
        <v>30767.743055555555</v>
      </c>
      <c r="G1008" s="3" t="s">
        <v>48</v>
      </c>
      <c r="H1008" s="3"/>
      <c r="J1008">
        <v>1015</v>
      </c>
      <c r="K1008">
        <v>17.8</v>
      </c>
      <c r="L1008">
        <v>53.2</v>
      </c>
      <c r="M1008">
        <v>51.2</v>
      </c>
      <c r="N1008">
        <v>350</v>
      </c>
      <c r="O1008" t="s">
        <v>46</v>
      </c>
      <c r="P1008">
        <v>17.899999999999999</v>
      </c>
      <c r="Q1008">
        <v>10.298999999999999</v>
      </c>
      <c r="R1008">
        <v>350</v>
      </c>
      <c r="S1008">
        <v>0.45910000000000001</v>
      </c>
      <c r="T1008">
        <v>44.6</v>
      </c>
      <c r="U1008">
        <v>18.399999999999999</v>
      </c>
      <c r="V1008">
        <v>335</v>
      </c>
      <c r="W1008">
        <v>52</v>
      </c>
      <c r="X1008">
        <v>0.24179999999999999</v>
      </c>
      <c r="Y1008">
        <v>0.32300000000000001</v>
      </c>
      <c r="Z1008">
        <v>1.7000000000000001E-4</v>
      </c>
      <c r="AA1008">
        <v>31</v>
      </c>
      <c r="AM1008">
        <v>212</v>
      </c>
      <c r="AN1008">
        <f>8.314*(U1008+273.16)</f>
        <v>2424.0298400000001</v>
      </c>
      <c r="AO1008">
        <f>0.5*AM1008/1.01325*1000/EXP(-3.9489+28990/AN1008)</f>
        <v>34.726658648014407</v>
      </c>
      <c r="AQ1008">
        <f>EXP(AP$1006-57052/AN1008)</f>
        <v>1.3712283332916519</v>
      </c>
      <c r="AS1008">
        <f>0.15852+0.0847*COS(RADIANS(E1008/365*360))</f>
        <v>0.16616431136962917</v>
      </c>
      <c r="AU1008">
        <v>52</v>
      </c>
      <c r="AV1008">
        <f>(X1008+AQ1008)/(V1008-AO1008)*(4*V1008+8*AO1008)</f>
        <v>8.6906770658344215</v>
      </c>
      <c r="AW1008">
        <f>(X1008+AQ1008)/(V1008-AO1008)*(4.5*V1008+10.5*AO1008)</f>
        <v>10.056832165647201</v>
      </c>
      <c r="AX1008">
        <f>AW1008/AV1008</f>
        <v>1.1571977752094289</v>
      </c>
      <c r="AY1008" s="5"/>
      <c r="BD1008" s="5"/>
    </row>
    <row r="1009" spans="1:61">
      <c r="E1009" s="2"/>
      <c r="F1009" s="3"/>
      <c r="H1009" s="3"/>
    </row>
    <row r="1010" spans="1:61">
      <c r="A1010">
        <v>628</v>
      </c>
      <c r="B1010">
        <v>82</v>
      </c>
      <c r="C1010" t="s">
        <v>58</v>
      </c>
      <c r="D1010">
        <v>1</v>
      </c>
      <c r="E1010" s="2">
        <f>ROUND(F1010,0)-"1-1-84"+1</f>
        <v>86</v>
      </c>
      <c r="F1010" s="3">
        <v>30767.426388888889</v>
      </c>
      <c r="G1010" s="3" t="s">
        <v>48</v>
      </c>
      <c r="H1010" s="3"/>
      <c r="J1010">
        <v>1015</v>
      </c>
      <c r="K1010">
        <v>15.7</v>
      </c>
      <c r="L1010">
        <v>61.2</v>
      </c>
      <c r="M1010">
        <v>66.7</v>
      </c>
      <c r="N1010">
        <v>350</v>
      </c>
      <c r="O1010" t="s">
        <v>46</v>
      </c>
      <c r="P1010">
        <v>14.2</v>
      </c>
      <c r="Q1010">
        <v>7.8380000000000001</v>
      </c>
      <c r="R1010">
        <v>351</v>
      </c>
      <c r="S1010">
        <v>0.26219999999999999</v>
      </c>
      <c r="T1010">
        <v>33.5</v>
      </c>
      <c r="U1010">
        <v>16.5</v>
      </c>
      <c r="V1010">
        <v>403</v>
      </c>
      <c r="W1010">
        <v>0</v>
      </c>
      <c r="X1010">
        <v>-1.1937</v>
      </c>
      <c r="Y1010">
        <v>0.183</v>
      </c>
      <c r="Z1010">
        <v>-8.3000000000000001E-4</v>
      </c>
      <c r="AA1010">
        <v>23</v>
      </c>
      <c r="AH1010">
        <f>AVERAGE(X1010:X1014)</f>
        <v>-2.0221</v>
      </c>
      <c r="AJ1010">
        <v>5</v>
      </c>
      <c r="AK1010">
        <f>AVERAGE(U1010:U1014)</f>
        <v>19</v>
      </c>
      <c r="AL1010">
        <f>AVERAGE(V1010:V1014)</f>
        <v>393</v>
      </c>
      <c r="AM1010">
        <v>212</v>
      </c>
      <c r="AN1010">
        <f>8.314*(AK1010+273.16)</f>
        <v>2429.0182400000003</v>
      </c>
      <c r="AO1010">
        <f>0.5*AM1010/1.01325*1000/EXP(-3.9489+28990/AN1010)</f>
        <v>35.590130033936823</v>
      </c>
      <c r="AP1010">
        <f>LN(-AH1010)+57052/AN1010</f>
        <v>24.191815284598057</v>
      </c>
      <c r="AQ1010">
        <f>EXP(AP$1010-57052/AN1010)</f>
        <v>2.0221000000000036</v>
      </c>
      <c r="AS1010">
        <f>0.15852+0.0847*COS(RADIANS(E1010/365*360))</f>
        <v>0.16616431136962917</v>
      </c>
      <c r="AT1010">
        <f>0.000000926*E1010*E1010 - 0.000385884*E1010+ 0.056568805</f>
        <v>3.0231477E-2</v>
      </c>
      <c r="AU1010">
        <v>0</v>
      </c>
      <c r="AV1010">
        <f>(X1010+AQ1010)/(V1010-AO1010)*(4*V1010+8*AO1010)</f>
        <v>4.2765419173579771</v>
      </c>
      <c r="AW1010">
        <f>(X1010+AQ1010)/(V1010-AO1010)*(4.5*V1010+10.5*AO1010)</f>
        <v>4.9314773966974697</v>
      </c>
      <c r="AX1010">
        <f>AW1010/AV1010</f>
        <v>1.1531460446304027</v>
      </c>
      <c r="AY1010" s="5"/>
      <c r="BD1010" s="5"/>
    </row>
    <row r="1011" spans="1:61">
      <c r="A1011">
        <v>628</v>
      </c>
      <c r="B1011">
        <v>82</v>
      </c>
      <c r="C1011" t="s">
        <v>58</v>
      </c>
      <c r="D1011">
        <v>1</v>
      </c>
      <c r="E1011" s="2">
        <f>ROUND(F1011,0)-"1-1-84"+1</f>
        <v>86</v>
      </c>
      <c r="F1011" s="3">
        <v>30767.490277777779</v>
      </c>
      <c r="G1011" s="3" t="s">
        <v>48</v>
      </c>
      <c r="H1011" s="3"/>
      <c r="J1011">
        <v>1015</v>
      </c>
      <c r="K1011">
        <v>17.2</v>
      </c>
      <c r="L1011">
        <v>56</v>
      </c>
      <c r="M1011">
        <v>51.4</v>
      </c>
      <c r="N1011">
        <v>350</v>
      </c>
      <c r="O1011" t="s">
        <v>46</v>
      </c>
      <c r="P1011">
        <v>18.100000000000001</v>
      </c>
      <c r="Q1011">
        <v>9.1170000000000009</v>
      </c>
      <c r="R1011">
        <v>351</v>
      </c>
      <c r="S1011">
        <v>0.56010000000000004</v>
      </c>
      <c r="T1011">
        <v>61.4</v>
      </c>
      <c r="U1011">
        <v>17.600000000000001</v>
      </c>
      <c r="V1011">
        <v>391</v>
      </c>
      <c r="W1011">
        <v>0</v>
      </c>
      <c r="X1011">
        <v>-1.7531000000000001</v>
      </c>
      <c r="Y1011">
        <v>0.39200000000000002</v>
      </c>
      <c r="Z1011">
        <v>-1.23E-3</v>
      </c>
      <c r="AA1011">
        <v>43</v>
      </c>
      <c r="AM1011">
        <v>212</v>
      </c>
      <c r="AN1011">
        <f>8.314*(U1011+273.16)</f>
        <v>2417.3786400000004</v>
      </c>
      <c r="AO1011">
        <f>0.5*AM1011/1.01325*1000/EXP(-3.9489+28990/AN1011)</f>
        <v>33.602563997853217</v>
      </c>
      <c r="AQ1011">
        <f>EXP(AP$1010-57052/AN1011)</f>
        <v>1.8058730547882293</v>
      </c>
      <c r="AS1011">
        <f>0.15852+0.0847*COS(RADIANS(E1011/365*360))</f>
        <v>0.16616431136962917</v>
      </c>
      <c r="AU1011">
        <v>0</v>
      </c>
      <c r="AV1011">
        <f>(X1011+AQ1011)/(V1011-AO1011)*(4*V1011+8*AO1011)</f>
        <v>0.2706329916012018</v>
      </c>
      <c r="AW1011">
        <f>(X1011+AQ1011)/(V1011-AO1011)*(4.5*V1011+10.5*AO1011)</f>
        <v>0.31190471210738757</v>
      </c>
      <c r="AX1011">
        <f>AW1011/AV1011</f>
        <v>1.152500699423235</v>
      </c>
      <c r="AY1011" s="5"/>
      <c r="BD1011" s="5"/>
    </row>
    <row r="1012" spans="1:61">
      <c r="A1012">
        <v>628</v>
      </c>
      <c r="B1012">
        <v>82</v>
      </c>
      <c r="C1012" t="s">
        <v>58</v>
      </c>
      <c r="D1012">
        <v>1</v>
      </c>
      <c r="E1012" s="2">
        <f>ROUND(F1012,0)-"1-1-84"+1</f>
        <v>86</v>
      </c>
      <c r="F1012" s="3">
        <v>30767.496527777777</v>
      </c>
      <c r="G1012" s="3" t="s">
        <v>48</v>
      </c>
      <c r="H1012" s="3"/>
      <c r="J1012">
        <v>1015</v>
      </c>
      <c r="K1012">
        <v>17.100000000000001</v>
      </c>
      <c r="L1012">
        <v>55.7</v>
      </c>
      <c r="M1012">
        <v>51.4</v>
      </c>
      <c r="N1012">
        <v>350</v>
      </c>
      <c r="O1012" t="s">
        <v>46</v>
      </c>
      <c r="P1012">
        <v>18.100000000000001</v>
      </c>
      <c r="Q1012">
        <v>9.1180000000000003</v>
      </c>
      <c r="R1012">
        <v>351</v>
      </c>
      <c r="S1012">
        <v>0.41660000000000003</v>
      </c>
      <c r="T1012">
        <v>45.7</v>
      </c>
      <c r="U1012">
        <v>17.5</v>
      </c>
      <c r="V1012">
        <v>407</v>
      </c>
      <c r="W1012">
        <v>0</v>
      </c>
      <c r="X1012">
        <v>-1.7776000000000001</v>
      </c>
      <c r="Y1012">
        <v>0.29099999999999998</v>
      </c>
      <c r="Z1012">
        <v>-1.24E-3</v>
      </c>
      <c r="AA1012">
        <v>32</v>
      </c>
      <c r="AM1012">
        <v>212</v>
      </c>
      <c r="AN1012">
        <f>8.314*(U1012+273.16)</f>
        <v>2416.5472400000003</v>
      </c>
      <c r="AO1012">
        <f>0.5*AM1012/1.01325*1000/EXP(-3.9489+28990/AN1012)</f>
        <v>33.464208932505827</v>
      </c>
      <c r="AQ1012">
        <f>EXP(AP$1010-57052/AN1012)</f>
        <v>1.7912692452350356</v>
      </c>
      <c r="AS1012">
        <f>0.15852+0.0847*COS(RADIANS(E1012/365*360))</f>
        <v>0.16616431136962917</v>
      </c>
      <c r="AU1012">
        <v>0</v>
      </c>
      <c r="AV1012">
        <f>(X1012+AQ1012)/(V1012-AO1012)*(4*V1012+8*AO1012)</f>
        <v>6.9372134318220549E-2</v>
      </c>
      <c r="AW1012">
        <f>(X1012+AQ1012)/(V1012-AO1012)*(4.5*V1012+10.5*AO1012)</f>
        <v>7.9880545280257925E-2</v>
      </c>
      <c r="AX1012">
        <f>AW1012/AV1012</f>
        <v>1.1514788475994366</v>
      </c>
      <c r="AY1012" s="5"/>
      <c r="BD1012" s="5"/>
    </row>
    <row r="1013" spans="1:61">
      <c r="A1013">
        <v>628</v>
      </c>
      <c r="B1013">
        <v>82</v>
      </c>
      <c r="C1013" t="s">
        <v>58</v>
      </c>
      <c r="D1013">
        <v>1</v>
      </c>
      <c r="E1013" s="2">
        <f t="shared" si="580"/>
        <v>86</v>
      </c>
      <c r="F1013" s="3">
        <v>30767.576388888891</v>
      </c>
      <c r="G1013" s="3" t="s">
        <v>48</v>
      </c>
      <c r="H1013" s="3"/>
      <c r="J1013">
        <v>1015</v>
      </c>
      <c r="K1013">
        <v>22.8</v>
      </c>
      <c r="L1013">
        <v>40.799999999999997</v>
      </c>
      <c r="M1013">
        <v>36.4</v>
      </c>
      <c r="N1013">
        <v>350</v>
      </c>
      <c r="O1013" t="s">
        <v>46</v>
      </c>
      <c r="P1013">
        <v>23.2</v>
      </c>
      <c r="Q1013">
        <v>17.77</v>
      </c>
      <c r="R1013">
        <v>351</v>
      </c>
      <c r="S1013">
        <v>2.2096</v>
      </c>
      <c r="T1013">
        <v>124.3</v>
      </c>
      <c r="U1013">
        <v>23.6</v>
      </c>
      <c r="V1013">
        <v>380</v>
      </c>
      <c r="W1013">
        <v>0</v>
      </c>
      <c r="X1013">
        <v>-3.0893999999999999</v>
      </c>
      <c r="Y1013">
        <v>1.5449999999999999</v>
      </c>
      <c r="Z1013">
        <v>-2.16E-3</v>
      </c>
      <c r="AA1013">
        <v>87</v>
      </c>
      <c r="AM1013">
        <v>212</v>
      </c>
      <c r="AN1013">
        <f>8.314*(U1013+273.16)</f>
        <v>2467.2626400000004</v>
      </c>
      <c r="AO1013">
        <f>0.5*AM1013/1.01325*1000/EXP(-3.9489+28990/AN1013)</f>
        <v>42.822667547509667</v>
      </c>
      <c r="AQ1013">
        <f>EXP(AP$1010-57052/AN1013)</f>
        <v>2.9101743913998099</v>
      </c>
      <c r="AS1013">
        <f>0.15852+0.0847*COS(RADIANS(E1013/365*360))</f>
        <v>0.16616431136962917</v>
      </c>
      <c r="AU1013">
        <v>0</v>
      </c>
      <c r="AV1013">
        <f>(X1013+AQ1013)/(V1013-AO1013)*(4*V1013+8*AO1013)</f>
        <v>-0.99004957382185221</v>
      </c>
      <c r="AW1013">
        <f>(X1013+AQ1013)/(V1013-AO1013)*(4.5*V1013+10.5*AO1013)</f>
        <v>-1.1479491629772203</v>
      </c>
      <c r="AX1013">
        <f>AW1013/AV1013</f>
        <v>1.1594865482804402</v>
      </c>
      <c r="AY1013" s="5"/>
      <c r="BD1013" s="5"/>
    </row>
    <row r="1014" spans="1:61">
      <c r="A1014">
        <v>628</v>
      </c>
      <c r="B1014">
        <v>82</v>
      </c>
      <c r="C1014" t="s">
        <v>58</v>
      </c>
      <c r="D1014">
        <v>1</v>
      </c>
      <c r="E1014" s="2">
        <f t="shared" si="580"/>
        <v>86</v>
      </c>
      <c r="F1014" s="3">
        <v>30767.664583333335</v>
      </c>
      <c r="G1014" s="3" t="s">
        <v>48</v>
      </c>
      <c r="H1014" s="3"/>
      <c r="J1014">
        <v>1015</v>
      </c>
      <c r="K1014">
        <v>19.100000000000001</v>
      </c>
      <c r="L1014">
        <v>48.8</v>
      </c>
      <c r="M1014">
        <v>46.2</v>
      </c>
      <c r="N1014">
        <v>350</v>
      </c>
      <c r="O1014" t="s">
        <v>46</v>
      </c>
      <c r="P1014">
        <v>19.399999999999999</v>
      </c>
      <c r="Q1014">
        <v>12.278</v>
      </c>
      <c r="R1014">
        <v>351</v>
      </c>
      <c r="S1014">
        <v>1.1077999999999999</v>
      </c>
      <c r="T1014">
        <v>90.2</v>
      </c>
      <c r="U1014">
        <v>19.8</v>
      </c>
      <c r="V1014">
        <v>384</v>
      </c>
      <c r="W1014">
        <v>0</v>
      </c>
      <c r="X1014">
        <v>-2.2967</v>
      </c>
      <c r="Y1014">
        <v>0.77500000000000002</v>
      </c>
      <c r="Z1014">
        <v>-1.6100000000000001E-3</v>
      </c>
      <c r="AA1014">
        <v>63</v>
      </c>
      <c r="AM1014">
        <v>212</v>
      </c>
      <c r="AN1014">
        <f>8.314*(U1014+273.16)</f>
        <v>2435.6694400000001</v>
      </c>
      <c r="AO1014">
        <f>0.5*AM1014/1.01325*1000/EXP(-3.9489+28990/AN1014)</f>
        <v>36.769160326610894</v>
      </c>
      <c r="AQ1014">
        <f>EXP(AP$1010-57052/AN1014)</f>
        <v>2.156044973028739</v>
      </c>
      <c r="AS1014">
        <f>0.15852+0.0847*COS(RADIANS(E1014/365*360))</f>
        <v>0.16616431136962917</v>
      </c>
      <c r="AU1014">
        <v>0</v>
      </c>
      <c r="AV1014">
        <f>(X1014+AQ1014)/(V1014-AO1014)*(4*V1014+8*AO1014)</f>
        <v>-0.74135194779815961</v>
      </c>
      <c r="AW1014">
        <f>(X1014+AQ1014)/(V1014-AO1014)*(4.5*V1014+10.5*AO1014)</f>
        <v>-0.85636242126206896</v>
      </c>
      <c r="AX1014">
        <f>AW1014/AV1014</f>
        <v>1.155136131773167</v>
      </c>
      <c r="AY1014" s="5"/>
      <c r="BD1014" s="5"/>
    </row>
    <row r="1015" spans="1:61">
      <c r="E1015" s="2"/>
      <c r="F1015" s="3"/>
      <c r="G1015" s="3"/>
      <c r="H1015" s="3"/>
    </row>
    <row r="1016" spans="1:61">
      <c r="A1016">
        <v>628</v>
      </c>
      <c r="B1016">
        <v>82</v>
      </c>
      <c r="C1016" t="s">
        <v>58</v>
      </c>
      <c r="D1016">
        <v>1</v>
      </c>
      <c r="E1016" s="2">
        <f t="shared" si="580"/>
        <v>86</v>
      </c>
      <c r="F1016" s="3">
        <v>30767.743750000001</v>
      </c>
      <c r="G1016" s="3" t="s">
        <v>48</v>
      </c>
      <c r="H1016" s="3"/>
      <c r="J1016">
        <v>1015</v>
      </c>
      <c r="K1016">
        <v>16.2</v>
      </c>
      <c r="L1016">
        <v>57.2</v>
      </c>
      <c r="M1016">
        <v>51.2</v>
      </c>
      <c r="N1016">
        <v>350</v>
      </c>
      <c r="O1016" t="s">
        <v>46</v>
      </c>
      <c r="P1016">
        <v>17.899999999999999</v>
      </c>
      <c r="Q1016">
        <v>8.58</v>
      </c>
      <c r="R1016">
        <v>350</v>
      </c>
      <c r="S1016">
        <v>0.48680000000000001</v>
      </c>
      <c r="T1016">
        <v>56.7</v>
      </c>
      <c r="U1016">
        <v>16.8</v>
      </c>
      <c r="V1016">
        <v>374</v>
      </c>
      <c r="W1016">
        <v>0</v>
      </c>
      <c r="X1016">
        <v>-1.0156000000000001</v>
      </c>
      <c r="Y1016">
        <v>0.34100000000000003</v>
      </c>
      <c r="Z1016">
        <v>-7.1000000000000002E-4</v>
      </c>
      <c r="AA1016">
        <v>40</v>
      </c>
      <c r="AH1016">
        <v>-1.1856</v>
      </c>
      <c r="AI1016">
        <v>2.3800000000000002E-2</v>
      </c>
      <c r="AJ1016">
        <v>3</v>
      </c>
      <c r="AK1016">
        <f>AVERAGE(U1016:U1018)</f>
        <v>18.2</v>
      </c>
      <c r="AL1016">
        <f>AVERAGE(V1016:V1018)</f>
        <v>356.33333333333331</v>
      </c>
      <c r="AM1016">
        <v>212</v>
      </c>
      <c r="AN1016">
        <f>8.314*(AK1016+273.16)</f>
        <v>2422.3670400000001</v>
      </c>
      <c r="AO1016">
        <f>0.5*AM1016/1.01325*1000/EXP(-3.9489+28990/AN1016)</f>
        <v>34.442741323101345</v>
      </c>
      <c r="AP1016">
        <f>LN(-AH1016)+57052/AN1016</f>
        <v>23.722418839958102</v>
      </c>
      <c r="AQ1016">
        <f>EXP(AP$1016-57052/AN1016)</f>
        <v>1.185599999999998</v>
      </c>
      <c r="AR1016">
        <f>AI1016*4*(1+2*AO1016/AL1016)/(1-AO1016/AL1016)</f>
        <v>0.12575959747206608</v>
      </c>
      <c r="AS1016">
        <f>0.15852+0.0847*COS(RADIANS(E1016/365*360))</f>
        <v>0.16616431136962917</v>
      </c>
      <c r="AT1016">
        <f>0.000000926*E1016*E1016 - 0.000385884*E1016+ 0.056568805</f>
        <v>3.0231477E-2</v>
      </c>
      <c r="AU1016">
        <v>0</v>
      </c>
      <c r="AV1016">
        <f>(X1016+AQ1016)/(V1016-AO1016)*(4*V1016+8*AO1016)</f>
        <v>0.8869259027856069</v>
      </c>
      <c r="AW1016">
        <f>(X1016+AQ1016)/(V1016-AO1016)*(4.5*V1016+10.5*AO1016)</f>
        <v>1.0236573784820096</v>
      </c>
      <c r="AX1016">
        <f>AW1016/AV1016</f>
        <v>1.1541633582545781</v>
      </c>
      <c r="AY1016" s="5"/>
      <c r="BD1016" s="5"/>
    </row>
    <row r="1017" spans="1:61">
      <c r="A1017">
        <v>628</v>
      </c>
      <c r="B1017">
        <v>82</v>
      </c>
      <c r="C1017" t="s">
        <v>58</v>
      </c>
      <c r="D1017">
        <v>1</v>
      </c>
      <c r="E1017" s="2">
        <f t="shared" si="580"/>
        <v>86</v>
      </c>
      <c r="F1017" s="3">
        <v>30767.731944444444</v>
      </c>
      <c r="G1017" s="3" t="s">
        <v>48</v>
      </c>
      <c r="H1017" s="3"/>
      <c r="J1017">
        <v>1015</v>
      </c>
      <c r="K1017">
        <v>18.7</v>
      </c>
      <c r="L1017">
        <v>50.2</v>
      </c>
      <c r="M1017">
        <v>46.4</v>
      </c>
      <c r="N1017">
        <v>350</v>
      </c>
      <c r="O1017" t="s">
        <v>46</v>
      </c>
      <c r="P1017">
        <v>19.399999999999999</v>
      </c>
      <c r="Q1017">
        <v>11.538</v>
      </c>
      <c r="R1017">
        <v>350</v>
      </c>
      <c r="S1017">
        <v>0.99490000000000001</v>
      </c>
      <c r="T1017">
        <v>86.2</v>
      </c>
      <c r="U1017">
        <v>19.3</v>
      </c>
      <c r="V1017">
        <v>361</v>
      </c>
      <c r="W1017">
        <v>23</v>
      </c>
      <c r="X1017">
        <v>-0.91379999999999995</v>
      </c>
      <c r="Y1017">
        <v>0.69599999999999995</v>
      </c>
      <c r="Z1017">
        <v>-6.4000000000000005E-4</v>
      </c>
      <c r="AA1017">
        <v>60</v>
      </c>
      <c r="AM1017">
        <v>212</v>
      </c>
      <c r="AN1017">
        <f>8.314*(U1017+273.16)</f>
        <v>2431.5124400000004</v>
      </c>
      <c r="AO1017">
        <f>0.5*AM1017/1.01325*1000/EXP(-3.9489+28990/AN1017)</f>
        <v>36.028522359978624</v>
      </c>
      <c r="AQ1017">
        <f>EXP(AP$1016-57052/AN1017)</f>
        <v>1.2954179085543263</v>
      </c>
      <c r="AS1017">
        <f>0.15852+0.0847*COS(RADIANS(E1017/365*360))</f>
        <v>0.16616431136962917</v>
      </c>
      <c r="AU1017">
        <v>23</v>
      </c>
      <c r="AV1017">
        <f>(X1017+AQ1017)/(V1017-AO1017)*(4*V1017+8*AO1017)</f>
        <v>2.0341763516096938</v>
      </c>
      <c r="AW1017">
        <f>(X1017+AQ1017)/(V1017-AO1017)*(4.5*V1017+10.5*AO1017)</f>
        <v>2.3519114852349539</v>
      </c>
      <c r="AX1017">
        <f>AW1017/AV1017</f>
        <v>1.1561984207386093</v>
      </c>
      <c r="AY1017" s="5"/>
      <c r="BD1017" s="5"/>
    </row>
    <row r="1018" spans="1:61">
      <c r="A1018">
        <v>628</v>
      </c>
      <c r="B1018">
        <v>82</v>
      </c>
      <c r="C1018" t="s">
        <v>58</v>
      </c>
      <c r="D1018">
        <v>1</v>
      </c>
      <c r="E1018" s="2">
        <f t="shared" si="580"/>
        <v>86</v>
      </c>
      <c r="F1018" s="3">
        <v>30767.736111111109</v>
      </c>
      <c r="G1018" s="3" t="s">
        <v>48</v>
      </c>
      <c r="H1018" s="3"/>
      <c r="J1018">
        <v>1015</v>
      </c>
      <c r="K1018">
        <v>18.100000000000001</v>
      </c>
      <c r="L1018">
        <v>50.6</v>
      </c>
      <c r="M1018">
        <v>51.2</v>
      </c>
      <c r="N1018">
        <v>350</v>
      </c>
      <c r="O1018" t="s">
        <v>46</v>
      </c>
      <c r="P1018">
        <v>17.899999999999999</v>
      </c>
      <c r="Q1018">
        <v>10.765000000000001</v>
      </c>
      <c r="R1018">
        <v>350</v>
      </c>
      <c r="S1018">
        <v>0.59719999999999995</v>
      </c>
      <c r="T1018">
        <v>55.5</v>
      </c>
      <c r="U1018">
        <v>18.5</v>
      </c>
      <c r="V1018">
        <v>334</v>
      </c>
      <c r="W1018">
        <v>60</v>
      </c>
      <c r="X1018">
        <v>0.34839999999999999</v>
      </c>
      <c r="Y1018">
        <v>0.41799999999999998</v>
      </c>
      <c r="Z1018">
        <v>2.4000000000000001E-4</v>
      </c>
      <c r="AA1018">
        <v>39</v>
      </c>
      <c r="AM1018">
        <v>212</v>
      </c>
      <c r="AN1018">
        <f>8.314*(U1018+273.16)</f>
        <v>2424.8612400000002</v>
      </c>
      <c r="AO1018">
        <f>0.5*AM1018/1.01325*1000/EXP(-3.9489+28990/AN1018)</f>
        <v>34.869346529431468</v>
      </c>
      <c r="AQ1018">
        <f>EXP(AP$1016-57052/AN1018)</f>
        <v>1.2146726520272602</v>
      </c>
      <c r="AS1018">
        <f>0.15852+0.0847*COS(RADIANS(E1018/365*360))</f>
        <v>0.16616431136962917</v>
      </c>
      <c r="AU1018">
        <v>60</v>
      </c>
      <c r="AV1018">
        <f>(X1018+AQ1018)/(V1018-AO1018)*(4*V1018+8*AO1018)</f>
        <v>8.4387594833724151</v>
      </c>
      <c r="AW1018">
        <f>(X1018+AQ1018)/(V1018-AO1018)*(4.5*V1018+10.5*AO1018)</f>
        <v>9.7669130282018877</v>
      </c>
      <c r="AX1018">
        <f>AW1018/AV1018</f>
        <v>1.1573872969654417</v>
      </c>
      <c r="AY1018" s="5"/>
      <c r="BD1018" s="5"/>
    </row>
    <row r="1019" spans="1:61">
      <c r="E1019" s="2"/>
      <c r="F1019" s="3"/>
      <c r="H1019" s="3"/>
    </row>
    <row r="1020" spans="1:61">
      <c r="A1020">
        <v>629</v>
      </c>
      <c r="B1020">
        <v>82</v>
      </c>
      <c r="C1020" t="s">
        <v>58</v>
      </c>
      <c r="D1020">
        <v>1</v>
      </c>
      <c r="E1020" s="2">
        <f t="shared" si="580"/>
        <v>86</v>
      </c>
      <c r="F1020" s="3">
        <v>30767.8125</v>
      </c>
      <c r="G1020" s="3" t="s">
        <v>48</v>
      </c>
      <c r="H1020" s="3"/>
      <c r="J1020">
        <v>1015</v>
      </c>
      <c r="K1020">
        <v>14.6</v>
      </c>
      <c r="L1020">
        <v>60.6</v>
      </c>
      <c r="M1020">
        <v>55.2</v>
      </c>
      <c r="N1020">
        <v>350</v>
      </c>
      <c r="O1020" t="s">
        <v>46</v>
      </c>
      <c r="P1020">
        <v>16.100000000000001</v>
      </c>
      <c r="Q1020">
        <v>7.1870000000000003</v>
      </c>
      <c r="R1020">
        <v>350</v>
      </c>
      <c r="S1020">
        <v>0.157</v>
      </c>
      <c r="T1020">
        <v>21.8</v>
      </c>
      <c r="U1020">
        <v>15.2</v>
      </c>
      <c r="V1020">
        <v>352</v>
      </c>
      <c r="W1020">
        <v>0</v>
      </c>
      <c r="X1020">
        <v>-8.6999999999999994E-2</v>
      </c>
      <c r="Y1020">
        <v>0.17199999999999999</v>
      </c>
      <c r="Z1020">
        <v>-1E-4</v>
      </c>
      <c r="AA1020">
        <v>24</v>
      </c>
      <c r="AH1020">
        <v>-0.10290000000000001</v>
      </c>
      <c r="AI1020">
        <v>1.7299999999999999E-2</v>
      </c>
      <c r="AJ1020">
        <v>3</v>
      </c>
      <c r="AK1020">
        <f>AVERAGE(U1020:U1022)</f>
        <v>15.666666666666666</v>
      </c>
      <c r="AL1020">
        <f>AVERAGE(V1020:V1022)</f>
        <v>347.33333333333331</v>
      </c>
      <c r="AM1020">
        <v>212</v>
      </c>
      <c r="AN1020">
        <f>8.314*(AK1020+273.16)</f>
        <v>2401.3049066666672</v>
      </c>
      <c r="AO1020">
        <f>0.5*AM1020/1.01325*1000/EXP(-3.9489+28990/AN1020)</f>
        <v>31.010589040368792</v>
      </c>
      <c r="AP1020">
        <f>LN(-AH1020)+57052/AN1020</f>
        <v>21.484751134831651</v>
      </c>
      <c r="AQ1020">
        <f>EXP(AP$1021-57052/AN1020)</f>
        <v>0.20414700239050954</v>
      </c>
      <c r="AS1020">
        <f>0.15852+0.0847*COS(RADIANS(E1020/365*360))</f>
        <v>0.16616431136962917</v>
      </c>
      <c r="AT1020">
        <f>0.000000926*E1020*E1020 - 0.000385884*E1020+ 0.056568805</f>
        <v>3.0231477E-2</v>
      </c>
      <c r="AU1020">
        <v>0</v>
      </c>
      <c r="AV1020">
        <f>(X1020+AQ1020)/(V1020-AO1020)*(4*V1020+8*AO1020)</f>
        <v>0.6043980054462974</v>
      </c>
      <c r="AW1020">
        <f>(X1020+AQ1020)/(V1020-AO1020)*(4.5*V1020+10.5*AO1020)</f>
        <v>0.69692400561261703</v>
      </c>
      <c r="AX1020">
        <f>AW1020/AV1020</f>
        <v>1.1530878648383309</v>
      </c>
      <c r="AY1020" s="5"/>
      <c r="BD1020" s="5"/>
    </row>
    <row r="1021" spans="1:61">
      <c r="A1021">
        <v>629</v>
      </c>
      <c r="B1021">
        <v>82</v>
      </c>
      <c r="C1021" t="s">
        <v>58</v>
      </c>
      <c r="D1021">
        <v>1</v>
      </c>
      <c r="E1021" s="2">
        <f t="shared" si="580"/>
        <v>86</v>
      </c>
      <c r="F1021" s="3">
        <v>30767.77986111111</v>
      </c>
      <c r="G1021" s="3" t="s">
        <v>48</v>
      </c>
      <c r="H1021" s="3"/>
      <c r="J1021">
        <v>1015</v>
      </c>
      <c r="K1021">
        <v>15.6</v>
      </c>
      <c r="L1021">
        <v>59.5</v>
      </c>
      <c r="M1021">
        <v>57.6</v>
      </c>
      <c r="N1021">
        <v>350</v>
      </c>
      <c r="O1021" t="s">
        <v>46</v>
      </c>
      <c r="P1021">
        <v>15.9</v>
      </c>
      <c r="Q1021">
        <v>7.5049999999999999</v>
      </c>
      <c r="R1021">
        <v>350</v>
      </c>
      <c r="S1021">
        <v>0.1487</v>
      </c>
      <c r="T1021">
        <v>19.8</v>
      </c>
      <c r="U1021">
        <v>15.9</v>
      </c>
      <c r="V1021">
        <v>350</v>
      </c>
      <c r="W1021">
        <v>5</v>
      </c>
      <c r="X1021">
        <v>-5.1999999999999998E-2</v>
      </c>
      <c r="Y1021">
        <v>0.16300000000000001</v>
      </c>
      <c r="Z1021">
        <v>-6.0000000000000002E-5</v>
      </c>
      <c r="AA1021">
        <v>22</v>
      </c>
      <c r="AH1021">
        <v>-0.20810000000000001</v>
      </c>
      <c r="AI1021">
        <v>3.1199999999999999E-2</v>
      </c>
      <c r="AJ1021">
        <v>2</v>
      </c>
      <c r="AK1021">
        <f>AVERAGE(U1022:U1023)</f>
        <v>15.9</v>
      </c>
      <c r="AL1021">
        <f>AVERAGE(V1022:V1023)</f>
        <v>340</v>
      </c>
      <c r="AM1021">
        <v>212</v>
      </c>
      <c r="AN1021">
        <f>8.314*(AK1021+273.16)</f>
        <v>2403.2448399999998</v>
      </c>
      <c r="AO1021">
        <f>0.5*AM1021/1.01325*1000/EXP(-3.9489+28990/AN1021)</f>
        <v>31.314270002234316</v>
      </c>
      <c r="AP1021">
        <f>LN(-AH1021)+57052/AN1021</f>
        <v>22.169833826281856</v>
      </c>
      <c r="AQ1021">
        <f>EXP(AP$1021-57052/AN1021)</f>
        <v>0.20810000000000028</v>
      </c>
      <c r="AR1021">
        <f>AI1021*4*(1+2*AO1021/AL1021)/(1-AO1021/AL1021)</f>
        <v>0.16278057878775731</v>
      </c>
      <c r="AS1021">
        <f>0.15852+0.0847*COS(RADIANS(E1021/365*360))</f>
        <v>0.16616431136962917</v>
      </c>
      <c r="AU1021">
        <v>5</v>
      </c>
      <c r="AV1021">
        <f>(X1021+AQ1021)/(V1021-AO1021)*(4*V1021+8*AO1021)</f>
        <v>0.80846186737196246</v>
      </c>
      <c r="AW1021">
        <f>(X1021+AQ1021)/(V1021-AO1021)*(4.5*V1021+10.5*AO1021)</f>
        <v>0.93252733421495293</v>
      </c>
      <c r="AX1021">
        <f>AW1021/AV1021</f>
        <v>1.1534586501232094</v>
      </c>
      <c r="AY1021" s="5"/>
      <c r="BD1021" s="5"/>
    </row>
    <row r="1022" spans="1:61">
      <c r="A1022">
        <v>629</v>
      </c>
      <c r="B1022">
        <v>82</v>
      </c>
      <c r="C1022" t="s">
        <v>58</v>
      </c>
      <c r="D1022">
        <v>1</v>
      </c>
      <c r="E1022" s="2">
        <f t="shared" si="580"/>
        <v>86</v>
      </c>
      <c r="F1022" s="3">
        <v>30767.775694444445</v>
      </c>
      <c r="G1022" s="3" t="s">
        <v>48</v>
      </c>
      <c r="H1022" s="3"/>
      <c r="J1022">
        <v>1015</v>
      </c>
      <c r="K1022">
        <v>15.4</v>
      </c>
      <c r="L1022">
        <v>59.6</v>
      </c>
      <c r="M1022">
        <v>57.6</v>
      </c>
      <c r="N1022">
        <v>350</v>
      </c>
      <c r="O1022" t="s">
        <v>46</v>
      </c>
      <c r="P1022">
        <v>15.9</v>
      </c>
      <c r="Q1022">
        <v>7.6210000000000004</v>
      </c>
      <c r="R1022">
        <v>350</v>
      </c>
      <c r="S1022">
        <v>0.16750000000000001</v>
      </c>
      <c r="T1022">
        <v>22</v>
      </c>
      <c r="U1022">
        <v>15.9</v>
      </c>
      <c r="V1022">
        <v>340</v>
      </c>
      <c r="W1022">
        <v>9</v>
      </c>
      <c r="X1022">
        <v>7.2900000000000006E-2</v>
      </c>
      <c r="Y1022">
        <v>0.184</v>
      </c>
      <c r="Z1022">
        <v>8.0000000000000007E-5</v>
      </c>
      <c r="AA1022">
        <v>24</v>
      </c>
      <c r="AM1022">
        <v>212</v>
      </c>
      <c r="AN1022">
        <f>8.314*(U1022+273.16)</f>
        <v>2403.2448399999998</v>
      </c>
      <c r="AO1022">
        <f>0.5*AM1022/1.01325*1000/EXP(-3.9489+28990/AN1022)</f>
        <v>31.314270002234316</v>
      </c>
      <c r="AQ1022">
        <f>EXP(AP$1021-57052/AN1022)</f>
        <v>0.20810000000000028</v>
      </c>
      <c r="AS1022">
        <f>0.15852+0.0847*COS(RADIANS(E1022/365*360))</f>
        <v>0.16616431136962917</v>
      </c>
      <c r="AU1022">
        <v>9</v>
      </c>
      <c r="AV1022">
        <f>(X1022+AQ1022)/(V1022-AO1022)*(4*V1022+8*AO1022)</f>
        <v>1.466068674338457</v>
      </c>
      <c r="AW1022">
        <f>(X1022+AQ1022)/(V1022-AO1022)*(4.5*V1022+10.5*AO1022)</f>
        <v>1.6920858429230712</v>
      </c>
      <c r="AX1022">
        <f>AW1022/AV1022</f>
        <v>1.1541654716049379</v>
      </c>
      <c r="AY1022" s="5"/>
      <c r="BD1022" s="5"/>
    </row>
    <row r="1023" spans="1:61">
      <c r="E1023" s="2"/>
      <c r="F1023" s="3"/>
      <c r="H1023" s="3"/>
    </row>
    <row r="1024" spans="1:61">
      <c r="A1024">
        <v>630</v>
      </c>
      <c r="B1024">
        <v>82</v>
      </c>
      <c r="C1024" t="s">
        <v>58</v>
      </c>
      <c r="D1024">
        <v>1</v>
      </c>
      <c r="E1024" s="2">
        <f t="shared" ref="E1024:E1086" si="581">ROUND(F1024,0)-"1-1-84"</f>
        <v>81</v>
      </c>
      <c r="F1024" s="3">
        <v>30762.512500000001</v>
      </c>
      <c r="G1024" s="3" t="s">
        <v>48</v>
      </c>
      <c r="H1024" s="3"/>
      <c r="J1024">
        <v>1015</v>
      </c>
      <c r="K1024">
        <v>16.899999999999999</v>
      </c>
      <c r="L1024">
        <v>35.700000000000003</v>
      </c>
      <c r="M1024">
        <v>28.4</v>
      </c>
      <c r="N1024">
        <v>125</v>
      </c>
      <c r="O1024">
        <v>19</v>
      </c>
      <c r="P1024">
        <v>19</v>
      </c>
      <c r="Q1024">
        <v>12.598000000000001</v>
      </c>
      <c r="R1024">
        <v>125</v>
      </c>
      <c r="S1024">
        <v>0.15140000000000001</v>
      </c>
      <c r="T1024">
        <v>12</v>
      </c>
      <c r="U1024">
        <v>17.100000000000001</v>
      </c>
      <c r="V1024">
        <v>152</v>
      </c>
      <c r="W1024">
        <v>6</v>
      </c>
      <c r="X1024">
        <v>-0.22189999999999999</v>
      </c>
      <c r="Y1024">
        <v>0.14199999999999999</v>
      </c>
      <c r="Z1024">
        <v>-2.1000000000000001E-4</v>
      </c>
      <c r="AA1024">
        <v>11</v>
      </c>
      <c r="AH1024">
        <v>-0.42259999999999998</v>
      </c>
      <c r="AI1024">
        <v>3.4200000000000001E-2</v>
      </c>
      <c r="AJ1024">
        <v>3</v>
      </c>
      <c r="AK1024">
        <f>AVERAGE(U1024:U1026)</f>
        <v>17.333333333333336</v>
      </c>
      <c r="AL1024">
        <f>AVERAGE(V1024:V1026)</f>
        <v>236.33333333333334</v>
      </c>
      <c r="AM1024">
        <v>212</v>
      </c>
      <c r="AN1024">
        <f>8.314*(AK1024+273.16)</f>
        <v>2415.1615733333333</v>
      </c>
      <c r="AO1024">
        <f>0.5*AM1024/1.01325*1000/EXP(-3.9489+28990/AN1024)</f>
        <v>33.234672121488039</v>
      </c>
      <c r="AP1024">
        <f>LN(-AH1024)+57052/AN1024</f>
        <v>22.761106952184779</v>
      </c>
      <c r="AQ1024">
        <f>EXP(AP$1024-57052/AN1024)</f>
        <v>0.42260000000000064</v>
      </c>
      <c r="AR1024">
        <f>AI1024*4*(1+2*AO1024/AL1024)/(1-AO1024/AL1024)</f>
        <v>0.20395706227345234</v>
      </c>
      <c r="AS1024">
        <f>0.15852+0.0847*COS(RADIANS(E1024/365*360))</f>
        <v>0.17338751723869494</v>
      </c>
      <c r="AT1024">
        <f>0.000000926*E1024*E1024 - 0.000385884*E1024+ 0.056568805</f>
        <v>3.1387686999999997E-2</v>
      </c>
      <c r="AU1024">
        <v>6</v>
      </c>
      <c r="AV1024">
        <f>(X1024+AQ1024)/(V1024-AO1024)*(4*V1024+8*AO1024)</f>
        <v>1.4767541393702863</v>
      </c>
      <c r="AW1024">
        <f>(X1024+AQ1024)/(V1024-AO1024)*(4.5*V1024+10.5*AO1024)</f>
        <v>1.7455926742128574</v>
      </c>
      <c r="AX1024">
        <f>AW1024/AV1024</f>
        <v>1.1820469146998351</v>
      </c>
      <c r="AY1024" s="5"/>
      <c r="BD1024" s="5"/>
      <c r="BG1024">
        <f>AVERAGE(BA1024:BA1027)</f>
        <v>83.417881864569353</v>
      </c>
      <c r="BH1024">
        <f>AVERAGE(BF1024:BF1027)</f>
        <v>31.66277359870751</v>
      </c>
      <c r="BI1024">
        <f>BG1024/BH1024</f>
        <v>2.6345727926998319</v>
      </c>
    </row>
    <row r="1025" spans="1:61">
      <c r="A1025">
        <v>630</v>
      </c>
      <c r="B1025">
        <v>82</v>
      </c>
      <c r="C1025" t="s">
        <v>58</v>
      </c>
      <c r="D1025">
        <v>1</v>
      </c>
      <c r="E1025" s="2">
        <f t="shared" si="581"/>
        <v>81</v>
      </c>
      <c r="F1025" s="3">
        <v>30762.510416666668</v>
      </c>
      <c r="G1025" s="3" t="s">
        <v>48</v>
      </c>
      <c r="H1025" s="3"/>
      <c r="J1025">
        <v>1015</v>
      </c>
      <c r="K1025">
        <v>17</v>
      </c>
      <c r="L1025">
        <v>35.799999999999997</v>
      </c>
      <c r="M1025">
        <v>28.3</v>
      </c>
      <c r="N1025">
        <v>350</v>
      </c>
      <c r="O1025" t="s">
        <v>46</v>
      </c>
      <c r="P1025">
        <v>19</v>
      </c>
      <c r="Q1025">
        <v>12.782999999999999</v>
      </c>
      <c r="R1025">
        <v>350</v>
      </c>
      <c r="S1025">
        <v>0.21179999999999999</v>
      </c>
      <c r="T1025">
        <v>16.600000000000001</v>
      </c>
      <c r="U1025">
        <v>17.3</v>
      </c>
      <c r="V1025">
        <v>320</v>
      </c>
      <c r="W1025">
        <v>19</v>
      </c>
      <c r="X1025">
        <v>0.2334</v>
      </c>
      <c r="Y1025">
        <v>0.19800000000000001</v>
      </c>
      <c r="Z1025">
        <v>2.2000000000000001E-4</v>
      </c>
      <c r="AA1025">
        <v>16</v>
      </c>
      <c r="AM1025">
        <v>212</v>
      </c>
      <c r="AN1025">
        <f>8.314*(U1025+273.16)</f>
        <v>2414.8844400000003</v>
      </c>
      <c r="AO1025">
        <f>0.5*AM1025/1.01325*1000/EXP(-3.9489+28990/AN1025)</f>
        <v>33.18892257976465</v>
      </c>
      <c r="AQ1025">
        <f>EXP(AP$1024-57052/AN1025)</f>
        <v>0.42145591563136675</v>
      </c>
      <c r="AS1025">
        <f>0.15852+0.0847*COS(RADIANS(E1025/365*360))</f>
        <v>0.17338751723869494</v>
      </c>
      <c r="AU1025">
        <v>19</v>
      </c>
      <c r="AV1025">
        <f>(X1025+AQ1025)/(V1025-AO1025)*(4*V1025+8*AO1025)</f>
        <v>3.5287593470581426</v>
      </c>
      <c r="AW1025">
        <f>(X1025+AQ1025)/(V1025-AO1025)*(4.5*V1025+10.5*AO1025)</f>
        <v>4.0835212260069946</v>
      </c>
      <c r="AX1025">
        <f>AW1025/AV1025</f>
        <v>1.1572115931938929</v>
      </c>
      <c r="AY1025" s="5"/>
      <c r="BD1025" s="5"/>
    </row>
    <row r="1026" spans="1:61">
      <c r="A1026">
        <v>630</v>
      </c>
      <c r="B1026">
        <v>82</v>
      </c>
      <c r="C1026" t="s">
        <v>58</v>
      </c>
      <c r="D1026">
        <v>1</v>
      </c>
      <c r="E1026" s="2">
        <f t="shared" si="581"/>
        <v>81</v>
      </c>
      <c r="F1026" s="3">
        <v>30762.504861111112</v>
      </c>
      <c r="G1026" s="3" t="s">
        <v>48</v>
      </c>
      <c r="H1026" s="3"/>
      <c r="J1026">
        <v>1015</v>
      </c>
      <c r="K1026">
        <v>17.399999999999999</v>
      </c>
      <c r="L1026">
        <v>35.700000000000003</v>
      </c>
      <c r="M1026">
        <v>28.3</v>
      </c>
      <c r="N1026">
        <v>350</v>
      </c>
      <c r="O1026" t="s">
        <v>46</v>
      </c>
      <c r="P1026">
        <v>20.2</v>
      </c>
      <c r="Q1026">
        <v>13.002000000000001</v>
      </c>
      <c r="R1026">
        <v>348</v>
      </c>
      <c r="S1026">
        <v>0.32340000000000002</v>
      </c>
      <c r="T1026">
        <v>24.9</v>
      </c>
      <c r="U1026">
        <v>17.600000000000001</v>
      </c>
      <c r="V1026">
        <v>237</v>
      </c>
      <c r="W1026">
        <v>60</v>
      </c>
      <c r="X1026">
        <v>1.6286</v>
      </c>
      <c r="Y1026">
        <v>0.30299999999999999</v>
      </c>
      <c r="Z1026">
        <v>1.5200000000000001E-3</v>
      </c>
      <c r="AA1026">
        <v>23</v>
      </c>
      <c r="AM1026">
        <v>212</v>
      </c>
      <c r="AN1026">
        <f>8.314*(U1026+273.16)</f>
        <v>2417.3786400000004</v>
      </c>
      <c r="AO1026">
        <f>0.5*AM1026/1.01325*1000/EXP(-3.9489+28990/AN1026)</f>
        <v>33.602563997853217</v>
      </c>
      <c r="AQ1026">
        <f>EXP(AP$1024-57052/AN1026)</f>
        <v>0.43185552881743328</v>
      </c>
      <c r="AS1026">
        <f>0.15852+0.0847*COS(RADIANS(E1026/365*360))</f>
        <v>0.17338751723869494</v>
      </c>
      <c r="AU1026">
        <v>60</v>
      </c>
      <c r="AV1026">
        <f>(X1026+AQ1026)/(V1026-AO1026)*(4*V1026+8*AO1026)</f>
        <v>12.326628106890251</v>
      </c>
      <c r="AW1026">
        <f>(X1026+AQ1026)/(V1026-AO1026)*(4.5*V1026+10.5*AO1026)</f>
        <v>14.378057369204097</v>
      </c>
      <c r="AX1026">
        <f>AW1026/AV1026</f>
        <v>1.166422580816497</v>
      </c>
      <c r="AY1026" s="5"/>
      <c r="BD1026" s="5"/>
    </row>
    <row r="1027" spans="1:61">
      <c r="A1027">
        <v>630</v>
      </c>
      <c r="B1027">
        <v>82</v>
      </c>
      <c r="C1027" t="s">
        <v>58</v>
      </c>
      <c r="D1027">
        <v>1</v>
      </c>
      <c r="E1027" s="2">
        <f t="shared" ref="E1027:E1035" si="582">ROUND(F1027,0)-"1-1-84"+1</f>
        <v>81</v>
      </c>
      <c r="F1027" s="3">
        <v>30762.488194444446</v>
      </c>
      <c r="G1027" s="3" t="s">
        <v>48</v>
      </c>
      <c r="H1027" s="3"/>
      <c r="J1027">
        <v>1015</v>
      </c>
      <c r="K1027">
        <v>20.8</v>
      </c>
      <c r="L1027">
        <v>35.700000000000003</v>
      </c>
      <c r="M1027">
        <v>28.3</v>
      </c>
      <c r="N1027">
        <v>350</v>
      </c>
      <c r="O1027" t="s">
        <v>46</v>
      </c>
      <c r="P1027">
        <v>20.2</v>
      </c>
      <c r="Q1027">
        <v>15.763</v>
      </c>
      <c r="R1027">
        <v>341</v>
      </c>
      <c r="S1027">
        <v>1.873</v>
      </c>
      <c r="T1027">
        <v>118.8</v>
      </c>
      <c r="U1027">
        <v>20.8</v>
      </c>
      <c r="V1027">
        <v>232</v>
      </c>
      <c r="W1027">
        <v>450</v>
      </c>
      <c r="X1027">
        <v>7.5616000000000003</v>
      </c>
      <c r="Y1027">
        <v>1.752</v>
      </c>
      <c r="Z1027">
        <v>7.0699999999999999E-3</v>
      </c>
      <c r="AA1027">
        <v>111</v>
      </c>
      <c r="AM1027">
        <v>212</v>
      </c>
      <c r="AN1027">
        <f>8.314*(U1027+273.16)</f>
        <v>2443.9834400000004</v>
      </c>
      <c r="AO1027">
        <f>0.5*AM1027/1.01325*1000/EXP(-3.9489+28990/AN1027)</f>
        <v>38.288473049032525</v>
      </c>
      <c r="AQ1027">
        <f>EXP(AP$1024-57052/AN1027)</f>
        <v>0.55836071939484233</v>
      </c>
      <c r="AS1027">
        <f>0.15852+0.0847*COS(RADIANS(E1027/365*360))</f>
        <v>0.17338751723869494</v>
      </c>
      <c r="AU1027">
        <v>450</v>
      </c>
      <c r="AV1027">
        <f>(X1027+AQ1027)/(V1027-AO1027)*(4*V1027+8*AO1027)</f>
        <v>51.739464773541059</v>
      </c>
      <c r="AW1027">
        <f>(X1027+AQ1027)/(V1027-AO1027)*(4.5*V1027+10.5*AO1027)</f>
        <v>60.6143506072289</v>
      </c>
      <c r="AX1027">
        <f>AW1027/AV1027</f>
        <v>1.1715302984391589</v>
      </c>
      <c r="AY1027" s="5">
        <f>W1027*AS1027*AV1027/SQRT(W1027^2*AS1027^2-AV1027^2)</f>
        <v>69.122924351591109</v>
      </c>
      <c r="AZ1027">
        <f>LN(AY1027)-LN(1+EXP(614.6/8.314-200000/AN1027))+32879/AN1027</f>
        <v>17.688556630943364</v>
      </c>
      <c r="BA1027">
        <f>EXP(AZ1027-32879/8.314/298.16)/(1+EXP(614.6/8.314-200000/298.16/8.314))</f>
        <v>83.417881864569353</v>
      </c>
      <c r="BB1027">
        <f>+EXP(11.88-14510/AN1027)*1000</f>
        <v>381065.48181619798</v>
      </c>
      <c r="BC1027">
        <f>+EXP(38.08-80470/AN1027)</f>
        <v>173.16501564259352</v>
      </c>
      <c r="BD1027" s="5">
        <f>(X1027+AQ1027)*(V1027+BC1027*(1+212.78/BB1027*1000))/(V1027-AO1027)</f>
        <v>21.036748699011891</v>
      </c>
      <c r="BE1027">
        <f>+LN(BD1027)-LN(1+EXP(645/8.31-203000/AN1027))+(74000/AN1027)</f>
        <v>33.320394665338775</v>
      </c>
      <c r="BF1027">
        <f>EXP(BE1027-74000/8.314/298.16)/(1+EXP(645/8.314-203000/298.16/8.314))</f>
        <v>31.66277359870751</v>
      </c>
    </row>
    <row r="1028" spans="1:61">
      <c r="E1028" s="2"/>
      <c r="F1028" s="3"/>
      <c r="H1028" s="3"/>
    </row>
    <row r="1029" spans="1:61">
      <c r="A1029">
        <v>631</v>
      </c>
      <c r="B1029">
        <v>82</v>
      </c>
      <c r="C1029" t="s">
        <v>58</v>
      </c>
      <c r="D1029">
        <v>1</v>
      </c>
      <c r="E1029" s="2">
        <f t="shared" si="582"/>
        <v>81</v>
      </c>
      <c r="F1029" s="3">
        <v>30762.431944444445</v>
      </c>
      <c r="G1029" s="3" t="s">
        <v>48</v>
      </c>
      <c r="H1029" s="3"/>
      <c r="J1029">
        <v>1015</v>
      </c>
      <c r="K1029">
        <v>15.3</v>
      </c>
      <c r="L1029">
        <v>65</v>
      </c>
      <c r="M1029">
        <v>61</v>
      </c>
      <c r="N1029">
        <v>350</v>
      </c>
      <c r="O1029">
        <v>16.399999999999999</v>
      </c>
      <c r="P1029">
        <v>16.399999999999999</v>
      </c>
      <c r="Q1029">
        <v>6.4080000000000004</v>
      </c>
      <c r="R1029">
        <v>350</v>
      </c>
      <c r="S1029">
        <v>-9.2999999999999992E-3</v>
      </c>
      <c r="T1029">
        <v>-1.4</v>
      </c>
      <c r="U1029">
        <v>15.6</v>
      </c>
      <c r="W1029">
        <v>0</v>
      </c>
      <c r="X1029">
        <v>-0.32050000000000001</v>
      </c>
      <c r="Y1029">
        <v>-7.0000000000000001E-3</v>
      </c>
      <c r="Z1029">
        <v>-2.5999999999999998E-4</v>
      </c>
      <c r="AA1029">
        <v>-1</v>
      </c>
      <c r="AH1029">
        <v>-0.3029</v>
      </c>
      <c r="AI1029">
        <v>2.8500000000000001E-2</v>
      </c>
      <c r="AJ1029">
        <v>3</v>
      </c>
      <c r="AK1029">
        <f>AVERAGE(U1029:U1031)</f>
        <v>15.700000000000001</v>
      </c>
      <c r="AL1029">
        <f>AVERAGE(V1029:V1031)</f>
        <v>350</v>
      </c>
      <c r="AM1029">
        <v>212</v>
      </c>
      <c r="AN1029">
        <f>8.314*(AK1029+273.16)</f>
        <v>2401.5820400000002</v>
      </c>
      <c r="AO1029">
        <f t="shared" ref="AO1029:AO1035" si="583">0.5*AM1029/1.01325*1000/EXP(-3.9489+28990/AN1029)</f>
        <v>31.05382098896732</v>
      </c>
      <c r="AP1029">
        <f>LN(-AH1029)+57052/AN1029</f>
        <v>22.561654541769059</v>
      </c>
      <c r="AQ1029">
        <f t="shared" ref="AQ1029:AQ1035" si="584">EXP(AP$1029-57052/AN1029)</f>
        <v>0.30289999999999973</v>
      </c>
      <c r="AR1029">
        <f>AI1029*4*(1+2*AO1029/AL1029)/(1-AO1029/AL1029)</f>
        <v>0.14729842925586342</v>
      </c>
      <c r="AS1029">
        <f>0.15852+0.0847*COS(RADIANS(E1029/365*360))</f>
        <v>0.17338751723869494</v>
      </c>
      <c r="AT1029">
        <f>0.000000926*E1029*E1029 - 0.000385884*E1029+ 0.056568805</f>
        <v>3.1387686999999997E-2</v>
      </c>
      <c r="AU1029">
        <v>0</v>
      </c>
      <c r="AV1029">
        <f t="shared" ref="AV1029:AV1035" si="585">(X1029+AQ1029)/(V1029-AO1029)*(4*V1029+8*AO1029)</f>
        <v>0.14080000000000226</v>
      </c>
      <c r="AW1029">
        <f t="shared" ref="AW1029:AW1035" si="586">(X1029+AQ1029)/(V1029-AO1029)*(4.5*V1029+10.5*AO1029)</f>
        <v>0.18480000000000293</v>
      </c>
      <c r="AX1029">
        <f t="shared" ref="AX1029:AX1035" si="587">AW1029/AV1029</f>
        <v>1.3124999999999998</v>
      </c>
      <c r="AY1029" s="5"/>
      <c r="BD1029" s="5"/>
      <c r="BG1029">
        <f>AVERAGE(BA1029:BA1035)</f>
        <v>13.653190123073603</v>
      </c>
      <c r="BH1029">
        <f>AVERAGE(BF1029:BF1035)</f>
        <v>7.3327976880092507</v>
      </c>
      <c r="BI1029">
        <f>BG1029/BH1029</f>
        <v>1.86193465359062</v>
      </c>
    </row>
    <row r="1030" spans="1:61">
      <c r="A1030">
        <v>631</v>
      </c>
      <c r="B1030">
        <v>82</v>
      </c>
      <c r="C1030" t="s">
        <v>58</v>
      </c>
      <c r="D1030">
        <v>1</v>
      </c>
      <c r="E1030" s="2">
        <f t="shared" si="582"/>
        <v>81</v>
      </c>
      <c r="F1030" s="3">
        <v>30762.427083333332</v>
      </c>
      <c r="G1030" s="3" t="s">
        <v>48</v>
      </c>
      <c r="H1030" s="3"/>
      <c r="J1030">
        <v>1015</v>
      </c>
      <c r="K1030">
        <v>15.3</v>
      </c>
      <c r="L1030">
        <v>64.599999999999994</v>
      </c>
      <c r="M1030">
        <v>60</v>
      </c>
      <c r="N1030">
        <v>350</v>
      </c>
      <c r="O1030" t="s">
        <v>46</v>
      </c>
      <c r="P1030">
        <v>16.399999999999999</v>
      </c>
      <c r="Q1030">
        <v>6.4779999999999998</v>
      </c>
      <c r="R1030">
        <v>350</v>
      </c>
      <c r="S1030">
        <v>-8.9999999999999993E-3</v>
      </c>
      <c r="T1030">
        <v>-1.4</v>
      </c>
      <c r="U1030">
        <v>15.6</v>
      </c>
      <c r="V1030">
        <v>350</v>
      </c>
      <c r="W1030">
        <v>9</v>
      </c>
      <c r="X1030">
        <v>3.2000000000000002E-3</v>
      </c>
      <c r="Y1030">
        <v>-7.0000000000000001E-3</v>
      </c>
      <c r="Z1030">
        <v>0</v>
      </c>
      <c r="AA1030">
        <v>-1</v>
      </c>
      <c r="AH1030">
        <v>-0.2422</v>
      </c>
      <c r="AI1030">
        <v>1.9E-2</v>
      </c>
      <c r="AJ1030">
        <v>4</v>
      </c>
      <c r="AK1030">
        <f>AVERAGE(U1029:U1032)</f>
        <v>15.75</v>
      </c>
      <c r="AL1030">
        <f>AVERAGE(V1029:V1032)</f>
        <v>270.5</v>
      </c>
      <c r="AM1030">
        <v>212</v>
      </c>
      <c r="AN1030">
        <f>8.314*(AK1030+273.16)</f>
        <v>2401.9977400000002</v>
      </c>
      <c r="AO1030">
        <f t="shared" si="583"/>
        <v>31.118763187008536</v>
      </c>
      <c r="AP1030">
        <f>LN(-AH1030)+57052/AN1030</f>
        <v>22.333904338683265</v>
      </c>
      <c r="AQ1030">
        <f t="shared" si="584"/>
        <v>0.30414788112757024</v>
      </c>
      <c r="AS1030">
        <f>0.15852+0.0847*COS(RADIANS(E1030/365*360))</f>
        <v>0.17338751723869494</v>
      </c>
      <c r="AU1030">
        <v>9</v>
      </c>
      <c r="AV1030">
        <f t="shared" si="585"/>
        <v>1.5893105724076033</v>
      </c>
      <c r="AW1030">
        <f t="shared" si="586"/>
        <v>1.8329642749457191</v>
      </c>
      <c r="AX1030">
        <f t="shared" si="587"/>
        <v>1.1533077969581562</v>
      </c>
      <c r="AY1030" s="5"/>
      <c r="BD1030" s="5"/>
    </row>
    <row r="1031" spans="1:61">
      <c r="A1031">
        <v>631</v>
      </c>
      <c r="B1031">
        <v>82</v>
      </c>
      <c r="C1031" t="s">
        <v>58</v>
      </c>
      <c r="D1031">
        <v>1</v>
      </c>
      <c r="E1031" s="2">
        <f t="shared" si="582"/>
        <v>81</v>
      </c>
      <c r="F1031" s="3">
        <v>30762.421527777777</v>
      </c>
      <c r="G1031" s="3" t="s">
        <v>48</v>
      </c>
      <c r="H1031" s="3"/>
      <c r="J1031">
        <v>1015</v>
      </c>
      <c r="K1031">
        <v>15.4</v>
      </c>
      <c r="L1031">
        <v>63.8</v>
      </c>
      <c r="M1031">
        <v>59</v>
      </c>
      <c r="N1031">
        <v>350</v>
      </c>
      <c r="O1031" t="s">
        <v>46</v>
      </c>
      <c r="P1031">
        <v>16.399999999999999</v>
      </c>
      <c r="Q1031">
        <v>6.8879999999999999</v>
      </c>
      <c r="R1031">
        <v>350</v>
      </c>
      <c r="S1031">
        <v>0</v>
      </c>
      <c r="T1031">
        <v>0</v>
      </c>
      <c r="U1031">
        <v>15.9</v>
      </c>
      <c r="V1031" t="s">
        <v>46</v>
      </c>
      <c r="W1031">
        <v>14</v>
      </c>
      <c r="X1031">
        <v>6.4799999999999996E-2</v>
      </c>
      <c r="Y1031">
        <v>0</v>
      </c>
      <c r="Z1031">
        <v>5.0000000000000002E-5</v>
      </c>
      <c r="AA1031">
        <v>0</v>
      </c>
      <c r="AM1031">
        <v>212</v>
      </c>
      <c r="AN1031">
        <f>8.314*(U1031+273.16)</f>
        <v>2403.2448399999998</v>
      </c>
      <c r="AO1031">
        <f t="shared" si="583"/>
        <v>31.314270002234316</v>
      </c>
      <c r="AQ1031">
        <f t="shared" si="584"/>
        <v>0.30791982753753649</v>
      </c>
      <c r="AS1031">
        <f>0.15852+0.0847*COS(RADIANS(E1031/365*360))</f>
        <v>0.17338751723869494</v>
      </c>
      <c r="AU1031">
        <v>14</v>
      </c>
      <c r="AV1031" t="e">
        <f t="shared" si="585"/>
        <v>#VALUE!</v>
      </c>
      <c r="AW1031" t="e">
        <f t="shared" si="586"/>
        <v>#VALUE!</v>
      </c>
      <c r="AX1031" t="e">
        <f t="shared" si="587"/>
        <v>#VALUE!</v>
      </c>
      <c r="AY1031" s="5"/>
      <c r="BD1031" s="5"/>
    </row>
    <row r="1032" spans="1:61">
      <c r="A1032">
        <v>631</v>
      </c>
      <c r="B1032">
        <v>82</v>
      </c>
      <c r="C1032" t="s">
        <v>58</v>
      </c>
      <c r="D1032">
        <v>1</v>
      </c>
      <c r="E1032" s="2">
        <f t="shared" si="582"/>
        <v>81</v>
      </c>
      <c r="F1032" s="3">
        <v>30762.418750000001</v>
      </c>
      <c r="G1032" s="3" t="s">
        <v>48</v>
      </c>
      <c r="H1032" s="3"/>
      <c r="J1032">
        <v>1015</v>
      </c>
      <c r="K1032">
        <v>15.5</v>
      </c>
      <c r="L1032">
        <v>62.8</v>
      </c>
      <c r="M1032">
        <v>58.5</v>
      </c>
      <c r="N1032">
        <v>350</v>
      </c>
      <c r="O1032" t="s">
        <v>46</v>
      </c>
      <c r="P1032">
        <v>16.399999999999999</v>
      </c>
      <c r="Q1032">
        <v>6.992</v>
      </c>
      <c r="R1032">
        <v>350</v>
      </c>
      <c r="S1032">
        <v>2.4899999999999999E-2</v>
      </c>
      <c r="T1032">
        <v>3.6</v>
      </c>
      <c r="U1032">
        <v>15.9</v>
      </c>
      <c r="V1032">
        <v>191</v>
      </c>
      <c r="W1032">
        <v>33</v>
      </c>
      <c r="X1032">
        <v>0.3453</v>
      </c>
      <c r="Y1032">
        <v>0.02</v>
      </c>
      <c r="Z1032">
        <v>2.7999999999999998E-4</v>
      </c>
      <c r="AA1032">
        <v>3</v>
      </c>
      <c r="AM1032">
        <v>212</v>
      </c>
      <c r="AN1032">
        <f>8.314*(U1032+273.16)</f>
        <v>2403.2448399999998</v>
      </c>
      <c r="AO1032">
        <f t="shared" si="583"/>
        <v>31.314270002234316</v>
      </c>
      <c r="AQ1032">
        <f t="shared" si="584"/>
        <v>0.30791982753753649</v>
      </c>
      <c r="AS1032">
        <f>0.15852+0.0847*COS(RADIANS(E1032/365*360))</f>
        <v>0.17338751723869494</v>
      </c>
      <c r="AU1032">
        <v>33</v>
      </c>
      <c r="AV1032">
        <f t="shared" si="585"/>
        <v>4.1500312185098638</v>
      </c>
      <c r="AW1032">
        <f t="shared" si="586"/>
        <v>4.8609291093685618</v>
      </c>
      <c r="AX1032">
        <f t="shared" si="587"/>
        <v>1.171299407987094</v>
      </c>
      <c r="AY1032" s="5"/>
      <c r="BD1032" s="5"/>
    </row>
    <row r="1033" spans="1:61">
      <c r="A1033">
        <v>631</v>
      </c>
      <c r="B1033">
        <v>82</v>
      </c>
      <c r="C1033" t="s">
        <v>58</v>
      </c>
      <c r="D1033">
        <v>1</v>
      </c>
      <c r="E1033" s="2">
        <f t="shared" si="582"/>
        <v>81</v>
      </c>
      <c r="F1033" s="3">
        <v>30762.415277777778</v>
      </c>
      <c r="G1033" s="3" t="s">
        <v>48</v>
      </c>
      <c r="H1033" s="3"/>
      <c r="J1033">
        <v>1015</v>
      </c>
      <c r="K1033">
        <v>15.7</v>
      </c>
      <c r="L1033">
        <v>61.9</v>
      </c>
      <c r="M1033">
        <v>58</v>
      </c>
      <c r="N1033">
        <v>350</v>
      </c>
      <c r="O1033" t="s">
        <v>46</v>
      </c>
      <c r="P1033">
        <v>16.399999999999999</v>
      </c>
      <c r="Q1033">
        <v>7.242</v>
      </c>
      <c r="R1033">
        <v>349</v>
      </c>
      <c r="S1033">
        <v>2.6800000000000001E-2</v>
      </c>
      <c r="T1033">
        <v>3.7</v>
      </c>
      <c r="U1033">
        <v>16.100000000000001</v>
      </c>
      <c r="V1033">
        <v>48</v>
      </c>
      <c r="W1033">
        <v>65</v>
      </c>
      <c r="X1033">
        <v>0.69130000000000003</v>
      </c>
      <c r="Y1033">
        <v>2.1000000000000001E-2</v>
      </c>
      <c r="Z1033">
        <v>5.5000000000000003E-4</v>
      </c>
      <c r="AA1033">
        <v>3</v>
      </c>
      <c r="AM1033">
        <v>212</v>
      </c>
      <c r="AN1033">
        <f>8.314*(U1033+273.16)</f>
        <v>2404.9076400000004</v>
      </c>
      <c r="AO1033">
        <f t="shared" si="583"/>
        <v>31.576538710189872</v>
      </c>
      <c r="AQ1033">
        <f t="shared" si="584"/>
        <v>0.31301573172785674</v>
      </c>
      <c r="AS1033">
        <f>0.15852+0.0847*COS(RADIANS(E1033/365*360))</f>
        <v>0.17338751723869494</v>
      </c>
      <c r="AU1033">
        <v>65</v>
      </c>
      <c r="AV1033">
        <f t="shared" si="585"/>
        <v>27.188613243790194</v>
      </c>
      <c r="AW1033">
        <f t="shared" si="586"/>
        <v>33.483608688873815</v>
      </c>
      <c r="AX1033">
        <f t="shared" si="587"/>
        <v>1.2315305818887758</v>
      </c>
      <c r="AY1033" s="5"/>
      <c r="BD1033" s="5"/>
    </row>
    <row r="1034" spans="1:61">
      <c r="A1034">
        <v>631</v>
      </c>
      <c r="B1034">
        <v>82</v>
      </c>
      <c r="C1034" t="s">
        <v>58</v>
      </c>
      <c r="D1034">
        <v>1</v>
      </c>
      <c r="E1034" s="2">
        <f t="shared" si="582"/>
        <v>81</v>
      </c>
      <c r="F1034" s="3">
        <v>30762.411805555555</v>
      </c>
      <c r="G1034" s="3" t="s">
        <v>48</v>
      </c>
      <c r="H1034" s="3"/>
      <c r="J1034">
        <v>1015</v>
      </c>
      <c r="K1034">
        <v>16</v>
      </c>
      <c r="L1034">
        <v>60.5</v>
      </c>
      <c r="M1034">
        <v>57.5</v>
      </c>
      <c r="N1034">
        <v>350</v>
      </c>
      <c r="O1034" t="s">
        <v>46</v>
      </c>
      <c r="P1034">
        <v>16.399999999999999</v>
      </c>
      <c r="Q1034">
        <v>7.7539999999999996</v>
      </c>
      <c r="R1034">
        <v>349</v>
      </c>
      <c r="S1034">
        <v>7.2499999999999995E-2</v>
      </c>
      <c r="T1034">
        <v>9.4</v>
      </c>
      <c r="U1034">
        <v>16.5</v>
      </c>
      <c r="V1034">
        <v>195</v>
      </c>
      <c r="W1034">
        <v>115</v>
      </c>
      <c r="X1034">
        <v>0.88449999999999995</v>
      </c>
      <c r="Y1034">
        <v>5.8000000000000003E-2</v>
      </c>
      <c r="Z1034">
        <v>7.1000000000000002E-4</v>
      </c>
      <c r="AA1034">
        <v>8</v>
      </c>
      <c r="AM1034">
        <v>212</v>
      </c>
      <c r="AN1034">
        <f>8.314*(U1034+273.16)</f>
        <v>2408.23324</v>
      </c>
      <c r="AO1034">
        <f t="shared" si="583"/>
        <v>32.1065749241044</v>
      </c>
      <c r="AQ1034">
        <f t="shared" si="584"/>
        <v>0.3234399444748185</v>
      </c>
      <c r="AS1034">
        <f>0.15852+0.0847*COS(RADIANS(E1034/365*360))</f>
        <v>0.17338751723869494</v>
      </c>
      <c r="AU1034">
        <v>115</v>
      </c>
      <c r="AV1034">
        <f t="shared" si="585"/>
        <v>7.6888043256233694</v>
      </c>
      <c r="AW1034">
        <f t="shared" si="586"/>
        <v>9.0070354347918045</v>
      </c>
      <c r="AX1034">
        <f t="shared" si="587"/>
        <v>1.1714481281277189</v>
      </c>
      <c r="AY1034" s="5">
        <f>W1034*AS1034*AV1034/SQRT(W1034^2*AS1034^2-AV1034^2)</f>
        <v>8.333267744945676</v>
      </c>
      <c r="AZ1034">
        <f>LN(AY1034)-LN(1+EXP(614.6/8.314-200000/AN1034))+32879/AN1034</f>
        <v>15.772894111275372</v>
      </c>
      <c r="BA1034">
        <f>EXP(AZ1034-32879/8.314/298.16)/(1+EXP(614.6/8.314-200000/298.16/8.314))</f>
        <v>12.282803289369314</v>
      </c>
      <c r="BB1034">
        <f>+EXP(11.88-14510/AN1034)*1000</f>
        <v>348917.70491921296</v>
      </c>
      <c r="BC1034">
        <f>+EXP(38.08-80470/AN1034)</f>
        <v>106.2146940478211</v>
      </c>
      <c r="BD1034" s="5">
        <f>(X1034+AQ1034)*(V1034+BC1034*(1+212.78/BB1034*1000))/(V1034-AO1034)</f>
        <v>2.7139883893882906</v>
      </c>
      <c r="BE1034">
        <f>+LN(BD1034)-LN(1+EXP(645/8.31-203000/AN1034))+(74000/AN1034)</f>
        <v>31.725081003250569</v>
      </c>
      <c r="BF1034">
        <f>EXP(BE1034-74000/8.314/298.16)/(1+EXP(645/8.314-203000/298.16/8.314))</f>
        <v>6.4226319470997968</v>
      </c>
    </row>
    <row r="1035" spans="1:61">
      <c r="A1035">
        <v>631</v>
      </c>
      <c r="B1035">
        <v>82</v>
      </c>
      <c r="C1035" t="s">
        <v>58</v>
      </c>
      <c r="D1035">
        <v>1</v>
      </c>
      <c r="E1035" s="2">
        <f t="shared" si="582"/>
        <v>81</v>
      </c>
      <c r="F1035" s="3">
        <v>30762.40763888889</v>
      </c>
      <c r="G1035" s="3" t="s">
        <v>48</v>
      </c>
      <c r="H1035" s="3"/>
      <c r="J1035">
        <v>1015</v>
      </c>
      <c r="K1035">
        <v>16.2</v>
      </c>
      <c r="L1035">
        <v>59</v>
      </c>
      <c r="M1035">
        <v>57</v>
      </c>
      <c r="N1035">
        <v>350</v>
      </c>
      <c r="O1035" t="s">
        <v>46</v>
      </c>
      <c r="P1035">
        <v>16.399999999999999</v>
      </c>
      <c r="Q1035">
        <v>8.1280000000000001</v>
      </c>
      <c r="R1035">
        <v>349</v>
      </c>
      <c r="S1035">
        <v>0.1298</v>
      </c>
      <c r="T1035">
        <v>16</v>
      </c>
      <c r="U1035">
        <v>16.7</v>
      </c>
      <c r="V1035">
        <v>212</v>
      </c>
      <c r="W1035">
        <v>415</v>
      </c>
      <c r="X1035">
        <v>1.3240000000000001</v>
      </c>
      <c r="Y1035">
        <v>0.104</v>
      </c>
      <c r="Z1035">
        <v>1.06E-3</v>
      </c>
      <c r="AA1035">
        <v>13</v>
      </c>
      <c r="AM1035">
        <v>212</v>
      </c>
      <c r="AN1035">
        <f>8.314*(U1035+273.16)</f>
        <v>2409.8960400000001</v>
      </c>
      <c r="AO1035">
        <f t="shared" si="583"/>
        <v>32.374362377959066</v>
      </c>
      <c r="AQ1035">
        <f t="shared" si="584"/>
        <v>0.32877037188117098</v>
      </c>
      <c r="AS1035">
        <f>0.15852+0.0847*COS(RADIANS(E1035/365*360))</f>
        <v>0.17338751723869494</v>
      </c>
      <c r="AU1035">
        <v>415</v>
      </c>
      <c r="AV1035">
        <f t="shared" si="585"/>
        <v>10.185675024740528</v>
      </c>
      <c r="AW1035">
        <f t="shared" si="586"/>
        <v>11.905708594985072</v>
      </c>
      <c r="AX1035">
        <f t="shared" si="587"/>
        <v>1.1688679018392658</v>
      </c>
      <c r="AY1035" s="5">
        <f>W1035*AS1035*AV1035/SQRT(W1035^2*AS1035^2-AV1035^2)</f>
        <v>10.289283436092781</v>
      </c>
      <c r="AZ1035">
        <f>LN(AY1035)-LN(1+EXP(614.6/8.314-200000/AN1035))+32879/AN1035</f>
        <v>15.974314697955748</v>
      </c>
      <c r="BA1035">
        <f>EXP(AZ1035-32879/8.314/298.16)/(1+EXP(614.6/8.314-200000/298.16/8.314))</f>
        <v>15.023576956777895</v>
      </c>
      <c r="BB1035">
        <f>+EXP(11.88-14510/AN1035)*1000</f>
        <v>350371.27721903491</v>
      </c>
      <c r="BC1035">
        <f>+EXP(38.08-80470/AN1035)</f>
        <v>108.69198976796595</v>
      </c>
      <c r="BD1035" s="5">
        <f>(X1035+AQ1035)*(V1035+BC1035*(1+212.78/BB1035*1000))/(V1035-AO1035)</f>
        <v>3.5581062739146354</v>
      </c>
      <c r="BE1035">
        <f>+LN(BD1035)-LN(1+EXP(645/8.31-203000/AN1035))+(74000/AN1035)</f>
        <v>31.974612927650647</v>
      </c>
      <c r="BF1035">
        <f>EXP(BE1035-74000/8.314/298.16)/(1+EXP(645/8.314-203000/298.16/8.314))</f>
        <v>8.2429634289187046</v>
      </c>
    </row>
    <row r="1036" spans="1:61">
      <c r="E1036" s="2"/>
      <c r="F1036" s="3"/>
      <c r="H1036" s="3"/>
    </row>
    <row r="1037" spans="1:61">
      <c r="A1037">
        <v>632</v>
      </c>
      <c r="B1037">
        <v>82</v>
      </c>
      <c r="C1037" t="s">
        <v>58</v>
      </c>
      <c r="D1037">
        <v>1</v>
      </c>
      <c r="E1037" s="2">
        <f t="shared" si="581"/>
        <v>95</v>
      </c>
      <c r="F1037" s="3">
        <v>30776.740277777779</v>
      </c>
      <c r="G1037" s="3" t="s">
        <v>48</v>
      </c>
      <c r="H1037" s="3"/>
      <c r="J1037">
        <v>1015</v>
      </c>
      <c r="K1037">
        <v>17.399999999999999</v>
      </c>
      <c r="L1037">
        <v>56.3</v>
      </c>
      <c r="M1037">
        <v>53.2</v>
      </c>
      <c r="N1037">
        <v>350</v>
      </c>
      <c r="O1037" t="s">
        <v>46</v>
      </c>
      <c r="P1037">
        <v>17.399999999999999</v>
      </c>
      <c r="Q1037">
        <v>8.9179999999999993</v>
      </c>
      <c r="R1037">
        <v>351</v>
      </c>
      <c r="S1037">
        <v>0.51259999999999994</v>
      </c>
      <c r="T1037">
        <v>57.5</v>
      </c>
      <c r="U1037">
        <v>17.600000000000001</v>
      </c>
      <c r="V1037">
        <v>367</v>
      </c>
      <c r="W1037">
        <v>0</v>
      </c>
      <c r="X1037">
        <v>-0.77569999999999995</v>
      </c>
      <c r="Y1037">
        <v>0.40799999999999997</v>
      </c>
      <c r="Z1037">
        <v>-6.2E-4</v>
      </c>
      <c r="AA1037">
        <v>46</v>
      </c>
      <c r="AH1037">
        <v>-0.69310000000000005</v>
      </c>
      <c r="AI1037">
        <v>2.1499999999999998E-2</v>
      </c>
      <c r="AJ1037">
        <v>4</v>
      </c>
      <c r="AK1037">
        <f>AVERAGE(U1037:U1040)</f>
        <v>17.649999999999999</v>
      </c>
      <c r="AL1037">
        <f>AVERAGE(V1037:V1040)</f>
        <v>352</v>
      </c>
      <c r="AM1037">
        <v>212</v>
      </c>
      <c r="AN1037">
        <f>8.314*(AK1037+273.16)</f>
        <v>2417.7943399999999</v>
      </c>
      <c r="AO1037">
        <f>0.5*AM1037/1.01325*1000/EXP(-3.9489+28990/AN1037)</f>
        <v>33.67192006033239</v>
      </c>
      <c r="AP1037">
        <f>LN(-AH1037)+57052/AN1037</f>
        <v>23.230132368117665</v>
      </c>
      <c r="AQ1037">
        <f>EXP(AP$1037-57052/AN1037)</f>
        <v>0.69309999999999883</v>
      </c>
      <c r="AS1037">
        <f>0.15852+0.0847*COS(RADIANS(E1037/365*360))</f>
        <v>0.15305613433164292</v>
      </c>
      <c r="AT1037">
        <f>0.000000926*E1037*E1037 - 0.000385884*E1037+ 0.056568805</f>
        <v>2.8266975E-2</v>
      </c>
      <c r="AU1037">
        <v>0</v>
      </c>
      <c r="AV1037">
        <f>(X1037+AQ1037)/(V1037-AO1037)*(4*V1037+8*AO1037)</f>
        <v>-0.43052839953310978</v>
      </c>
      <c r="AW1037">
        <f>(X1037+AQ1037)/(V1037-AO1037)*(4.5*V1037+10.5*AO1037)</f>
        <v>-0.49686049941638677</v>
      </c>
      <c r="AX1037">
        <f>AW1037/AV1037</f>
        <v>1.1540713689392184</v>
      </c>
      <c r="AY1037" s="5"/>
      <c r="BD1037" s="5"/>
    </row>
    <row r="1038" spans="1:61">
      <c r="A1038">
        <v>632</v>
      </c>
      <c r="B1038">
        <v>82</v>
      </c>
      <c r="C1038" t="s">
        <v>58</v>
      </c>
      <c r="D1038">
        <v>1</v>
      </c>
      <c r="E1038" s="2">
        <f t="shared" si="581"/>
        <v>95</v>
      </c>
      <c r="F1038" s="3">
        <v>30776.738194444446</v>
      </c>
      <c r="G1038" s="3" t="s">
        <v>48</v>
      </c>
      <c r="H1038" s="3"/>
      <c r="J1038">
        <v>1015</v>
      </c>
      <c r="K1038">
        <v>17.399999999999999</v>
      </c>
      <c r="L1038">
        <v>56.3</v>
      </c>
      <c r="M1038">
        <v>53.2</v>
      </c>
      <c r="N1038">
        <v>350</v>
      </c>
      <c r="O1038" t="s">
        <v>46</v>
      </c>
      <c r="P1038">
        <v>17.399999999999999</v>
      </c>
      <c r="Q1038">
        <v>9.0449999999999999</v>
      </c>
      <c r="R1038">
        <v>350</v>
      </c>
      <c r="S1038">
        <v>0.54649999999999999</v>
      </c>
      <c r="T1038">
        <v>60.4</v>
      </c>
      <c r="U1038">
        <v>17.7</v>
      </c>
      <c r="V1038">
        <v>356</v>
      </c>
      <c r="W1038">
        <v>10</v>
      </c>
      <c r="X1038">
        <v>-0.41970000000000002</v>
      </c>
      <c r="Y1038">
        <v>0.435</v>
      </c>
      <c r="Z1038">
        <v>-3.3E-4</v>
      </c>
      <c r="AA1038">
        <v>48</v>
      </c>
      <c r="AH1038">
        <v>-0.75270000000000004</v>
      </c>
      <c r="AI1038">
        <v>2.87E-2</v>
      </c>
      <c r="AJ1038">
        <v>3</v>
      </c>
      <c r="AK1038">
        <f>AVERAGE(U1037:U1039)</f>
        <v>17.666666666666668</v>
      </c>
      <c r="AL1038">
        <f>AVERAGE(V1037:V1039)</f>
        <v>357.66666666666669</v>
      </c>
      <c r="AM1038">
        <v>212</v>
      </c>
      <c r="AN1038">
        <f>8.314*(AK1038+273.16)</f>
        <v>2417.9329066666669</v>
      </c>
      <c r="AO1038">
        <f>0.5*AM1038/1.01325*1000/EXP(-3.9489+28990/AN1038)</f>
        <v>33.695065236084595</v>
      </c>
      <c r="AP1038">
        <f>LN(-AH1038)+57052/AN1038</f>
        <v>23.311272543052585</v>
      </c>
      <c r="AQ1038">
        <f>EXP(AP$1037-57052/AN1038)</f>
        <v>0.69403789801427374</v>
      </c>
      <c r="AR1038">
        <f>AI1038*4*(1+2*AO1038/AL1038)/(1-AO1038/AL1038)</f>
        <v>0.15061974597793279</v>
      </c>
      <c r="AS1038">
        <f>0.15852+0.0847*COS(RADIANS(E1038/365*360))</f>
        <v>0.15305613433164292</v>
      </c>
      <c r="AU1038">
        <v>10</v>
      </c>
      <c r="AV1038">
        <f>(X1038+AQ1038)/(V1038-AO1038)*(4*V1038+8*AO1038)</f>
        <v>1.441516351821345</v>
      </c>
      <c r="AW1038">
        <f>(X1038+AQ1038)/(V1038-AO1038)*(4.5*V1038+10.5*AO1038)</f>
        <v>1.6647264907695445</v>
      </c>
      <c r="AX1038">
        <f>AW1038/AV1038</f>
        <v>1.1548439867963864</v>
      </c>
      <c r="AY1038" s="5"/>
      <c r="BD1038" s="5"/>
    </row>
    <row r="1039" spans="1:61">
      <c r="A1039">
        <v>632</v>
      </c>
      <c r="B1039">
        <v>82</v>
      </c>
      <c r="C1039" t="s">
        <v>58</v>
      </c>
      <c r="D1039">
        <v>1</v>
      </c>
      <c r="E1039" s="2">
        <f t="shared" si="581"/>
        <v>95</v>
      </c>
      <c r="F1039" s="3">
        <v>30776.736111111109</v>
      </c>
      <c r="G1039" s="3" t="s">
        <v>48</v>
      </c>
      <c r="H1039" s="3"/>
      <c r="J1039">
        <v>1015</v>
      </c>
      <c r="K1039">
        <v>17.399999999999999</v>
      </c>
      <c r="L1039">
        <v>56.3</v>
      </c>
      <c r="M1039">
        <v>53.2</v>
      </c>
      <c r="N1039">
        <v>350</v>
      </c>
      <c r="O1039" t="s">
        <v>46</v>
      </c>
      <c r="P1039">
        <v>17.399999999999999</v>
      </c>
      <c r="Q1039">
        <v>9.0449999999999999</v>
      </c>
      <c r="R1039">
        <v>350</v>
      </c>
      <c r="S1039">
        <v>0.57689999999999997</v>
      </c>
      <c r="T1039">
        <v>63.8</v>
      </c>
      <c r="U1039">
        <v>17.7</v>
      </c>
      <c r="V1039">
        <v>350</v>
      </c>
      <c r="W1039">
        <v>20</v>
      </c>
      <c r="X1039">
        <v>-0.2019</v>
      </c>
      <c r="Y1039">
        <v>0.45900000000000002</v>
      </c>
      <c r="Z1039">
        <v>-1.6000000000000001E-4</v>
      </c>
      <c r="AA1039">
        <v>51</v>
      </c>
      <c r="AM1039">
        <v>212</v>
      </c>
      <c r="AN1039">
        <f>8.314*(U1039+273.16)</f>
        <v>2418.2100399999999</v>
      </c>
      <c r="AO1039">
        <f>0.5*AM1039/1.01325*1000/EXP(-3.9489+28990/AN1039)</f>
        <v>33.741395355468306</v>
      </c>
      <c r="AQ1039">
        <f>EXP(AP$1037-57052/AN1039)</f>
        <v>0.69591717968236799</v>
      </c>
      <c r="AS1039">
        <f>0.15852+0.0847*COS(RADIANS(E1039/365*360))</f>
        <v>0.15305613433164292</v>
      </c>
      <c r="AU1039">
        <v>20</v>
      </c>
      <c r="AV1039">
        <f>(X1039+AQ1039)/(V1039-AO1039)*(4*V1039+8*AO1039)</f>
        <v>2.6085446252411688</v>
      </c>
      <c r="AW1039">
        <f>(X1039+AQ1039)/(V1039-AO1039)*(4.5*V1039+10.5*AO1039)</f>
        <v>3.0136721917102767</v>
      </c>
      <c r="AX1039">
        <f>AW1039/AV1039</f>
        <v>1.155307891821729</v>
      </c>
      <c r="AY1039" s="5"/>
      <c r="BD1039" s="5"/>
    </row>
    <row r="1040" spans="1:61">
      <c r="A1040">
        <v>632</v>
      </c>
      <c r="B1040">
        <v>82</v>
      </c>
      <c r="C1040" t="s">
        <v>58</v>
      </c>
      <c r="D1040">
        <v>1</v>
      </c>
      <c r="E1040" s="2">
        <f t="shared" si="581"/>
        <v>95</v>
      </c>
      <c r="F1040" s="3">
        <v>30776.731944444444</v>
      </c>
      <c r="G1040" s="3" t="s">
        <v>48</v>
      </c>
      <c r="H1040" s="3"/>
      <c r="J1040">
        <v>1015</v>
      </c>
      <c r="K1040">
        <v>17.399999999999999</v>
      </c>
      <c r="L1040">
        <v>56.3</v>
      </c>
      <c r="M1040">
        <v>53.2</v>
      </c>
      <c r="N1040">
        <v>350</v>
      </c>
      <c r="O1040" t="s">
        <v>46</v>
      </c>
      <c r="P1040">
        <v>17.399999999999999</v>
      </c>
      <c r="Q1040">
        <v>8.9179999999999993</v>
      </c>
      <c r="R1040">
        <v>349</v>
      </c>
      <c r="S1040">
        <v>0.54600000000000004</v>
      </c>
      <c r="T1040">
        <v>61.2</v>
      </c>
      <c r="U1040">
        <v>17.600000000000001</v>
      </c>
      <c r="V1040">
        <v>335</v>
      </c>
      <c r="W1040">
        <v>50</v>
      </c>
      <c r="X1040">
        <v>0.3483</v>
      </c>
      <c r="Y1040">
        <v>0.434</v>
      </c>
      <c r="Z1040">
        <v>2.7999999999999998E-4</v>
      </c>
      <c r="AA1040">
        <v>49</v>
      </c>
      <c r="AM1040">
        <v>212</v>
      </c>
      <c r="AN1040">
        <f>8.314*(U1040+273.16)</f>
        <v>2417.3786400000004</v>
      </c>
      <c r="AO1040">
        <f>0.5*AM1040/1.01325*1000/EXP(-3.9489+28990/AN1040)</f>
        <v>33.602563997853217</v>
      </c>
      <c r="AQ1040">
        <f>EXP(AP$1037-57052/AN1040)</f>
        <v>0.69029326167058414</v>
      </c>
      <c r="AS1040">
        <f>0.15852+0.0847*COS(RADIANS(E1040/365*360))</f>
        <v>0.15305613433164292</v>
      </c>
      <c r="AU1040">
        <v>50</v>
      </c>
      <c r="AV1040">
        <f>(X1040+AQ1040)/(V1040-AO1040)*(4*V1040+8*AO1040)</f>
        <v>5.5438764348708025</v>
      </c>
      <c r="AW1040">
        <f>(X1040+AQ1040)/(V1040-AO1040)*(4.5*V1040+10.5*AO1040)</f>
        <v>6.4105489127532103</v>
      </c>
      <c r="AX1040">
        <f>AW1040/AV1040</f>
        <v>1.1563296888132402</v>
      </c>
      <c r="AY1040" s="5"/>
      <c r="BD1040" s="5"/>
    </row>
    <row r="1041" spans="1:61">
      <c r="E1041" s="2"/>
      <c r="F1041" s="3"/>
      <c r="H1041" s="3"/>
    </row>
    <row r="1042" spans="1:61">
      <c r="A1042">
        <v>633</v>
      </c>
      <c r="B1042">
        <v>82</v>
      </c>
      <c r="C1042" t="s">
        <v>58</v>
      </c>
      <c r="D1042">
        <v>1</v>
      </c>
      <c r="E1042" s="2">
        <f t="shared" si="581"/>
        <v>95</v>
      </c>
      <c r="F1042" s="3">
        <v>30776.65625</v>
      </c>
      <c r="G1042" s="3" t="s">
        <v>48</v>
      </c>
      <c r="H1042" s="3"/>
      <c r="J1042">
        <v>1015</v>
      </c>
      <c r="K1042">
        <v>22</v>
      </c>
      <c r="L1042">
        <v>44.5</v>
      </c>
      <c r="M1042">
        <v>39.299999999999997</v>
      </c>
      <c r="N1042">
        <v>350</v>
      </c>
      <c r="O1042" t="s">
        <v>46</v>
      </c>
      <c r="P1042">
        <v>24.2</v>
      </c>
      <c r="Q1042">
        <v>15.625</v>
      </c>
      <c r="R1042">
        <v>351</v>
      </c>
      <c r="S1042">
        <v>-4.5199999999999997E-2</v>
      </c>
      <c r="T1042">
        <v>-2.9</v>
      </c>
      <c r="U1042">
        <v>22.6</v>
      </c>
      <c r="W1042">
        <v>0</v>
      </c>
      <c r="X1042">
        <v>-1.0146999999999999</v>
      </c>
      <c r="Y1042">
        <v>-2.5000000000000001E-2</v>
      </c>
      <c r="Z1042">
        <v>-5.5999999999999995E-4</v>
      </c>
      <c r="AA1042">
        <v>-2</v>
      </c>
      <c r="AH1042">
        <v>-0.91900000000000004</v>
      </c>
      <c r="AI1042">
        <v>3.6600000000000001E-2</v>
      </c>
      <c r="AJ1042">
        <v>4</v>
      </c>
      <c r="AK1042">
        <f>AVERAGE(U1042:U1045)</f>
        <v>23.024999999999999</v>
      </c>
      <c r="AL1042">
        <f>AVERAGE(V1042:V1045)</f>
        <v>391.66666666666669</v>
      </c>
      <c r="AM1042">
        <v>212</v>
      </c>
      <c r="AN1042">
        <f>8.314*(AK1042+273.16)</f>
        <v>2462.48209</v>
      </c>
      <c r="AO1042">
        <f>0.5*AM1042/1.01325*1000/EXP(-3.9489+28990/AN1042)</f>
        <v>41.856911401265165</v>
      </c>
      <c r="AP1042">
        <f>LN(-AH1042)+57052/AN1042</f>
        <v>23.084024223156874</v>
      </c>
      <c r="AQ1042">
        <f>EXP(AP$1042-57052/AN1042)</f>
        <v>0.91899999999999926</v>
      </c>
      <c r="AR1042">
        <f>AI1042*4*(1+2*AO1042/AL1042)/(1-AO1042/AL1042)</f>
        <v>0.19895300977380695</v>
      </c>
      <c r="AS1042">
        <f>0.15852+0.0847*COS(RADIANS(E1042/365*360))</f>
        <v>0.15305613433164292</v>
      </c>
      <c r="AT1042">
        <f>0.000000926*E1042*E1042 - 0.000385884*E1042+ 0.056568805</f>
        <v>2.8266975E-2</v>
      </c>
      <c r="AU1042">
        <v>0</v>
      </c>
      <c r="AV1042">
        <f>(X1042+AQ1042)/(V1042-AO1042)*(4*V1042+8*AO1042)</f>
        <v>0.7656000000000055</v>
      </c>
      <c r="AW1042">
        <f>(X1042+AQ1042)/(V1042-AO1042)*(4.5*V1042+10.5*AO1042)</f>
        <v>1.0048500000000071</v>
      </c>
      <c r="AX1042">
        <f>AW1042/AV1042</f>
        <v>1.3124999999999998</v>
      </c>
      <c r="AY1042" s="5"/>
      <c r="BD1042" s="5"/>
    </row>
    <row r="1043" spans="1:61">
      <c r="A1043">
        <v>633</v>
      </c>
      <c r="B1043">
        <v>82</v>
      </c>
      <c r="C1043" t="s">
        <v>58</v>
      </c>
      <c r="D1043">
        <v>1</v>
      </c>
      <c r="E1043" s="2">
        <f t="shared" si="581"/>
        <v>95</v>
      </c>
      <c r="F1043" s="3">
        <v>30776.652777777777</v>
      </c>
      <c r="G1043" s="3" t="s">
        <v>48</v>
      </c>
      <c r="H1043" s="3"/>
      <c r="J1043">
        <v>1015</v>
      </c>
      <c r="K1043">
        <v>22</v>
      </c>
      <c r="L1043">
        <v>44.4</v>
      </c>
      <c r="M1043">
        <v>39.299999999999997</v>
      </c>
      <c r="N1043">
        <v>350</v>
      </c>
      <c r="O1043" t="s">
        <v>46</v>
      </c>
      <c r="P1043">
        <v>24.2</v>
      </c>
      <c r="Q1043">
        <v>15.651</v>
      </c>
      <c r="R1043">
        <v>350</v>
      </c>
      <c r="S1043">
        <v>6.13E-2</v>
      </c>
      <c r="T1043">
        <v>3.9</v>
      </c>
      <c r="U1043">
        <v>22.6</v>
      </c>
      <c r="V1043">
        <v>519</v>
      </c>
      <c r="W1043">
        <v>10</v>
      </c>
      <c r="X1043">
        <v>-0.44069999999999998</v>
      </c>
      <c r="Y1043">
        <v>3.4000000000000002E-2</v>
      </c>
      <c r="Z1043">
        <v>-2.4000000000000001E-4</v>
      </c>
      <c r="AA1043">
        <v>2</v>
      </c>
      <c r="AM1043">
        <v>212</v>
      </c>
      <c r="AN1043">
        <f>8.314*(U1043+273.16)</f>
        <v>2458.9486400000005</v>
      </c>
      <c r="AO1043">
        <f>0.5*AM1043/1.01325*1000/EXP(-3.9489+28990/AN1043)</f>
        <v>41.154771758127119</v>
      </c>
      <c r="AQ1043">
        <f>EXP(AP$1042-57052/AN1043)</f>
        <v>0.88890783290552067</v>
      </c>
      <c r="AS1043">
        <f>0.15852+0.0847*COS(RADIANS(E1043/365*360))</f>
        <v>0.15305613433164292</v>
      </c>
      <c r="AU1043">
        <v>10</v>
      </c>
      <c r="AV1043">
        <f>(X1043+AQ1043)/(V1043-AO1043)*(4*V1043+8*AO1043)</f>
        <v>2.2560580830444823</v>
      </c>
      <c r="AW1043">
        <f>(X1043+AQ1043)/(V1043-AO1043)*(4.5*V1043+10.5*AO1043)</f>
        <v>2.5959686873528423</v>
      </c>
      <c r="AX1043">
        <f>AW1043/AV1043</f>
        <v>1.1506657150642421</v>
      </c>
      <c r="AY1043" s="5"/>
      <c r="BD1043" s="5"/>
    </row>
    <row r="1044" spans="1:61">
      <c r="A1044">
        <v>633</v>
      </c>
      <c r="B1044">
        <v>82</v>
      </c>
      <c r="C1044" t="s">
        <v>58</v>
      </c>
      <c r="D1044">
        <v>1</v>
      </c>
      <c r="E1044" s="2">
        <f t="shared" si="581"/>
        <v>95</v>
      </c>
      <c r="F1044" s="3">
        <v>30776.649305555555</v>
      </c>
      <c r="G1044" s="3" t="s">
        <v>48</v>
      </c>
      <c r="H1044" s="3"/>
      <c r="J1044">
        <v>1015</v>
      </c>
      <c r="K1044">
        <v>22.5</v>
      </c>
      <c r="L1044">
        <v>43.8</v>
      </c>
      <c r="M1044">
        <v>39.299999999999997</v>
      </c>
      <c r="N1044">
        <v>350</v>
      </c>
      <c r="O1044" t="s">
        <v>46</v>
      </c>
      <c r="P1044">
        <v>24.2</v>
      </c>
      <c r="Q1044">
        <v>15.786</v>
      </c>
      <c r="R1044">
        <v>350</v>
      </c>
      <c r="S1044">
        <v>0.31059999999999999</v>
      </c>
      <c r="T1044">
        <v>19.7</v>
      </c>
      <c r="U1044">
        <v>22.8</v>
      </c>
      <c r="V1044">
        <v>332</v>
      </c>
      <c r="W1044">
        <v>28</v>
      </c>
      <c r="X1044">
        <v>0.1148</v>
      </c>
      <c r="Y1044">
        <v>0.17199999999999999</v>
      </c>
      <c r="Z1044">
        <v>6.0000000000000002E-5</v>
      </c>
      <c r="AA1044">
        <v>11</v>
      </c>
      <c r="AM1044">
        <v>212</v>
      </c>
      <c r="AN1044">
        <f>8.314*(U1044+273.16)</f>
        <v>2460.6114400000001</v>
      </c>
      <c r="AO1044">
        <f>0.5*AM1044/1.01325*1000/EXP(-3.9489+28990/AN1044)</f>
        <v>41.483962108686384</v>
      </c>
      <c r="AQ1044">
        <f>EXP(AP$1042-57052/AN1044)</f>
        <v>0.90295485373010542</v>
      </c>
      <c r="AS1044">
        <f>0.15852+0.0847*COS(RADIANS(E1044/365*360))</f>
        <v>0.15305613433164292</v>
      </c>
      <c r="AU1044">
        <v>28</v>
      </c>
      <c r="AV1044">
        <f>(X1044+AQ1044)/(V1044-AO1044)*(4*V1044+8*AO1044)</f>
        <v>5.8149714842598783</v>
      </c>
      <c r="AW1044">
        <f>(X1044+AQ1044)/(V1044-AO1044)*(4.5*V1044+10.5*AO1044)</f>
        <v>6.7598369284597943</v>
      </c>
      <c r="AX1044">
        <f>AW1044/AV1044</f>
        <v>1.1624884054474736</v>
      </c>
      <c r="AY1044" s="5"/>
      <c r="BD1044" s="5"/>
    </row>
    <row r="1045" spans="1:61">
      <c r="A1045">
        <v>633</v>
      </c>
      <c r="B1045">
        <v>82</v>
      </c>
      <c r="C1045" t="s">
        <v>58</v>
      </c>
      <c r="D1045">
        <v>1</v>
      </c>
      <c r="E1045" s="2">
        <f t="shared" si="581"/>
        <v>95</v>
      </c>
      <c r="F1045" s="3">
        <v>30776.641666666666</v>
      </c>
      <c r="G1045" s="3" t="s">
        <v>48</v>
      </c>
      <c r="H1045" s="3"/>
      <c r="J1045">
        <v>1015</v>
      </c>
      <c r="K1045">
        <v>23.9</v>
      </c>
      <c r="L1045">
        <v>43.1</v>
      </c>
      <c r="M1045">
        <v>39.299999999999997</v>
      </c>
      <c r="N1045">
        <v>350</v>
      </c>
      <c r="O1045" t="s">
        <v>46</v>
      </c>
      <c r="P1045">
        <v>24.2</v>
      </c>
      <c r="Q1045">
        <v>17.201000000000001</v>
      </c>
      <c r="R1045">
        <v>349</v>
      </c>
      <c r="S1045">
        <v>1.8555999999999999</v>
      </c>
      <c r="T1045">
        <v>107.9</v>
      </c>
      <c r="U1045">
        <v>24.1</v>
      </c>
      <c r="V1045">
        <v>324</v>
      </c>
      <c r="W1045">
        <v>55</v>
      </c>
      <c r="X1045">
        <v>1.0708</v>
      </c>
      <c r="Y1045">
        <v>1.0269999999999999</v>
      </c>
      <c r="Z1045">
        <v>5.9000000000000003E-4</v>
      </c>
      <c r="AA1045">
        <v>60</v>
      </c>
      <c r="AM1045">
        <v>212</v>
      </c>
      <c r="AN1045">
        <f>8.314*(U1045+273.16)</f>
        <v>2471.4196400000005</v>
      </c>
      <c r="AO1045">
        <f>0.5*AM1045/1.01325*1000/EXP(-3.9489+28990/AN1045)</f>
        <v>43.677416866196793</v>
      </c>
      <c r="AQ1045">
        <f>EXP(AP$1042-57052/AN1045)</f>
        <v>0.99931675402113007</v>
      </c>
      <c r="AS1045">
        <f>0.15852+0.0847*COS(RADIANS(E1045/365*360))</f>
        <v>0.15305613433164292</v>
      </c>
      <c r="AU1045">
        <v>55</v>
      </c>
      <c r="AV1045">
        <f>(X1045+AQ1045)/(V1045-AO1045)*(4*V1045+8*AO1045)</f>
        <v>12.151037189187747</v>
      </c>
      <c r="AW1045">
        <f>(X1045+AQ1045)/(V1045-AO1045)*(4.5*V1045+10.5*AO1045)</f>
        <v>14.153738109474119</v>
      </c>
      <c r="AX1045">
        <f>AW1045/AV1045</f>
        <v>1.1648172817764411</v>
      </c>
      <c r="AY1045" s="5"/>
      <c r="BD1045" s="5"/>
    </row>
    <row r="1046" spans="1:61">
      <c r="A1046">
        <v>633</v>
      </c>
      <c r="B1046">
        <v>82</v>
      </c>
      <c r="C1046" t="s">
        <v>58</v>
      </c>
      <c r="D1046">
        <v>1</v>
      </c>
      <c r="E1046" s="2">
        <f t="shared" si="581"/>
        <v>95</v>
      </c>
      <c r="F1046" s="3">
        <v>30776.643749999999</v>
      </c>
      <c r="G1046" s="3" t="s">
        <v>48</v>
      </c>
      <c r="H1046" s="3"/>
      <c r="J1046">
        <v>1015</v>
      </c>
      <c r="K1046">
        <v>23.2</v>
      </c>
      <c r="L1046">
        <v>44.4</v>
      </c>
      <c r="M1046">
        <v>39.299999999999997</v>
      </c>
      <c r="N1046">
        <v>350</v>
      </c>
      <c r="O1046" t="s">
        <v>46</v>
      </c>
      <c r="P1046">
        <v>24.2</v>
      </c>
      <c r="Q1046">
        <v>15.606999999999999</v>
      </c>
      <c r="R1046">
        <v>348</v>
      </c>
      <c r="S1046">
        <v>1.613</v>
      </c>
      <c r="T1046">
        <v>103.3</v>
      </c>
      <c r="U1046">
        <v>23.1</v>
      </c>
      <c r="V1046">
        <v>303</v>
      </c>
      <c r="W1046">
        <v>78</v>
      </c>
      <c r="X1046">
        <v>2.4333999999999998</v>
      </c>
      <c r="Y1046">
        <v>0.89300000000000002</v>
      </c>
      <c r="Z1046">
        <v>1.3500000000000001E-3</v>
      </c>
      <c r="AA1046">
        <v>57</v>
      </c>
      <c r="AM1046">
        <v>212</v>
      </c>
      <c r="AN1046">
        <f>8.314*(U1046+273.16)</f>
        <v>2463.1056400000002</v>
      </c>
      <c r="AO1046">
        <f>0.5*AM1046/1.01325*1000/EXP(-3.9489+28990/AN1046)</f>
        <v>41.981844608255415</v>
      </c>
      <c r="AQ1046">
        <f>EXP(AP$1042-57052/AN1046)</f>
        <v>0.92440599691149838</v>
      </c>
      <c r="AS1046">
        <f>0.15852+0.0847*COS(RADIANS(E1046/365*360))</f>
        <v>0.15305613433164292</v>
      </c>
      <c r="AU1046">
        <v>78</v>
      </c>
      <c r="AV1046">
        <f>(X1046+AQ1046)/(V1046-AO1046)*(4*V1046+8*AO1046)</f>
        <v>19.912009481303578</v>
      </c>
      <c r="AW1046">
        <f>(X1046+AQ1046)/(V1046-AO1046)*(4.5*V1046+10.5*AO1046)</f>
        <v>23.211108853173727</v>
      </c>
      <c r="AX1046">
        <f>AW1046/AV1046</f>
        <v>1.1656838992050422</v>
      </c>
      <c r="AY1046" s="5"/>
      <c r="BD1046" s="5"/>
    </row>
    <row r="1047" spans="1:61">
      <c r="E1047" s="2"/>
      <c r="F1047" s="3"/>
      <c r="H1047" s="3"/>
    </row>
    <row r="1048" spans="1:61">
      <c r="A1048">
        <v>634</v>
      </c>
      <c r="B1048">
        <v>82</v>
      </c>
      <c r="C1048" t="s">
        <v>58</v>
      </c>
      <c r="D1048">
        <v>1</v>
      </c>
      <c r="E1048" s="2">
        <f t="shared" si="581"/>
        <v>95</v>
      </c>
      <c r="F1048" s="3">
        <v>30776.597916666666</v>
      </c>
      <c r="G1048" s="3" t="s">
        <v>48</v>
      </c>
      <c r="H1048" s="3"/>
      <c r="J1048">
        <v>1015</v>
      </c>
      <c r="K1048">
        <v>23.1</v>
      </c>
      <c r="L1048">
        <v>42.6</v>
      </c>
      <c r="M1048">
        <v>46.1</v>
      </c>
      <c r="N1048">
        <v>350</v>
      </c>
      <c r="O1048" t="s">
        <v>46</v>
      </c>
      <c r="P1048">
        <v>22.6</v>
      </c>
      <c r="Q1048">
        <v>17.585000000000001</v>
      </c>
      <c r="R1048">
        <v>351</v>
      </c>
      <c r="S1048">
        <v>0</v>
      </c>
      <c r="T1048">
        <v>0</v>
      </c>
      <c r="U1048">
        <v>23.9</v>
      </c>
      <c r="V1048" t="s">
        <v>46</v>
      </c>
      <c r="W1048">
        <v>0</v>
      </c>
      <c r="X1048">
        <v>-0.70740000000000003</v>
      </c>
      <c r="Y1048">
        <v>0</v>
      </c>
      <c r="Z1048">
        <v>-5.5999999999999995E-4</v>
      </c>
      <c r="AA1048">
        <v>0</v>
      </c>
      <c r="AH1048">
        <v>-0.65200000000000002</v>
      </c>
      <c r="AI1048">
        <v>2.5000000000000001E-2</v>
      </c>
      <c r="AJ1048">
        <v>4</v>
      </c>
      <c r="AK1048">
        <f>AVERAGE(U1047:U1050)</f>
        <v>23.7</v>
      </c>
      <c r="AL1048">
        <f>AVERAGE(V1047:V1050)</f>
        <v>413.5</v>
      </c>
      <c r="AM1048">
        <v>212</v>
      </c>
      <c r="AN1048">
        <f>8.314*(AK1048+273.16)</f>
        <v>2468.0940399999999</v>
      </c>
      <c r="AO1048">
        <f>0.5*AM1048/1.01325*1000/EXP(-3.9489+28990/AN1048)</f>
        <v>42.99249763361437</v>
      </c>
      <c r="AP1048">
        <f>LN(-AH1048)+57052/AN1048</f>
        <v>22.688102163396998</v>
      </c>
      <c r="AQ1048">
        <f>EXP(AP$1048-57052/AN1048)</f>
        <v>0.6520000000000008</v>
      </c>
      <c r="AS1048">
        <f>0.15852+0.0847*COS(RADIANS(E1048/365*360))</f>
        <v>0.15305613433164292</v>
      </c>
      <c r="AT1048">
        <f>0.000000926*E1048*E1048 - 0.000385884*E1048+ 0.056568805</f>
        <v>2.8266975E-2</v>
      </c>
      <c r="AU1048">
        <v>0</v>
      </c>
      <c r="AV1048" t="e">
        <f>(X1048+AQ1048)/(V1048-AO1048)*(4*V1048+8*AO1048)</f>
        <v>#VALUE!</v>
      </c>
      <c r="AW1048" t="e">
        <f>(X1048+AQ1048)/(V1048-AO1048)*(4.5*V1048+10.5*AO1048)</f>
        <v>#VALUE!</v>
      </c>
      <c r="AX1048" t="e">
        <f>AW1048/AV1048</f>
        <v>#VALUE!</v>
      </c>
      <c r="AY1048" s="5"/>
      <c r="BD1048" s="5"/>
      <c r="BG1048">
        <f>AVERAGE(BA1048:BA1052)</f>
        <v>58.083023822951908</v>
      </c>
      <c r="BH1048">
        <f>AVERAGE(BF1048:BF1052)</f>
        <v>28.162839589551744</v>
      </c>
      <c r="BI1048">
        <f>BG1048/BH1048</f>
        <v>2.0623994124690603</v>
      </c>
    </row>
    <row r="1049" spans="1:61">
      <c r="A1049">
        <v>634</v>
      </c>
      <c r="B1049">
        <v>82</v>
      </c>
      <c r="C1049" t="s">
        <v>58</v>
      </c>
      <c r="D1049">
        <v>1</v>
      </c>
      <c r="E1049" s="2">
        <f t="shared" si="581"/>
        <v>95</v>
      </c>
      <c r="F1049" s="3">
        <v>30776.586805555555</v>
      </c>
      <c r="G1049" s="3" t="s">
        <v>48</v>
      </c>
      <c r="H1049" s="3"/>
      <c r="J1049">
        <v>1015</v>
      </c>
      <c r="K1049">
        <v>23.3</v>
      </c>
      <c r="L1049">
        <v>43.4</v>
      </c>
      <c r="M1049">
        <v>46.1</v>
      </c>
      <c r="N1049">
        <v>350</v>
      </c>
      <c r="O1049" t="s">
        <v>46</v>
      </c>
      <c r="P1049">
        <v>22.6</v>
      </c>
      <c r="Q1049">
        <v>16.856000000000002</v>
      </c>
      <c r="R1049">
        <v>350</v>
      </c>
      <c r="S1049">
        <v>0.1789</v>
      </c>
      <c r="T1049">
        <v>10.6</v>
      </c>
      <c r="U1049">
        <v>23.7</v>
      </c>
      <c r="V1049">
        <v>389</v>
      </c>
      <c r="W1049">
        <v>10</v>
      </c>
      <c r="X1049">
        <v>-0.3261</v>
      </c>
      <c r="Y1049">
        <v>0.14000000000000001</v>
      </c>
      <c r="Z1049">
        <v>-2.5999999999999998E-4</v>
      </c>
      <c r="AA1049">
        <v>8</v>
      </c>
      <c r="AH1049">
        <v>-0.67359999999999998</v>
      </c>
      <c r="AI1049">
        <v>2.86E-2</v>
      </c>
      <c r="AJ1049">
        <v>3</v>
      </c>
      <c r="AK1049">
        <f>AVERAGE(U1047:U1049)</f>
        <v>23.799999999999997</v>
      </c>
      <c r="AL1049">
        <f>AVERAGE(V1047:V1049)</f>
        <v>389</v>
      </c>
      <c r="AM1049">
        <v>212</v>
      </c>
      <c r="AN1049">
        <f>8.314*(AK1049+273.16)</f>
        <v>2468.9254400000004</v>
      </c>
      <c r="AO1049">
        <f>0.5*AM1049/1.01325*1000/EXP(-3.9489+28990/AN1049)</f>
        <v>43.162886187577094</v>
      </c>
      <c r="AP1049">
        <f>LN(-AH1049)+57052/AN1049</f>
        <v>22.71290991404809</v>
      </c>
      <c r="AQ1049">
        <f>EXP(AP$1048-57052/AN1049)</f>
        <v>0.65709507069952078</v>
      </c>
      <c r="AR1049">
        <f>AI1049*4*(1+2*AO1049/AL1049)/(1-AO1049/AL1049)</f>
        <v>0.15723375597337158</v>
      </c>
      <c r="AS1049">
        <f>0.15852+0.0847*COS(RADIANS(E1049/365*360))</f>
        <v>0.15305613433164292</v>
      </c>
      <c r="AU1049">
        <v>10</v>
      </c>
      <c r="AV1049">
        <f>(X1049+AQ1049)/(V1049-AO1049)*(4*V1049+8*AO1049)</f>
        <v>1.8197062298866198</v>
      </c>
      <c r="AW1049">
        <f>(X1049+AQ1049)/(V1049-AO1049)*(4.5*V1049+10.5*AO1049)</f>
        <v>2.1091352520085147</v>
      </c>
      <c r="AX1049">
        <f>AW1049/AV1049</f>
        <v>1.1590526082553052</v>
      </c>
      <c r="AY1049" s="5"/>
      <c r="BD1049" s="5"/>
    </row>
    <row r="1050" spans="1:61">
      <c r="A1050">
        <v>634</v>
      </c>
      <c r="B1050">
        <v>82</v>
      </c>
      <c r="C1050" t="s">
        <v>58</v>
      </c>
      <c r="D1050">
        <v>1</v>
      </c>
      <c r="E1050" s="2">
        <f t="shared" si="581"/>
        <v>95</v>
      </c>
      <c r="F1050" s="3">
        <v>30776.59097222222</v>
      </c>
      <c r="G1050" s="3" t="s">
        <v>48</v>
      </c>
      <c r="H1050" s="3"/>
      <c r="J1050">
        <v>1015</v>
      </c>
      <c r="K1050">
        <v>22.9</v>
      </c>
      <c r="L1050">
        <v>43.5</v>
      </c>
      <c r="M1050">
        <v>46.1</v>
      </c>
      <c r="N1050">
        <v>350</v>
      </c>
      <c r="O1050" t="s">
        <v>46</v>
      </c>
      <c r="P1050">
        <v>22.6</v>
      </c>
      <c r="Q1050">
        <v>16.774000000000001</v>
      </c>
      <c r="R1050">
        <v>350</v>
      </c>
      <c r="S1050">
        <v>2.01E-2</v>
      </c>
      <c r="T1050">
        <v>1.2</v>
      </c>
      <c r="U1050">
        <v>23.5</v>
      </c>
      <c r="V1050">
        <v>438</v>
      </c>
      <c r="W1050">
        <v>22</v>
      </c>
      <c r="X1050">
        <v>-7.3499999999999996E-2</v>
      </c>
      <c r="Y1050">
        <v>1.6E-2</v>
      </c>
      <c r="Z1050">
        <v>-6.0000000000000002E-5</v>
      </c>
      <c r="AA1050">
        <v>1</v>
      </c>
      <c r="AM1050">
        <v>212</v>
      </c>
      <c r="AN1050">
        <f>8.314*(U1050+273.16)</f>
        <v>2466.4312400000003</v>
      </c>
      <c r="AO1050">
        <f>0.5*AM1050/1.01325*1000/EXP(-3.9489+28990/AN1050)</f>
        <v>42.653394511853229</v>
      </c>
      <c r="AQ1050">
        <f>EXP(AP$1048-57052/AN1050)</f>
        <v>0.64191796660170408</v>
      </c>
      <c r="AS1050">
        <f>0.15852+0.0847*COS(RADIANS(E1050/365*360))</f>
        <v>0.15305613433164292</v>
      </c>
      <c r="AU1050">
        <v>22</v>
      </c>
      <c r="AV1050">
        <f>(X1050+AQ1050)/(V1050-AO1050)*(4*V1050+8*AO1050)</f>
        <v>3.0095817371032463</v>
      </c>
      <c r="AW1050">
        <f>(X1050+AQ1050)/(V1050-AO1050)*(4.5*V1050+10.5*AO1050)</f>
        <v>3.4777681880782061</v>
      </c>
      <c r="AX1050">
        <f>AW1050/AV1050</f>
        <v>1.1555652884262895</v>
      </c>
      <c r="AY1050" s="5"/>
      <c r="BD1050" s="5"/>
    </row>
    <row r="1051" spans="1:61">
      <c r="A1051">
        <v>634</v>
      </c>
      <c r="B1051">
        <v>82</v>
      </c>
      <c r="C1051" t="s">
        <v>58</v>
      </c>
      <c r="D1051">
        <v>1</v>
      </c>
      <c r="E1051" s="2">
        <f t="shared" si="581"/>
        <v>95</v>
      </c>
      <c r="F1051" s="3">
        <v>30776.59375</v>
      </c>
      <c r="G1051" s="3" t="s">
        <v>48</v>
      </c>
      <c r="H1051" s="3"/>
      <c r="J1051">
        <v>1015</v>
      </c>
      <c r="K1051">
        <v>22.7</v>
      </c>
      <c r="L1051">
        <v>43.7</v>
      </c>
      <c r="M1051">
        <v>46.1</v>
      </c>
      <c r="N1051">
        <v>350</v>
      </c>
      <c r="O1051" t="s">
        <v>46</v>
      </c>
      <c r="P1051">
        <v>22.6</v>
      </c>
      <c r="Q1051">
        <v>16.175999999999998</v>
      </c>
      <c r="R1051">
        <v>350</v>
      </c>
      <c r="S1051">
        <v>9.5999999999999992E-3</v>
      </c>
      <c r="T1051">
        <v>0.6</v>
      </c>
      <c r="U1051">
        <v>23.1</v>
      </c>
      <c r="V1051">
        <v>350</v>
      </c>
      <c r="W1051">
        <v>28</v>
      </c>
      <c r="X1051">
        <v>-3.3999999999999998E-3</v>
      </c>
      <c r="Y1051">
        <v>8.0000000000000002E-3</v>
      </c>
      <c r="Z1051">
        <v>0</v>
      </c>
      <c r="AA1051">
        <v>0</v>
      </c>
      <c r="AM1051">
        <v>212</v>
      </c>
      <c r="AN1051">
        <f>8.314*(U1051+273.16)</f>
        <v>2463.1056400000002</v>
      </c>
      <c r="AO1051">
        <f>0.5*AM1051/1.01325*1000/EXP(-3.9489+28990/AN1051)</f>
        <v>41.981844608255415</v>
      </c>
      <c r="AQ1051">
        <f>EXP(AP$1048-57052/AN1051)</f>
        <v>0.62217991664849426</v>
      </c>
      <c r="AS1051">
        <f>0.15852+0.0847*COS(RADIANS(E1051/365*360))</f>
        <v>0.15305613433164292</v>
      </c>
      <c r="AU1051">
        <v>28</v>
      </c>
      <c r="AV1051">
        <f>(X1051+AQ1051)/(V1051-AO1051)*(4*V1051+8*AO1051)</f>
        <v>3.4871712688538841</v>
      </c>
      <c r="AW1051">
        <f>(X1051+AQ1051)/(V1051-AO1051)*(4.5*V1051+10.5*AO1051)</f>
        <v>4.0495741277431074</v>
      </c>
      <c r="AX1051">
        <f>AW1051/AV1051</f>
        <v>1.1612776705039973</v>
      </c>
      <c r="AY1051" s="5"/>
      <c r="BD1051" s="5"/>
    </row>
    <row r="1052" spans="1:61">
      <c r="A1052">
        <v>634</v>
      </c>
      <c r="B1052">
        <v>82</v>
      </c>
      <c r="C1052" t="s">
        <v>58</v>
      </c>
      <c r="D1052">
        <v>1</v>
      </c>
      <c r="E1052" s="2">
        <f t="shared" si="581"/>
        <v>95</v>
      </c>
      <c r="F1052" s="3">
        <v>30776.572916666668</v>
      </c>
      <c r="G1052" s="3" t="s">
        <v>48</v>
      </c>
      <c r="H1052" s="3"/>
      <c r="J1052">
        <v>1015</v>
      </c>
      <c r="K1052">
        <v>25.5</v>
      </c>
      <c r="L1052">
        <v>43.6</v>
      </c>
      <c r="M1052">
        <v>46.1</v>
      </c>
      <c r="N1052">
        <v>350</v>
      </c>
      <c r="O1052" t="s">
        <v>46</v>
      </c>
      <c r="P1052">
        <v>22.6</v>
      </c>
      <c r="Q1052">
        <v>20.152000000000001</v>
      </c>
      <c r="R1052">
        <v>343</v>
      </c>
      <c r="S1052">
        <v>2.1555</v>
      </c>
      <c r="T1052">
        <v>107</v>
      </c>
      <c r="U1052">
        <v>26.4</v>
      </c>
      <c r="V1052">
        <v>222</v>
      </c>
      <c r="W1052">
        <v>1850</v>
      </c>
      <c r="X1052">
        <v>7.4991000000000003</v>
      </c>
      <c r="Y1052">
        <v>1.6930000000000001</v>
      </c>
      <c r="Z1052">
        <v>5.8900000000000003E-3</v>
      </c>
      <c r="AA1052">
        <v>84</v>
      </c>
      <c r="AM1052">
        <v>212</v>
      </c>
      <c r="AN1052">
        <f>8.314*(U1052+273.16)</f>
        <v>2490.5418399999999</v>
      </c>
      <c r="AO1052">
        <f>0.5*AM1052/1.01325*1000/EXP(-3.9489+28990/AN1052)</f>
        <v>47.793710548778606</v>
      </c>
      <c r="AQ1052">
        <f>EXP(AP$1048-57052/AN1052)</f>
        <v>0.80303030644509499</v>
      </c>
      <c r="AS1052">
        <f>0.15852+0.0847*COS(RADIANS(E1052/365*360))</f>
        <v>0.15305613433164292</v>
      </c>
      <c r="AU1052">
        <v>1850</v>
      </c>
      <c r="AV1052">
        <f>(X1052+AQ1052)/(V1052-AO1052)*(4*V1052+8*AO1052)</f>
        <v>60.540917597077829</v>
      </c>
      <c r="AW1052">
        <f>(X1052+AQ1052)/(V1052-AO1052)*(4.5*V1052+10.5*AO1052)</f>
        <v>71.525081843124724</v>
      </c>
      <c r="AX1052">
        <f>AW1052/AV1052</f>
        <v>1.1814337258505159</v>
      </c>
      <c r="AY1052" s="5">
        <f>W1052*AS1052*AV1052/SQRT(W1052^2*AS1052^2-AV1052^2)</f>
        <v>61.97404094965983</v>
      </c>
      <c r="AZ1052">
        <f>LN(AY1052)-LN(1+EXP(614.6/8.314-200000/AN1052))+32879/AN1052</f>
        <v>17.326567365943887</v>
      </c>
      <c r="BA1052">
        <f>EXP(AZ1052-32879/8.314/298.16)/(1+EXP(614.6/8.314-200000/298.16/8.314))</f>
        <v>58.083023822951908</v>
      </c>
      <c r="BB1052">
        <f>+EXP(11.88-14510/AN1052)*1000</f>
        <v>425795.22878844204</v>
      </c>
      <c r="BC1052">
        <f>+EXP(38.08-80470/AN1052)</f>
        <v>320.46140219336951</v>
      </c>
      <c r="BD1052" s="5">
        <f>(X1052+AQ1052)*(V1052+BC1052*(1+212.78/BB1052*1000))/(V1052-AO1052)</f>
        <v>33.483903082734393</v>
      </c>
      <c r="BE1052">
        <f>+LN(BD1052)-LN(1+EXP(645/8.31-203000/AN1052))+(74000/AN1052)</f>
        <v>33.203256372855357</v>
      </c>
      <c r="BF1052">
        <f>EXP(BE1052-74000/8.314/298.16)/(1+EXP(645/8.314-203000/298.16/8.314))</f>
        <v>28.162839589551744</v>
      </c>
    </row>
    <row r="1053" spans="1:61">
      <c r="E1053" s="2"/>
      <c r="F1053" s="3"/>
      <c r="H1053" s="3"/>
    </row>
    <row r="1054" spans="1:61">
      <c r="A1054">
        <v>635</v>
      </c>
      <c r="B1054">
        <v>82</v>
      </c>
      <c r="C1054" t="s">
        <v>58</v>
      </c>
      <c r="D1054">
        <v>1</v>
      </c>
      <c r="E1054" s="2">
        <f t="shared" si="581"/>
        <v>95</v>
      </c>
      <c r="F1054" s="3">
        <v>30776.533333333333</v>
      </c>
      <c r="G1054" s="3" t="s">
        <v>48</v>
      </c>
      <c r="H1054" s="3"/>
      <c r="J1054">
        <v>1015</v>
      </c>
      <c r="K1054">
        <v>23.2</v>
      </c>
      <c r="L1054">
        <v>47.2</v>
      </c>
      <c r="M1054">
        <v>44.3</v>
      </c>
      <c r="N1054">
        <v>350</v>
      </c>
      <c r="O1054" t="s">
        <v>46</v>
      </c>
      <c r="P1054">
        <v>23.4</v>
      </c>
      <c r="Q1054">
        <v>15.677</v>
      </c>
      <c r="R1054">
        <v>351</v>
      </c>
      <c r="S1054">
        <v>0.74660000000000004</v>
      </c>
      <c r="T1054">
        <v>47.6</v>
      </c>
      <c r="U1054">
        <v>23.6</v>
      </c>
      <c r="V1054">
        <v>390</v>
      </c>
      <c r="W1054" s="8">
        <v>0</v>
      </c>
      <c r="X1054">
        <v>-1.4379999999999999</v>
      </c>
      <c r="Y1054">
        <v>0.58599999999999997</v>
      </c>
      <c r="Z1054">
        <v>-1.1299999999999999E-3</v>
      </c>
      <c r="AA1054">
        <v>37</v>
      </c>
      <c r="AH1054">
        <v>-0.3901</v>
      </c>
      <c r="AI1054">
        <v>1.52E-2</v>
      </c>
      <c r="AJ1054">
        <v>4</v>
      </c>
      <c r="AK1054">
        <f>AVERAGE(U1055:U1058)</f>
        <v>23.625</v>
      </c>
      <c r="AL1054">
        <f>AVERAGE(V1055:V1058)</f>
        <v>342.75</v>
      </c>
      <c r="AM1054">
        <v>212</v>
      </c>
      <c r="AN1054">
        <f>8.314*(AK1054+273.16)</f>
        <v>2467.4704900000002</v>
      </c>
      <c r="AO1054">
        <f t="shared" ref="AO1054:AO1059" si="588">0.5*AM1054/1.01325*1000/EXP(-3.9489+28990/AN1054)</f>
        <v>42.865072790229206</v>
      </c>
      <c r="AP1054">
        <f>LN(-AH1054)+57052/AN1054</f>
        <v>22.180302273203175</v>
      </c>
      <c r="AQ1054">
        <f t="shared" ref="AQ1054:AQ1059" si="589">EXP(AP$1054-57052/AN1054)</f>
        <v>0.39009999999999939</v>
      </c>
      <c r="AS1054">
        <f>0.15852+0.0847*COS(RADIANS(E1054/365*360))</f>
        <v>0.15305613433164292</v>
      </c>
      <c r="AT1054">
        <f>0.000000926*E1054*E1054 - 0.000385884*E1054+ 0.056568805</f>
        <v>2.8266975E-2</v>
      </c>
      <c r="AU1054" s="8">
        <v>0</v>
      </c>
      <c r="AV1054">
        <f t="shared" ref="AV1054:AV1059" si="590">(X1054+AQ1054)/(V1054-AO1054)*(4*V1054+8*AO1054)</f>
        <v>-5.7443671665169251</v>
      </c>
      <c r="AW1054">
        <f t="shared" ref="AW1054:AW1059" si="591">(X1054+AQ1054)/(V1054-AO1054)*(4.5*V1054+10.5*AO1054)</f>
        <v>-6.6565089581461567</v>
      </c>
      <c r="AX1054">
        <f t="shared" ref="AX1054:AX1059" si="592">AW1054/AV1054</f>
        <v>1.1587889083667862</v>
      </c>
      <c r="AY1054" s="5"/>
      <c r="BD1054" s="5"/>
      <c r="BG1054">
        <f>AVERAGE(BA1054:BA1059)</f>
        <v>100.4314249046628</v>
      </c>
      <c r="BH1054">
        <f>AVERAGE(BF1054:BF1059)</f>
        <v>44.302469230294314</v>
      </c>
      <c r="BI1054">
        <f>BG1054/BH1054</f>
        <v>2.2669486972068627</v>
      </c>
    </row>
    <row r="1055" spans="1:61">
      <c r="A1055">
        <v>635</v>
      </c>
      <c r="B1055">
        <v>82</v>
      </c>
      <c r="C1055" t="s">
        <v>58</v>
      </c>
      <c r="D1055">
        <v>1</v>
      </c>
      <c r="E1055" s="2">
        <f t="shared" si="581"/>
        <v>95</v>
      </c>
      <c r="F1055" s="3">
        <v>30776.52986111111</v>
      </c>
      <c r="G1055" s="3" t="s">
        <v>48</v>
      </c>
      <c r="H1055" s="3"/>
      <c r="J1055">
        <v>1015</v>
      </c>
      <c r="K1055">
        <v>23.3</v>
      </c>
      <c r="L1055">
        <v>47.9</v>
      </c>
      <c r="M1055">
        <v>44.3</v>
      </c>
      <c r="N1055">
        <v>350</v>
      </c>
      <c r="O1055" t="s">
        <v>46</v>
      </c>
      <c r="P1055">
        <v>23.4</v>
      </c>
      <c r="Q1055">
        <v>15.048</v>
      </c>
      <c r="R1055">
        <v>350</v>
      </c>
      <c r="S1055">
        <v>1.0834999999999999</v>
      </c>
      <c r="T1055">
        <v>72</v>
      </c>
      <c r="U1055">
        <v>23.4</v>
      </c>
      <c r="V1055">
        <v>347</v>
      </c>
      <c r="W1055">
        <v>10</v>
      </c>
      <c r="X1055">
        <v>-0.23480000000000001</v>
      </c>
      <c r="Y1055">
        <v>0.85099999999999998</v>
      </c>
      <c r="Z1055">
        <v>-1.8000000000000001E-4</v>
      </c>
      <c r="AA1055">
        <v>57</v>
      </c>
      <c r="AH1055">
        <v>-0.42099999999999999</v>
      </c>
      <c r="AI1055">
        <v>1.8599999999999998E-2</v>
      </c>
      <c r="AJ1055">
        <v>2</v>
      </c>
      <c r="AK1055">
        <f>AVERAGE(U1055:U1056)</f>
        <v>23.45</v>
      </c>
      <c r="AL1055">
        <f>AVERAGE(V1055:V1056)</f>
        <v>345.5</v>
      </c>
      <c r="AM1055">
        <v>212</v>
      </c>
      <c r="AN1055">
        <f>8.314*(AK1055+273.16)</f>
        <v>2466.0155400000003</v>
      </c>
      <c r="AO1055">
        <f t="shared" si="588"/>
        <v>42.568966445649231</v>
      </c>
      <c r="AP1055">
        <f>LN(-AH1055)+57052/AN1055</f>
        <v>22.270173774285297</v>
      </c>
      <c r="AQ1055">
        <f t="shared" si="589"/>
        <v>0.38481447406580077</v>
      </c>
      <c r="AR1055">
        <f>AI1055*4*(1+2*AO1055/AL1055)/(1-AO1055/AL1055)</f>
        <v>0.10576487272098588</v>
      </c>
      <c r="AS1055">
        <f>0.15852+0.0847*COS(RADIANS(E1055/365*360))</f>
        <v>0.15305613433164292</v>
      </c>
      <c r="AU1055">
        <v>10</v>
      </c>
      <c r="AV1055">
        <f t="shared" si="590"/>
        <v>0.85177840077196643</v>
      </c>
      <c r="AW1055">
        <f t="shared" si="591"/>
        <v>0.98971576393205773</v>
      </c>
      <c r="AX1055">
        <f t="shared" si="592"/>
        <v>1.1619404331397447</v>
      </c>
      <c r="AY1055" s="5"/>
      <c r="BD1055" s="5"/>
    </row>
    <row r="1056" spans="1:61">
      <c r="A1056">
        <v>635</v>
      </c>
      <c r="B1056">
        <v>82</v>
      </c>
      <c r="C1056" t="s">
        <v>58</v>
      </c>
      <c r="D1056">
        <v>1</v>
      </c>
      <c r="E1056" s="2">
        <f t="shared" si="581"/>
        <v>95</v>
      </c>
      <c r="F1056" s="3">
        <v>30776.52847222222</v>
      </c>
      <c r="G1056" s="3" t="s">
        <v>48</v>
      </c>
      <c r="H1056" s="3"/>
      <c r="J1056">
        <v>1015</v>
      </c>
      <c r="K1056">
        <v>23.4</v>
      </c>
      <c r="L1056">
        <v>47.9</v>
      </c>
      <c r="M1056">
        <v>44.3</v>
      </c>
      <c r="N1056">
        <v>350</v>
      </c>
      <c r="O1056" t="s">
        <v>46</v>
      </c>
      <c r="P1056">
        <v>23.4</v>
      </c>
      <c r="Q1056">
        <v>15.138999999999999</v>
      </c>
      <c r="R1056">
        <v>350</v>
      </c>
      <c r="S1056">
        <v>1.2395</v>
      </c>
      <c r="T1056">
        <v>81.900000000000006</v>
      </c>
      <c r="U1056">
        <v>23.5</v>
      </c>
      <c r="V1056">
        <v>344</v>
      </c>
      <c r="W1056">
        <v>15</v>
      </c>
      <c r="X1056">
        <v>-0.14169999999999999</v>
      </c>
      <c r="Y1056">
        <v>0.97299999999999998</v>
      </c>
      <c r="Z1056">
        <v>-1.1E-4</v>
      </c>
      <c r="AA1056">
        <v>64</v>
      </c>
      <c r="AM1056">
        <v>212</v>
      </c>
      <c r="AN1056">
        <f>8.314*(U1056+273.16)</f>
        <v>2466.4312400000003</v>
      </c>
      <c r="AO1056">
        <f t="shared" si="588"/>
        <v>42.653394511853229</v>
      </c>
      <c r="AQ1056">
        <f t="shared" si="589"/>
        <v>0.38631790842575869</v>
      </c>
      <c r="AS1056">
        <f>0.15852+0.0847*COS(RADIANS(E1056/365*360))</f>
        <v>0.15305613433164292</v>
      </c>
      <c r="AU1056">
        <v>15</v>
      </c>
      <c r="AV1056">
        <f t="shared" si="590"/>
        <v>1.3939580123538278</v>
      </c>
      <c r="AW1056">
        <f t="shared" si="591"/>
        <v>1.6201385612294052</v>
      </c>
      <c r="AX1056">
        <f t="shared" si="592"/>
        <v>1.1622577917491579</v>
      </c>
      <c r="AY1056" s="5"/>
      <c r="BD1056" s="5"/>
    </row>
    <row r="1057" spans="1:61">
      <c r="A1057">
        <v>635</v>
      </c>
      <c r="B1057">
        <v>82</v>
      </c>
      <c r="C1057" t="s">
        <v>58</v>
      </c>
      <c r="D1057">
        <v>1</v>
      </c>
      <c r="E1057" s="2">
        <f t="shared" si="581"/>
        <v>95</v>
      </c>
      <c r="F1057" s="3">
        <v>30776.526388888888</v>
      </c>
      <c r="G1057" s="3" t="s">
        <v>48</v>
      </c>
      <c r="H1057" s="3"/>
      <c r="J1057">
        <v>1015</v>
      </c>
      <c r="K1057">
        <v>23.6</v>
      </c>
      <c r="L1057">
        <v>47.5</v>
      </c>
      <c r="M1057">
        <v>44.3</v>
      </c>
      <c r="N1057">
        <v>350</v>
      </c>
      <c r="O1057" t="s">
        <v>46</v>
      </c>
      <c r="P1057">
        <v>23.4</v>
      </c>
      <c r="Q1057">
        <v>15.438000000000001</v>
      </c>
      <c r="R1057">
        <v>350</v>
      </c>
      <c r="S1057">
        <v>1.415</v>
      </c>
      <c r="T1057">
        <v>91.7</v>
      </c>
      <c r="U1057">
        <v>23.7</v>
      </c>
      <c r="V1057">
        <v>342</v>
      </c>
      <c r="W1057">
        <v>25</v>
      </c>
      <c r="X1057">
        <v>-5.7500000000000002E-2</v>
      </c>
      <c r="Y1057">
        <v>1.111</v>
      </c>
      <c r="Z1057">
        <v>-5.0000000000000002E-5</v>
      </c>
      <c r="AA1057">
        <v>72</v>
      </c>
      <c r="AM1057">
        <v>212</v>
      </c>
      <c r="AN1057">
        <f>8.314*(U1057+273.16)</f>
        <v>2468.0940399999999</v>
      </c>
      <c r="AO1057">
        <f t="shared" si="588"/>
        <v>42.99249763361437</v>
      </c>
      <c r="AQ1057">
        <f t="shared" si="589"/>
        <v>0.39238545951134052</v>
      </c>
      <c r="AS1057">
        <f>0.15852+0.0847*COS(RADIANS(E1057/365*360))</f>
        <v>0.15305613433164292</v>
      </c>
      <c r="AU1057">
        <v>25</v>
      </c>
      <c r="AV1057">
        <f t="shared" si="590"/>
        <v>1.9173559281251997</v>
      </c>
      <c r="AW1057">
        <f t="shared" si="591"/>
        <v>2.2292521804008296</v>
      </c>
      <c r="AX1057">
        <f t="shared" si="592"/>
        <v>1.1626699809359879</v>
      </c>
      <c r="AY1057" s="5"/>
      <c r="BD1057" s="5"/>
    </row>
    <row r="1058" spans="1:61">
      <c r="A1058">
        <v>635</v>
      </c>
      <c r="B1058">
        <v>82</v>
      </c>
      <c r="C1058" t="s">
        <v>58</v>
      </c>
      <c r="D1058">
        <v>1</v>
      </c>
      <c r="E1058" s="2">
        <f t="shared" si="581"/>
        <v>95</v>
      </c>
      <c r="F1058" s="3">
        <v>30776.524305555555</v>
      </c>
      <c r="G1058" s="3" t="s">
        <v>48</v>
      </c>
      <c r="H1058" s="3"/>
      <c r="J1058">
        <v>1015</v>
      </c>
      <c r="K1058">
        <v>24</v>
      </c>
      <c r="L1058">
        <v>47.1</v>
      </c>
      <c r="M1058">
        <v>44.3</v>
      </c>
      <c r="N1058">
        <v>350</v>
      </c>
      <c r="O1058" t="s">
        <v>46</v>
      </c>
      <c r="P1058">
        <v>23.4</v>
      </c>
      <c r="Q1058">
        <v>15.574999999999999</v>
      </c>
      <c r="R1058">
        <v>349</v>
      </c>
      <c r="S1058">
        <v>1.6398999999999999</v>
      </c>
      <c r="T1058">
        <v>105.3</v>
      </c>
      <c r="U1058">
        <v>23.9</v>
      </c>
      <c r="V1058">
        <v>338</v>
      </c>
      <c r="W1058">
        <v>35</v>
      </c>
      <c r="X1058">
        <v>0.1673</v>
      </c>
      <c r="Y1058">
        <v>1.288</v>
      </c>
      <c r="Z1058">
        <v>1.2999999999999999E-4</v>
      </c>
      <c r="AA1058">
        <v>83</v>
      </c>
      <c r="AM1058">
        <v>212</v>
      </c>
      <c r="AN1058">
        <f>8.314*(U1058+273.16)</f>
        <v>2469.75684</v>
      </c>
      <c r="AO1058">
        <f t="shared" si="588"/>
        <v>43.333834629172642</v>
      </c>
      <c r="AQ1058">
        <f t="shared" si="589"/>
        <v>0.39853994501574602</v>
      </c>
      <c r="AS1058">
        <f>0.15852+0.0847*COS(RADIANS(E1058/365*360))</f>
        <v>0.15305613433164292</v>
      </c>
      <c r="AU1058">
        <v>35</v>
      </c>
      <c r="AV1058">
        <f t="shared" si="590"/>
        <v>3.2619141097615389</v>
      </c>
      <c r="AW1058">
        <f t="shared" si="591"/>
        <v>3.7944726646940503</v>
      </c>
      <c r="AX1058">
        <f t="shared" si="592"/>
        <v>1.1632656584484513</v>
      </c>
      <c r="AY1058" s="5"/>
      <c r="BD1058" s="5"/>
    </row>
    <row r="1059" spans="1:61">
      <c r="A1059">
        <v>635</v>
      </c>
      <c r="B1059">
        <v>82</v>
      </c>
      <c r="C1059" t="s">
        <v>58</v>
      </c>
      <c r="D1059">
        <v>1</v>
      </c>
      <c r="E1059" s="2">
        <f t="shared" si="581"/>
        <v>95</v>
      </c>
      <c r="F1059" s="3">
        <v>30776.520833333332</v>
      </c>
      <c r="G1059" s="3" t="s">
        <v>48</v>
      </c>
      <c r="H1059" s="3"/>
      <c r="J1059">
        <v>1015</v>
      </c>
      <c r="K1059">
        <v>24.4</v>
      </c>
      <c r="L1059">
        <v>47.2</v>
      </c>
      <c r="M1059">
        <v>44.3</v>
      </c>
      <c r="N1059">
        <v>350</v>
      </c>
      <c r="O1059" t="s">
        <v>46</v>
      </c>
      <c r="P1059">
        <v>23.4</v>
      </c>
      <c r="Q1059">
        <v>17.597999999999999</v>
      </c>
      <c r="R1059">
        <v>341</v>
      </c>
      <c r="S1059">
        <v>2.0004</v>
      </c>
      <c r="T1059">
        <v>113.7</v>
      </c>
      <c r="U1059">
        <v>25.2</v>
      </c>
      <c r="V1059">
        <v>188</v>
      </c>
      <c r="W1059">
        <v>1000</v>
      </c>
      <c r="X1059">
        <v>10.3491</v>
      </c>
      <c r="Y1059">
        <v>1.571</v>
      </c>
      <c r="Z1059">
        <v>8.1300000000000001E-3</v>
      </c>
      <c r="AA1059">
        <v>89</v>
      </c>
      <c r="AM1059">
        <v>212</v>
      </c>
      <c r="AN1059">
        <f>8.314*(U1059+273.16)</f>
        <v>2480.56504</v>
      </c>
      <c r="AO1059">
        <f t="shared" si="588"/>
        <v>45.607764453888748</v>
      </c>
      <c r="AQ1059">
        <f t="shared" si="589"/>
        <v>0.44074172282697699</v>
      </c>
      <c r="AS1059">
        <f>0.15852+0.0847*COS(RADIANS(E1059/365*360))</f>
        <v>0.15305613433164292</v>
      </c>
      <c r="AU1059">
        <v>1000</v>
      </c>
      <c r="AV1059">
        <f t="shared" si="590"/>
        <v>84.630776444119604</v>
      </c>
      <c r="AW1059">
        <f t="shared" si="591"/>
        <v>100.39354969373602</v>
      </c>
      <c r="AX1059">
        <f t="shared" si="592"/>
        <v>1.1862534400830451</v>
      </c>
      <c r="AY1059" s="5">
        <f>W1059*AS1059*AV1059/SQRT(W1059^2*AS1059^2-AV1059^2)</f>
        <v>101.57057097083161</v>
      </c>
      <c r="AZ1059">
        <f>LN(AY1059)-LN(1+EXP(614.6/8.314-200000/AN1059))+32879/AN1059</f>
        <v>17.87416908905789</v>
      </c>
      <c r="BA1059">
        <f>EXP(AZ1059-32879/8.314/298.16)/(1+EXP(614.6/8.314-200000/298.16/8.314))</f>
        <v>100.4314249046628</v>
      </c>
      <c r="BB1059">
        <f>+EXP(11.88-14510/AN1059)*1000</f>
        <v>415933.87151899486</v>
      </c>
      <c r="BC1059">
        <f>+EXP(38.08-80470/AN1059)</f>
        <v>281.40938233604703</v>
      </c>
      <c r="BD1059" s="5">
        <f>(X1059+AQ1059)*(V1059+BC1059*(1+212.78/BB1059*1000))/(V1059-AO1059)</f>
        <v>46.478448458123367</v>
      </c>
      <c r="BE1059">
        <f>+LN(BD1059)-LN(1+EXP(645/8.31-203000/AN1059))+(74000/AN1059)</f>
        <v>33.656293423282712</v>
      </c>
      <c r="BF1059">
        <f>EXP(BE1059-74000/8.314/298.16)/(1+EXP(645/8.314-203000/298.16/8.314))</f>
        <v>44.302469230294314</v>
      </c>
    </row>
    <row r="1060" spans="1:61">
      <c r="E1060" s="2"/>
      <c r="F1060" s="3"/>
      <c r="H1060" s="3"/>
    </row>
    <row r="1061" spans="1:61">
      <c r="A1061">
        <v>636</v>
      </c>
      <c r="B1061">
        <v>82</v>
      </c>
      <c r="C1061" t="s">
        <v>58</v>
      </c>
      <c r="D1061">
        <v>1</v>
      </c>
      <c r="E1061" s="2">
        <f>ROUND(F1061,0)-"1-1-84"+1</f>
        <v>95</v>
      </c>
      <c r="F1061" s="3">
        <v>30776.489583333332</v>
      </c>
      <c r="G1061" s="3" t="s">
        <v>48</v>
      </c>
      <c r="H1061" s="3"/>
      <c r="J1061">
        <v>1015</v>
      </c>
      <c r="K1061">
        <v>23.3</v>
      </c>
      <c r="L1061">
        <v>47.8</v>
      </c>
      <c r="M1061">
        <v>39.9</v>
      </c>
      <c r="N1061">
        <v>350</v>
      </c>
      <c r="O1061" t="s">
        <v>46</v>
      </c>
      <c r="P1061">
        <v>21.6</v>
      </c>
      <c r="Q1061">
        <v>15.6</v>
      </c>
      <c r="R1061">
        <v>352</v>
      </c>
      <c r="S1061">
        <v>1.7091000000000001</v>
      </c>
      <c r="T1061">
        <v>109.6</v>
      </c>
      <c r="U1061">
        <v>23.7</v>
      </c>
      <c r="V1061">
        <v>383</v>
      </c>
      <c r="W1061">
        <v>0</v>
      </c>
      <c r="X1061">
        <v>-2.7483</v>
      </c>
      <c r="Y1061">
        <v>1.0069999999999999</v>
      </c>
      <c r="Z1061">
        <v>-1.6199999999999999E-3</v>
      </c>
      <c r="AA1061">
        <v>65</v>
      </c>
      <c r="AH1061">
        <v>-2.7418</v>
      </c>
      <c r="AI1061">
        <v>6.0600000000000001E-2</v>
      </c>
      <c r="AJ1061">
        <v>3</v>
      </c>
      <c r="AK1061">
        <f>AVERAGE(U1061:U1063)</f>
        <v>23.933333333333337</v>
      </c>
      <c r="AL1061">
        <f>AVERAGE(V1061:V1063)</f>
        <v>361</v>
      </c>
      <c r="AM1061">
        <v>212</v>
      </c>
      <c r="AN1061">
        <f>8.314*(AK1061+273.16)</f>
        <v>2470.0339733333335</v>
      </c>
      <c r="AO1061">
        <f>0.5*AM1061/1.01325*1000/EXP(-3.9489+28990/AN1061)</f>
        <v>43.390942108245866</v>
      </c>
      <c r="AP1061">
        <f>LN(-AH1061)+57052/AN1061</f>
        <v>24.106272653418468</v>
      </c>
      <c r="AQ1061">
        <f>EXP(AP$1061-57052/AN1061)</f>
        <v>2.7417999999999969</v>
      </c>
      <c r="AS1061">
        <f>0.15852+0.0847*COS(RADIANS(E1061/365*360))</f>
        <v>0.15305613433164292</v>
      </c>
      <c r="AT1061">
        <f>0.000000926*E1061*E1061 - 0.000385884*E1061+ 0.056568805</f>
        <v>2.8266975E-2</v>
      </c>
      <c r="AU1061">
        <v>0</v>
      </c>
      <c r="AV1061">
        <f>(X1061+AQ1061)/(V1061-AO1061)*(4*V1061+8*AO1061)</f>
        <v>-3.5965851633815042E-2</v>
      </c>
      <c r="AW1061">
        <f>(X1061+AQ1061)/(V1061-AO1061)*(4.5*V1061+10.5*AO1061)</f>
        <v>-4.1707314542267282E-2</v>
      </c>
      <c r="AX1061">
        <f>AW1061/AV1061</f>
        <v>1.1596365065092502</v>
      </c>
      <c r="AY1061" s="5"/>
      <c r="BD1061" s="5"/>
      <c r="BG1061">
        <f>AVERAGE(BA1061:BA1065)</f>
        <v>75.241767753233063</v>
      </c>
      <c r="BH1061">
        <f>AVERAGE(BF1061:BF1065)</f>
        <v>20.622648898812908</v>
      </c>
      <c r="BI1061">
        <f>BG1061/BH1061</f>
        <v>3.6485016121068798</v>
      </c>
    </row>
    <row r="1062" spans="1:61">
      <c r="A1062">
        <v>636</v>
      </c>
      <c r="B1062">
        <v>82</v>
      </c>
      <c r="C1062" t="s">
        <v>58</v>
      </c>
      <c r="D1062">
        <v>1</v>
      </c>
      <c r="E1062" s="2">
        <f>ROUND(F1062,0)-"1-1-84"+1</f>
        <v>95</v>
      </c>
      <c r="F1062" s="3">
        <v>30776.484722222223</v>
      </c>
      <c r="G1062" s="3" t="s">
        <v>48</v>
      </c>
      <c r="H1062" s="3"/>
      <c r="J1062">
        <v>1015</v>
      </c>
      <c r="K1062">
        <v>24</v>
      </c>
      <c r="L1062">
        <v>45.8</v>
      </c>
      <c r="M1062">
        <v>39.9</v>
      </c>
      <c r="N1062">
        <v>350</v>
      </c>
      <c r="O1062" t="s">
        <v>46</v>
      </c>
      <c r="P1062">
        <v>21.6</v>
      </c>
      <c r="Q1062">
        <v>16.140999999999998</v>
      </c>
      <c r="R1062">
        <v>350</v>
      </c>
      <c r="S1062">
        <v>2.0981999999999998</v>
      </c>
      <c r="T1062">
        <v>130</v>
      </c>
      <c r="U1062">
        <v>24</v>
      </c>
      <c r="V1062">
        <v>352</v>
      </c>
      <c r="W1062">
        <v>30</v>
      </c>
      <c r="X1062">
        <v>-0.87809999999999999</v>
      </c>
      <c r="Y1062">
        <v>1.236</v>
      </c>
      <c r="Z1062">
        <v>-5.1999999999999995E-4</v>
      </c>
      <c r="AA1062">
        <v>77</v>
      </c>
      <c r="AH1062">
        <v>-2.1884999999999999</v>
      </c>
      <c r="AI1062">
        <v>4.3700000000000003E-2</v>
      </c>
      <c r="AJ1062">
        <v>2</v>
      </c>
      <c r="AK1062">
        <f>AVERAGE(U1062:U1063)</f>
        <v>24.05</v>
      </c>
      <c r="AL1062">
        <f>AVERAGE(V1062:V1063)</f>
        <v>350</v>
      </c>
      <c r="AM1062">
        <v>212</v>
      </c>
      <c r="AN1062">
        <f>8.314*(AK1062+273.16)</f>
        <v>2471.0039400000005</v>
      </c>
      <c r="AO1062">
        <f>0.5*AM1062/1.01325*1000/EXP(-3.9489+28990/AN1062)</f>
        <v>43.591310192459964</v>
      </c>
      <c r="AP1062">
        <f>LN(-AH1062)+57052/AN1062</f>
        <v>23.871807648774016</v>
      </c>
      <c r="AQ1062">
        <f>EXP(AP$1061-57052/AN1062)</f>
        <v>2.7667722340534193</v>
      </c>
      <c r="AR1062">
        <f>AI1062*4*(1+2*AO1062/AL1062)/(1-AO1062/AL1062)</f>
        <v>0.24940389938446028</v>
      </c>
      <c r="AS1062">
        <f>0.15852+0.0847*COS(RADIANS(E1062/365*360))</f>
        <v>0.15305613433164292</v>
      </c>
      <c r="AU1062">
        <v>30</v>
      </c>
      <c r="AV1062">
        <f>(X1062+AQ1062)/(V1062-AO1062)*(4*V1062+8*AO1062)</f>
        <v>10.75808883747662</v>
      </c>
      <c r="AW1062">
        <f>(X1062+AQ1062)/(V1062-AO1062)*(4.5*V1062+10.5*AO1062)</f>
        <v>12.503274929819066</v>
      </c>
      <c r="AX1062">
        <f>AW1062/AV1062</f>
        <v>1.1622208292483101</v>
      </c>
      <c r="AY1062" s="5"/>
      <c r="BD1062" s="5"/>
    </row>
    <row r="1063" spans="1:61">
      <c r="A1063">
        <v>636</v>
      </c>
      <c r="B1063">
        <v>82</v>
      </c>
      <c r="C1063" t="s">
        <v>58</v>
      </c>
      <c r="D1063">
        <v>1</v>
      </c>
      <c r="E1063" s="2">
        <f>ROUND(F1063,0)-"1-1-84"+1</f>
        <v>95</v>
      </c>
      <c r="F1063" s="3">
        <v>30776.484027777777</v>
      </c>
      <c r="G1063" s="3" t="s">
        <v>48</v>
      </c>
      <c r="H1063" s="3"/>
      <c r="J1063">
        <v>1015</v>
      </c>
      <c r="K1063">
        <v>24.2</v>
      </c>
      <c r="L1063">
        <v>45.1</v>
      </c>
      <c r="M1063">
        <v>39.9</v>
      </c>
      <c r="N1063">
        <v>350</v>
      </c>
      <c r="O1063" t="s">
        <v>46</v>
      </c>
      <c r="P1063">
        <v>21.6</v>
      </c>
      <c r="Q1063">
        <v>16.366</v>
      </c>
      <c r="R1063">
        <v>350</v>
      </c>
      <c r="S1063">
        <v>2.2955999999999999</v>
      </c>
      <c r="T1063">
        <v>140.30000000000001</v>
      </c>
      <c r="U1063">
        <v>24.1</v>
      </c>
      <c r="V1063">
        <v>348</v>
      </c>
      <c r="W1063">
        <v>35</v>
      </c>
      <c r="X1063">
        <v>-0.65969999999999995</v>
      </c>
      <c r="Y1063">
        <v>1.3520000000000001</v>
      </c>
      <c r="Z1063">
        <v>-3.8999999999999999E-4</v>
      </c>
      <c r="AA1063">
        <v>83</v>
      </c>
      <c r="AM1063">
        <v>212</v>
      </c>
      <c r="AN1063">
        <f>8.314*(U1063+273.16)</f>
        <v>2471.4196400000005</v>
      </c>
      <c r="AO1063">
        <f>0.5*AM1063/1.01325*1000/EXP(-3.9489+28990/AN1063)</f>
        <v>43.677416866196793</v>
      </c>
      <c r="AQ1063">
        <f>EXP(AP$1061-57052/AN1063)</f>
        <v>2.7775380748758201</v>
      </c>
      <c r="AS1063">
        <f>0.15852+0.0847*COS(RADIANS(E1063/365*360))</f>
        <v>0.15305613433164292</v>
      </c>
      <c r="AU1063">
        <v>35</v>
      </c>
      <c r="AV1063">
        <f>(X1063+AQ1063)/(V1063-AO1063)*(4*V1063+8*AO1063)</f>
        <v>12.118864574099771</v>
      </c>
      <c r="AW1063">
        <f>(X1063+AQ1063)/(V1063-AO1063)*(4.5*V1063+10.5*AO1063)</f>
        <v>14.089661680186804</v>
      </c>
      <c r="AX1063">
        <f>AW1063/AV1063</f>
        <v>1.1626222567334392</v>
      </c>
      <c r="AY1063" s="5"/>
      <c r="BD1063" s="5"/>
    </row>
    <row r="1064" spans="1:61">
      <c r="A1064">
        <v>636</v>
      </c>
      <c r="B1064">
        <v>82</v>
      </c>
      <c r="C1064" t="s">
        <v>58</v>
      </c>
      <c r="D1064">
        <v>1</v>
      </c>
      <c r="E1064" s="2">
        <f>ROUND(F1064,0)-"1-1-84"+1</f>
        <v>95</v>
      </c>
      <c r="F1064" s="3">
        <v>30776.486805555556</v>
      </c>
      <c r="G1064" s="3" t="s">
        <v>48</v>
      </c>
      <c r="H1064" s="3"/>
      <c r="J1064">
        <v>1015</v>
      </c>
      <c r="K1064">
        <v>23.2</v>
      </c>
      <c r="L1064">
        <v>47.7</v>
      </c>
      <c r="M1064">
        <v>39.9</v>
      </c>
      <c r="N1064">
        <v>350</v>
      </c>
      <c r="O1064" t="s">
        <v>46</v>
      </c>
      <c r="P1064">
        <v>21.6</v>
      </c>
      <c r="Q1064">
        <v>15.186999999999999</v>
      </c>
      <c r="R1064">
        <v>347</v>
      </c>
      <c r="S1064">
        <v>1.8207</v>
      </c>
      <c r="T1064">
        <v>119.9</v>
      </c>
      <c r="U1064">
        <v>23.4</v>
      </c>
      <c r="V1064">
        <v>301</v>
      </c>
      <c r="W1064">
        <v>110</v>
      </c>
      <c r="X1064">
        <v>2.8959000000000001</v>
      </c>
      <c r="Y1064">
        <v>1.073</v>
      </c>
      <c r="Z1064">
        <v>1.7099999999999999E-3</v>
      </c>
      <c r="AA1064">
        <v>71</v>
      </c>
      <c r="AM1064">
        <v>212</v>
      </c>
      <c r="AN1064">
        <f>8.314*(U1064+273.16)</f>
        <v>2465.5998399999999</v>
      </c>
      <c r="AO1064">
        <f>0.5*AM1064/1.01325*1000/EXP(-3.9489+28990/AN1064)</f>
        <v>42.484677111600078</v>
      </c>
      <c r="AQ1064">
        <f>EXP(AP$1061-57052/AN1064)</f>
        <v>2.630241913131854</v>
      </c>
      <c r="AS1064">
        <f>0.15852+0.0847*COS(RADIANS(E1064/365*360))</f>
        <v>0.15305613433164292</v>
      </c>
      <c r="AU1064">
        <v>110</v>
      </c>
      <c r="AV1064">
        <f>(X1064+AQ1064)/(V1064-AO1064)*(4*V1064+8*AO1064)</f>
        <v>33.002630586474531</v>
      </c>
      <c r="AW1064">
        <f>(X1064+AQ1064)/(V1064-AO1064)*(4.5*V1064+10.5*AO1064)</f>
        <v>38.490217276527233</v>
      </c>
      <c r="AX1064">
        <f>AW1064/AV1064</f>
        <v>1.1662772510110657</v>
      </c>
      <c r="AY1064" s="5"/>
      <c r="BD1064" s="5"/>
    </row>
    <row r="1065" spans="1:61">
      <c r="A1065">
        <v>636</v>
      </c>
      <c r="B1065">
        <v>82</v>
      </c>
      <c r="C1065" t="s">
        <v>58</v>
      </c>
      <c r="D1065">
        <v>1</v>
      </c>
      <c r="E1065" s="2">
        <f>ROUND(F1065,0)-"1-1-84"+1</f>
        <v>95</v>
      </c>
      <c r="F1065" s="3">
        <v>30776.479166666668</v>
      </c>
      <c r="G1065" s="3" t="s">
        <v>48</v>
      </c>
      <c r="H1065" s="3"/>
      <c r="J1065">
        <v>1015</v>
      </c>
      <c r="K1065">
        <v>24.4</v>
      </c>
      <c r="L1065">
        <v>45.7</v>
      </c>
      <c r="M1065">
        <v>39.9</v>
      </c>
      <c r="N1065">
        <v>350</v>
      </c>
      <c r="O1065" t="s">
        <v>46</v>
      </c>
      <c r="P1065">
        <v>21.6</v>
      </c>
      <c r="Q1065">
        <v>17.675999999999998</v>
      </c>
      <c r="R1065">
        <v>339</v>
      </c>
      <c r="S1065">
        <v>-0.254</v>
      </c>
      <c r="T1065">
        <v>-14.4</v>
      </c>
      <c r="U1065">
        <v>25</v>
      </c>
      <c r="V1065">
        <v>1856</v>
      </c>
      <c r="W1065">
        <v>1750</v>
      </c>
      <c r="X1065">
        <v>13.9048</v>
      </c>
      <c r="Y1065">
        <v>-0.15</v>
      </c>
      <c r="Z1065">
        <v>8.1899999999999994E-3</v>
      </c>
      <c r="AA1065">
        <v>-8</v>
      </c>
      <c r="AM1065">
        <v>212</v>
      </c>
      <c r="AN1065">
        <f>8.314*(U1065+273.16)</f>
        <v>2478.9022400000003</v>
      </c>
      <c r="AO1065">
        <f>0.5*AM1065/1.01325*1000/EXP(-3.9489+28990/AN1065)</f>
        <v>45.251628497200535</v>
      </c>
      <c r="AQ1065">
        <f>EXP(AP$1061-57052/AN1065)</f>
        <v>2.9779836791007903</v>
      </c>
      <c r="AS1065">
        <f>0.15852+0.0847*COS(RADIANS(E1065/365*360))</f>
        <v>0.15305613433164292</v>
      </c>
      <c r="AU1065">
        <v>1750</v>
      </c>
      <c r="AV1065">
        <f>(X1065+AQ1065)/(V1065-AO1065)*(4*V1065+8*AO1065)</f>
        <v>72.594058756442294</v>
      </c>
      <c r="AW1065">
        <f>(X1065+AQ1065)/(V1065-AO1065)*(4.5*V1065+10.5*AO1065)</f>
        <v>82.301181606002473</v>
      </c>
      <c r="AX1065">
        <f>AW1065/AV1065</f>
        <v>1.1337178691458512</v>
      </c>
      <c r="AY1065" s="5">
        <f>W1065*AS1065*AV1065/SQRT(W1065^2*AS1065^2-AV1065^2)</f>
        <v>75.416773387049474</v>
      </c>
      <c r="AZ1065">
        <f>LN(AY1065)-LN(1+EXP(614.6/8.314-200000/AN1065))+32879/AN1065</f>
        <v>17.585400432731614</v>
      </c>
      <c r="BA1065">
        <f>EXP(AZ1065-32879/8.314/298.16)/(1+EXP(614.6/8.314-200000/298.16/8.314))</f>
        <v>75.241767753233063</v>
      </c>
      <c r="BB1065">
        <f>+EXP(11.88-14510/AN1065)*1000</f>
        <v>414305.06329663482</v>
      </c>
      <c r="BC1065">
        <f>+EXP(38.08-80470/AN1065)</f>
        <v>275.35198642017838</v>
      </c>
      <c r="BD1065" s="5">
        <f>(X1065+AQ1065)*(V1065+BC1065*(1+212.78/BB1065*1000))/(V1065-AO1065)</f>
        <v>21.190493460095695</v>
      </c>
      <c r="BE1065">
        <f>+LN(BD1065)-LN(1+EXP(645/8.31-203000/AN1065))+(74000/AN1065)</f>
        <v>32.891642941890389</v>
      </c>
      <c r="BF1065">
        <f>EXP(BE1065-74000/8.314/298.16)/(1+EXP(645/8.314-203000/298.16/8.314))</f>
        <v>20.622648898812908</v>
      </c>
    </row>
    <row r="1066" spans="1:61">
      <c r="E1066" s="2"/>
      <c r="F1066" s="3"/>
      <c r="H1066" s="3"/>
    </row>
    <row r="1067" spans="1:61">
      <c r="A1067">
        <v>637</v>
      </c>
      <c r="B1067">
        <v>82</v>
      </c>
      <c r="C1067" t="s">
        <v>58</v>
      </c>
      <c r="D1067">
        <v>1</v>
      </c>
      <c r="E1067" s="2">
        <f t="shared" si="581"/>
        <v>95</v>
      </c>
      <c r="F1067" s="3">
        <v>30776.760416666668</v>
      </c>
      <c r="G1067" s="3" t="s">
        <v>48</v>
      </c>
      <c r="H1067" s="3"/>
      <c r="J1067">
        <v>1015</v>
      </c>
      <c r="K1067">
        <v>16.899999999999999</v>
      </c>
      <c r="L1067">
        <v>55.8</v>
      </c>
      <c r="M1067">
        <v>53.2</v>
      </c>
      <c r="N1067">
        <v>351</v>
      </c>
      <c r="O1067">
        <v>17.399999999999999</v>
      </c>
      <c r="P1067">
        <v>17.399999999999999</v>
      </c>
      <c r="Q1067">
        <v>8.86</v>
      </c>
      <c r="R1067">
        <v>351</v>
      </c>
      <c r="S1067">
        <v>0.17349999999999999</v>
      </c>
      <c r="T1067">
        <v>19.600000000000001</v>
      </c>
      <c r="U1067">
        <v>17.2</v>
      </c>
      <c r="V1067">
        <v>379</v>
      </c>
      <c r="W1067">
        <v>0</v>
      </c>
      <c r="X1067">
        <v>-0.3982</v>
      </c>
      <c r="Y1067">
        <v>0.22800000000000001</v>
      </c>
      <c r="Z1067">
        <v>-5.1999999999999995E-4</v>
      </c>
      <c r="AA1067">
        <v>26</v>
      </c>
      <c r="AH1067">
        <v>-0.34589999999999999</v>
      </c>
      <c r="AI1067">
        <v>4.4499999999999998E-2</v>
      </c>
      <c r="AJ1067">
        <v>5</v>
      </c>
      <c r="AK1067">
        <f>AVERAGE(U1067:U1071)</f>
        <v>17.28</v>
      </c>
      <c r="AL1067">
        <f>AVERAGE(V1067:V1071)</f>
        <v>341.2</v>
      </c>
      <c r="AM1067">
        <v>212</v>
      </c>
      <c r="AN1067">
        <f>8.314*(AK1067+273.16)</f>
        <v>2414.7181600000004</v>
      </c>
      <c r="AO1067">
        <f>0.5*AM1067/1.01325*1000/EXP(-3.9489+28990/AN1067)</f>
        <v>33.161498056305788</v>
      </c>
      <c r="AP1067">
        <f>LN(-AH1067)+57052/AN1067</f>
        <v>22.565168337563943</v>
      </c>
      <c r="AQ1067">
        <f>EXP(AP$1067-57052/AN1067)</f>
        <v>0.34590000000000037</v>
      </c>
      <c r="AR1067">
        <f>AI1067*4*(1+2*AO1067/AL1067)/(1-AO1067/AL1067)</f>
        <v>0.23548709934092638</v>
      </c>
      <c r="AS1067">
        <f>0.15852+0.0847*COS(RADIANS(E1067/365*360))</f>
        <v>0.15305613433164292</v>
      </c>
      <c r="AT1067">
        <f>0.000000926*E1067*E1067 - 0.000385884*E1067+ 0.056568805</f>
        <v>2.8266975E-2</v>
      </c>
      <c r="AU1067">
        <v>0</v>
      </c>
      <c r="AV1067">
        <f>(X1067+AQ1067)/(V1067-AO1067)*(4*V1067+8*AO1067)</f>
        <v>-0.26937882931821533</v>
      </c>
      <c r="AW1067">
        <f>(X1067+AQ1067)/(V1067-AO1067)*(4.5*V1067+10.5*AO1067)</f>
        <v>-0.31057353664776932</v>
      </c>
      <c r="AX1067">
        <f>AW1067/AV1067</f>
        <v>1.1529248138534709</v>
      </c>
      <c r="AY1067" s="5"/>
      <c r="BD1067" s="5"/>
    </row>
    <row r="1068" spans="1:61">
      <c r="A1068">
        <v>637</v>
      </c>
      <c r="B1068">
        <v>82</v>
      </c>
      <c r="C1068" t="s">
        <v>58</v>
      </c>
      <c r="D1068">
        <v>1</v>
      </c>
      <c r="E1068" s="2">
        <f t="shared" si="581"/>
        <v>95</v>
      </c>
      <c r="F1068" s="3">
        <v>30776.756944444445</v>
      </c>
      <c r="G1068" s="3" t="s">
        <v>48</v>
      </c>
      <c r="H1068" s="3"/>
      <c r="J1068">
        <v>1015</v>
      </c>
      <c r="K1068">
        <v>16.899999999999999</v>
      </c>
      <c r="L1068">
        <v>56</v>
      </c>
      <c r="M1068">
        <v>53.2</v>
      </c>
      <c r="N1068">
        <v>350</v>
      </c>
      <c r="O1068" t="s">
        <v>46</v>
      </c>
      <c r="P1068">
        <v>17.399999999999999</v>
      </c>
      <c r="Q1068">
        <v>8.8219999999999992</v>
      </c>
      <c r="R1068">
        <v>350</v>
      </c>
      <c r="S1068">
        <v>0.18390000000000001</v>
      </c>
      <c r="T1068">
        <v>20.8</v>
      </c>
      <c r="U1068">
        <v>17.2</v>
      </c>
      <c r="V1068">
        <v>357</v>
      </c>
      <c r="W1068">
        <v>3</v>
      </c>
      <c r="X1068">
        <v>-0.15579999999999999</v>
      </c>
      <c r="Y1068">
        <v>0.24199999999999999</v>
      </c>
      <c r="Z1068">
        <v>-2.0000000000000001E-4</v>
      </c>
      <c r="AA1068">
        <v>27</v>
      </c>
      <c r="AM1068">
        <v>212</v>
      </c>
      <c r="AN1068">
        <f>8.314*(U1068+273.16)</f>
        <v>2414.0530400000002</v>
      </c>
      <c r="AO1068">
        <f>0.5*AM1068/1.01325*1000/EXP(-3.9489+28990/AN1068)</f>
        <v>33.051988748672713</v>
      </c>
      <c r="AQ1068">
        <f>EXP(AP$1067-57052/AN1068)</f>
        <v>0.34365562511160264</v>
      </c>
      <c r="AS1068">
        <f>0.15852+0.0847*COS(RADIANS(E1068/365*360))</f>
        <v>0.15305613433164292</v>
      </c>
      <c r="AU1068">
        <v>3</v>
      </c>
      <c r="AV1068">
        <f>(X1068+AQ1068)/(V1068-AO1068)*(4*V1068+8*AO1068)</f>
        <v>0.98142244334761153</v>
      </c>
      <c r="AW1068">
        <f>(X1068+AQ1068)/(V1068-AO1068)*(4.5*V1068+10.5*AO1068)</f>
        <v>1.132850241628713</v>
      </c>
      <c r="AX1068">
        <f>AW1068/AV1068</f>
        <v>1.1542942076651359</v>
      </c>
      <c r="AY1068" s="5"/>
      <c r="BD1068" s="5"/>
    </row>
    <row r="1069" spans="1:61">
      <c r="A1069">
        <v>637</v>
      </c>
      <c r="B1069">
        <v>82</v>
      </c>
      <c r="C1069" t="s">
        <v>58</v>
      </c>
      <c r="D1069">
        <v>1</v>
      </c>
      <c r="E1069" s="2">
        <f t="shared" si="581"/>
        <v>95</v>
      </c>
      <c r="F1069" s="3">
        <v>30776.75277777778</v>
      </c>
      <c r="G1069" s="3" t="s">
        <v>48</v>
      </c>
      <c r="H1069" s="3"/>
      <c r="J1069">
        <v>1015</v>
      </c>
      <c r="K1069">
        <v>16.899999999999999</v>
      </c>
      <c r="L1069">
        <v>55.9</v>
      </c>
      <c r="M1069">
        <v>53.2</v>
      </c>
      <c r="N1069">
        <v>350</v>
      </c>
      <c r="O1069" t="s">
        <v>46</v>
      </c>
      <c r="P1069">
        <v>17.399999999999999</v>
      </c>
      <c r="Q1069">
        <v>8.8409999999999993</v>
      </c>
      <c r="R1069">
        <v>350</v>
      </c>
      <c r="S1069">
        <v>0.2034</v>
      </c>
      <c r="T1069">
        <v>23</v>
      </c>
      <c r="U1069">
        <v>17.2</v>
      </c>
      <c r="V1069">
        <v>350</v>
      </c>
      <c r="W1069">
        <v>7</v>
      </c>
      <c r="X1069">
        <v>-7.1199999999999999E-2</v>
      </c>
      <c r="Y1069">
        <v>0.26800000000000002</v>
      </c>
      <c r="Z1069">
        <v>-9.0000000000000006E-5</v>
      </c>
      <c r="AA1069">
        <v>30</v>
      </c>
      <c r="AM1069">
        <v>212</v>
      </c>
      <c r="AN1069">
        <f>8.314*(U1069+273.16)</f>
        <v>2414.0530400000002</v>
      </c>
      <c r="AO1069">
        <f>0.5*AM1069/1.01325*1000/EXP(-3.9489+28990/AN1069)</f>
        <v>33.051988748672713</v>
      </c>
      <c r="AQ1069">
        <f>EXP(AP$1067-57052/AN1069)</f>
        <v>0.34365562511160264</v>
      </c>
      <c r="AS1069">
        <f>0.15852+0.0847*COS(RADIANS(E1069/365*360))</f>
        <v>0.15305613433164292</v>
      </c>
      <c r="AU1069">
        <v>7</v>
      </c>
      <c r="AV1069">
        <f>(X1069+AQ1069)/(V1069-AO1069)*(4*V1069+8*AO1069)</f>
        <v>1.4307692779377077</v>
      </c>
      <c r="AW1069">
        <f>(X1069+AQ1069)/(V1069-AO1069)*(4.5*V1069+10.5*AO1069)</f>
        <v>1.6522337848663333</v>
      </c>
      <c r="AX1069">
        <f>AW1069/AV1069</f>
        <v>1.1547870158687232</v>
      </c>
      <c r="AY1069" s="5"/>
      <c r="BD1069" s="5"/>
    </row>
    <row r="1070" spans="1:61">
      <c r="A1070">
        <v>637</v>
      </c>
      <c r="B1070">
        <v>82</v>
      </c>
      <c r="C1070" t="s">
        <v>58</v>
      </c>
      <c r="D1070">
        <v>1</v>
      </c>
      <c r="E1070" s="2">
        <f t="shared" si="581"/>
        <v>95</v>
      </c>
      <c r="F1070" s="3">
        <v>30776.74861111111</v>
      </c>
      <c r="G1070" s="3" t="s">
        <v>48</v>
      </c>
      <c r="H1070" s="3"/>
      <c r="J1070">
        <v>1015</v>
      </c>
      <c r="K1070">
        <v>17.100000000000001</v>
      </c>
      <c r="L1070">
        <v>55.8</v>
      </c>
      <c r="M1070">
        <v>53.2</v>
      </c>
      <c r="N1070">
        <v>350</v>
      </c>
      <c r="O1070" t="s">
        <v>46</v>
      </c>
      <c r="P1070">
        <v>17.399999999999999</v>
      </c>
      <c r="Q1070">
        <v>8.9730000000000008</v>
      </c>
      <c r="R1070">
        <v>349</v>
      </c>
      <c r="S1070">
        <v>0.23849999999999999</v>
      </c>
      <c r="T1070">
        <v>26.6</v>
      </c>
      <c r="U1070">
        <v>17.399999999999999</v>
      </c>
      <c r="V1070">
        <v>321</v>
      </c>
      <c r="W1070">
        <v>15</v>
      </c>
      <c r="X1070">
        <v>0.39439999999999997</v>
      </c>
      <c r="Y1070">
        <v>0.314</v>
      </c>
      <c r="Z1070">
        <v>5.1999999999999995E-4</v>
      </c>
      <c r="AA1070">
        <v>35</v>
      </c>
      <c r="AM1070">
        <v>212</v>
      </c>
      <c r="AN1070">
        <f>8.314*(U1070+273.16)</f>
        <v>2415.7158399999998</v>
      </c>
      <c r="AO1070">
        <f>0.5*AM1070/1.01325*1000/EXP(-3.9489+28990/AN1070)</f>
        <v>33.326328884140914</v>
      </c>
      <c r="AQ1070">
        <f>EXP(AP$1067-57052/AN1070)</f>
        <v>0.3492917278595859</v>
      </c>
      <c r="AS1070">
        <f>0.15852+0.0847*COS(RADIANS(E1070/365*360))</f>
        <v>0.15305613433164292</v>
      </c>
      <c r="AU1070">
        <v>15</v>
      </c>
      <c r="AV1070">
        <f>(X1070+AQ1070)/(V1070-AO1070)*(4*V1070+8*AO1070)</f>
        <v>4.0086264933010884</v>
      </c>
      <c r="AW1070">
        <f>(X1070+AQ1070)/(V1070-AO1070)*(4.5*V1070+10.5*AO1070)</f>
        <v>4.638937252696568</v>
      </c>
      <c r="AX1070">
        <f>AW1070/AV1070</f>
        <v>1.1572385854478602</v>
      </c>
      <c r="AY1070" s="5"/>
      <c r="BD1070" s="5"/>
    </row>
    <row r="1071" spans="1:61">
      <c r="A1071">
        <v>637</v>
      </c>
      <c r="B1071">
        <v>82</v>
      </c>
      <c r="C1071" t="s">
        <v>58</v>
      </c>
      <c r="D1071">
        <v>1</v>
      </c>
      <c r="E1071" s="2">
        <f t="shared" si="581"/>
        <v>95</v>
      </c>
      <c r="F1071" s="3">
        <v>30776.746527777777</v>
      </c>
      <c r="G1071" s="3" t="s">
        <v>48</v>
      </c>
      <c r="H1071" s="3"/>
      <c r="J1071">
        <v>1015</v>
      </c>
      <c r="K1071">
        <v>17.2</v>
      </c>
      <c r="L1071">
        <v>55.7</v>
      </c>
      <c r="M1071">
        <v>53.2</v>
      </c>
      <c r="N1071">
        <v>350</v>
      </c>
      <c r="O1071" t="s">
        <v>46</v>
      </c>
      <c r="P1071">
        <v>17.399999999999999</v>
      </c>
      <c r="Q1071">
        <v>8.923</v>
      </c>
      <c r="R1071">
        <v>349</v>
      </c>
      <c r="S1071">
        <v>0.2301</v>
      </c>
      <c r="T1071">
        <v>25.8</v>
      </c>
      <c r="U1071">
        <v>17.399999999999999</v>
      </c>
      <c r="V1071">
        <v>299</v>
      </c>
      <c r="W1071">
        <v>25</v>
      </c>
      <c r="X1071">
        <v>0.72670000000000001</v>
      </c>
      <c r="Y1071">
        <v>0.30299999999999999</v>
      </c>
      <c r="Z1071">
        <v>9.6000000000000002E-4</v>
      </c>
      <c r="AA1071">
        <v>34</v>
      </c>
      <c r="AM1071">
        <v>212</v>
      </c>
      <c r="AN1071">
        <f>8.314*(U1071+273.16)</f>
        <v>2415.7158399999998</v>
      </c>
      <c r="AO1071">
        <f>0.5*AM1071/1.01325*1000/EXP(-3.9489+28990/AN1071)</f>
        <v>33.326328884140914</v>
      </c>
      <c r="AQ1071">
        <f>EXP(AP$1067-57052/AN1071)</f>
        <v>0.3492917278595859</v>
      </c>
      <c r="AS1071">
        <f>0.15852+0.0847*COS(RADIANS(E1071/365*360))</f>
        <v>0.15305613433164292</v>
      </c>
      <c r="AU1071">
        <v>25</v>
      </c>
      <c r="AV1071">
        <f>(X1071+AQ1071)/(V1071-AO1071)*(4*V1071+8*AO1071)</f>
        <v>5.9236466056430004</v>
      </c>
      <c r="AW1071">
        <f>(X1071+AQ1071)/(V1071-AO1071)*(4.5*V1071+10.5*AO1071)</f>
        <v>6.8665623931239574</v>
      </c>
      <c r="AX1071">
        <f>AW1071/AV1071</f>
        <v>1.1591782647166551</v>
      </c>
      <c r="AY1071" s="5"/>
      <c r="BD1071" s="5"/>
    </row>
    <row r="1072" spans="1:61">
      <c r="E1072" s="2"/>
      <c r="F1072" s="3"/>
      <c r="H1072" s="3"/>
    </row>
    <row r="1073" spans="1:56">
      <c r="A1073">
        <v>638</v>
      </c>
      <c r="B1073">
        <v>82</v>
      </c>
      <c r="C1073" t="s">
        <v>58</v>
      </c>
      <c r="D1073">
        <v>1</v>
      </c>
      <c r="E1073" s="2">
        <f t="shared" si="581"/>
        <v>95</v>
      </c>
      <c r="F1073" s="3">
        <v>30776.779166666667</v>
      </c>
      <c r="G1073" s="3" t="s">
        <v>48</v>
      </c>
      <c r="H1073" s="3"/>
      <c r="J1073">
        <v>1015</v>
      </c>
      <c r="K1073">
        <v>16.600000000000001</v>
      </c>
      <c r="L1073">
        <v>56.8</v>
      </c>
      <c r="M1073">
        <v>53.2</v>
      </c>
      <c r="N1073">
        <v>350</v>
      </c>
      <c r="O1073" t="s">
        <v>46</v>
      </c>
      <c r="P1073">
        <v>17.399999999999999</v>
      </c>
      <c r="Q1073">
        <v>8.6280000000000001</v>
      </c>
      <c r="R1073">
        <v>350</v>
      </c>
      <c r="S1073">
        <v>0.29620000000000002</v>
      </c>
      <c r="T1073">
        <v>34.299999999999997</v>
      </c>
      <c r="U1073">
        <v>17</v>
      </c>
      <c r="V1073">
        <v>350</v>
      </c>
      <c r="W1073">
        <v>0</v>
      </c>
      <c r="X1073">
        <v>-0.1037</v>
      </c>
      <c r="Y1073">
        <v>0.23599999999999999</v>
      </c>
      <c r="Z1073">
        <v>-8.0000000000000007E-5</v>
      </c>
      <c r="AA1073">
        <v>27</v>
      </c>
      <c r="AH1073">
        <v>-9.8699999999999996E-2</v>
      </c>
      <c r="AI1073">
        <v>1.4800000000000001E-2</v>
      </c>
      <c r="AJ1073">
        <v>5</v>
      </c>
      <c r="AK1073">
        <f>AVERAGE(U1073:U1077)</f>
        <v>16.98</v>
      </c>
      <c r="AL1073">
        <f>AVERAGE(V1073:V1077)</f>
        <v>342.2</v>
      </c>
      <c r="AM1073">
        <v>212</v>
      </c>
      <c r="AN1073">
        <f>8.314*(AK1073+273.16)</f>
        <v>2412.2239600000003</v>
      </c>
      <c r="AO1073">
        <f>0.5*AM1073/1.01325*1000/EXP(-3.9489+28990/AN1073)</f>
        <v>32.752391178861146</v>
      </c>
      <c r="AP1073">
        <f>LN(-AH1073)+57052/AN1073</f>
        <v>21.335533264655627</v>
      </c>
      <c r="AQ1073">
        <f>EXP(AP$1074-57052/AN1073)</f>
        <v>0.15796437152064052</v>
      </c>
      <c r="AS1073">
        <f>0.15852+0.0847*COS(RADIANS(E1073/365*360))</f>
        <v>0.15305613433164292</v>
      </c>
      <c r="AT1073">
        <f>0.000000926*E1073*E1073 - 0.000385884*E1073+ 0.056568805</f>
        <v>2.8266975E-2</v>
      </c>
      <c r="AU1073">
        <v>0</v>
      </c>
      <c r="AV1073">
        <f>(X1073+AQ1073)/(V1073-AO1073)*(4*V1073+8*AO1073)</f>
        <v>0.28428401351543892</v>
      </c>
      <c r="AW1073">
        <f>(X1073+AQ1073)/(V1073-AO1073)*(4.5*V1073+10.5*AO1073)</f>
        <v>0.32822283113397838</v>
      </c>
      <c r="AX1073">
        <f>AW1073/AV1073</f>
        <v>1.1545595796091195</v>
      </c>
      <c r="AY1073" s="5"/>
      <c r="BD1073" s="5"/>
    </row>
    <row r="1074" spans="1:56">
      <c r="A1074">
        <v>638</v>
      </c>
      <c r="B1074">
        <v>82</v>
      </c>
      <c r="C1074" t="s">
        <v>58</v>
      </c>
      <c r="D1074">
        <v>1</v>
      </c>
      <c r="E1074" s="2">
        <f t="shared" si="581"/>
        <v>95</v>
      </c>
      <c r="F1074" s="3">
        <v>30776.777777777777</v>
      </c>
      <c r="G1074" s="3" t="s">
        <v>48</v>
      </c>
      <c r="H1074" s="3"/>
      <c r="J1074">
        <v>1015</v>
      </c>
      <c r="K1074">
        <v>16.600000000000001</v>
      </c>
      <c r="L1074">
        <v>57</v>
      </c>
      <c r="M1074">
        <v>53.2</v>
      </c>
      <c r="N1074">
        <v>350</v>
      </c>
      <c r="O1074" t="s">
        <v>46</v>
      </c>
      <c r="P1074">
        <v>17.399999999999999</v>
      </c>
      <c r="Q1074">
        <v>8.3460000000000001</v>
      </c>
      <c r="R1074">
        <v>350</v>
      </c>
      <c r="S1074">
        <v>0.28470000000000001</v>
      </c>
      <c r="T1074">
        <v>34.1</v>
      </c>
      <c r="U1074">
        <v>16.8</v>
      </c>
      <c r="V1074">
        <v>350</v>
      </c>
      <c r="W1074">
        <v>2</v>
      </c>
      <c r="X1074">
        <v>-9.9599999999999994E-2</v>
      </c>
      <c r="Y1074">
        <v>0.22700000000000001</v>
      </c>
      <c r="Z1074">
        <v>-8.0000000000000007E-5</v>
      </c>
      <c r="AA1074">
        <v>27</v>
      </c>
      <c r="AH1074">
        <v>-0.15790000000000001</v>
      </c>
      <c r="AI1074">
        <v>2.75E-2</v>
      </c>
      <c r="AJ1074">
        <v>4</v>
      </c>
      <c r="AK1074">
        <f>AVERAGE(U1073:U1076)</f>
        <v>16.975000000000001</v>
      </c>
      <c r="AL1074">
        <f>AVERAGE(V1073:V1076)</f>
        <v>345.25</v>
      </c>
      <c r="AM1074">
        <v>212</v>
      </c>
      <c r="AN1074">
        <f>8.314*(AK1074+273.16)</f>
        <v>2412.1823900000004</v>
      </c>
      <c r="AO1074">
        <f>0.5*AM1074/1.01325*1000/EXP(-3.9489+28990/AN1074)</f>
        <v>32.745608542867984</v>
      </c>
      <c r="AP1074">
        <f>LN(-AH1074)+57052/AN1074</f>
        <v>21.805817829110147</v>
      </c>
      <c r="AQ1074">
        <f>EXP(AP$1074-57052/AN1074)</f>
        <v>0.15789999999999985</v>
      </c>
      <c r="AR1074">
        <f>AI1074*4*(1+2*AO1074/AL1074)/(1-AO1074/AL1074)</f>
        <v>0.14457887669597361</v>
      </c>
      <c r="AS1074">
        <f>0.15852+0.0847*COS(RADIANS(E1074/365*360))</f>
        <v>0.15305613433164292</v>
      </c>
      <c r="AU1074">
        <v>2</v>
      </c>
      <c r="AV1074">
        <f>(X1074+AQ1074)/(V1074-AO1074)*(4*V1074+8*AO1074)</f>
        <v>0.3054096473790992</v>
      </c>
      <c r="AW1074">
        <f>(X1074+AQ1074)/(V1074-AO1074)*(4.5*V1074+10.5*AO1074)</f>
        <v>0.35261205922387406</v>
      </c>
      <c r="AX1074">
        <f>AW1074/AV1074</f>
        <v>1.1545544230506359</v>
      </c>
      <c r="AY1074" s="5"/>
      <c r="BD1074" s="5"/>
    </row>
    <row r="1075" spans="1:56">
      <c r="A1075">
        <v>638</v>
      </c>
      <c r="B1075">
        <v>82</v>
      </c>
      <c r="C1075" t="s">
        <v>58</v>
      </c>
      <c r="D1075">
        <v>1</v>
      </c>
      <c r="E1075" s="2">
        <f t="shared" si="581"/>
        <v>95</v>
      </c>
      <c r="F1075" s="3">
        <v>30776.776388888888</v>
      </c>
      <c r="G1075" s="3" t="s">
        <v>48</v>
      </c>
      <c r="H1075" s="3"/>
      <c r="J1075">
        <v>1015</v>
      </c>
      <c r="K1075">
        <v>16.7</v>
      </c>
      <c r="L1075">
        <v>56.9</v>
      </c>
      <c r="M1075">
        <v>53.2</v>
      </c>
      <c r="N1075">
        <v>350</v>
      </c>
      <c r="O1075" t="s">
        <v>46</v>
      </c>
      <c r="P1075">
        <v>17.399999999999999</v>
      </c>
      <c r="Q1075">
        <v>8.5399999999999991</v>
      </c>
      <c r="R1075">
        <v>350</v>
      </c>
      <c r="S1075">
        <v>0.28370000000000001</v>
      </c>
      <c r="T1075">
        <v>33.200000000000003</v>
      </c>
      <c r="U1075">
        <v>17</v>
      </c>
      <c r="V1075">
        <v>350</v>
      </c>
      <c r="W1075">
        <v>5</v>
      </c>
      <c r="X1075">
        <v>-9.9299999999999999E-2</v>
      </c>
      <c r="Y1075">
        <v>0.22600000000000001</v>
      </c>
      <c r="Z1075">
        <v>-8.0000000000000007E-5</v>
      </c>
      <c r="AA1075">
        <v>27</v>
      </c>
      <c r="AM1075">
        <v>212</v>
      </c>
      <c r="AN1075">
        <f>8.314*(U1075+273.16)</f>
        <v>2412.3902400000002</v>
      </c>
      <c r="AO1075">
        <f>0.5*AM1075/1.01325*1000/EXP(-3.9489+28990/AN1075)</f>
        <v>32.779533434967114</v>
      </c>
      <c r="AQ1075">
        <f>EXP(AP$1074-57052/AN1075)</f>
        <v>0.15822209790977099</v>
      </c>
      <c r="AS1075">
        <f>0.15852+0.0847*COS(RADIANS(E1075/365*360))</f>
        <v>0.15305613433164292</v>
      </c>
      <c r="AU1075">
        <v>5</v>
      </c>
      <c r="AV1075">
        <f>(X1075+AQ1075)/(V1075-AO1075)*(4*V1075+8*AO1075)</f>
        <v>0.30875198300464735</v>
      </c>
      <c r="AW1075">
        <f>(X1075+AQ1075)/(V1075-AO1075)*(4.5*V1075+10.5*AO1075)</f>
        <v>0.35647892980092366</v>
      </c>
      <c r="AX1075">
        <f>AW1075/AV1075</f>
        <v>1.1545802113781336</v>
      </c>
      <c r="AY1075" s="5"/>
      <c r="BD1075" s="5"/>
    </row>
    <row r="1076" spans="1:56">
      <c r="A1076">
        <v>638</v>
      </c>
      <c r="B1076">
        <v>82</v>
      </c>
      <c r="C1076" t="s">
        <v>58</v>
      </c>
      <c r="D1076">
        <v>1</v>
      </c>
      <c r="E1076" s="2">
        <f t="shared" si="581"/>
        <v>95</v>
      </c>
      <c r="F1076" s="3">
        <v>30776.774305555555</v>
      </c>
      <c r="G1076" s="3" t="s">
        <v>48</v>
      </c>
      <c r="H1076" s="3"/>
      <c r="J1076">
        <v>1015</v>
      </c>
      <c r="K1076">
        <v>16.7</v>
      </c>
      <c r="L1076">
        <v>56.8</v>
      </c>
      <c r="M1076">
        <v>53.2</v>
      </c>
      <c r="N1076">
        <v>350</v>
      </c>
      <c r="O1076" t="s">
        <v>46</v>
      </c>
      <c r="P1076">
        <v>17.399999999999999</v>
      </c>
      <c r="Q1076">
        <v>8.6820000000000004</v>
      </c>
      <c r="R1076">
        <v>350</v>
      </c>
      <c r="S1076">
        <v>0.3508</v>
      </c>
      <c r="T1076">
        <v>40.4</v>
      </c>
      <c r="U1076">
        <v>17.100000000000001</v>
      </c>
      <c r="V1076">
        <v>331</v>
      </c>
      <c r="W1076">
        <v>18</v>
      </c>
      <c r="X1076">
        <v>0.35920000000000002</v>
      </c>
      <c r="Y1076">
        <v>0.28000000000000003</v>
      </c>
      <c r="Z1076">
        <v>2.9E-4</v>
      </c>
      <c r="AA1076">
        <v>32</v>
      </c>
      <c r="AM1076">
        <v>212</v>
      </c>
      <c r="AN1076">
        <f>8.314*(U1076+273.16)</f>
        <v>2413.2216400000002</v>
      </c>
      <c r="AO1076">
        <f>0.5*AM1076/1.01325*1000/EXP(-3.9489+28990/AN1076)</f>
        <v>32.915526122449677</v>
      </c>
      <c r="AQ1076">
        <f>EXP(AP$1074-57052/AN1076)</f>
        <v>0.15951651343970275</v>
      </c>
      <c r="AS1076">
        <f>0.15852+0.0847*COS(RADIANS(E1076/365*360))</f>
        <v>0.15305613433164292</v>
      </c>
      <c r="AU1076">
        <v>18</v>
      </c>
      <c r="AV1076">
        <f>(X1076+AQ1076)/(V1076-AO1076)*(4*V1076+8*AO1076)</f>
        <v>2.7622078690303149</v>
      </c>
      <c r="AW1076">
        <f>(X1076+AQ1076)/(V1076-AO1076)*(4.5*V1076+10.5*AO1076)</f>
        <v>3.1934015795680426</v>
      </c>
      <c r="AX1076">
        <f>AW1076/AV1076</f>
        <v>1.1561047288917832</v>
      </c>
      <c r="AY1076" s="5"/>
      <c r="BD1076" s="5"/>
    </row>
    <row r="1077" spans="1:56">
      <c r="A1077">
        <v>638</v>
      </c>
      <c r="B1077">
        <v>82</v>
      </c>
      <c r="C1077" t="s">
        <v>58</v>
      </c>
      <c r="D1077">
        <v>1</v>
      </c>
      <c r="E1077" s="2">
        <f t="shared" si="581"/>
        <v>95</v>
      </c>
      <c r="F1077" s="3">
        <v>30776.769444444446</v>
      </c>
      <c r="G1077" s="3" t="s">
        <v>48</v>
      </c>
      <c r="H1077" s="3"/>
      <c r="J1077">
        <v>1015</v>
      </c>
      <c r="K1077">
        <v>16.600000000000001</v>
      </c>
      <c r="L1077">
        <v>56.4</v>
      </c>
      <c r="M1077">
        <v>53.2</v>
      </c>
      <c r="N1077">
        <v>350</v>
      </c>
      <c r="O1077" t="s">
        <v>46</v>
      </c>
      <c r="P1077">
        <v>17.399999999999999</v>
      </c>
      <c r="Q1077">
        <v>8.7029999999999994</v>
      </c>
      <c r="R1077">
        <v>350</v>
      </c>
      <c r="S1077">
        <v>0.33660000000000001</v>
      </c>
      <c r="T1077">
        <v>38.700000000000003</v>
      </c>
      <c r="U1077">
        <v>17</v>
      </c>
      <c r="V1077">
        <v>330</v>
      </c>
      <c r="W1077">
        <v>37</v>
      </c>
      <c r="X1077">
        <v>0.36770000000000003</v>
      </c>
      <c r="Y1077">
        <v>0.26900000000000002</v>
      </c>
      <c r="Z1077">
        <v>2.9E-4</v>
      </c>
      <c r="AA1077">
        <v>31</v>
      </c>
      <c r="AM1077">
        <v>212</v>
      </c>
      <c r="AN1077">
        <f>8.314*(U1077+273.16)</f>
        <v>2412.3902400000002</v>
      </c>
      <c r="AO1077">
        <f>0.5*AM1077/1.01325*1000/EXP(-3.9489+28990/AN1077)</f>
        <v>32.779533434967114</v>
      </c>
      <c r="AQ1077">
        <f>EXP(AP$1074-57052/AN1077)</f>
        <v>0.15822209790977099</v>
      </c>
      <c r="AS1077">
        <f>0.15852+0.0847*COS(RADIANS(E1077/365*360))</f>
        <v>0.15305613433164292</v>
      </c>
      <c r="AU1077">
        <v>37</v>
      </c>
      <c r="AV1077">
        <f>(X1077+AQ1077)/(V1077-AO1077)*(4*V1077+8*AO1077)</f>
        <v>2.7997164084923303</v>
      </c>
      <c r="AW1077">
        <f>(X1077+AQ1077)/(V1077-AO1077)*(4.5*V1077+10.5*AO1077)</f>
        <v>3.2366844616605275</v>
      </c>
      <c r="AX1077">
        <f>AW1077/AV1077</f>
        <v>1.1560758267668645</v>
      </c>
      <c r="AY1077" s="5"/>
      <c r="BD1077" s="5"/>
    </row>
    <row r="1078" spans="1:56">
      <c r="E1078" s="2"/>
      <c r="F1078" s="3"/>
      <c r="H1078" s="3"/>
    </row>
    <row r="1079" spans="1:56">
      <c r="A1079">
        <v>639</v>
      </c>
      <c r="B1079">
        <v>82</v>
      </c>
      <c r="C1079" t="s">
        <v>58</v>
      </c>
      <c r="D1079">
        <v>1</v>
      </c>
      <c r="E1079" s="2">
        <f t="shared" si="581"/>
        <v>83</v>
      </c>
      <c r="F1079" s="3">
        <v>30764.753472222223</v>
      </c>
      <c r="G1079" s="3" t="s">
        <v>48</v>
      </c>
      <c r="H1079" s="3"/>
      <c r="J1079">
        <v>1015</v>
      </c>
      <c r="K1079">
        <v>14.4</v>
      </c>
      <c r="L1079">
        <v>68.7</v>
      </c>
      <c r="M1079">
        <v>67.599999999999994</v>
      </c>
      <c r="N1079">
        <v>350</v>
      </c>
      <c r="O1079" t="s">
        <v>46</v>
      </c>
      <c r="P1079">
        <v>15</v>
      </c>
      <c r="Q1079">
        <v>5.66</v>
      </c>
      <c r="R1079">
        <v>350</v>
      </c>
      <c r="S1079">
        <v>0.13789999999999999</v>
      </c>
      <c r="T1079">
        <v>24.4</v>
      </c>
      <c r="U1079">
        <v>14.9</v>
      </c>
      <c r="V1079">
        <v>356</v>
      </c>
      <c r="W1079">
        <v>2</v>
      </c>
      <c r="X1079">
        <v>-0.13519999999999999</v>
      </c>
      <c r="Y1079">
        <v>0.14799999999999999</v>
      </c>
      <c r="Z1079">
        <v>-1.4999999999999999E-4</v>
      </c>
      <c r="AA1079">
        <v>26</v>
      </c>
      <c r="AH1079">
        <v>-0.17269999999999999</v>
      </c>
      <c r="AI1079">
        <v>3.2899999999999999E-2</v>
      </c>
      <c r="AJ1079">
        <v>7</v>
      </c>
      <c r="AK1079">
        <f>AVERAGE(U1079:U1085)</f>
        <v>16.528571428571428</v>
      </c>
      <c r="AL1079">
        <f>AVERAGE(V1079:V1085)</f>
        <v>314.14285714285717</v>
      </c>
      <c r="AM1079">
        <v>212</v>
      </c>
      <c r="AN1079">
        <f>8.314*(AK1079+273.16)</f>
        <v>2408.4707828571431</v>
      </c>
      <c r="AO1079">
        <f t="shared" ref="AO1079:AO1089" si="593">0.5*AM1079/1.01325*1000/EXP(-3.9489+28990/AN1079)</f>
        <v>32.144716802658401</v>
      </c>
      <c r="AP1079">
        <f>LN(-AH1079)+57052/AN1079</f>
        <v>21.931860534872186</v>
      </c>
      <c r="AQ1079">
        <f t="shared" ref="AQ1079:AQ1089" si="594">EXP(AP$1079-57052/AN1079)</f>
        <v>0.1727000000000001</v>
      </c>
      <c r="AR1079">
        <f>AI1079*4*(1+2*AO1079/AL1079)/(1-AO1079/AL1079)</f>
        <v>0.17660290029707146</v>
      </c>
      <c r="AS1079">
        <f>0.15852+0.0847*COS(RADIANS(E1079/365*360))</f>
        <v>0.17050846300488354</v>
      </c>
      <c r="AT1079">
        <f>0.000000926*E1079*E1079 - 0.000385884*E1079+ 0.056568805</f>
        <v>3.0919647000000001E-2</v>
      </c>
      <c r="AU1079">
        <v>2</v>
      </c>
      <c r="AV1079">
        <f t="shared" ref="AV1079:AV1089" si="595">(X1079+AQ1079)/(V1079-AO1079)*(4*V1079+8*AO1079)</f>
        <v>0.19466539010383271</v>
      </c>
      <c r="AW1079">
        <f t="shared" ref="AW1079:AW1089" si="596">(X1079+AQ1079)/(V1079-AO1079)*(4.5*V1079+10.5*AO1079)</f>
        <v>0.22458173762979083</v>
      </c>
      <c r="AX1079">
        <f t="shared" ref="AX1079:AX1089" si="597">AW1079/AV1079</f>
        <v>1.1536808752187588</v>
      </c>
      <c r="AY1079" s="5"/>
      <c r="BD1079" s="5"/>
    </row>
    <row r="1080" spans="1:56">
      <c r="A1080">
        <v>639</v>
      </c>
      <c r="B1080">
        <v>82</v>
      </c>
      <c r="C1080" t="s">
        <v>58</v>
      </c>
      <c r="D1080">
        <v>1</v>
      </c>
      <c r="E1080" s="2">
        <f t="shared" si="581"/>
        <v>83</v>
      </c>
      <c r="F1080" s="3">
        <v>30764.652083333334</v>
      </c>
      <c r="G1080" s="3" t="s">
        <v>48</v>
      </c>
      <c r="H1080" s="3"/>
      <c r="J1080">
        <v>1015</v>
      </c>
      <c r="K1080">
        <v>16.3</v>
      </c>
      <c r="L1080">
        <v>55.6</v>
      </c>
      <c r="M1080">
        <v>51.5</v>
      </c>
      <c r="N1080">
        <v>350</v>
      </c>
      <c r="O1080" t="s">
        <v>46</v>
      </c>
      <c r="P1080">
        <v>16</v>
      </c>
      <c r="Q1080">
        <v>8.93</v>
      </c>
      <c r="R1080">
        <v>350</v>
      </c>
      <c r="S1080">
        <v>0.26029999999999998</v>
      </c>
      <c r="T1080">
        <v>29.1</v>
      </c>
      <c r="U1080">
        <v>16.899999999999999</v>
      </c>
      <c r="V1080">
        <v>330</v>
      </c>
      <c r="W1080">
        <v>15</v>
      </c>
      <c r="X1080">
        <v>0.2601</v>
      </c>
      <c r="Y1080">
        <v>0.28000000000000003</v>
      </c>
      <c r="Z1080">
        <v>2.7999999999999998E-4</v>
      </c>
      <c r="AA1080">
        <v>31</v>
      </c>
      <c r="AM1080">
        <v>212</v>
      </c>
      <c r="AN1080">
        <f t="shared" ref="AN1080:AN1089" si="598">8.314*(U1080+273.16)</f>
        <v>2411.5588400000001</v>
      </c>
      <c r="AO1080">
        <f t="shared" si="593"/>
        <v>32.64400942238268</v>
      </c>
      <c r="AQ1080">
        <f t="shared" si="594"/>
        <v>0.17801878818254724</v>
      </c>
      <c r="AS1080">
        <f>0.15852+0.0847*COS(RADIANS(E1080/365*360))</f>
        <v>0.17050846300488354</v>
      </c>
      <c r="AU1080">
        <v>15</v>
      </c>
      <c r="AV1080">
        <f t="shared" si="595"/>
        <v>2.3296400716587331</v>
      </c>
      <c r="AW1080">
        <f t="shared" si="596"/>
        <v>2.6929906954821425</v>
      </c>
      <c r="AX1080">
        <f t="shared" si="597"/>
        <v>1.1559685670948727</v>
      </c>
      <c r="AY1080" s="5"/>
      <c r="BD1080" s="5"/>
    </row>
    <row r="1081" spans="1:56">
      <c r="A1081">
        <v>639</v>
      </c>
      <c r="B1081">
        <v>82</v>
      </c>
      <c r="C1081" t="s">
        <v>58</v>
      </c>
      <c r="D1081">
        <v>1</v>
      </c>
      <c r="E1081" s="2">
        <f t="shared" si="581"/>
        <v>83</v>
      </c>
      <c r="F1081" s="3">
        <v>30764.654166666667</v>
      </c>
      <c r="G1081" s="3" t="s">
        <v>48</v>
      </c>
      <c r="H1081" s="3"/>
      <c r="J1081">
        <v>1015</v>
      </c>
      <c r="K1081">
        <v>16.2</v>
      </c>
      <c r="L1081">
        <v>56</v>
      </c>
      <c r="M1081">
        <v>51.5</v>
      </c>
      <c r="N1081">
        <v>350</v>
      </c>
      <c r="O1081" t="s">
        <v>46</v>
      </c>
      <c r="P1081">
        <v>16</v>
      </c>
      <c r="Q1081">
        <v>8.9220000000000006</v>
      </c>
      <c r="R1081">
        <v>349</v>
      </c>
      <c r="S1081">
        <v>0.224</v>
      </c>
      <c r="T1081">
        <v>25.1</v>
      </c>
      <c r="U1081">
        <v>16.899999999999999</v>
      </c>
      <c r="V1081">
        <v>312</v>
      </c>
      <c r="W1081">
        <v>17</v>
      </c>
      <c r="X1081">
        <v>0.51659999999999995</v>
      </c>
      <c r="Y1081">
        <v>0.24099999999999999</v>
      </c>
      <c r="Z1081">
        <v>5.5999999999999995E-4</v>
      </c>
      <c r="AA1081">
        <v>27</v>
      </c>
      <c r="AM1081">
        <v>212</v>
      </c>
      <c r="AN1081">
        <f t="shared" si="598"/>
        <v>2411.5588400000001</v>
      </c>
      <c r="AO1081">
        <f t="shared" si="593"/>
        <v>32.64400942238268</v>
      </c>
      <c r="AQ1081">
        <f t="shared" si="594"/>
        <v>0.17801878818254724</v>
      </c>
      <c r="AS1081">
        <f>0.15852+0.0847*COS(RADIANS(E1081/365*360))</f>
        <v>0.17050846300488354</v>
      </c>
      <c r="AU1081">
        <v>17</v>
      </c>
      <c r="AV1081">
        <f t="shared" si="595"/>
        <v>3.752507270796186</v>
      </c>
      <c r="AW1081">
        <f t="shared" si="596"/>
        <v>4.3433246944039583</v>
      </c>
      <c r="AX1081">
        <f t="shared" si="597"/>
        <v>1.1574460436641383</v>
      </c>
      <c r="AY1081" s="5"/>
      <c r="BD1081" s="5"/>
    </row>
    <row r="1082" spans="1:56">
      <c r="A1082">
        <v>639</v>
      </c>
      <c r="B1082">
        <v>82</v>
      </c>
      <c r="C1082" t="s">
        <v>58</v>
      </c>
      <c r="D1082">
        <v>1</v>
      </c>
      <c r="E1082" s="2">
        <f>ROUND(F1082,0)-"1-1-84"+1</f>
        <v>83</v>
      </c>
      <c r="F1082" s="3">
        <v>30764.375</v>
      </c>
      <c r="G1082" s="3" t="s">
        <v>48</v>
      </c>
      <c r="H1082" s="3"/>
      <c r="J1082">
        <v>1015</v>
      </c>
      <c r="K1082">
        <v>13.8</v>
      </c>
      <c r="L1082">
        <v>48.5</v>
      </c>
      <c r="M1082">
        <v>46.7</v>
      </c>
      <c r="N1082">
        <v>350</v>
      </c>
      <c r="O1082" t="s">
        <v>46</v>
      </c>
      <c r="P1082">
        <v>13.5</v>
      </c>
      <c r="Q1082">
        <v>8.6270000000000007</v>
      </c>
      <c r="R1082">
        <v>350</v>
      </c>
      <c r="S1082">
        <v>0.18559999999999999</v>
      </c>
      <c r="T1082">
        <v>21.5</v>
      </c>
      <c r="U1082">
        <v>14.3</v>
      </c>
      <c r="V1082">
        <v>327</v>
      </c>
      <c r="W1082">
        <v>18</v>
      </c>
      <c r="X1082">
        <v>0.23669999999999999</v>
      </c>
      <c r="Y1082">
        <v>0.19900000000000001</v>
      </c>
      <c r="Z1082">
        <v>2.5000000000000001E-4</v>
      </c>
      <c r="AA1082">
        <v>23</v>
      </c>
      <c r="AM1082">
        <v>212</v>
      </c>
      <c r="AN1082">
        <f t="shared" si="598"/>
        <v>2389.9424400000003</v>
      </c>
      <c r="AO1082">
        <f t="shared" si="593"/>
        <v>29.28080373120369</v>
      </c>
      <c r="AQ1082">
        <f t="shared" si="594"/>
        <v>0.14372635629449679</v>
      </c>
      <c r="AS1082">
        <f>0.15852+0.0847*COS(RADIANS(E1082/365*360))</f>
        <v>0.17050846300488354</v>
      </c>
      <c r="AU1082">
        <v>18</v>
      </c>
      <c r="AV1082">
        <f t="shared" si="595"/>
        <v>1.9706864628445981</v>
      </c>
      <c r="AW1082">
        <f t="shared" si="596"/>
        <v>2.2731449004084991</v>
      </c>
      <c r="AX1082">
        <f t="shared" si="597"/>
        <v>1.1534787208754231</v>
      </c>
      <c r="AY1082" s="5"/>
      <c r="BD1082" s="5"/>
    </row>
    <row r="1083" spans="1:56">
      <c r="A1083">
        <v>639</v>
      </c>
      <c r="B1083">
        <v>82</v>
      </c>
      <c r="C1083" t="s">
        <v>58</v>
      </c>
      <c r="D1083">
        <v>1</v>
      </c>
      <c r="E1083" s="2">
        <f t="shared" si="581"/>
        <v>83</v>
      </c>
      <c r="F1083" s="3">
        <v>30764.703472222223</v>
      </c>
      <c r="G1083" s="3" t="s">
        <v>48</v>
      </c>
      <c r="H1083" s="3"/>
      <c r="J1083">
        <v>1015</v>
      </c>
      <c r="K1083">
        <v>15.7</v>
      </c>
      <c r="L1083">
        <v>63.4</v>
      </c>
      <c r="M1083">
        <v>65.2</v>
      </c>
      <c r="N1083">
        <v>350</v>
      </c>
      <c r="O1083" t="s">
        <v>46</v>
      </c>
      <c r="P1083">
        <v>15</v>
      </c>
      <c r="Q1083">
        <v>6.7430000000000003</v>
      </c>
      <c r="R1083">
        <v>349</v>
      </c>
      <c r="S1083">
        <v>0.16619999999999999</v>
      </c>
      <c r="T1083">
        <v>24.7</v>
      </c>
      <c r="U1083">
        <v>15.9</v>
      </c>
      <c r="V1083">
        <v>303</v>
      </c>
      <c r="W1083">
        <v>20</v>
      </c>
      <c r="X1083">
        <v>0.66310000000000002</v>
      </c>
      <c r="Y1083">
        <v>0.17899999999999999</v>
      </c>
      <c r="Z1083">
        <v>7.1000000000000002E-4</v>
      </c>
      <c r="AA1083">
        <v>26</v>
      </c>
      <c r="AM1083">
        <v>212</v>
      </c>
      <c r="AN1083">
        <f t="shared" si="598"/>
        <v>2403.2448399999998</v>
      </c>
      <c r="AO1083">
        <f t="shared" si="593"/>
        <v>31.314270002234316</v>
      </c>
      <c r="AQ1083">
        <f t="shared" si="594"/>
        <v>0.16402936095111303</v>
      </c>
      <c r="AS1083">
        <f>0.15852+0.0847*COS(RADIANS(E1083/365*360))</f>
        <v>0.17050846300488354</v>
      </c>
      <c r="AU1083">
        <v>20</v>
      </c>
      <c r="AV1083">
        <f t="shared" si="595"/>
        <v>4.4525283038144359</v>
      </c>
      <c r="AW1083">
        <f t="shared" si="596"/>
        <v>5.152095699292488</v>
      </c>
      <c r="AX1083">
        <f t="shared" si="597"/>
        <v>1.1571168890445322</v>
      </c>
      <c r="AY1083" s="5"/>
      <c r="BD1083" s="5"/>
    </row>
    <row r="1084" spans="1:56">
      <c r="A1084">
        <v>639</v>
      </c>
      <c r="B1084">
        <v>82</v>
      </c>
      <c r="C1084" t="s">
        <v>58</v>
      </c>
      <c r="D1084">
        <v>1</v>
      </c>
      <c r="E1084" s="2">
        <f>ROUND(F1084,0)-"1-1-84"+1</f>
        <v>83</v>
      </c>
      <c r="F1084" s="3">
        <v>30764.420138888891</v>
      </c>
      <c r="G1084" s="3" t="s">
        <v>48</v>
      </c>
      <c r="H1084" s="3"/>
      <c r="J1084">
        <v>1015</v>
      </c>
      <c r="K1084">
        <v>16.5</v>
      </c>
      <c r="L1084">
        <v>46.6</v>
      </c>
      <c r="M1084">
        <v>50.1</v>
      </c>
      <c r="N1084">
        <v>350</v>
      </c>
      <c r="O1084" t="s">
        <v>46</v>
      </c>
      <c r="P1084">
        <v>16</v>
      </c>
      <c r="Q1084">
        <v>10.606</v>
      </c>
      <c r="R1084">
        <v>349</v>
      </c>
      <c r="S1084">
        <v>0.29849999999999999</v>
      </c>
      <c r="T1084">
        <v>28.1</v>
      </c>
      <c r="U1084">
        <v>17</v>
      </c>
      <c r="V1084">
        <v>288</v>
      </c>
      <c r="W1084">
        <v>40</v>
      </c>
      <c r="X1084">
        <v>0.97829999999999995</v>
      </c>
      <c r="Y1084">
        <v>0.32100000000000001</v>
      </c>
      <c r="Z1084">
        <v>1.0499999999999999E-3</v>
      </c>
      <c r="AA1084">
        <v>30</v>
      </c>
      <c r="AM1084">
        <v>212</v>
      </c>
      <c r="AN1084">
        <f t="shared" si="598"/>
        <v>2412.3902400000002</v>
      </c>
      <c r="AO1084">
        <f t="shared" si="593"/>
        <v>32.779533434967114</v>
      </c>
      <c r="AQ1084">
        <f t="shared" si="594"/>
        <v>0.17947616879027975</v>
      </c>
      <c r="AS1084">
        <f>0.15852+0.0847*COS(RADIANS(E1084/365*360))</f>
        <v>0.17050846300488354</v>
      </c>
      <c r="AU1084">
        <v>40</v>
      </c>
      <c r="AV1084">
        <f t="shared" si="595"/>
        <v>6.4155084016733266</v>
      </c>
      <c r="AW1084">
        <f t="shared" si="596"/>
        <v>7.4404974176965188</v>
      </c>
      <c r="AX1084">
        <f t="shared" si="597"/>
        <v>1.1597673873758547</v>
      </c>
      <c r="AY1084" s="5"/>
      <c r="BD1084" s="5"/>
    </row>
    <row r="1085" spans="1:56">
      <c r="A1085">
        <v>639</v>
      </c>
      <c r="B1085">
        <v>82</v>
      </c>
      <c r="C1085" t="s">
        <v>58</v>
      </c>
      <c r="D1085">
        <v>1</v>
      </c>
      <c r="E1085" s="2">
        <f t="shared" si="581"/>
        <v>83</v>
      </c>
      <c r="F1085" s="3">
        <v>30764.578472222223</v>
      </c>
      <c r="G1085" s="3" t="s">
        <v>48</v>
      </c>
      <c r="H1085" s="3"/>
      <c r="J1085">
        <v>1015</v>
      </c>
      <c r="K1085">
        <v>19.2</v>
      </c>
      <c r="L1085">
        <v>46.6</v>
      </c>
      <c r="M1085">
        <v>49.5</v>
      </c>
      <c r="N1085">
        <v>350</v>
      </c>
      <c r="O1085" t="s">
        <v>46</v>
      </c>
      <c r="P1085">
        <v>19</v>
      </c>
      <c r="Q1085">
        <v>12.699</v>
      </c>
      <c r="R1085">
        <v>348</v>
      </c>
      <c r="S1085">
        <v>0.43980000000000002</v>
      </c>
      <c r="T1085">
        <v>34.6</v>
      </c>
      <c r="U1085">
        <v>19.8</v>
      </c>
      <c r="V1085">
        <v>283</v>
      </c>
      <c r="W1085">
        <v>40</v>
      </c>
      <c r="X1085">
        <v>1.2659</v>
      </c>
      <c r="Y1085">
        <v>0.47299999999999998</v>
      </c>
      <c r="Z1085">
        <v>1.3600000000000001E-3</v>
      </c>
      <c r="AA1085">
        <v>37</v>
      </c>
      <c r="AM1085">
        <v>212</v>
      </c>
      <c r="AN1085">
        <f t="shared" si="598"/>
        <v>2435.6694400000001</v>
      </c>
      <c r="AO1085">
        <f t="shared" si="593"/>
        <v>36.769160326610894</v>
      </c>
      <c r="AQ1085">
        <f t="shared" si="594"/>
        <v>0.22499451892193739</v>
      </c>
      <c r="AS1085">
        <f>0.15852+0.0847*COS(RADIANS(E1085/365*360))</f>
        <v>0.17050846300488354</v>
      </c>
      <c r="AU1085">
        <v>40</v>
      </c>
      <c r="AV1085">
        <f t="shared" si="595"/>
        <v>8.6351657453242705</v>
      </c>
      <c r="AW1085">
        <f t="shared" si="596"/>
        <v>10.048509922194372</v>
      </c>
      <c r="AX1085">
        <f t="shared" si="597"/>
        <v>1.1636730803500086</v>
      </c>
      <c r="AY1085" s="5"/>
      <c r="BD1085" s="5"/>
    </row>
    <row r="1086" spans="1:56">
      <c r="A1086">
        <v>639</v>
      </c>
      <c r="B1086">
        <v>82</v>
      </c>
      <c r="C1086" t="s">
        <v>58</v>
      </c>
      <c r="D1086">
        <v>1</v>
      </c>
      <c r="E1086" s="2">
        <f t="shared" si="581"/>
        <v>83</v>
      </c>
      <c r="F1086" s="3">
        <v>30764.576388888891</v>
      </c>
      <c r="G1086" s="3" t="s">
        <v>48</v>
      </c>
      <c r="H1086" s="3"/>
      <c r="J1086">
        <v>1015</v>
      </c>
      <c r="K1086">
        <v>19.600000000000001</v>
      </c>
      <c r="L1086">
        <v>45.8</v>
      </c>
      <c r="M1086">
        <v>48.7</v>
      </c>
      <c r="N1086">
        <v>350</v>
      </c>
      <c r="O1086" t="s">
        <v>46</v>
      </c>
      <c r="P1086">
        <v>19</v>
      </c>
      <c r="Q1086">
        <v>13.199</v>
      </c>
      <c r="R1086">
        <v>348</v>
      </c>
      <c r="S1086">
        <v>0.47089999999999999</v>
      </c>
      <c r="T1086">
        <v>35.700000000000003</v>
      </c>
      <c r="U1086">
        <v>20.2</v>
      </c>
      <c r="V1086">
        <v>270</v>
      </c>
      <c r="W1086">
        <v>50</v>
      </c>
      <c r="X1086">
        <v>1.5869</v>
      </c>
      <c r="Y1086">
        <v>0.50600000000000001</v>
      </c>
      <c r="Z1086">
        <v>1.7099999999999999E-3</v>
      </c>
      <c r="AA1086">
        <v>38</v>
      </c>
      <c r="AM1086">
        <v>212</v>
      </c>
      <c r="AN1086">
        <f t="shared" si="598"/>
        <v>2438.9950400000002</v>
      </c>
      <c r="AO1086">
        <f t="shared" si="593"/>
        <v>37.370751562469977</v>
      </c>
      <c r="AQ1086">
        <f t="shared" si="594"/>
        <v>0.23229644325923984</v>
      </c>
      <c r="AS1086">
        <f>0.15852+0.0847*COS(RADIANS(E1086/365*360))</f>
        <v>0.17050846300488354</v>
      </c>
      <c r="AU1086">
        <v>50</v>
      </c>
      <c r="AV1086">
        <f t="shared" si="595"/>
        <v>10.783725959500741</v>
      </c>
      <c r="AW1086">
        <f t="shared" si="596"/>
        <v>12.570059227746304</v>
      </c>
      <c r="AX1086">
        <f t="shared" si="597"/>
        <v>1.1656508404381101</v>
      </c>
      <c r="AY1086" s="5"/>
      <c r="BD1086" s="5"/>
    </row>
    <row r="1087" spans="1:56">
      <c r="A1087">
        <v>639</v>
      </c>
      <c r="B1087">
        <v>82</v>
      </c>
      <c r="C1087" t="s">
        <v>58</v>
      </c>
      <c r="D1087">
        <v>1</v>
      </c>
      <c r="E1087" s="2">
        <f>ROUND(F1087,0)-"1-1-84"+1</f>
        <v>83</v>
      </c>
      <c r="F1087" s="3">
        <v>30764.474999999999</v>
      </c>
      <c r="G1087" s="3" t="s">
        <v>48</v>
      </c>
      <c r="H1087" s="3"/>
      <c r="J1087">
        <v>1015</v>
      </c>
      <c r="K1087">
        <v>17.8</v>
      </c>
      <c r="L1087">
        <v>46.9</v>
      </c>
      <c r="M1087">
        <v>51.2</v>
      </c>
      <c r="N1087">
        <v>350</v>
      </c>
      <c r="O1087" t="s">
        <v>46</v>
      </c>
      <c r="P1087">
        <v>17</v>
      </c>
      <c r="Q1087">
        <v>11.448</v>
      </c>
      <c r="R1087">
        <v>347</v>
      </c>
      <c r="S1087">
        <v>0.48749999999999999</v>
      </c>
      <c r="T1087">
        <v>42.6</v>
      </c>
      <c r="U1087">
        <v>18.3</v>
      </c>
      <c r="V1087">
        <v>255</v>
      </c>
      <c r="W1087">
        <v>120</v>
      </c>
      <c r="X1087">
        <v>2.2953000000000001</v>
      </c>
      <c r="Y1087">
        <v>0.52400000000000002</v>
      </c>
      <c r="Z1087">
        <v>2.47E-3</v>
      </c>
      <c r="AA1087">
        <v>46</v>
      </c>
      <c r="AM1087">
        <v>212</v>
      </c>
      <c r="AN1087">
        <f t="shared" si="598"/>
        <v>2423.1984400000001</v>
      </c>
      <c r="AO1087">
        <f t="shared" si="593"/>
        <v>34.584457343792096</v>
      </c>
      <c r="AQ1087">
        <f t="shared" si="594"/>
        <v>0.19944264572892348</v>
      </c>
      <c r="AS1087">
        <f>0.15852+0.0847*COS(RADIANS(E1087/365*360))</f>
        <v>0.17050846300488354</v>
      </c>
      <c r="AU1087">
        <v>120</v>
      </c>
      <c r="AV1087">
        <f t="shared" si="595"/>
        <v>14.676242993483845</v>
      </c>
      <c r="AW1087">
        <f t="shared" si="596"/>
        <v>17.097932418990339</v>
      </c>
      <c r="AX1087">
        <f t="shared" si="597"/>
        <v>1.1650074495619696</v>
      </c>
      <c r="AY1087" s="5"/>
      <c r="BD1087" s="5"/>
    </row>
    <row r="1088" spans="1:56">
      <c r="A1088">
        <v>639</v>
      </c>
      <c r="B1088">
        <v>82</v>
      </c>
      <c r="C1088" t="s">
        <v>58</v>
      </c>
      <c r="D1088">
        <v>1</v>
      </c>
      <c r="E1088" s="2">
        <f>ROUND(F1088,0)-"1-1-84"</f>
        <v>83</v>
      </c>
      <c r="F1088" s="3">
        <v>30764.525694444445</v>
      </c>
      <c r="G1088" s="3" t="s">
        <v>48</v>
      </c>
      <c r="H1088" s="3"/>
      <c r="J1088">
        <v>1015</v>
      </c>
      <c r="K1088">
        <v>19.899999999999999</v>
      </c>
      <c r="L1088">
        <v>44.6</v>
      </c>
      <c r="M1088">
        <v>47</v>
      </c>
      <c r="N1088">
        <v>350</v>
      </c>
      <c r="O1088" t="s">
        <v>46</v>
      </c>
      <c r="P1088">
        <v>20</v>
      </c>
      <c r="Q1088">
        <v>13.872</v>
      </c>
      <c r="R1088">
        <v>345</v>
      </c>
      <c r="S1088">
        <v>0.52390000000000003</v>
      </c>
      <c r="T1088">
        <v>37.799999999999997</v>
      </c>
      <c r="U1088">
        <v>20.6</v>
      </c>
      <c r="V1088">
        <v>210</v>
      </c>
      <c r="W1088">
        <v>120</v>
      </c>
      <c r="X1088">
        <v>3.0457000000000001</v>
      </c>
      <c r="Y1088">
        <v>0.56299999999999994</v>
      </c>
      <c r="Z1088">
        <v>3.2699999999999999E-3</v>
      </c>
      <c r="AA1088">
        <v>41</v>
      </c>
      <c r="AM1088">
        <v>212</v>
      </c>
      <c r="AN1088">
        <f t="shared" si="598"/>
        <v>2442.3206400000004</v>
      </c>
      <c r="AO1088">
        <f t="shared" si="593"/>
        <v>37.980506976141697</v>
      </c>
      <c r="AQ1088">
        <f t="shared" si="594"/>
        <v>0.23981448322960441</v>
      </c>
      <c r="AS1088">
        <f>0.15852+0.0847*COS(RADIANS(E1088/365*360))</f>
        <v>0.17050846300488354</v>
      </c>
      <c r="AU1088">
        <v>120</v>
      </c>
      <c r="AV1088">
        <f t="shared" si="595"/>
        <v>21.847036901775816</v>
      </c>
      <c r="AW1088">
        <f t="shared" si="596"/>
        <v>25.666038885604969</v>
      </c>
      <c r="AX1088">
        <f t="shared" si="597"/>
        <v>1.174806405143149</v>
      </c>
      <c r="AY1088" s="5"/>
      <c r="BD1088" s="5"/>
    </row>
    <row r="1089" spans="1:61">
      <c r="A1089">
        <v>639</v>
      </c>
      <c r="B1089">
        <v>82</v>
      </c>
      <c r="C1089" t="s">
        <v>58</v>
      </c>
      <c r="D1089">
        <v>1</v>
      </c>
      <c r="E1089" s="2">
        <f>ROUND(F1089,0)-"1-1-84"+1</f>
        <v>83</v>
      </c>
      <c r="F1089" s="3">
        <v>30764.472916666666</v>
      </c>
      <c r="G1089" s="3" t="s">
        <v>48</v>
      </c>
      <c r="H1089" s="3"/>
      <c r="J1089">
        <v>1015</v>
      </c>
      <c r="K1089">
        <v>17.8</v>
      </c>
      <c r="L1089">
        <v>46.7</v>
      </c>
      <c r="M1089">
        <v>51.2</v>
      </c>
      <c r="N1089">
        <v>350</v>
      </c>
      <c r="O1089" t="s">
        <v>46</v>
      </c>
      <c r="P1089">
        <v>17</v>
      </c>
      <c r="Q1089">
        <v>11.621</v>
      </c>
      <c r="R1089">
        <v>347</v>
      </c>
      <c r="S1089">
        <v>0.48580000000000001</v>
      </c>
      <c r="T1089">
        <v>41.8</v>
      </c>
      <c r="U1089">
        <v>18.399999999999999</v>
      </c>
      <c r="V1089">
        <v>259</v>
      </c>
      <c r="W1089">
        <v>130</v>
      </c>
      <c r="X1089">
        <v>2.1415999999999999</v>
      </c>
      <c r="Y1089">
        <v>0.52200000000000002</v>
      </c>
      <c r="Z1089">
        <v>2.3E-3</v>
      </c>
      <c r="AA1089">
        <v>45</v>
      </c>
      <c r="AM1089">
        <v>212</v>
      </c>
      <c r="AN1089">
        <f t="shared" si="598"/>
        <v>2424.0298400000001</v>
      </c>
      <c r="AO1089">
        <f t="shared" si="593"/>
        <v>34.726658648014407</v>
      </c>
      <c r="AQ1089">
        <f t="shared" si="594"/>
        <v>0.20105970771576095</v>
      </c>
      <c r="AS1089">
        <f>0.15852+0.0847*COS(RADIANS(E1089/365*360))</f>
        <v>0.17050846300488354</v>
      </c>
      <c r="AU1089">
        <v>130</v>
      </c>
      <c r="AV1089">
        <f t="shared" si="595"/>
        <v>13.72350985019423</v>
      </c>
      <c r="AW1089">
        <f t="shared" si="596"/>
        <v>15.983057458884909</v>
      </c>
      <c r="AX1089">
        <f t="shared" si="597"/>
        <v>1.1646479387092581</v>
      </c>
      <c r="AY1089" s="5"/>
      <c r="BD1089" s="5"/>
    </row>
    <row r="1090" spans="1:61">
      <c r="E1090" s="2"/>
      <c r="F1090" s="3"/>
      <c r="H1090" s="3"/>
    </row>
    <row r="1091" spans="1:61">
      <c r="A1091">
        <v>640</v>
      </c>
      <c r="B1091">
        <v>82</v>
      </c>
      <c r="C1091" t="s">
        <v>58</v>
      </c>
      <c r="D1091">
        <v>1</v>
      </c>
      <c r="E1091" s="2">
        <f>ROUND(F1091,0)-"1-1-84"+1</f>
        <v>83</v>
      </c>
      <c r="F1091" s="3">
        <v>30764.37222222222</v>
      </c>
      <c r="G1091" s="3" t="s">
        <v>48</v>
      </c>
      <c r="H1091" s="3"/>
      <c r="J1091">
        <v>1015</v>
      </c>
      <c r="K1091">
        <v>13.3</v>
      </c>
      <c r="L1091">
        <v>49.8</v>
      </c>
      <c r="M1091">
        <v>55</v>
      </c>
      <c r="N1091">
        <v>350</v>
      </c>
      <c r="O1091" t="s">
        <v>46</v>
      </c>
      <c r="P1091">
        <v>10.4</v>
      </c>
      <c r="Q1091">
        <v>7.9509999999999996</v>
      </c>
      <c r="R1091">
        <v>348</v>
      </c>
      <c r="S1091">
        <v>0.37059999999999998</v>
      </c>
      <c r="T1091">
        <v>46.6</v>
      </c>
      <c r="U1091">
        <v>13.6</v>
      </c>
      <c r="V1091">
        <v>277</v>
      </c>
      <c r="W1091">
        <v>24</v>
      </c>
      <c r="X1091">
        <v>1.9551000000000001</v>
      </c>
      <c r="Y1091">
        <v>0.375</v>
      </c>
      <c r="Z1091">
        <v>1.98E-3</v>
      </c>
      <c r="AA1091">
        <v>47</v>
      </c>
      <c r="AH1091" s="4">
        <f>0.5*(AVERAGE(X1092:X1092)-AVERAGE(W1092:W1092)*AT1091)</f>
        <v>-0.66289293999999999</v>
      </c>
      <c r="AK1091">
        <f>U1091</f>
        <v>13.6</v>
      </c>
      <c r="AM1091">
        <v>212</v>
      </c>
      <c r="AN1091">
        <f>8.314*(AK1091+273.16)</f>
        <v>2384.1226400000005</v>
      </c>
      <c r="AO1091">
        <f t="shared" ref="AO1091:AO1104" si="599">0.5*AM1091/1.01325*1000/EXP(-3.9489+28990/AN1091)</f>
        <v>28.426505820609449</v>
      </c>
      <c r="AP1091">
        <f>LN(-AH1091)+57052/AN1091</f>
        <v>23.518835245042414</v>
      </c>
      <c r="AQ1091">
        <f t="shared" ref="AQ1091:AQ1104" si="600">EXP(AP$1091-57052/AN1091)</f>
        <v>0.66289293999999943</v>
      </c>
      <c r="AS1091">
        <f>0.15852+0.0847*COS(RADIANS(E1091/365*360))</f>
        <v>0.17050846300488354</v>
      </c>
      <c r="AT1091">
        <f>0.000000926*E1091*E1091 - 0.000385884*E1091+ 0.056568805</f>
        <v>3.0919647000000001E-2</v>
      </c>
      <c r="AU1091">
        <v>24</v>
      </c>
      <c r="AV1091">
        <f t="shared" ref="AV1091:AV1104" si="601">(X1091+AQ1091)/(V1091-AO1091)*(4*V1091+8*AO1091)</f>
        <v>14.064650462590071</v>
      </c>
      <c r="AW1091">
        <f t="shared" ref="AW1091:AW1104" si="602">(X1091+AQ1091)/(V1091-AO1091)*(4.5*V1091+10.5*AO1091)</f>
        <v>16.271816608237586</v>
      </c>
      <c r="AX1091">
        <f t="shared" ref="AX1091:AX1104" si="603">AW1091/AV1091</f>
        <v>1.1569300390022672</v>
      </c>
      <c r="AY1091" s="5"/>
      <c r="BD1091" s="5"/>
      <c r="BG1091">
        <f>AVERAGE(BA1091:BA1104)</f>
        <v>78.434779129452266</v>
      </c>
      <c r="BH1091">
        <f>AVERAGE(BF1091:BF1104)</f>
        <v>41.521559421342424</v>
      </c>
      <c r="BI1091">
        <f>BG1091/BH1091</f>
        <v>1.8890133275952092</v>
      </c>
    </row>
    <row r="1092" spans="1:61">
      <c r="A1092">
        <v>640</v>
      </c>
      <c r="B1092">
        <v>82</v>
      </c>
      <c r="C1092" t="s">
        <v>58</v>
      </c>
      <c r="D1092">
        <v>1</v>
      </c>
      <c r="E1092" s="2">
        <f>ROUND(F1092,0)-"1-1-84"</f>
        <v>83</v>
      </c>
      <c r="F1092" s="3">
        <v>30764.752083333333</v>
      </c>
      <c r="G1092" s="3" t="s">
        <v>48</v>
      </c>
      <c r="H1092" s="3"/>
      <c r="J1092">
        <v>1015</v>
      </c>
      <c r="K1092">
        <v>14.4</v>
      </c>
      <c r="L1092">
        <v>67.3</v>
      </c>
      <c r="M1092">
        <v>67.599999999999994</v>
      </c>
      <c r="N1092">
        <v>350</v>
      </c>
      <c r="O1092" t="s">
        <v>46</v>
      </c>
      <c r="P1092">
        <v>14.3</v>
      </c>
      <c r="Q1092">
        <v>5.7809999999999997</v>
      </c>
      <c r="R1092">
        <v>350</v>
      </c>
      <c r="S1092">
        <v>-0.14510000000000001</v>
      </c>
      <c r="T1092">
        <v>-25.1</v>
      </c>
      <c r="U1092">
        <v>14.8</v>
      </c>
      <c r="V1092">
        <v>341</v>
      </c>
      <c r="W1092">
        <v>40</v>
      </c>
      <c r="X1092">
        <v>-8.8999999999999996E-2</v>
      </c>
      <c r="Y1092">
        <v>-0.14699999999999999</v>
      </c>
      <c r="Z1092">
        <v>-9.0000000000000006E-5</v>
      </c>
      <c r="AA1092">
        <v>-25</v>
      </c>
      <c r="AM1092">
        <v>212</v>
      </c>
      <c r="AN1092">
        <f t="shared" ref="AN1092:AN1104" si="604">8.314*(U1092+273.16)</f>
        <v>2394.0994400000004</v>
      </c>
      <c r="AO1092">
        <f t="shared" si="599"/>
        <v>29.904055010931092</v>
      </c>
      <c r="AQ1092">
        <f t="shared" si="600"/>
        <v>0.73240642618707241</v>
      </c>
      <c r="AS1092">
        <f>0.15852+0.0847*COS(RADIANS(E1092/365*360))</f>
        <v>0.17050846300488354</v>
      </c>
      <c r="AU1092">
        <v>40</v>
      </c>
      <c r="AV1092">
        <f t="shared" si="601"/>
        <v>3.3157939575846624</v>
      </c>
      <c r="AW1092">
        <f t="shared" si="602"/>
        <v>3.8230392338872914</v>
      </c>
      <c r="AX1092">
        <f t="shared" si="603"/>
        <v>1.1529785272520745</v>
      </c>
      <c r="AY1092" s="5"/>
      <c r="BD1092" s="5"/>
    </row>
    <row r="1093" spans="1:61">
      <c r="A1093">
        <v>640</v>
      </c>
      <c r="B1093">
        <v>82</v>
      </c>
      <c r="C1093" t="s">
        <v>58</v>
      </c>
      <c r="D1093">
        <v>1</v>
      </c>
      <c r="E1093" s="2">
        <f>ROUND(F1093,0)-"1-1-84"</f>
        <v>83</v>
      </c>
      <c r="F1093" s="3">
        <v>30764.7</v>
      </c>
      <c r="G1093" s="3" t="s">
        <v>48</v>
      </c>
      <c r="H1093" s="3"/>
      <c r="J1093">
        <v>1015</v>
      </c>
      <c r="K1093">
        <v>15.7</v>
      </c>
      <c r="L1093">
        <v>62.8</v>
      </c>
      <c r="M1093">
        <v>65.2</v>
      </c>
      <c r="N1093">
        <v>350</v>
      </c>
      <c r="O1093" t="s">
        <v>46</v>
      </c>
      <c r="P1093">
        <v>14.7</v>
      </c>
      <c r="Q1093">
        <v>7.1980000000000004</v>
      </c>
      <c r="R1093">
        <v>349</v>
      </c>
      <c r="S1093">
        <v>0.1167</v>
      </c>
      <c r="T1093">
        <v>16.2</v>
      </c>
      <c r="U1093">
        <v>16.2</v>
      </c>
      <c r="V1093">
        <v>240</v>
      </c>
      <c r="W1093">
        <v>400</v>
      </c>
      <c r="X1093">
        <v>1.0664</v>
      </c>
      <c r="Y1093">
        <v>0.11799999999999999</v>
      </c>
      <c r="Z1093">
        <v>1.08E-3</v>
      </c>
      <c r="AA1093">
        <v>16</v>
      </c>
      <c r="AM1093">
        <v>212</v>
      </c>
      <c r="AN1093">
        <f t="shared" si="604"/>
        <v>2405.7390399999999</v>
      </c>
      <c r="AO1093">
        <f t="shared" si="599"/>
        <v>31.708358548067597</v>
      </c>
      <c r="AQ1093">
        <f t="shared" si="600"/>
        <v>0.82191143474638606</v>
      </c>
      <c r="AS1093">
        <f>0.15852+0.0847*COS(RADIANS(E1093/365*360))</f>
        <v>0.17050846300488354</v>
      </c>
      <c r="AU1093">
        <v>400</v>
      </c>
      <c r="AV1093">
        <f t="shared" si="601"/>
        <v>11.002750804439943</v>
      </c>
      <c r="AW1093">
        <f t="shared" si="602"/>
        <v>12.809282788176736</v>
      </c>
      <c r="AX1093">
        <f t="shared" si="603"/>
        <v>1.1641891210521467</v>
      </c>
      <c r="AY1093" s="5"/>
      <c r="BD1093" s="5"/>
    </row>
    <row r="1094" spans="1:61">
      <c r="A1094">
        <v>640</v>
      </c>
      <c r="B1094">
        <v>82</v>
      </c>
      <c r="C1094" t="s">
        <v>58</v>
      </c>
      <c r="D1094">
        <v>1</v>
      </c>
      <c r="E1094" s="2">
        <f>ROUND(F1094,0)-"1-1-84"</f>
        <v>83</v>
      </c>
      <c r="F1094" s="3">
        <v>30764.65</v>
      </c>
      <c r="G1094" s="3" t="s">
        <v>48</v>
      </c>
      <c r="H1094" s="3"/>
      <c r="J1094">
        <v>1015</v>
      </c>
      <c r="K1094">
        <v>16.600000000000001</v>
      </c>
      <c r="L1094">
        <v>54.5</v>
      </c>
      <c r="M1094">
        <v>57</v>
      </c>
      <c r="N1094">
        <v>350</v>
      </c>
      <c r="O1094" t="s">
        <v>46</v>
      </c>
      <c r="P1094">
        <v>14.7</v>
      </c>
      <c r="Q1094">
        <v>9.1839999999999993</v>
      </c>
      <c r="R1094">
        <v>346</v>
      </c>
      <c r="S1094">
        <v>0.37380000000000002</v>
      </c>
      <c r="T1094">
        <v>40.700000000000003</v>
      </c>
      <c r="U1094">
        <v>17.100000000000001</v>
      </c>
      <c r="V1094">
        <v>175</v>
      </c>
      <c r="W1094">
        <v>500</v>
      </c>
      <c r="X1094">
        <v>4.2657999999999996</v>
      </c>
      <c r="Y1094">
        <v>0.378</v>
      </c>
      <c r="Z1094">
        <v>4.3200000000000001E-3</v>
      </c>
      <c r="AA1094">
        <v>41</v>
      </c>
      <c r="AM1094">
        <v>212</v>
      </c>
      <c r="AN1094">
        <f t="shared" si="604"/>
        <v>2413.2216400000002</v>
      </c>
      <c r="AO1094">
        <f t="shared" si="599"/>
        <v>32.915526122449677</v>
      </c>
      <c r="AQ1094">
        <f t="shared" si="600"/>
        <v>0.88462591907225807</v>
      </c>
      <c r="AS1094">
        <f>0.15852+0.0847*COS(RADIANS(E1094/365*360))</f>
        <v>0.17050846300488354</v>
      </c>
      <c r="AU1094">
        <v>500</v>
      </c>
      <c r="AV1094">
        <f t="shared" si="601"/>
        <v>34.919578747739813</v>
      </c>
      <c r="AW1094">
        <f t="shared" si="602"/>
        <v>41.074260475138637</v>
      </c>
      <c r="AX1094">
        <f t="shared" si="603"/>
        <v>1.1762530347762912</v>
      </c>
      <c r="AY1094" s="5"/>
      <c r="BD1094" s="5"/>
    </row>
    <row r="1095" spans="1:61">
      <c r="A1095">
        <v>640</v>
      </c>
      <c r="B1095">
        <v>82</v>
      </c>
      <c r="C1095" t="s">
        <v>58</v>
      </c>
      <c r="D1095">
        <v>1</v>
      </c>
      <c r="E1095" s="2">
        <f>ROUND(F1095,0)-"1-1-84"</f>
        <v>83</v>
      </c>
      <c r="F1095" s="3">
        <v>30764.645138888889</v>
      </c>
      <c r="G1095" s="3" t="s">
        <v>48</v>
      </c>
      <c r="H1095" s="3"/>
      <c r="J1095">
        <v>1015</v>
      </c>
      <c r="K1095">
        <v>16.899999999999999</v>
      </c>
      <c r="L1095">
        <v>53.6</v>
      </c>
      <c r="M1095">
        <v>51.5</v>
      </c>
      <c r="N1095">
        <v>350</v>
      </c>
      <c r="O1095" t="s">
        <v>46</v>
      </c>
      <c r="P1095">
        <v>17.399999999999999</v>
      </c>
      <c r="Q1095">
        <v>9.532</v>
      </c>
      <c r="R1095">
        <v>345</v>
      </c>
      <c r="S1095">
        <v>0.38790000000000002</v>
      </c>
      <c r="T1095">
        <v>40.700000000000003</v>
      </c>
      <c r="U1095">
        <v>17.399999999999999</v>
      </c>
      <c r="V1095">
        <v>96</v>
      </c>
      <c r="W1095">
        <v>600</v>
      </c>
      <c r="X1095">
        <v>6.2321999999999997</v>
      </c>
      <c r="Y1095">
        <v>0.39300000000000002</v>
      </c>
      <c r="Z1095">
        <v>6.3099999999999996E-3</v>
      </c>
      <c r="AA1095">
        <v>41</v>
      </c>
      <c r="AM1095">
        <v>212</v>
      </c>
      <c r="AN1095">
        <f t="shared" si="604"/>
        <v>2415.7158399999998</v>
      </c>
      <c r="AO1095">
        <f t="shared" si="599"/>
        <v>33.326328884140914</v>
      </c>
      <c r="AQ1095">
        <f t="shared" si="600"/>
        <v>0.90648490396810655</v>
      </c>
      <c r="AS1095">
        <f>0.15852+0.0847*COS(RADIANS(E1095/365*360))</f>
        <v>0.17050846300488354</v>
      </c>
      <c r="AU1095">
        <v>600</v>
      </c>
      <c r="AV1095">
        <f t="shared" si="601"/>
        <v>74.10614709033122</v>
      </c>
      <c r="AW1095">
        <f t="shared" si="602"/>
        <v>89.063341410929965</v>
      </c>
      <c r="AX1095">
        <f t="shared" si="603"/>
        <v>1.2018347317715325</v>
      </c>
      <c r="AY1095" s="5"/>
      <c r="BD1095" s="5"/>
    </row>
    <row r="1096" spans="1:61">
      <c r="A1096">
        <v>640</v>
      </c>
      <c r="B1096">
        <v>82</v>
      </c>
      <c r="C1096" t="s">
        <v>58</v>
      </c>
      <c r="D1096">
        <v>1</v>
      </c>
      <c r="E1096" s="2">
        <f>ROUND(F1096,0)-"1-1-84"</f>
        <v>83</v>
      </c>
      <c r="F1096" s="3">
        <v>30764.648611111112</v>
      </c>
      <c r="G1096" s="3" t="s">
        <v>48</v>
      </c>
      <c r="H1096" s="3"/>
      <c r="J1096">
        <v>1015</v>
      </c>
      <c r="K1096">
        <v>16.600000000000001</v>
      </c>
      <c r="L1096">
        <v>54.2</v>
      </c>
      <c r="M1096">
        <v>53</v>
      </c>
      <c r="N1096">
        <v>350</v>
      </c>
      <c r="O1096" t="s">
        <v>46</v>
      </c>
      <c r="P1096">
        <v>14.8</v>
      </c>
      <c r="Q1096">
        <v>9.2409999999999997</v>
      </c>
      <c r="R1096">
        <v>346</v>
      </c>
      <c r="S1096">
        <v>0.37309999999999999</v>
      </c>
      <c r="T1096">
        <v>40.4</v>
      </c>
      <c r="U1096">
        <v>17.100000000000001</v>
      </c>
      <c r="V1096">
        <v>153</v>
      </c>
      <c r="W1096">
        <v>600</v>
      </c>
      <c r="X1096">
        <v>4.7760999999999996</v>
      </c>
      <c r="Y1096">
        <v>0.378</v>
      </c>
      <c r="Z1096">
        <v>4.8399999999999997E-3</v>
      </c>
      <c r="AA1096">
        <v>41</v>
      </c>
      <c r="AM1096">
        <v>212</v>
      </c>
      <c r="AN1096">
        <f t="shared" si="604"/>
        <v>2413.2216400000002</v>
      </c>
      <c r="AO1096">
        <f t="shared" si="599"/>
        <v>32.915526122449677</v>
      </c>
      <c r="AQ1096">
        <f t="shared" si="600"/>
        <v>0.88462591907225807</v>
      </c>
      <c r="AS1096">
        <f>0.15852+0.0847*COS(RADIANS(E1096/365*360))</f>
        <v>0.17050846300488354</v>
      </c>
      <c r="AU1096">
        <v>600</v>
      </c>
      <c r="AV1096">
        <f t="shared" si="601"/>
        <v>41.262373705486631</v>
      </c>
      <c r="AW1096">
        <f t="shared" si="602"/>
        <v>48.747604172322156</v>
      </c>
      <c r="AX1096">
        <f t="shared" si="603"/>
        <v>1.1814057165072938</v>
      </c>
      <c r="AY1096" s="5">
        <f t="shared" ref="AY1096:AY1104" si="605">W1096*AS1096*AV1096/SQRT(W1096^2*AS1096^2-AV1096^2)</f>
        <v>45.092729102405798</v>
      </c>
      <c r="AZ1096">
        <f t="shared" ref="AZ1096:AZ1104" si="606">LN(AY1096)-LN(1+EXP(614.6/8.314-200000/AN1096))+32879/AN1096</f>
        <v>17.433117304653965</v>
      </c>
      <c r="BA1096">
        <f t="shared" ref="BA1096:BA1104" si="607">EXP(AZ1096-32879/8.314/298.16)/(1+EXP(614.6/8.314-200000/298.16/8.314))</f>
        <v>64.613500236158316</v>
      </c>
      <c r="BB1096">
        <f t="shared" ref="BB1096:BB1104" si="608">+EXP(11.88-14510/AN1096)*1000</f>
        <v>353290.54143612867</v>
      </c>
      <c r="BC1096">
        <f t="shared" ref="BC1096:BC1104" si="609">+EXP(38.08-80470/AN1096)</f>
        <v>113.81041764426226</v>
      </c>
      <c r="BD1096" s="5">
        <f t="shared" ref="BD1096:BD1104" si="610">(X1096+AQ1096)*(V1096+BC1096*(1+212.78/BB1096*1000))/(V1096-AO1096)</f>
        <v>15.808534924896019</v>
      </c>
      <c r="BE1096">
        <f t="shared" ref="BE1096:BE1104" si="611">+LN(BD1096)-LN(1+EXP(645/8.31-203000/AN1096))+(74000/AN1096)</f>
        <v>33.423454175571507</v>
      </c>
      <c r="BF1096">
        <f t="shared" ref="BF1096:BF1104" si="612">EXP(BE1096-74000/8.314/298.16)/(1+EXP(645/8.314-203000/298.16/8.314))</f>
        <v>35.100001268778776</v>
      </c>
    </row>
    <row r="1097" spans="1:61">
      <c r="A1097">
        <v>640</v>
      </c>
      <c r="B1097">
        <v>82</v>
      </c>
      <c r="C1097" t="s">
        <v>58</v>
      </c>
      <c r="D1097">
        <v>1</v>
      </c>
      <c r="E1097" s="2">
        <f>ROUND(F1097,0)-"1-1-84"+1</f>
        <v>83</v>
      </c>
      <c r="F1097" s="3">
        <v>30764.417361111111</v>
      </c>
      <c r="G1097" s="3" t="s">
        <v>48</v>
      </c>
      <c r="H1097" s="3"/>
      <c r="J1097">
        <v>1015</v>
      </c>
      <c r="K1097">
        <v>16.7</v>
      </c>
      <c r="L1097">
        <v>48.9</v>
      </c>
      <c r="M1097">
        <v>50.1</v>
      </c>
      <c r="N1097">
        <v>350</v>
      </c>
      <c r="O1097" t="s">
        <v>46</v>
      </c>
      <c r="P1097">
        <v>15</v>
      </c>
      <c r="Q1097">
        <v>11.975</v>
      </c>
      <c r="R1097">
        <v>343</v>
      </c>
      <c r="S1097">
        <v>1.3142</v>
      </c>
      <c r="T1097">
        <v>109.7</v>
      </c>
      <c r="U1097">
        <v>18.5</v>
      </c>
      <c r="V1097">
        <v>222</v>
      </c>
      <c r="W1097">
        <v>1050</v>
      </c>
      <c r="X1097">
        <v>7.915</v>
      </c>
      <c r="Y1097">
        <v>1.331</v>
      </c>
      <c r="Z1097">
        <v>8.0099999999999998E-3</v>
      </c>
      <c r="AA1097">
        <v>111</v>
      </c>
      <c r="AM1097">
        <v>212</v>
      </c>
      <c r="AN1097">
        <f t="shared" si="604"/>
        <v>2424.8612400000002</v>
      </c>
      <c r="AO1097">
        <f t="shared" si="599"/>
        <v>34.869346529431468</v>
      </c>
      <c r="AQ1097">
        <f t="shared" si="600"/>
        <v>0.99093238442304721</v>
      </c>
      <c r="AS1097">
        <f>0.15852+0.0847*COS(RADIANS(E1097/365*360))</f>
        <v>0.17050846300488354</v>
      </c>
      <c r="AU1097">
        <v>1050</v>
      </c>
      <c r="AV1097">
        <f t="shared" si="601"/>
        <v>55.537775903953076</v>
      </c>
      <c r="AW1097">
        <f t="shared" si="602"/>
        <v>64.969253687729818</v>
      </c>
      <c r="AX1097">
        <f t="shared" si="603"/>
        <v>1.1698209485393785</v>
      </c>
      <c r="AY1097" s="5">
        <f t="shared" si="605"/>
        <v>58.419698392691409</v>
      </c>
      <c r="AZ1097">
        <f t="shared" si="606"/>
        <v>17.626587035446292</v>
      </c>
      <c r="BA1097">
        <f t="shared" si="607"/>
        <v>78.405423458556683</v>
      </c>
      <c r="BB1097">
        <f t="shared" si="608"/>
        <v>363635.66494568001</v>
      </c>
      <c r="BC1097">
        <f t="shared" si="609"/>
        <v>133.56602915988262</v>
      </c>
      <c r="BD1097" s="5">
        <f t="shared" si="610"/>
        <v>20.64170581282476</v>
      </c>
      <c r="BE1097">
        <f t="shared" si="611"/>
        <v>33.54228067548717</v>
      </c>
      <c r="BF1097">
        <f t="shared" si="612"/>
        <v>39.52872672862749</v>
      </c>
    </row>
    <row r="1098" spans="1:61">
      <c r="A1098">
        <v>640</v>
      </c>
      <c r="B1098">
        <v>82</v>
      </c>
      <c r="C1098" t="s">
        <v>58</v>
      </c>
      <c r="D1098">
        <v>1</v>
      </c>
      <c r="E1098" s="2">
        <f>ROUND(F1098,0)-"1-1-84"+1</f>
        <v>83</v>
      </c>
      <c r="F1098" s="3">
        <v>30764.411805555555</v>
      </c>
      <c r="G1098" s="3" t="s">
        <v>48</v>
      </c>
      <c r="H1098" s="3"/>
      <c r="J1098">
        <v>1015</v>
      </c>
      <c r="K1098">
        <v>15.6</v>
      </c>
      <c r="L1098">
        <v>49.6</v>
      </c>
      <c r="M1098">
        <v>46.7</v>
      </c>
      <c r="N1098">
        <v>350</v>
      </c>
      <c r="O1098" t="s">
        <v>46</v>
      </c>
      <c r="P1098">
        <v>14</v>
      </c>
      <c r="Q1098">
        <v>9.7210000000000001</v>
      </c>
      <c r="R1098">
        <v>346</v>
      </c>
      <c r="S1098">
        <v>0.7591</v>
      </c>
      <c r="T1098">
        <v>78.099999999999994</v>
      </c>
      <c r="U1098">
        <v>16.3</v>
      </c>
      <c r="V1098">
        <v>250</v>
      </c>
      <c r="W1098">
        <v>1100</v>
      </c>
      <c r="X1098">
        <v>4.4766000000000004</v>
      </c>
      <c r="Y1098">
        <v>0.76900000000000002</v>
      </c>
      <c r="Z1098">
        <v>4.5300000000000002E-3</v>
      </c>
      <c r="AA1098">
        <v>79</v>
      </c>
      <c r="AM1098">
        <v>212</v>
      </c>
      <c r="AN1098">
        <f t="shared" si="604"/>
        <v>2406.5704400000004</v>
      </c>
      <c r="AO1098">
        <f t="shared" si="599"/>
        <v>31.840637032230198</v>
      </c>
      <c r="AQ1098">
        <f t="shared" si="600"/>
        <v>0.828672873007955</v>
      </c>
      <c r="AS1098">
        <f>0.15852+0.0847*COS(RADIANS(E1098/365*360))</f>
        <v>0.17050846300488354</v>
      </c>
      <c r="AU1098">
        <v>1100</v>
      </c>
      <c r="AV1098">
        <f t="shared" si="601"/>
        <v>30.51282752985696</v>
      </c>
      <c r="AW1098">
        <f t="shared" si="602"/>
        <v>35.488397975817222</v>
      </c>
      <c r="AX1098">
        <f t="shared" si="603"/>
        <v>1.1630648762751221</v>
      </c>
      <c r="AY1098" s="5"/>
      <c r="BD1098" s="5"/>
    </row>
    <row r="1099" spans="1:61">
      <c r="A1099">
        <v>640</v>
      </c>
      <c r="B1099">
        <v>82</v>
      </c>
      <c r="C1099" t="s">
        <v>58</v>
      </c>
      <c r="D1099">
        <v>1</v>
      </c>
      <c r="E1099" s="2">
        <f>ROUND(F1099,0)-"1-1-84"+1</f>
        <v>83</v>
      </c>
      <c r="F1099" s="3">
        <v>30764.413194444445</v>
      </c>
      <c r="G1099" s="3" t="s">
        <v>48</v>
      </c>
      <c r="H1099" s="3"/>
      <c r="J1099">
        <v>1015</v>
      </c>
      <c r="K1099">
        <v>15.8</v>
      </c>
      <c r="L1099">
        <v>49.7</v>
      </c>
      <c r="M1099">
        <v>50.1</v>
      </c>
      <c r="N1099">
        <v>350</v>
      </c>
      <c r="O1099" t="s">
        <v>46</v>
      </c>
      <c r="P1099">
        <v>14.2</v>
      </c>
      <c r="Q1099">
        <v>9.9469999999999992</v>
      </c>
      <c r="R1099">
        <v>342</v>
      </c>
      <c r="S1099">
        <v>0.89770000000000005</v>
      </c>
      <c r="T1099">
        <v>90.2</v>
      </c>
      <c r="U1099">
        <v>16.600000000000001</v>
      </c>
      <c r="V1099">
        <v>206</v>
      </c>
      <c r="W1099">
        <v>1150</v>
      </c>
      <c r="X1099">
        <v>7.4581</v>
      </c>
      <c r="Y1099">
        <v>0.90900000000000003</v>
      </c>
      <c r="Z1099">
        <v>7.5500000000000003E-3</v>
      </c>
      <c r="AA1099">
        <v>91</v>
      </c>
      <c r="AM1099">
        <v>212</v>
      </c>
      <c r="AN1099">
        <f t="shared" si="604"/>
        <v>2409.0646400000005</v>
      </c>
      <c r="AO1099">
        <f t="shared" si="599"/>
        <v>32.240236829852087</v>
      </c>
      <c r="AQ1099">
        <f t="shared" si="600"/>
        <v>0.84926394337775724</v>
      </c>
      <c r="AS1099">
        <f>0.15852+0.0847*COS(RADIANS(E1099/365*360))</f>
        <v>0.17050846300488354</v>
      </c>
      <c r="AU1099">
        <v>1150</v>
      </c>
      <c r="AV1099">
        <f t="shared" si="601"/>
        <v>51.72612331585858</v>
      </c>
      <c r="AW1099">
        <f t="shared" si="602"/>
        <v>60.503972173134358</v>
      </c>
      <c r="AX1099">
        <f t="shared" si="603"/>
        <v>1.1696985641795545</v>
      </c>
      <c r="AY1099" s="5">
        <f t="shared" si="605"/>
        <v>53.625604707580067</v>
      </c>
      <c r="AZ1099">
        <f t="shared" si="606"/>
        <v>17.629950189731012</v>
      </c>
      <c r="BA1099">
        <f t="shared" si="607"/>
        <v>78.669556906211255</v>
      </c>
      <c r="BB1099">
        <f t="shared" si="608"/>
        <v>349643.986527159</v>
      </c>
      <c r="BC1099">
        <f t="shared" si="609"/>
        <v>107.44662999759888</v>
      </c>
      <c r="BD1099" s="5">
        <f t="shared" si="610"/>
        <v>18.111883012454296</v>
      </c>
      <c r="BE1099">
        <f t="shared" si="611"/>
        <v>33.612588213254277</v>
      </c>
      <c r="BF1099">
        <f t="shared" si="612"/>
        <v>42.407922843660145</v>
      </c>
    </row>
    <row r="1100" spans="1:61">
      <c r="A1100">
        <v>640</v>
      </c>
      <c r="B1100">
        <v>82</v>
      </c>
      <c r="C1100" t="s">
        <v>58</v>
      </c>
      <c r="D1100">
        <v>1</v>
      </c>
      <c r="E1100" s="2">
        <f>ROUND(F1100,0)-"1-1-84"+1</f>
        <v>83</v>
      </c>
      <c r="F1100" s="3">
        <v>30764.429166666665</v>
      </c>
      <c r="G1100" s="3" t="s">
        <v>48</v>
      </c>
      <c r="H1100" s="3"/>
      <c r="J1100">
        <v>1015</v>
      </c>
      <c r="K1100">
        <v>17.899999999999999</v>
      </c>
      <c r="L1100">
        <v>47.2</v>
      </c>
      <c r="M1100">
        <v>45.7</v>
      </c>
      <c r="N1100">
        <v>350</v>
      </c>
      <c r="O1100" t="s">
        <v>46</v>
      </c>
      <c r="P1100">
        <v>16.2</v>
      </c>
      <c r="Q1100">
        <v>11.859</v>
      </c>
      <c r="R1100">
        <v>342</v>
      </c>
      <c r="S1100">
        <v>1.0236000000000001</v>
      </c>
      <c r="T1100">
        <v>86.3</v>
      </c>
      <c r="U1100">
        <v>18.7</v>
      </c>
      <c r="V1100">
        <v>172</v>
      </c>
      <c r="W1100">
        <v>1150</v>
      </c>
      <c r="X1100">
        <v>8.9315999999999995</v>
      </c>
      <c r="Y1100">
        <v>1.036</v>
      </c>
      <c r="Z1100">
        <v>9.0399999999999994E-3</v>
      </c>
      <c r="AA1100">
        <v>87</v>
      </c>
      <c r="AM1100">
        <v>212</v>
      </c>
      <c r="AN1100">
        <f t="shared" si="604"/>
        <v>2426.5240400000002</v>
      </c>
      <c r="AO1100">
        <f t="shared" si="599"/>
        <v>35.156187210018871</v>
      </c>
      <c r="AQ1100">
        <f t="shared" si="600"/>
        <v>1.0070384379430535</v>
      </c>
      <c r="AS1100">
        <f>0.15852+0.0847*COS(RADIANS(E1100/365*360))</f>
        <v>0.17050846300488354</v>
      </c>
      <c r="AU1100">
        <v>1150</v>
      </c>
      <c r="AV1100">
        <f t="shared" si="601"/>
        <v>70.394270060167571</v>
      </c>
      <c r="AW1100">
        <f t="shared" si="602"/>
        <v>83.023518356237943</v>
      </c>
      <c r="AX1100">
        <f t="shared" si="603"/>
        <v>1.179407333654797</v>
      </c>
      <c r="AY1100" s="5">
        <f t="shared" si="605"/>
        <v>75.422067090692025</v>
      </c>
      <c r="AZ1100">
        <f t="shared" si="606"/>
        <v>17.872731081912843</v>
      </c>
      <c r="BA1100">
        <f t="shared" si="607"/>
        <v>100.2871075875982</v>
      </c>
      <c r="BB1100">
        <f t="shared" si="608"/>
        <v>365129.81124938797</v>
      </c>
      <c r="BC1100">
        <f t="shared" si="609"/>
        <v>136.63820426350864</v>
      </c>
      <c r="BD1100" s="5">
        <f t="shared" si="610"/>
        <v>28.198709516760143</v>
      </c>
      <c r="BE1100">
        <f t="shared" si="611"/>
        <v>33.833198799779083</v>
      </c>
      <c r="BF1100">
        <f t="shared" si="612"/>
        <v>52.875801245294589</v>
      </c>
    </row>
    <row r="1101" spans="1:61">
      <c r="A1101">
        <v>640</v>
      </c>
      <c r="B1101">
        <v>82</v>
      </c>
      <c r="C1101" t="s">
        <v>58</v>
      </c>
      <c r="D1101">
        <v>1</v>
      </c>
      <c r="E1101" s="2">
        <f>ROUND(F1101,0)-"1-1-84"+1</f>
        <v>83</v>
      </c>
      <c r="F1101" s="3">
        <v>30764.415972222221</v>
      </c>
      <c r="G1101" s="3" t="s">
        <v>48</v>
      </c>
      <c r="H1101" s="3"/>
      <c r="J1101">
        <v>1015</v>
      </c>
      <c r="K1101">
        <v>16.2</v>
      </c>
      <c r="L1101">
        <v>49.4</v>
      </c>
      <c r="M1101">
        <v>50.1</v>
      </c>
      <c r="N1101">
        <v>350</v>
      </c>
      <c r="O1101" t="s">
        <v>46</v>
      </c>
      <c r="P1101">
        <v>14.5</v>
      </c>
      <c r="Q1101">
        <v>11.259</v>
      </c>
      <c r="R1101">
        <v>343</v>
      </c>
      <c r="S1101">
        <v>1.038</v>
      </c>
      <c r="T1101">
        <v>92.2</v>
      </c>
      <c r="U1101">
        <v>17.8</v>
      </c>
      <c r="V1101">
        <v>201</v>
      </c>
      <c r="W1101">
        <v>1200</v>
      </c>
      <c r="X1101">
        <v>7.8952999999999998</v>
      </c>
      <c r="Y1101">
        <v>1.0509999999999999</v>
      </c>
      <c r="Z1101">
        <v>7.9900000000000006E-3</v>
      </c>
      <c r="AA1101">
        <v>93</v>
      </c>
      <c r="AM1101">
        <v>212</v>
      </c>
      <c r="AN1101">
        <f t="shared" si="604"/>
        <v>2419.0414400000004</v>
      </c>
      <c r="AO1101">
        <f t="shared" si="599"/>
        <v>33.88070428292923</v>
      </c>
      <c r="AQ1101">
        <f t="shared" si="600"/>
        <v>0.93639939760949686</v>
      </c>
      <c r="AS1101">
        <f>0.15852+0.0847*COS(RADIANS(E1101/365*360))</f>
        <v>0.17050846300488354</v>
      </c>
      <c r="AU1101">
        <v>1200</v>
      </c>
      <c r="AV1101">
        <f t="shared" si="601"/>
        <v>56.812589113593617</v>
      </c>
      <c r="AW1101">
        <f t="shared" si="602"/>
        <v>66.599886693187273</v>
      </c>
      <c r="AX1101">
        <f t="shared" si="603"/>
        <v>1.1722733945468407</v>
      </c>
      <c r="AY1101" s="5">
        <f t="shared" si="605"/>
        <v>59.137973821726284</v>
      </c>
      <c r="AZ1101">
        <f t="shared" si="606"/>
        <v>17.6714627331976</v>
      </c>
      <c r="BA1101">
        <f t="shared" si="607"/>
        <v>82.004063382559806</v>
      </c>
      <c r="BB1101">
        <f t="shared" si="608"/>
        <v>358438.22573689034</v>
      </c>
      <c r="BC1101">
        <f t="shared" si="609"/>
        <v>123.31691040862187</v>
      </c>
      <c r="BD1101" s="5">
        <f t="shared" si="610"/>
        <v>21.007697429867314</v>
      </c>
      <c r="BE1101">
        <f t="shared" si="611"/>
        <v>33.633683996133264</v>
      </c>
      <c r="BF1101">
        <f t="shared" si="612"/>
        <v>43.312054326673056</v>
      </c>
    </row>
    <row r="1102" spans="1:61">
      <c r="A1102">
        <v>640</v>
      </c>
      <c r="B1102">
        <v>82</v>
      </c>
      <c r="C1102" t="s">
        <v>58</v>
      </c>
      <c r="D1102">
        <v>1</v>
      </c>
      <c r="E1102" s="2">
        <f>ROUND(F1102,0)-"1-1-84"</f>
        <v>83</v>
      </c>
      <c r="F1102" s="3">
        <v>30764.573611111111</v>
      </c>
      <c r="G1102" s="3" t="s">
        <v>48</v>
      </c>
      <c r="H1102" s="3"/>
      <c r="J1102">
        <v>1015</v>
      </c>
      <c r="K1102">
        <v>19.899999999999999</v>
      </c>
      <c r="L1102">
        <v>45.3</v>
      </c>
      <c r="M1102">
        <v>48.7</v>
      </c>
      <c r="N1102">
        <v>350</v>
      </c>
      <c r="O1102" t="s">
        <v>46</v>
      </c>
      <c r="P1102">
        <v>17.399999999999999</v>
      </c>
      <c r="Q1102">
        <v>13.859</v>
      </c>
      <c r="R1102">
        <v>343</v>
      </c>
      <c r="S1102">
        <v>1.0517000000000001</v>
      </c>
      <c r="T1102">
        <v>75.900000000000006</v>
      </c>
      <c r="U1102">
        <v>20.7</v>
      </c>
      <c r="V1102">
        <v>185</v>
      </c>
      <c r="W1102">
        <v>1600</v>
      </c>
      <c r="X1102">
        <v>7.2409999999999997</v>
      </c>
      <c r="Y1102">
        <v>1.0649999999999999</v>
      </c>
      <c r="Z1102">
        <v>7.3299999999999997E-3</v>
      </c>
      <c r="AA1102">
        <v>77</v>
      </c>
      <c r="AM1102">
        <v>212</v>
      </c>
      <c r="AN1102">
        <f t="shared" si="604"/>
        <v>2443.1520399999999</v>
      </c>
      <c r="AO1102">
        <f t="shared" si="599"/>
        <v>38.134231527742642</v>
      </c>
      <c r="AQ1102">
        <f t="shared" si="600"/>
        <v>1.1817948565541605</v>
      </c>
      <c r="AS1102">
        <f>0.15852+0.0847*COS(RADIANS(E1102/365*360))</f>
        <v>0.17050846300488354</v>
      </c>
      <c r="AU1102">
        <v>1600</v>
      </c>
      <c r="AV1102">
        <f t="shared" si="601"/>
        <v>59.935291652914849</v>
      </c>
      <c r="AW1102">
        <f t="shared" si="602"/>
        <v>70.707717137866467</v>
      </c>
      <c r="AX1102">
        <f t="shared" si="603"/>
        <v>1.1797342632006316</v>
      </c>
      <c r="AY1102" s="5">
        <f t="shared" si="605"/>
        <v>61.436240281930928</v>
      </c>
      <c r="AZ1102">
        <f t="shared" si="606"/>
        <v>17.575258211525416</v>
      </c>
      <c r="BA1102">
        <f t="shared" si="607"/>
        <v>74.482505909940954</v>
      </c>
      <c r="BB1102">
        <f t="shared" si="608"/>
        <v>380296.36970833334</v>
      </c>
      <c r="BC1102">
        <f t="shared" si="609"/>
        <v>171.23560506762419</v>
      </c>
      <c r="BD1102" s="5">
        <f t="shared" si="610"/>
        <v>25.924844889521225</v>
      </c>
      <c r="BE1102">
        <f t="shared" si="611"/>
        <v>33.539749256346141</v>
      </c>
      <c r="BF1102">
        <f t="shared" si="612"/>
        <v>39.428789498042512</v>
      </c>
    </row>
    <row r="1103" spans="1:61">
      <c r="A1103">
        <v>640</v>
      </c>
      <c r="B1103">
        <v>82</v>
      </c>
      <c r="C1103" t="s">
        <v>58</v>
      </c>
      <c r="D1103">
        <v>1</v>
      </c>
      <c r="E1103" s="2">
        <f>ROUND(F1103,0)-"1-1-84"</f>
        <v>83</v>
      </c>
      <c r="F1103" s="3">
        <v>30764.569444444445</v>
      </c>
      <c r="G1103" s="3" t="s">
        <v>48</v>
      </c>
      <c r="H1103" s="3"/>
      <c r="J1103">
        <v>1015</v>
      </c>
      <c r="K1103">
        <v>20.399999999999999</v>
      </c>
      <c r="L1103">
        <v>45</v>
      </c>
      <c r="M1103">
        <v>48.7</v>
      </c>
      <c r="N1103">
        <v>350</v>
      </c>
      <c r="O1103" t="s">
        <v>46</v>
      </c>
      <c r="P1103">
        <v>17.399999999999999</v>
      </c>
      <c r="Q1103">
        <v>14.672000000000001</v>
      </c>
      <c r="R1103">
        <v>343</v>
      </c>
      <c r="S1103">
        <v>1.1194</v>
      </c>
      <c r="T1103">
        <v>76.3</v>
      </c>
      <c r="U1103">
        <v>21.4</v>
      </c>
      <c r="V1103">
        <v>176</v>
      </c>
      <c r="W1103">
        <v>1900</v>
      </c>
      <c r="X1103">
        <v>7.7123999999999997</v>
      </c>
      <c r="Y1103">
        <v>1.133</v>
      </c>
      <c r="Z1103">
        <v>7.8100000000000001E-3</v>
      </c>
      <c r="AA1103">
        <v>77</v>
      </c>
      <c r="AM1103">
        <v>212</v>
      </c>
      <c r="AN1103">
        <f t="shared" si="604"/>
        <v>2448.9718400000002</v>
      </c>
      <c r="AO1103">
        <f t="shared" si="599"/>
        <v>39.224854263697033</v>
      </c>
      <c r="AQ1103">
        <f t="shared" si="600"/>
        <v>1.2492310114063714</v>
      </c>
      <c r="AS1103">
        <f>0.15852+0.0847*COS(RADIANS(E1103/365*360))</f>
        <v>0.17050846300488354</v>
      </c>
      <c r="AU1103">
        <v>1900</v>
      </c>
      <c r="AV1103">
        <f t="shared" si="601"/>
        <v>66.687098346908869</v>
      </c>
      <c r="AW1103">
        <f t="shared" si="602"/>
        <v>78.878057427932887</v>
      </c>
      <c r="AX1103">
        <f t="shared" si="603"/>
        <v>1.1828083599860078</v>
      </c>
      <c r="AY1103" s="5">
        <f t="shared" si="605"/>
        <v>68.146495532524611</v>
      </c>
      <c r="AZ1103">
        <f t="shared" si="606"/>
        <v>17.646860406186089</v>
      </c>
      <c r="BA1103">
        <f t="shared" si="607"/>
        <v>80.011187805979262</v>
      </c>
      <c r="BB1103">
        <f t="shared" si="608"/>
        <v>385701.81808746455</v>
      </c>
      <c r="BC1103">
        <f t="shared" si="609"/>
        <v>185.17709879811738</v>
      </c>
      <c r="BD1103" s="5">
        <f t="shared" si="610"/>
        <v>30.358041627446536</v>
      </c>
      <c r="BE1103">
        <f t="shared" si="611"/>
        <v>33.624716819253543</v>
      </c>
      <c r="BF1103">
        <f t="shared" si="612"/>
        <v>42.925403647901959</v>
      </c>
    </row>
    <row r="1104" spans="1:61">
      <c r="A1104">
        <v>640</v>
      </c>
      <c r="B1104">
        <v>82</v>
      </c>
      <c r="C1104" t="s">
        <v>58</v>
      </c>
      <c r="D1104">
        <v>1</v>
      </c>
      <c r="E1104" s="2">
        <f>ROUND(F1104,0)-"1-1-84"</f>
        <v>83</v>
      </c>
      <c r="F1104" s="3">
        <v>30764.522222222222</v>
      </c>
      <c r="G1104" s="3" t="s">
        <v>48</v>
      </c>
      <c r="H1104" s="3"/>
      <c r="J1104">
        <v>1015</v>
      </c>
      <c r="K1104">
        <v>20.399999999999999</v>
      </c>
      <c r="L1104">
        <v>44.5</v>
      </c>
      <c r="M1104">
        <v>47</v>
      </c>
      <c r="N1104">
        <v>350</v>
      </c>
      <c r="O1104" t="s">
        <v>46</v>
      </c>
      <c r="P1104">
        <v>17.2</v>
      </c>
      <c r="Q1104">
        <v>15.420999999999999</v>
      </c>
      <c r="R1104">
        <v>344</v>
      </c>
      <c r="S1104">
        <v>1.0993999999999999</v>
      </c>
      <c r="T1104">
        <v>71.3</v>
      </c>
      <c r="U1104">
        <v>21.8</v>
      </c>
      <c r="V1104">
        <v>185</v>
      </c>
      <c r="W1104">
        <v>2000</v>
      </c>
      <c r="X1104">
        <v>6.7915000000000001</v>
      </c>
      <c r="Y1104">
        <v>1.113</v>
      </c>
      <c r="Z1104">
        <v>6.8799999999999998E-3</v>
      </c>
      <c r="AA1104">
        <v>72</v>
      </c>
      <c r="AM1104">
        <v>212</v>
      </c>
      <c r="AN1104">
        <f t="shared" si="604"/>
        <v>2452.2974400000003</v>
      </c>
      <c r="AO1104">
        <f t="shared" si="599"/>
        <v>39.859619593778028</v>
      </c>
      <c r="AQ1104">
        <f t="shared" si="600"/>
        <v>1.2893273752330239</v>
      </c>
      <c r="AS1104">
        <f>0.15852+0.0847*COS(RADIANS(E1104/365*360))</f>
        <v>0.17050846300488354</v>
      </c>
      <c r="AU1104">
        <v>2000</v>
      </c>
      <c r="AV1104">
        <f t="shared" si="601"/>
        <v>58.953971838589993</v>
      </c>
      <c r="AW1104">
        <f t="shared" si="602"/>
        <v>69.652051110620974</v>
      </c>
      <c r="AX1104">
        <f t="shared" si="603"/>
        <v>1.1814649452512078</v>
      </c>
      <c r="AY1104" s="5">
        <f t="shared" si="605"/>
        <v>59.855185815795032</v>
      </c>
      <c r="AZ1104">
        <f t="shared" si="606"/>
        <v>17.4988712727401</v>
      </c>
      <c r="BA1104">
        <f t="shared" si="607"/>
        <v>69.004887748613712</v>
      </c>
      <c r="BB1104">
        <f t="shared" si="608"/>
        <v>388813.3775045065</v>
      </c>
      <c r="BC1104">
        <f t="shared" si="609"/>
        <v>193.61523256598988</v>
      </c>
      <c r="BD1104" s="5">
        <f t="shared" si="610"/>
        <v>26.97900828900195</v>
      </c>
      <c r="BE1104">
        <f t="shared" si="611"/>
        <v>33.465131175109704</v>
      </c>
      <c r="BF1104">
        <f t="shared" si="612"/>
        <v>36.593775811760835</v>
      </c>
    </row>
    <row r="1105" spans="1:61">
      <c r="E1105" s="2"/>
      <c r="F1105" s="3"/>
      <c r="H1105" s="3"/>
    </row>
    <row r="1106" spans="1:61">
      <c r="A1106">
        <v>641</v>
      </c>
      <c r="B1106">
        <v>82</v>
      </c>
      <c r="C1106" t="s">
        <v>58</v>
      </c>
      <c r="D1106">
        <v>1</v>
      </c>
      <c r="E1106" s="2">
        <f>ROUND(F1106,0)-"1-1-84"</f>
        <v>83</v>
      </c>
      <c r="F1106" s="3">
        <v>30764.75</v>
      </c>
      <c r="G1106" s="3" t="s">
        <v>48</v>
      </c>
      <c r="H1106" s="3"/>
      <c r="J1106">
        <v>1015</v>
      </c>
      <c r="K1106">
        <v>14.3</v>
      </c>
      <c r="L1106">
        <v>67.900000000000006</v>
      </c>
      <c r="M1106">
        <v>67.599999999999994</v>
      </c>
      <c r="N1106">
        <v>350</v>
      </c>
      <c r="O1106" t="s">
        <v>46</v>
      </c>
      <c r="P1106">
        <v>14.3</v>
      </c>
      <c r="Q1106">
        <v>5.6459999999999999</v>
      </c>
      <c r="R1106">
        <v>350</v>
      </c>
      <c r="S1106">
        <v>0.19</v>
      </c>
      <c r="T1106">
        <v>33.700000000000003</v>
      </c>
      <c r="U1106">
        <v>14.7</v>
      </c>
      <c r="V1106">
        <v>329</v>
      </c>
      <c r="W1106">
        <v>60</v>
      </c>
      <c r="X1106">
        <v>0.38190000000000002</v>
      </c>
      <c r="Y1106">
        <v>0.129</v>
      </c>
      <c r="Z1106">
        <v>2.5999999999999998E-4</v>
      </c>
      <c r="AA1106">
        <v>23</v>
      </c>
      <c r="AH1106" s="4">
        <f>0.5*(AVERAGE(X1106:X1106)-AVERAGE(W1106:W1106)*AT1106)</f>
        <v>-0.73663940999999999</v>
      </c>
      <c r="AK1106">
        <f>U1106</f>
        <v>14.7</v>
      </c>
      <c r="AM1106">
        <v>212</v>
      </c>
      <c r="AN1106">
        <f>8.314*(AK1106+273.16)</f>
        <v>2393.2680399999999</v>
      </c>
      <c r="AO1106">
        <f t="shared" ref="AO1106:AO1116" si="613">0.5*AM1106/1.01325*1000/EXP(-3.9489+28990/AN1106)</f>
        <v>29.778526703074959</v>
      </c>
      <c r="AP1106">
        <f>LN(-AH1106)+57052/AN1106</f>
        <v>23.532876581596767</v>
      </c>
      <c r="AQ1106">
        <f t="shared" ref="AQ1106:AQ1116" si="614">EXP(AP$1106-57052/AN1106)</f>
        <v>0.73663941000000088</v>
      </c>
      <c r="AS1106">
        <f>0.15852+0.0847*COS(RADIANS(E1106/365*360))</f>
        <v>0.17050846300488354</v>
      </c>
      <c r="AT1106">
        <f>0.000000926*E1106*E1106 - 0.000385884*E1106+ 0.056568805</f>
        <v>3.0919647000000001E-2</v>
      </c>
      <c r="AU1106">
        <v>60</v>
      </c>
      <c r="AV1106">
        <f t="shared" ref="AV1106:AV1116" si="615">(X1106+AQ1106)/(V1106-AO1106)*(4*V1106+8*AO1106)</f>
        <v>5.8099623998171124</v>
      </c>
      <c r="AW1106">
        <f t="shared" ref="AW1106:AW1116" si="616">(X1106+AQ1106)/(V1106-AO1106)*(4.5*V1106+10.5*AO1106)</f>
        <v>6.7031832947713905</v>
      </c>
      <c r="AX1106">
        <f t="shared" ref="AX1106:AX1116" si="617">AW1106/AV1106</f>
        <v>1.1537395310824035</v>
      </c>
      <c r="AY1106" s="5"/>
      <c r="BD1106" s="5"/>
      <c r="BG1106">
        <f>AVERAGE(BA1106:BA1116)</f>
        <v>139.11961546097459</v>
      </c>
      <c r="BH1106">
        <f>AVERAGE(BF1106:BF1116)</f>
        <v>66.483716194028702</v>
      </c>
      <c r="BI1106">
        <f>BG1106/BH1106</f>
        <v>2.0925366905628802</v>
      </c>
    </row>
    <row r="1107" spans="1:61">
      <c r="A1107">
        <v>641</v>
      </c>
      <c r="B1107">
        <v>82</v>
      </c>
      <c r="C1107" t="s">
        <v>58</v>
      </c>
      <c r="D1107">
        <v>1</v>
      </c>
      <c r="E1107" s="2">
        <f>ROUND(F1107,0)-"1-1-84"+1</f>
        <v>83</v>
      </c>
      <c r="F1107" s="3">
        <v>30764.366666666665</v>
      </c>
      <c r="G1107" s="3" t="s">
        <v>48</v>
      </c>
      <c r="H1107" s="3"/>
      <c r="J1107">
        <v>1015</v>
      </c>
      <c r="K1107">
        <v>11.7</v>
      </c>
      <c r="L1107">
        <v>53.1</v>
      </c>
      <c r="M1107">
        <v>55</v>
      </c>
      <c r="N1107">
        <v>350</v>
      </c>
      <c r="O1107" t="s">
        <v>46</v>
      </c>
      <c r="P1107">
        <v>10.4</v>
      </c>
      <c r="Q1107">
        <v>6.8010000000000002</v>
      </c>
      <c r="R1107">
        <v>348</v>
      </c>
      <c r="S1107">
        <v>0.40110000000000001</v>
      </c>
      <c r="T1107">
        <v>59</v>
      </c>
      <c r="U1107">
        <v>12.1</v>
      </c>
      <c r="V1107">
        <v>260</v>
      </c>
      <c r="W1107">
        <v>140</v>
      </c>
      <c r="X1107">
        <v>3.1349</v>
      </c>
      <c r="Y1107">
        <v>0.27200000000000002</v>
      </c>
      <c r="Z1107">
        <v>2.1299999999999999E-3</v>
      </c>
      <c r="AA1107">
        <v>40</v>
      </c>
      <c r="AM1107">
        <v>212</v>
      </c>
      <c r="AN1107">
        <f t="shared" ref="AN1107:AN1116" si="618">8.314*(U1107+273.16)</f>
        <v>2371.6516400000005</v>
      </c>
      <c r="AO1107">
        <f t="shared" si="613"/>
        <v>26.665814793691922</v>
      </c>
      <c r="AQ1107">
        <f t="shared" si="614"/>
        <v>0.59277943529959087</v>
      </c>
      <c r="AS1107">
        <f>0.15852+0.0847*COS(RADIANS(E1107/365*360))</f>
        <v>0.17050846300488354</v>
      </c>
      <c r="AU1107">
        <v>140</v>
      </c>
      <c r="AV1107">
        <f t="shared" si="615"/>
        <v>20.022781848430554</v>
      </c>
      <c r="AW1107">
        <f t="shared" si="616"/>
        <v>23.164637592888397</v>
      </c>
      <c r="AX1107">
        <f t="shared" si="617"/>
        <v>1.1569140476204165</v>
      </c>
      <c r="AY1107" s="5"/>
      <c r="BD1107" s="5"/>
    </row>
    <row r="1108" spans="1:61">
      <c r="A1108">
        <v>641</v>
      </c>
      <c r="B1108">
        <v>82</v>
      </c>
      <c r="C1108" t="s">
        <v>58</v>
      </c>
      <c r="D1108">
        <v>1</v>
      </c>
      <c r="E1108" s="2">
        <f>ROUND(F1108,0)-"1-1-84"</f>
        <v>83</v>
      </c>
      <c r="F1108" s="3">
        <v>30764.696527777778</v>
      </c>
      <c r="G1108" s="3" t="s">
        <v>48</v>
      </c>
      <c r="H1108" s="3"/>
      <c r="J1108">
        <v>1015</v>
      </c>
      <c r="K1108">
        <v>15.5</v>
      </c>
      <c r="L1108">
        <v>63.9</v>
      </c>
      <c r="M1108">
        <v>65.2</v>
      </c>
      <c r="N1108">
        <v>350</v>
      </c>
      <c r="O1108" t="s">
        <v>46</v>
      </c>
      <c r="P1108">
        <v>14.8</v>
      </c>
      <c r="Q1108">
        <v>7.2649999999999997</v>
      </c>
      <c r="R1108">
        <v>348</v>
      </c>
      <c r="S1108">
        <v>0.33560000000000001</v>
      </c>
      <c r="T1108">
        <v>46.2</v>
      </c>
      <c r="U1108">
        <v>16.3</v>
      </c>
      <c r="V1108">
        <v>244</v>
      </c>
      <c r="W1108">
        <v>450</v>
      </c>
      <c r="X1108">
        <v>2.9119000000000002</v>
      </c>
      <c r="Y1108">
        <v>0.22800000000000001</v>
      </c>
      <c r="Z1108">
        <v>1.97E-3</v>
      </c>
      <c r="AA1108">
        <v>31</v>
      </c>
      <c r="AM1108">
        <v>212</v>
      </c>
      <c r="AN1108">
        <f t="shared" si="618"/>
        <v>2406.5704400000004</v>
      </c>
      <c r="AO1108">
        <f t="shared" si="613"/>
        <v>31.840637032230198</v>
      </c>
      <c r="AQ1108">
        <f t="shared" si="614"/>
        <v>0.8403906216161261</v>
      </c>
      <c r="AS1108">
        <f>0.15852+0.0847*COS(RADIANS(E1108/365*360))</f>
        <v>0.17050846300488354</v>
      </c>
      <c r="AU1108">
        <v>450</v>
      </c>
      <c r="AV1108">
        <f t="shared" si="615"/>
        <v>21.766836833769403</v>
      </c>
      <c r="AW1108">
        <f t="shared" si="616"/>
        <v>25.332400731403688</v>
      </c>
      <c r="AX1108">
        <f t="shared" si="617"/>
        <v>1.1638071679805406</v>
      </c>
      <c r="AY1108" s="5"/>
      <c r="BD1108" s="5"/>
    </row>
    <row r="1109" spans="1:61">
      <c r="A1109">
        <v>641</v>
      </c>
      <c r="B1109">
        <v>82</v>
      </c>
      <c r="C1109" t="s">
        <v>58</v>
      </c>
      <c r="D1109">
        <v>1</v>
      </c>
      <c r="E1109" s="2">
        <f>ROUND(F1109,0)-"1-1-84"</f>
        <v>83</v>
      </c>
      <c r="F1109" s="3">
        <v>30764.641666666666</v>
      </c>
      <c r="G1109" s="3" t="s">
        <v>48</v>
      </c>
      <c r="H1109" s="3"/>
      <c r="J1109">
        <v>1015</v>
      </c>
      <c r="K1109">
        <v>16.8</v>
      </c>
      <c r="L1109">
        <v>53.8</v>
      </c>
      <c r="M1109">
        <v>55</v>
      </c>
      <c r="N1109">
        <v>350</v>
      </c>
      <c r="O1109" t="s">
        <v>46</v>
      </c>
      <c r="P1109">
        <v>16.7</v>
      </c>
      <c r="Q1109">
        <v>9.9380000000000006</v>
      </c>
      <c r="R1109">
        <v>344</v>
      </c>
      <c r="S1109">
        <v>0.84709999999999996</v>
      </c>
      <c r="T1109">
        <v>85.2</v>
      </c>
      <c r="U1109">
        <v>17.7</v>
      </c>
      <c r="V1109">
        <v>115</v>
      </c>
      <c r="W1109">
        <v>700</v>
      </c>
      <c r="X1109">
        <v>11.982100000000001</v>
      </c>
      <c r="Y1109">
        <v>0.57399999999999995</v>
      </c>
      <c r="Z1109">
        <v>8.1200000000000005E-3</v>
      </c>
      <c r="AA1109">
        <v>58</v>
      </c>
      <c r="AM1109">
        <v>212</v>
      </c>
      <c r="AN1109">
        <f t="shared" si="618"/>
        <v>2418.2100399999999</v>
      </c>
      <c r="AO1109">
        <f t="shared" si="613"/>
        <v>33.741395355468306</v>
      </c>
      <c r="AQ1109">
        <f t="shared" si="614"/>
        <v>0.94197136123087866</v>
      </c>
      <c r="AS1109">
        <f>0.15852+0.0847*COS(RADIANS(E1109/365*360))</f>
        <v>0.17050846300488354</v>
      </c>
      <c r="AU1109">
        <v>700</v>
      </c>
      <c r="AV1109">
        <f t="shared" si="615"/>
        <v>116.09456596808124</v>
      </c>
      <c r="AW1109">
        <f t="shared" si="616"/>
        <v>138.6561717794861</v>
      </c>
      <c r="AX1109">
        <f t="shared" si="617"/>
        <v>1.1943381727066182</v>
      </c>
      <c r="AY1109" s="5"/>
      <c r="BD1109" s="5"/>
    </row>
    <row r="1110" spans="1:61">
      <c r="A1110">
        <v>641</v>
      </c>
      <c r="B1110">
        <v>82</v>
      </c>
      <c r="C1110" t="s">
        <v>58</v>
      </c>
      <c r="D1110">
        <v>1</v>
      </c>
      <c r="E1110" s="2">
        <f>ROUND(F1110,0)-"1-1-84"+1</f>
        <v>83</v>
      </c>
      <c r="F1110" s="3">
        <v>30764.408333333333</v>
      </c>
      <c r="G1110" s="3" t="s">
        <v>48</v>
      </c>
      <c r="H1110" s="3"/>
      <c r="J1110">
        <v>1015</v>
      </c>
      <c r="K1110">
        <v>14.8</v>
      </c>
      <c r="L1110">
        <v>51</v>
      </c>
      <c r="M1110">
        <v>50.1</v>
      </c>
      <c r="N1110">
        <v>350</v>
      </c>
      <c r="O1110" t="s">
        <v>46</v>
      </c>
      <c r="P1110">
        <v>14.2</v>
      </c>
      <c r="Q1110">
        <v>9.1170000000000009</v>
      </c>
      <c r="R1110">
        <v>345</v>
      </c>
      <c r="S1110">
        <v>0.86829999999999996</v>
      </c>
      <c r="T1110">
        <v>95.2</v>
      </c>
      <c r="U1110">
        <v>15.6</v>
      </c>
      <c r="V1110">
        <v>191</v>
      </c>
      <c r="W1110">
        <v>800</v>
      </c>
      <c r="X1110">
        <v>8.9060000000000006</v>
      </c>
      <c r="Y1110">
        <v>0.58899999999999997</v>
      </c>
      <c r="Z1110">
        <v>6.0400000000000002E-3</v>
      </c>
      <c r="AA1110">
        <v>65</v>
      </c>
      <c r="AM1110">
        <v>212</v>
      </c>
      <c r="AN1110">
        <f t="shared" si="618"/>
        <v>2400.7506400000002</v>
      </c>
      <c r="AO1110">
        <f t="shared" si="613"/>
        <v>30.92427577795975</v>
      </c>
      <c r="AQ1110">
        <f t="shared" si="614"/>
        <v>0.79345581454942837</v>
      </c>
      <c r="AS1110">
        <f>0.15852+0.0847*COS(RADIANS(E1110/365*360))</f>
        <v>0.17050846300488354</v>
      </c>
      <c r="AU1110">
        <v>800</v>
      </c>
      <c r="AV1110">
        <f t="shared" si="615"/>
        <v>61.283329886738429</v>
      </c>
      <c r="AW1110">
        <f t="shared" si="616"/>
        <v>71.754434451148313</v>
      </c>
      <c r="AX1110">
        <f t="shared" si="617"/>
        <v>1.1708638317102251</v>
      </c>
      <c r="AY1110" s="5"/>
      <c r="BD1110" s="5"/>
    </row>
    <row r="1111" spans="1:61">
      <c r="A1111">
        <v>641</v>
      </c>
      <c r="B1111">
        <v>82</v>
      </c>
      <c r="C1111" t="s">
        <v>58</v>
      </c>
      <c r="D1111">
        <v>1</v>
      </c>
      <c r="E1111" s="2">
        <f>ROUND(F1111,0)-"1-1-84"+1</f>
        <v>83</v>
      </c>
      <c r="F1111" s="3">
        <v>30764.421527777777</v>
      </c>
      <c r="G1111" s="3" t="s">
        <v>48</v>
      </c>
      <c r="H1111" s="3"/>
      <c r="J1111">
        <v>1015</v>
      </c>
      <c r="K1111">
        <v>17.399999999999999</v>
      </c>
      <c r="L1111">
        <v>48.9</v>
      </c>
      <c r="M1111">
        <v>50.1</v>
      </c>
      <c r="N1111">
        <v>350</v>
      </c>
      <c r="O1111" t="s">
        <v>46</v>
      </c>
      <c r="P1111">
        <v>16.2</v>
      </c>
      <c r="Q1111">
        <v>11.554</v>
      </c>
      <c r="R1111">
        <v>343</v>
      </c>
      <c r="S1111">
        <v>1.8292999999999999</v>
      </c>
      <c r="T1111">
        <v>158.30000000000001</v>
      </c>
      <c r="U1111">
        <v>18.5</v>
      </c>
      <c r="V1111">
        <v>205</v>
      </c>
      <c r="W1111">
        <v>1000</v>
      </c>
      <c r="X1111">
        <v>13.2113</v>
      </c>
      <c r="Y1111">
        <v>1.24</v>
      </c>
      <c r="Z1111">
        <v>8.9599999999999992E-3</v>
      </c>
      <c r="AA1111">
        <v>107</v>
      </c>
      <c r="AM1111">
        <v>212</v>
      </c>
      <c r="AN1111">
        <f t="shared" si="618"/>
        <v>2424.8612400000002</v>
      </c>
      <c r="AO1111">
        <f t="shared" si="613"/>
        <v>34.869346529431468</v>
      </c>
      <c r="AQ1111">
        <f t="shared" si="614"/>
        <v>1.0049445440418565</v>
      </c>
      <c r="AS1111">
        <f>0.15852+0.0847*COS(RADIANS(E1111/365*360))</f>
        <v>0.17050846300488354</v>
      </c>
      <c r="AU1111">
        <v>1000</v>
      </c>
      <c r="AV1111">
        <f t="shared" si="615"/>
        <v>91.829482025963529</v>
      </c>
      <c r="AW1111">
        <f t="shared" si="616"/>
        <v>107.67873026043348</v>
      </c>
      <c r="AX1111">
        <f t="shared" si="617"/>
        <v>1.1725943333752966</v>
      </c>
      <c r="AY1111" s="5">
        <f t="shared" ref="AY1111:AY1116" si="619">W1111*AS1111*AV1111/SQRT(W1111^2*AS1111^2-AV1111^2)</f>
        <v>108.98535793855966</v>
      </c>
      <c r="AZ1111">
        <f t="shared" ref="AZ1111:AZ1116" si="620">LN(AY1111)-LN(1+EXP(614.6/8.314-200000/AN1111))+32879/AN1111</f>
        <v>18.250147443607716</v>
      </c>
      <c r="BA1111">
        <f t="shared" ref="BA1111:BA1116" si="621">EXP(AZ1111-32879/8.314/298.16)/(1+EXP(614.6/8.314-200000/298.16/8.314))</f>
        <v>146.26989483095585</v>
      </c>
      <c r="BB1111">
        <f t="shared" ref="BB1111:BB1116" si="622">+EXP(11.88-14510/AN1111)*1000</f>
        <v>363635.66494568001</v>
      </c>
      <c r="BC1111">
        <f t="shared" ref="BC1111:BC1116" si="623">+EXP(38.08-80470/AN1111)</f>
        <v>133.56602915988262</v>
      </c>
      <c r="BD1111" s="5">
        <f t="shared" ref="BD1111:BD1116" si="624">(X1111+AQ1111)*(V1111+BC1111*(1+212.78/BB1111*1000))/(V1111-AO1111)</f>
        <v>34.821574453933614</v>
      </c>
      <c r="BE1111">
        <f t="shared" ref="BE1111:BE1116" si="625">+LN(BD1111)-LN(1+EXP(645/8.31-203000/AN1111))+(74000/AN1111)</f>
        <v>34.065204242578773</v>
      </c>
      <c r="BF1111">
        <f t="shared" ref="BF1111:BF1116" si="626">EXP(BE1111-74000/8.314/298.16)/(1+EXP(645/8.314-203000/298.16/8.314))</f>
        <v>66.683079069700895</v>
      </c>
    </row>
    <row r="1112" spans="1:61">
      <c r="A1112">
        <v>641</v>
      </c>
      <c r="B1112">
        <v>82</v>
      </c>
      <c r="C1112" t="s">
        <v>58</v>
      </c>
      <c r="D1112">
        <v>1</v>
      </c>
      <c r="E1112" s="2">
        <f>ROUND(F1112,0)-"1-1-84"+1</f>
        <v>83</v>
      </c>
      <c r="F1112" s="3">
        <v>30764.420833333334</v>
      </c>
      <c r="G1112" s="3" t="s">
        <v>48</v>
      </c>
      <c r="H1112" s="3"/>
      <c r="J1112">
        <v>1015</v>
      </c>
      <c r="K1112">
        <v>17.100000000000001</v>
      </c>
      <c r="L1112">
        <v>50.1</v>
      </c>
      <c r="M1112">
        <v>50.1</v>
      </c>
      <c r="N1112">
        <v>350</v>
      </c>
      <c r="O1112" t="s">
        <v>46</v>
      </c>
      <c r="P1112">
        <v>16.2</v>
      </c>
      <c r="Q1112">
        <v>11.238</v>
      </c>
      <c r="R1112">
        <v>343</v>
      </c>
      <c r="S1112">
        <v>1.7537</v>
      </c>
      <c r="T1112">
        <v>156</v>
      </c>
      <c r="U1112">
        <v>18.3</v>
      </c>
      <c r="V1112">
        <v>199</v>
      </c>
      <c r="W1112">
        <v>1100</v>
      </c>
      <c r="X1112">
        <v>13.5501</v>
      </c>
      <c r="Y1112">
        <v>1.1890000000000001</v>
      </c>
      <c r="Z1112">
        <v>9.1900000000000003E-3</v>
      </c>
      <c r="AA1112">
        <v>106</v>
      </c>
      <c r="AM1112">
        <v>212</v>
      </c>
      <c r="AN1112">
        <f t="shared" si="618"/>
        <v>2423.1984400000001</v>
      </c>
      <c r="AO1112">
        <f t="shared" si="613"/>
        <v>34.584457343792096</v>
      </c>
      <c r="AQ1112">
        <f t="shared" si="614"/>
        <v>0.98885009875911034</v>
      </c>
      <c r="AS1112">
        <f>0.15852+0.0847*COS(RADIANS(E1112/365*360))</f>
        <v>0.17050846300488354</v>
      </c>
      <c r="AU1112">
        <v>1100</v>
      </c>
      <c r="AV1112">
        <f t="shared" si="615"/>
        <v>94.854644656892219</v>
      </c>
      <c r="AW1112">
        <f t="shared" si="616"/>
        <v>111.29883077173571</v>
      </c>
      <c r="AX1112">
        <f t="shared" si="617"/>
        <v>1.1733619494788612</v>
      </c>
      <c r="AY1112" s="5">
        <f t="shared" si="619"/>
        <v>109.95205658134377</v>
      </c>
      <c r="AZ1112">
        <f t="shared" si="620"/>
        <v>18.268293192239128</v>
      </c>
      <c r="BA1112">
        <f t="shared" si="621"/>
        <v>148.9482989060723</v>
      </c>
      <c r="BB1112">
        <f t="shared" si="622"/>
        <v>362145.59484539949</v>
      </c>
      <c r="BC1112">
        <f t="shared" si="623"/>
        <v>130.558854170312</v>
      </c>
      <c r="BD1112" s="5">
        <f t="shared" si="624"/>
        <v>35.925603484183007</v>
      </c>
      <c r="BE1112">
        <f t="shared" si="625"/>
        <v>34.11748333768621</v>
      </c>
      <c r="BF1112">
        <f t="shared" si="626"/>
        <v>70.261944956959908</v>
      </c>
    </row>
    <row r="1113" spans="1:61">
      <c r="A1113">
        <v>641</v>
      </c>
      <c r="B1113">
        <v>82</v>
      </c>
      <c r="C1113" t="s">
        <v>58</v>
      </c>
      <c r="D1113">
        <v>1</v>
      </c>
      <c r="E1113" s="2">
        <f>ROUND(F1113,0)-"1-1-84"</f>
        <v>83</v>
      </c>
      <c r="F1113" s="3">
        <v>30764.567361111112</v>
      </c>
      <c r="G1113" s="3" t="s">
        <v>48</v>
      </c>
      <c r="H1113" s="3"/>
      <c r="J1113">
        <v>1015</v>
      </c>
      <c r="K1113">
        <v>20.9</v>
      </c>
      <c r="L1113">
        <v>45.9</v>
      </c>
      <c r="M1113">
        <v>51.5</v>
      </c>
      <c r="N1113">
        <v>350</v>
      </c>
      <c r="O1113" t="s">
        <v>46</v>
      </c>
      <c r="P1113">
        <v>17.399999999999999</v>
      </c>
      <c r="Q1113">
        <v>15.55</v>
      </c>
      <c r="R1113">
        <v>343</v>
      </c>
      <c r="S1113">
        <v>2.3908</v>
      </c>
      <c r="T1113">
        <v>153.80000000000001</v>
      </c>
      <c r="U1113">
        <v>22.3</v>
      </c>
      <c r="V1113">
        <v>204</v>
      </c>
      <c r="W1113">
        <v>1400</v>
      </c>
      <c r="X1113">
        <v>12.6676</v>
      </c>
      <c r="Y1113">
        <v>1.621</v>
      </c>
      <c r="Z1113">
        <v>8.5900000000000004E-3</v>
      </c>
      <c r="AA1113">
        <v>104</v>
      </c>
      <c r="AM1113">
        <v>212</v>
      </c>
      <c r="AN1113">
        <f t="shared" si="618"/>
        <v>2456.4544400000004</v>
      </c>
      <c r="AO1113">
        <f t="shared" si="613"/>
        <v>40.665055306198028</v>
      </c>
      <c r="AQ1113">
        <f t="shared" si="614"/>
        <v>1.3600647827623453</v>
      </c>
      <c r="AS1113">
        <f>0.15852+0.0847*COS(RADIANS(E1113/365*360))</f>
        <v>0.17050846300488354</v>
      </c>
      <c r="AU1113">
        <v>1400</v>
      </c>
      <c r="AV1113">
        <f t="shared" si="615"/>
        <v>98.019812027427733</v>
      </c>
      <c r="AW1113">
        <f t="shared" si="616"/>
        <v>115.51093264290347</v>
      </c>
      <c r="AX1113">
        <f t="shared" si="617"/>
        <v>1.1784447475841047</v>
      </c>
      <c r="AY1113" s="5">
        <f t="shared" si="619"/>
        <v>107.50065422618773</v>
      </c>
      <c r="AZ1113">
        <f t="shared" si="620"/>
        <v>18.061679411753641</v>
      </c>
      <c r="BA1113">
        <f t="shared" si="621"/>
        <v>121.14467324560518</v>
      </c>
      <c r="BB1113">
        <f t="shared" si="622"/>
        <v>392726.13465495047</v>
      </c>
      <c r="BC1113">
        <f t="shared" si="623"/>
        <v>204.67092121640056</v>
      </c>
      <c r="BD1113" s="5">
        <f t="shared" si="624"/>
        <v>44.621458733018137</v>
      </c>
      <c r="BE1113">
        <f t="shared" si="625"/>
        <v>33.916364961610157</v>
      </c>
      <c r="BF1113">
        <f t="shared" si="626"/>
        <v>57.461315797745932</v>
      </c>
    </row>
    <row r="1114" spans="1:61">
      <c r="A1114">
        <v>641</v>
      </c>
      <c r="B1114">
        <v>82</v>
      </c>
      <c r="C1114" t="s">
        <v>58</v>
      </c>
      <c r="D1114">
        <v>1</v>
      </c>
      <c r="E1114" s="2">
        <f>ROUND(F1114,0)-"1-1-84"</f>
        <v>83</v>
      </c>
      <c r="F1114" s="3">
        <v>30764.513888888891</v>
      </c>
      <c r="G1114" s="3" t="s">
        <v>48</v>
      </c>
      <c r="H1114" s="3"/>
      <c r="J1114">
        <v>1015</v>
      </c>
      <c r="K1114">
        <v>18.8</v>
      </c>
      <c r="L1114">
        <v>47.9</v>
      </c>
      <c r="M1114">
        <v>47</v>
      </c>
      <c r="N1114">
        <v>350</v>
      </c>
      <c r="O1114" t="s">
        <v>46</v>
      </c>
      <c r="P1114">
        <v>17.2</v>
      </c>
      <c r="Q1114">
        <v>13.991</v>
      </c>
      <c r="R1114">
        <v>342</v>
      </c>
      <c r="S1114">
        <v>2.3693</v>
      </c>
      <c r="T1114">
        <v>169.3</v>
      </c>
      <c r="U1114">
        <v>20.7</v>
      </c>
      <c r="V1114">
        <v>193</v>
      </c>
      <c r="W1114">
        <v>1500</v>
      </c>
      <c r="X1114">
        <v>15.1279</v>
      </c>
      <c r="Y1114">
        <v>1.6060000000000001</v>
      </c>
      <c r="Z1114">
        <v>1.026E-2</v>
      </c>
      <c r="AA1114">
        <v>115</v>
      </c>
      <c r="AM1114">
        <v>212</v>
      </c>
      <c r="AN1114">
        <f t="shared" si="618"/>
        <v>2443.1520399999999</v>
      </c>
      <c r="AO1114">
        <f t="shared" si="613"/>
        <v>38.134231527742642</v>
      </c>
      <c r="AQ1114">
        <f t="shared" si="614"/>
        <v>1.1985058838926868</v>
      </c>
      <c r="AS1114">
        <f>0.15852+0.0847*COS(RADIANS(E1114/365*360))</f>
        <v>0.17050846300488354</v>
      </c>
      <c r="AU1114">
        <v>1500</v>
      </c>
      <c r="AV1114">
        <f t="shared" si="615"/>
        <v>113.54830090455656</v>
      </c>
      <c r="AW1114">
        <f t="shared" si="616"/>
        <v>133.77217318874932</v>
      </c>
      <c r="AX1114">
        <f t="shared" si="617"/>
        <v>1.1781081013373509</v>
      </c>
      <c r="AY1114" s="5">
        <f t="shared" si="619"/>
        <v>126.72139429211872</v>
      </c>
      <c r="AZ1114">
        <f t="shared" si="620"/>
        <v>18.29924924882846</v>
      </c>
      <c r="BA1114">
        <f t="shared" si="621"/>
        <v>153.63125992028935</v>
      </c>
      <c r="BB1114">
        <f t="shared" si="622"/>
        <v>380296.36970833334</v>
      </c>
      <c r="BC1114">
        <f t="shared" si="623"/>
        <v>171.23560506762419</v>
      </c>
      <c r="BD1114" s="5">
        <f t="shared" si="624"/>
        <v>48.499174607893274</v>
      </c>
      <c r="BE1114">
        <f t="shared" si="625"/>
        <v>34.166094264699552</v>
      </c>
      <c r="BF1114">
        <f t="shared" si="626"/>
        <v>73.761820161028893</v>
      </c>
    </row>
    <row r="1115" spans="1:61">
      <c r="A1115">
        <v>641</v>
      </c>
      <c r="B1115">
        <v>82</v>
      </c>
      <c r="C1115" t="s">
        <v>58</v>
      </c>
      <c r="D1115">
        <v>1</v>
      </c>
      <c r="E1115" s="2">
        <f>ROUND(F1115,0)-"1-1-84"</f>
        <v>83</v>
      </c>
      <c r="F1115" s="3">
        <v>30764.524305555555</v>
      </c>
      <c r="G1115" s="3" t="s">
        <v>48</v>
      </c>
      <c r="H1115" s="3"/>
      <c r="J1115">
        <v>1015</v>
      </c>
      <c r="K1115">
        <v>20.9</v>
      </c>
      <c r="L1115">
        <v>46.2</v>
      </c>
      <c r="M1115">
        <v>47</v>
      </c>
      <c r="N1115">
        <v>350</v>
      </c>
      <c r="O1115" t="s">
        <v>46</v>
      </c>
      <c r="P1115">
        <v>17.2</v>
      </c>
      <c r="Q1115">
        <v>15.476000000000001</v>
      </c>
      <c r="R1115">
        <v>342</v>
      </c>
      <c r="S1115">
        <v>2.8805999999999998</v>
      </c>
      <c r="T1115">
        <v>186.1</v>
      </c>
      <c r="U1115">
        <v>22.3</v>
      </c>
      <c r="V1115">
        <v>213</v>
      </c>
      <c r="W1115">
        <v>2000</v>
      </c>
      <c r="X1115">
        <v>14.2735</v>
      </c>
      <c r="Y1115">
        <v>1.9530000000000001</v>
      </c>
      <c r="Z1115">
        <v>9.6799999999999994E-3</v>
      </c>
      <c r="AA1115">
        <v>126</v>
      </c>
      <c r="AM1115">
        <v>212</v>
      </c>
      <c r="AN1115">
        <f t="shared" si="618"/>
        <v>2456.4544400000004</v>
      </c>
      <c r="AO1115">
        <f t="shared" si="613"/>
        <v>40.665055306198028</v>
      </c>
      <c r="AQ1115">
        <f t="shared" si="614"/>
        <v>1.3600647827623453</v>
      </c>
      <c r="AS1115">
        <f>0.15852+0.0847*COS(RADIANS(E1115/365*360))</f>
        <v>0.17050846300488354</v>
      </c>
      <c r="AU1115">
        <v>2000</v>
      </c>
      <c r="AV1115">
        <f t="shared" si="615"/>
        <v>106.8019921311291</v>
      </c>
      <c r="AW1115">
        <f t="shared" si="616"/>
        <v>125.68570777253018</v>
      </c>
      <c r="AX1115">
        <f t="shared" si="617"/>
        <v>1.1768105188357918</v>
      </c>
      <c r="AY1115" s="5">
        <f t="shared" si="619"/>
        <v>112.45966334814497</v>
      </c>
      <c r="AZ1115">
        <f t="shared" si="620"/>
        <v>18.106777087713716</v>
      </c>
      <c r="BA1115">
        <f t="shared" si="621"/>
        <v>126.73308146531195</v>
      </c>
      <c r="BB1115">
        <f t="shared" si="622"/>
        <v>392726.13465495047</v>
      </c>
      <c r="BC1115">
        <f t="shared" si="623"/>
        <v>204.67092121640056</v>
      </c>
      <c r="BD1115" s="5">
        <f t="shared" si="624"/>
        <v>47.949128530804906</v>
      </c>
      <c r="BE1115">
        <f t="shared" si="625"/>
        <v>33.9882907074063</v>
      </c>
      <c r="BF1115">
        <f t="shared" si="626"/>
        <v>61.746524989702358</v>
      </c>
    </row>
    <row r="1116" spans="1:61">
      <c r="A1116">
        <v>641</v>
      </c>
      <c r="B1116">
        <v>82</v>
      </c>
      <c r="C1116" t="s">
        <v>58</v>
      </c>
      <c r="D1116">
        <v>1</v>
      </c>
      <c r="E1116" s="2">
        <f>ROUND(F1116,0)-"1-1-84"</f>
        <v>83</v>
      </c>
      <c r="F1116" s="3">
        <v>30764.515972222223</v>
      </c>
      <c r="G1116" s="3" t="s">
        <v>48</v>
      </c>
      <c r="H1116" s="3"/>
      <c r="J1116">
        <v>1015</v>
      </c>
      <c r="K1116">
        <v>20.5</v>
      </c>
      <c r="L1116">
        <v>45.5</v>
      </c>
      <c r="M1116">
        <v>47</v>
      </c>
      <c r="N1116">
        <v>350</v>
      </c>
      <c r="O1116" t="s">
        <v>46</v>
      </c>
      <c r="P1116">
        <v>17.2</v>
      </c>
      <c r="Q1116">
        <v>17.600999999999999</v>
      </c>
      <c r="R1116">
        <v>341</v>
      </c>
      <c r="S1116">
        <v>3.363</v>
      </c>
      <c r="T1116">
        <v>191.1</v>
      </c>
      <c r="U1116">
        <v>23.3</v>
      </c>
      <c r="V1116">
        <v>202</v>
      </c>
      <c r="W1116">
        <v>2700</v>
      </c>
      <c r="X1116">
        <v>15.720599999999999</v>
      </c>
      <c r="Y1116">
        <v>2.2799999999999998</v>
      </c>
      <c r="Z1116">
        <v>1.0659999999999999E-2</v>
      </c>
      <c r="AA1116">
        <v>130</v>
      </c>
      <c r="AM1116">
        <v>212</v>
      </c>
      <c r="AN1116">
        <f t="shared" si="618"/>
        <v>2464.7684400000003</v>
      </c>
      <c r="AO1116">
        <f t="shared" si="613"/>
        <v>42.316513934068745</v>
      </c>
      <c r="AQ1116">
        <f t="shared" si="614"/>
        <v>1.470900187390874</v>
      </c>
      <c r="AS1116">
        <f>0.15852+0.0847*COS(RADIANS(E1116/365*360))</f>
        <v>0.17050846300488354</v>
      </c>
      <c r="AU1116">
        <v>2700</v>
      </c>
      <c r="AV1116">
        <f t="shared" si="615"/>
        <v>123.43547535711826</v>
      </c>
      <c r="AW1116">
        <f t="shared" si="616"/>
        <v>145.6985941027024</v>
      </c>
      <c r="AX1116">
        <f t="shared" si="617"/>
        <v>1.1803624013370015</v>
      </c>
      <c r="AY1116" s="5">
        <f t="shared" si="619"/>
        <v>128.1267947197326</v>
      </c>
      <c r="AZ1116">
        <f t="shared" si="620"/>
        <v>18.191878662854535</v>
      </c>
      <c r="BA1116">
        <f t="shared" si="621"/>
        <v>137.99048439761296</v>
      </c>
      <c r="BB1116">
        <f t="shared" si="622"/>
        <v>400629.57506388181</v>
      </c>
      <c r="BC1116">
        <f t="shared" si="623"/>
        <v>228.58374442589459</v>
      </c>
      <c r="BD1116" s="5">
        <f t="shared" si="624"/>
        <v>59.426922226116538</v>
      </c>
      <c r="BE1116">
        <f t="shared" si="625"/>
        <v>34.099179963939079</v>
      </c>
      <c r="BF1116">
        <f t="shared" si="626"/>
        <v>68.987612189034209</v>
      </c>
    </row>
    <row r="1117" spans="1:61">
      <c r="E1117" s="2"/>
      <c r="F1117" s="3"/>
      <c r="H1117" s="3"/>
    </row>
    <row r="1118" spans="1:61">
      <c r="A1118">
        <v>642</v>
      </c>
      <c r="B1118">
        <v>82</v>
      </c>
      <c r="C1118" t="s">
        <v>58</v>
      </c>
      <c r="D1118">
        <v>1</v>
      </c>
      <c r="E1118" s="2">
        <f>ROUND(F1118,0)-"1-1-84"</f>
        <v>82</v>
      </c>
      <c r="F1118" s="3">
        <v>30763.77986111111</v>
      </c>
      <c r="G1118" s="3" t="s">
        <v>48</v>
      </c>
      <c r="H1118" s="3"/>
      <c r="J1118">
        <v>1015</v>
      </c>
      <c r="K1118">
        <v>11.9</v>
      </c>
      <c r="L1118">
        <v>52.2</v>
      </c>
      <c r="M1118">
        <v>51.2</v>
      </c>
      <c r="N1118">
        <v>350</v>
      </c>
      <c r="O1118" t="s">
        <v>46</v>
      </c>
      <c r="P1118">
        <v>11.9</v>
      </c>
      <c r="Q1118">
        <v>7.3</v>
      </c>
      <c r="R1118">
        <v>350</v>
      </c>
      <c r="S1118">
        <v>0.15709999999999999</v>
      </c>
      <c r="T1118">
        <v>21.5</v>
      </c>
      <c r="U1118">
        <v>12.6</v>
      </c>
      <c r="V1118">
        <v>359</v>
      </c>
      <c r="W1118">
        <v>3</v>
      </c>
      <c r="X1118">
        <v>-0.17449999999999999</v>
      </c>
      <c r="Y1118">
        <v>0.16300000000000001</v>
      </c>
      <c r="Z1118">
        <v>-1.8000000000000001E-4</v>
      </c>
      <c r="AA1118">
        <v>22</v>
      </c>
      <c r="AH1118">
        <v>-0.33900000000000002</v>
      </c>
      <c r="AI1118">
        <v>5.3499999999999999E-2</v>
      </c>
      <c r="AJ1118">
        <v>3</v>
      </c>
      <c r="AK1118">
        <f>AVERAGE(U1118:U1120)</f>
        <v>14.800000000000002</v>
      </c>
      <c r="AL1118">
        <f>AVERAGE(V1118:V1120)</f>
        <v>339</v>
      </c>
      <c r="AM1118">
        <v>212</v>
      </c>
      <c r="AN1118">
        <f>8.314*(AK1118+273.16)</f>
        <v>2394.0994400000004</v>
      </c>
      <c r="AO1118">
        <f>0.5*AM1118/1.01325*1000/EXP(-3.9489+28990/AN1118)</f>
        <v>29.904055010931092</v>
      </c>
      <c r="AP1118">
        <f>LN(-AH1118)+57052/AN1118</f>
        <v>22.748499765511532</v>
      </c>
      <c r="AQ1118">
        <f>EXP(AP$1118-57052/AN1118)</f>
        <v>0.33900000000000058</v>
      </c>
      <c r="AR1118">
        <f>AI1118*4*(1+2*AO1118/AL1118)/(1-AO1118/AL1118)</f>
        <v>0.27611146936171133</v>
      </c>
      <c r="AS1118">
        <f>0.15852+0.0847*COS(RADIANS(E1118/365*360))</f>
        <v>0.17194997991823549</v>
      </c>
      <c r="AT1118">
        <f>0.000000926*E1118*E1118 - 0.000385884*E1118+ 0.056568805</f>
        <v>3.1152740999999998E-2</v>
      </c>
      <c r="AU1118">
        <v>3</v>
      </c>
      <c r="AV1118">
        <f>(X1118+AQ1118)/(V1118-AO1118)*(4*V1118+8*AO1118)</f>
        <v>0.83737202050161896</v>
      </c>
      <c r="AW1118">
        <f>(X1118+AQ1118)/(V1118-AO1118)*(4.5*V1118+10.5*AO1118)</f>
        <v>0.96446502562702352</v>
      </c>
      <c r="AX1118">
        <f>AW1118/AV1118</f>
        <v>1.151776035040281</v>
      </c>
      <c r="AY1118" s="5"/>
      <c r="BD1118" s="5"/>
    </row>
    <row r="1119" spans="1:61">
      <c r="A1119">
        <v>642</v>
      </c>
      <c r="B1119">
        <v>82</v>
      </c>
      <c r="C1119" t="s">
        <v>58</v>
      </c>
      <c r="D1119">
        <v>1</v>
      </c>
      <c r="E1119" s="2">
        <f>ROUND(F1119,0)-"1-1-84"</f>
        <v>82</v>
      </c>
      <c r="F1119" s="3">
        <v>30763.744444444445</v>
      </c>
      <c r="G1119" s="3" t="s">
        <v>48</v>
      </c>
      <c r="H1119" s="3"/>
      <c r="J1119">
        <v>1015</v>
      </c>
      <c r="K1119">
        <v>15.1</v>
      </c>
      <c r="L1119">
        <v>44.6</v>
      </c>
      <c r="M1119">
        <v>47.2</v>
      </c>
      <c r="N1119">
        <v>350</v>
      </c>
      <c r="O1119" t="s">
        <v>46</v>
      </c>
      <c r="P1119">
        <v>13.9</v>
      </c>
      <c r="Q1119">
        <v>9.9329999999999998</v>
      </c>
      <c r="R1119">
        <v>350</v>
      </c>
      <c r="S1119">
        <v>0.31900000000000001</v>
      </c>
      <c r="T1119">
        <v>32.1</v>
      </c>
      <c r="U1119">
        <v>15.5</v>
      </c>
      <c r="V1119">
        <v>331</v>
      </c>
      <c r="W1119">
        <v>12</v>
      </c>
      <c r="X1119">
        <v>0.26350000000000001</v>
      </c>
      <c r="Y1119">
        <v>0.33200000000000002</v>
      </c>
      <c r="Z1119">
        <v>2.7E-4</v>
      </c>
      <c r="AA1119">
        <v>33</v>
      </c>
      <c r="AM1119">
        <v>212</v>
      </c>
      <c r="AN1119">
        <f>8.314*(U1119+273.16)</f>
        <v>2399.9192400000002</v>
      </c>
      <c r="AO1119">
        <f>0.5*AM1119/1.01325*1000/EXP(-3.9489+28990/AN1119)</f>
        <v>30.795181787300052</v>
      </c>
      <c r="AQ1119">
        <f>EXP(AP$1118-57052/AN1119)</f>
        <v>0.35916734944881568</v>
      </c>
      <c r="AS1119">
        <f>0.15852+0.0847*COS(RADIANS(E1119/365*360))</f>
        <v>0.17194997991823549</v>
      </c>
      <c r="AU1119">
        <v>12</v>
      </c>
      <c r="AV1119">
        <f>(X1119+AQ1119)/(V1119-AO1119)*(4*V1119+8*AO1119)</f>
        <v>3.2571522677286828</v>
      </c>
      <c r="AW1119">
        <f>(X1119+AQ1119)/(V1119-AO1119)*(4.5*V1119+10.5*AO1119)</f>
        <v>3.760106659936445</v>
      </c>
      <c r="AX1119">
        <f>AW1119/AV1119</f>
        <v>1.1544153760298375</v>
      </c>
      <c r="AY1119" s="5"/>
      <c r="BD1119" s="5"/>
    </row>
    <row r="1120" spans="1:61">
      <c r="A1120">
        <v>642</v>
      </c>
      <c r="B1120">
        <v>82</v>
      </c>
      <c r="C1120" t="s">
        <v>58</v>
      </c>
      <c r="D1120">
        <v>1</v>
      </c>
      <c r="E1120" s="2">
        <f>ROUND(F1120,0)-"1-1-84"</f>
        <v>82</v>
      </c>
      <c r="F1120" s="3">
        <v>30763.709722222222</v>
      </c>
      <c r="G1120" s="3" t="s">
        <v>48</v>
      </c>
      <c r="H1120" s="3"/>
      <c r="J1120">
        <v>1015</v>
      </c>
      <c r="K1120">
        <v>15.8</v>
      </c>
      <c r="L1120">
        <v>46.5</v>
      </c>
      <c r="M1120">
        <v>48.3</v>
      </c>
      <c r="N1120">
        <v>350</v>
      </c>
      <c r="O1120" t="s">
        <v>46</v>
      </c>
      <c r="P1120">
        <v>14.7</v>
      </c>
      <c r="Q1120">
        <v>10.164</v>
      </c>
      <c r="R1120">
        <v>350</v>
      </c>
      <c r="S1120">
        <v>0.3644</v>
      </c>
      <c r="T1120">
        <v>35.9</v>
      </c>
      <c r="U1120">
        <v>16.3</v>
      </c>
      <c r="V1120">
        <v>327</v>
      </c>
      <c r="W1120">
        <v>13</v>
      </c>
      <c r="X1120">
        <v>0.39229999999999998</v>
      </c>
      <c r="Y1120">
        <v>0.379</v>
      </c>
      <c r="Z1120">
        <v>4.0999999999999999E-4</v>
      </c>
      <c r="AA1120">
        <v>37</v>
      </c>
      <c r="AM1120">
        <v>212</v>
      </c>
      <c r="AN1120">
        <f>8.314*(U1120+273.16)</f>
        <v>2406.5704400000004</v>
      </c>
      <c r="AO1120">
        <f>0.5*AM1120/1.01325*1000/EXP(-3.9489+28990/AN1120)</f>
        <v>31.840637032230198</v>
      </c>
      <c r="AQ1120">
        <f>EXP(AP$1118-57052/AN1120)</f>
        <v>0.38355767222329668</v>
      </c>
      <c r="AS1120">
        <f>0.15852+0.0847*COS(RADIANS(E1120/365*360))</f>
        <v>0.17194997991823549</v>
      </c>
      <c r="AU1120">
        <v>13</v>
      </c>
      <c r="AV1120">
        <f>(X1120+AQ1120)/(V1120-AO1120)*(4*V1120+8*AO1120)</f>
        <v>4.1077885631564088</v>
      </c>
      <c r="AW1120">
        <f>(X1120+AQ1120)/(V1120-AO1120)*(4.5*V1120+10.5*AO1120)</f>
        <v>4.7468068678338629</v>
      </c>
      <c r="AX1120">
        <f>AW1120/AV1120</f>
        <v>1.1555626086524851</v>
      </c>
      <c r="AY1120" s="5"/>
      <c r="BD1120" s="5"/>
    </row>
    <row r="1121" spans="1:61">
      <c r="E1121" s="2"/>
      <c r="F1121" s="3"/>
      <c r="H1121" s="3"/>
    </row>
    <row r="1122" spans="1:61">
      <c r="A1122">
        <v>644</v>
      </c>
      <c r="B1122">
        <v>82</v>
      </c>
      <c r="C1122" t="s">
        <v>58</v>
      </c>
      <c r="D1122">
        <v>1</v>
      </c>
      <c r="E1122" s="2">
        <f>ROUND(F1122,0)-"1-1-84"</f>
        <v>82</v>
      </c>
      <c r="F1122" s="3">
        <v>30763.776388888888</v>
      </c>
      <c r="G1122" s="3" t="s">
        <v>48</v>
      </c>
      <c r="H1122" s="3"/>
      <c r="J1122">
        <v>1015</v>
      </c>
      <c r="K1122">
        <v>11.8</v>
      </c>
      <c r="L1122">
        <v>52.7</v>
      </c>
      <c r="M1122">
        <v>51.2</v>
      </c>
      <c r="N1122">
        <v>350</v>
      </c>
      <c r="O1122" t="s">
        <v>46</v>
      </c>
      <c r="P1122">
        <v>11.9</v>
      </c>
      <c r="Q1122">
        <v>6.8079999999999998</v>
      </c>
      <c r="R1122">
        <v>350</v>
      </c>
      <c r="S1122">
        <v>0.1462</v>
      </c>
      <c r="T1122">
        <v>21.5</v>
      </c>
      <c r="U1122">
        <v>12.1</v>
      </c>
      <c r="V1122">
        <v>340</v>
      </c>
      <c r="W1122">
        <v>4</v>
      </c>
      <c r="X1122">
        <v>7.7499999999999999E-2</v>
      </c>
      <c r="Y1122">
        <v>0.10299999999999999</v>
      </c>
      <c r="Z1122">
        <v>5.0000000000000002E-5</v>
      </c>
      <c r="AA1122">
        <v>15</v>
      </c>
      <c r="AH1122">
        <v>-9.7100000000000006E-2</v>
      </c>
      <c r="AI1122">
        <v>4.3700000000000003E-2</v>
      </c>
      <c r="AJ1122">
        <v>2</v>
      </c>
      <c r="AK1122">
        <f>AVERAGE(U1122:U1123)</f>
        <v>13.8</v>
      </c>
      <c r="AL1122">
        <f>AVERAGE(V1122:V1123)</f>
        <v>304</v>
      </c>
      <c r="AM1122">
        <v>212</v>
      </c>
      <c r="AN1122">
        <f>8.314*(AK1122+273.16)</f>
        <v>2385.7854400000001</v>
      </c>
      <c r="AO1122">
        <f t="shared" ref="AO1122:AO1133" si="627">0.5*AM1122/1.01325*1000/EXP(-3.9489+28990/AN1122)</f>
        <v>28.668437816928197</v>
      </c>
      <c r="AP1122">
        <f>LN(-AH1122)+57052/AN1122</f>
        <v>21.581284854647745</v>
      </c>
      <c r="AQ1122">
        <f t="shared" ref="AQ1122:AQ1133" si="628">EXP(AP$1122-57052/AN1122)</f>
        <v>9.7100000000000117E-2</v>
      </c>
      <c r="AR1122">
        <f>AI1122*4*(1+2*AO1122/AL1122)/(1-AO1122/AL1122)</f>
        <v>0.22940227179185876</v>
      </c>
      <c r="AS1122">
        <f>0.15852+0.0847*COS(RADIANS(E1122/365*360))</f>
        <v>0.17194997991823549</v>
      </c>
      <c r="AT1122">
        <f>0.000000926*E1122*E1122 - 0.000385884*E1122+ 0.056568805</f>
        <v>3.1152740999999998E-2</v>
      </c>
      <c r="AU1122">
        <v>4</v>
      </c>
      <c r="AV1122">
        <f t="shared" ref="AV1122:AV1133" si="629">(X1122+AQ1122)/(V1122-AO1122)*(4*V1122+8*AO1122)</f>
        <v>0.89133293135087777</v>
      </c>
      <c r="AW1122">
        <f t="shared" ref="AW1122:AW1133" si="630">(X1122+AQ1122)/(V1122-AO1122)*(4.5*V1122+10.5*AO1122)</f>
        <v>1.0268661641885972</v>
      </c>
      <c r="AX1122">
        <f t="shared" ref="AX1122:AX1133" si="631">AW1122/AV1122</f>
        <v>1.1520567995084725</v>
      </c>
      <c r="AY1122" s="5"/>
      <c r="BD1122" s="5"/>
      <c r="BG1122">
        <f>AVERAGE(BA1122:BA1133)</f>
        <v>51.98646536764241</v>
      </c>
      <c r="BH1122">
        <f>AVERAGE(BF1122:BF1133)</f>
        <v>25.129993216882923</v>
      </c>
      <c r="BI1122">
        <f>BG1122/BH1122</f>
        <v>2.0687019259804922</v>
      </c>
    </row>
    <row r="1123" spans="1:61">
      <c r="A1123">
        <v>644</v>
      </c>
      <c r="B1123">
        <v>82</v>
      </c>
      <c r="C1123" t="s">
        <v>58</v>
      </c>
      <c r="D1123">
        <v>1</v>
      </c>
      <c r="E1123" s="2">
        <f>ROUND(F1123,0)-"1-1-84"</f>
        <v>82</v>
      </c>
      <c r="F1123" s="3">
        <v>30763.741666666665</v>
      </c>
      <c r="G1123" s="3" t="s">
        <v>48</v>
      </c>
      <c r="H1123" s="3"/>
      <c r="J1123">
        <v>1015</v>
      </c>
      <c r="K1123">
        <v>15.2</v>
      </c>
      <c r="L1123">
        <v>44.7</v>
      </c>
      <c r="M1123">
        <v>47.2</v>
      </c>
      <c r="N1123">
        <v>350</v>
      </c>
      <c r="O1123" t="s">
        <v>46</v>
      </c>
      <c r="P1123">
        <v>13.9</v>
      </c>
      <c r="Q1123">
        <v>9.8659999999999997</v>
      </c>
      <c r="R1123">
        <v>348</v>
      </c>
      <c r="S1123">
        <v>0.36380000000000001</v>
      </c>
      <c r="T1123">
        <v>36.9</v>
      </c>
      <c r="U1123">
        <v>15.5</v>
      </c>
      <c r="V1123">
        <v>268</v>
      </c>
      <c r="W1123">
        <v>42</v>
      </c>
      <c r="X1123">
        <v>1.7362</v>
      </c>
      <c r="Y1123">
        <v>0.255</v>
      </c>
      <c r="Z1123">
        <v>1.2199999999999999E-3</v>
      </c>
      <c r="AA1123">
        <v>26</v>
      </c>
      <c r="AM1123">
        <v>212</v>
      </c>
      <c r="AN1123">
        <f t="shared" ref="AN1123:AN1133" si="632">8.314*(U1123+273.16)</f>
        <v>2399.9192400000002</v>
      </c>
      <c r="AO1123">
        <f t="shared" si="627"/>
        <v>30.795181787300052</v>
      </c>
      <c r="AQ1123">
        <f t="shared" si="628"/>
        <v>0.11178456849950519</v>
      </c>
      <c r="AS1123">
        <f>0.15852+0.0847*COS(RADIANS(E1123/365*360))</f>
        <v>0.17194997991823549</v>
      </c>
      <c r="AU1123">
        <v>42</v>
      </c>
      <c r="AV1123">
        <f t="shared" si="629"/>
        <v>10.27091962804645</v>
      </c>
      <c r="AW1123">
        <f t="shared" si="630"/>
        <v>11.914657250808308</v>
      </c>
      <c r="AX1123">
        <f t="shared" si="631"/>
        <v>1.1600380182387329</v>
      </c>
      <c r="AY1123" s="5"/>
      <c r="BD1123" s="5"/>
    </row>
    <row r="1124" spans="1:61">
      <c r="A1124">
        <v>644</v>
      </c>
      <c r="B1124">
        <v>82</v>
      </c>
      <c r="C1124" t="s">
        <v>58</v>
      </c>
      <c r="D1124">
        <v>1</v>
      </c>
      <c r="E1124" s="2">
        <f>ROUND(F1124,0)-"1-1-84"</f>
        <v>82</v>
      </c>
      <c r="F1124" s="3">
        <v>30763.598611111112</v>
      </c>
      <c r="G1124" s="3" t="s">
        <v>48</v>
      </c>
      <c r="H1124" s="3"/>
      <c r="J1124">
        <v>1015</v>
      </c>
      <c r="K1124">
        <v>21.7</v>
      </c>
      <c r="L1124">
        <v>36.4</v>
      </c>
      <c r="M1124">
        <v>31.3</v>
      </c>
      <c r="N1124">
        <v>350</v>
      </c>
      <c r="O1124" t="s">
        <v>46</v>
      </c>
      <c r="P1124">
        <v>23.9</v>
      </c>
      <c r="Q1124">
        <v>17.116</v>
      </c>
      <c r="R1124">
        <v>347</v>
      </c>
      <c r="S1124">
        <v>0.81740000000000002</v>
      </c>
      <c r="T1124">
        <v>47.8</v>
      </c>
      <c r="U1124">
        <v>22.1</v>
      </c>
      <c r="V1124">
        <v>217</v>
      </c>
      <c r="W1124">
        <v>252</v>
      </c>
      <c r="X1124">
        <v>3.6455000000000002</v>
      </c>
      <c r="Y1124">
        <v>0.57299999999999995</v>
      </c>
      <c r="Z1124">
        <v>2.5600000000000002E-3</v>
      </c>
      <c r="AA1124">
        <v>34</v>
      </c>
      <c r="AM1124">
        <v>212</v>
      </c>
      <c r="AN1124">
        <f t="shared" si="632"/>
        <v>2454.7916400000004</v>
      </c>
      <c r="AO1124">
        <f t="shared" si="627"/>
        <v>40.341274181265824</v>
      </c>
      <c r="AQ1124">
        <f t="shared" si="628"/>
        <v>0.19017862356299911</v>
      </c>
      <c r="AS1124">
        <f>0.15852+0.0847*COS(RADIANS(E1124/365*360))</f>
        <v>0.17194997991823549</v>
      </c>
      <c r="AU1124">
        <v>252</v>
      </c>
      <c r="AV1124">
        <f t="shared" si="629"/>
        <v>25.853567822820441</v>
      </c>
      <c r="AW1124">
        <f t="shared" si="630"/>
        <v>30.399120466744051</v>
      </c>
      <c r="AX1124">
        <f t="shared" si="631"/>
        <v>1.1758191625649184</v>
      </c>
      <c r="AY1124" s="5"/>
      <c r="BD1124" s="5"/>
    </row>
    <row r="1125" spans="1:61">
      <c r="A1125">
        <v>644</v>
      </c>
      <c r="B1125">
        <v>82</v>
      </c>
      <c r="C1125" t="s">
        <v>58</v>
      </c>
      <c r="D1125">
        <v>1</v>
      </c>
      <c r="E1125" s="2">
        <f>ROUND(F1125,0)-"1-1-84"</f>
        <v>82</v>
      </c>
      <c r="F1125" s="3">
        <v>30763.599305555555</v>
      </c>
      <c r="G1125" s="3" t="s">
        <v>48</v>
      </c>
      <c r="H1125" s="3"/>
      <c r="J1125">
        <v>1015</v>
      </c>
      <c r="K1125">
        <v>21.5</v>
      </c>
      <c r="L1125">
        <v>36.9</v>
      </c>
      <c r="M1125">
        <v>31.3</v>
      </c>
      <c r="N1125">
        <v>350</v>
      </c>
      <c r="O1125" t="s">
        <v>46</v>
      </c>
      <c r="P1125">
        <v>23.9</v>
      </c>
      <c r="Q1125">
        <v>17.428000000000001</v>
      </c>
      <c r="R1125">
        <v>346</v>
      </c>
      <c r="S1125">
        <v>0.84430000000000005</v>
      </c>
      <c r="T1125">
        <v>48.4</v>
      </c>
      <c r="U1125">
        <v>22.3</v>
      </c>
      <c r="V1125">
        <v>192</v>
      </c>
      <c r="W1125">
        <v>267</v>
      </c>
      <c r="X1125">
        <v>4.4283999999999999</v>
      </c>
      <c r="Y1125">
        <v>0.59199999999999997</v>
      </c>
      <c r="Z1125">
        <v>3.1099999999999999E-3</v>
      </c>
      <c r="AA1125">
        <v>34</v>
      </c>
      <c r="AM1125">
        <v>212</v>
      </c>
      <c r="AN1125">
        <f t="shared" si="632"/>
        <v>2456.4544400000004</v>
      </c>
      <c r="AO1125">
        <f t="shared" si="627"/>
        <v>40.665055306198028</v>
      </c>
      <c r="AQ1125">
        <f t="shared" si="628"/>
        <v>0.19319419698748769</v>
      </c>
      <c r="AS1125">
        <f>0.15852+0.0847*COS(RADIANS(E1125/365*360))</f>
        <v>0.17194997991823549</v>
      </c>
      <c r="AU1125">
        <v>267</v>
      </c>
      <c r="AV1125">
        <f t="shared" si="629"/>
        <v>33.38874192273542</v>
      </c>
      <c r="AW1125">
        <f t="shared" si="630"/>
        <v>39.425130304925524</v>
      </c>
      <c r="AX1125">
        <f t="shared" si="631"/>
        <v>1.180791130020977</v>
      </c>
      <c r="AY1125" s="5">
        <f t="shared" ref="AY1125:AY1132" si="633">W1125*AS1125*AV1125/SQRT(W1125^2*AS1125^2-AV1125^2)</f>
        <v>48.645578173257896</v>
      </c>
      <c r="AZ1125">
        <f t="shared" ref="AZ1125:AZ1132" si="634">LN(AY1125)-LN(1+EXP(614.6/8.314-200000/AN1125))+32879/AN1125</f>
        <v>17.268743392300138</v>
      </c>
      <c r="BA1125">
        <f t="shared" ref="BA1125:BA1132" si="635">EXP(AZ1125-32879/8.314/298.16)/(1+EXP(614.6/8.314-200000/298.16/8.314))</f>
        <v>54.819691238746557</v>
      </c>
      <c r="BD1125" s="5"/>
    </row>
    <row r="1126" spans="1:61">
      <c r="A1126">
        <v>644</v>
      </c>
      <c r="B1126">
        <v>82</v>
      </c>
      <c r="C1126" t="s">
        <v>58</v>
      </c>
      <c r="D1126">
        <v>1</v>
      </c>
      <c r="E1126" s="2">
        <f>ROUND(F1126,0)-"1-1-84"</f>
        <v>82</v>
      </c>
      <c r="F1126" s="3">
        <v>30763.705555555556</v>
      </c>
      <c r="G1126" s="3" t="s">
        <v>48</v>
      </c>
      <c r="H1126" s="3"/>
      <c r="J1126">
        <v>1015</v>
      </c>
      <c r="K1126">
        <v>15.5</v>
      </c>
      <c r="L1126">
        <v>47.7</v>
      </c>
      <c r="M1126">
        <v>48.3</v>
      </c>
      <c r="N1126">
        <v>350</v>
      </c>
      <c r="O1126" t="s">
        <v>46</v>
      </c>
      <c r="P1126">
        <v>14.7</v>
      </c>
      <c r="Q1126">
        <v>10.348000000000001</v>
      </c>
      <c r="R1126">
        <v>346</v>
      </c>
      <c r="S1126">
        <v>0.50380000000000003</v>
      </c>
      <c r="T1126">
        <v>48.7</v>
      </c>
      <c r="U1126">
        <v>16.5</v>
      </c>
      <c r="V1126">
        <v>176</v>
      </c>
      <c r="W1126">
        <v>360</v>
      </c>
      <c r="X1126">
        <v>5.0305</v>
      </c>
      <c r="Y1126">
        <v>0.35299999999999998</v>
      </c>
      <c r="Z1126">
        <v>3.5300000000000002E-3</v>
      </c>
      <c r="AA1126">
        <v>34</v>
      </c>
      <c r="AM1126">
        <v>212</v>
      </c>
      <c r="AN1126">
        <f t="shared" si="632"/>
        <v>2408.23324</v>
      </c>
      <c r="AO1126">
        <f t="shared" si="627"/>
        <v>32.1065749241044</v>
      </c>
      <c r="AQ1126">
        <f t="shared" si="628"/>
        <v>0.12134573272556905</v>
      </c>
      <c r="AS1126">
        <f>0.15852+0.0847*COS(RADIANS(E1126/365*360))</f>
        <v>0.17194997991823549</v>
      </c>
      <c r="AU1126">
        <v>360</v>
      </c>
      <c r="AV1126">
        <f t="shared" si="629"/>
        <v>34.40160216736323</v>
      </c>
      <c r="AW1126">
        <f t="shared" si="630"/>
        <v>40.426079842841254</v>
      </c>
      <c r="AX1126">
        <f t="shared" si="631"/>
        <v>1.1751220087415999</v>
      </c>
      <c r="AY1126" s="5">
        <f t="shared" si="633"/>
        <v>41.380203161654393</v>
      </c>
      <c r="AZ1126">
        <f t="shared" si="634"/>
        <v>17.375441027676271</v>
      </c>
      <c r="BA1126">
        <f t="shared" si="635"/>
        <v>60.992267507186874</v>
      </c>
      <c r="BB1126">
        <f>+EXP(11.88-14510/AN1126)*1000</f>
        <v>348917.70491921296</v>
      </c>
      <c r="BC1126">
        <f>+EXP(38.08-80470/AN1126)</f>
        <v>106.2146940478211</v>
      </c>
      <c r="BD1126" s="5">
        <f>(X1126+AQ1126)*(V1126+BC1126*(1+212.78/BB1126*1000))/(V1126-AO1126)</f>
        <v>12.423262780253429</v>
      </c>
      <c r="BE1126">
        <f>+LN(BD1126)-LN(1+EXP(645/8.31-203000/AN1126))+(74000/AN1126)</f>
        <v>33.246232465620011</v>
      </c>
      <c r="BF1126">
        <f>EXP(BE1126-74000/8.314/298.16)/(1+EXP(645/8.314-203000/298.16/8.314))</f>
        <v>29.399552603707168</v>
      </c>
    </row>
    <row r="1127" spans="1:61">
      <c r="A1127">
        <v>644</v>
      </c>
      <c r="B1127">
        <v>82</v>
      </c>
      <c r="C1127" t="s">
        <v>58</v>
      </c>
      <c r="D1127">
        <v>1</v>
      </c>
      <c r="E1127" s="2">
        <f>ROUND(F1127,0)-"1-1-84"+1</f>
        <v>82</v>
      </c>
      <c r="F1127" s="3">
        <v>30763.478472222221</v>
      </c>
      <c r="G1127" s="3" t="s">
        <v>48</v>
      </c>
      <c r="H1127" s="3"/>
      <c r="J1127">
        <v>1015</v>
      </c>
      <c r="K1127">
        <v>21.5</v>
      </c>
      <c r="L1127">
        <v>37.1</v>
      </c>
      <c r="M1127">
        <v>40.9</v>
      </c>
      <c r="N1127">
        <v>350</v>
      </c>
      <c r="O1127" t="s">
        <v>46</v>
      </c>
      <c r="P1127">
        <v>18.100000000000001</v>
      </c>
      <c r="Q1127">
        <v>17.706</v>
      </c>
      <c r="R1127">
        <v>345</v>
      </c>
      <c r="S1127">
        <v>1.2073</v>
      </c>
      <c r="T1127">
        <v>68.2</v>
      </c>
      <c r="U1127">
        <v>22.5</v>
      </c>
      <c r="V1127">
        <v>215</v>
      </c>
      <c r="W1127">
        <v>500</v>
      </c>
      <c r="X1127">
        <v>5.1958000000000002</v>
      </c>
      <c r="Y1127">
        <v>0.84699999999999998</v>
      </c>
      <c r="Z1127">
        <v>3.64E-3</v>
      </c>
      <c r="AA1127">
        <v>48</v>
      </c>
      <c r="AM1127">
        <v>212</v>
      </c>
      <c r="AN1127">
        <f t="shared" si="632"/>
        <v>2458.11724</v>
      </c>
      <c r="AO1127">
        <f t="shared" si="627"/>
        <v>40.990991789088845</v>
      </c>
      <c r="AQ1127">
        <f t="shared" si="628"/>
        <v>0.19625340982992681</v>
      </c>
      <c r="AS1127">
        <f>0.15852+0.0847*COS(RADIANS(E1127/365*360))</f>
        <v>0.17194997991823549</v>
      </c>
      <c r="AU1127">
        <v>500</v>
      </c>
      <c r="AV1127">
        <f t="shared" si="629"/>
        <v>36.810570525632286</v>
      </c>
      <c r="AW1127">
        <f t="shared" si="630"/>
        <v>43.317186452125391</v>
      </c>
      <c r="AX1127">
        <f t="shared" si="631"/>
        <v>1.176759442561814</v>
      </c>
      <c r="AY1127" s="5"/>
      <c r="BD1127" s="5"/>
    </row>
    <row r="1128" spans="1:61">
      <c r="A1128">
        <v>644</v>
      </c>
      <c r="B1128">
        <v>82</v>
      </c>
      <c r="C1128" t="s">
        <v>58</v>
      </c>
      <c r="D1128">
        <v>1</v>
      </c>
      <c r="E1128" s="2">
        <f t="shared" ref="E1128:E1133" si="636">ROUND(F1128,0)-"1-1-84"+1</f>
        <v>82</v>
      </c>
      <c r="F1128" s="3">
        <v>30763.495833333334</v>
      </c>
      <c r="G1128" s="3" t="s">
        <v>48</v>
      </c>
      <c r="H1128" s="3"/>
      <c r="J1128">
        <v>1015</v>
      </c>
      <c r="K1128">
        <v>21.3</v>
      </c>
      <c r="L1128">
        <v>36.5</v>
      </c>
      <c r="M1128">
        <v>36.4</v>
      </c>
      <c r="N1128">
        <v>350</v>
      </c>
      <c r="O1128" t="s">
        <v>46</v>
      </c>
      <c r="P1128">
        <v>19.899999999999999</v>
      </c>
      <c r="Q1128">
        <v>16.521000000000001</v>
      </c>
      <c r="R1128">
        <v>344</v>
      </c>
      <c r="S1128">
        <v>1.0246</v>
      </c>
      <c r="T1128">
        <v>62</v>
      </c>
      <c r="U1128">
        <v>21.6</v>
      </c>
      <c r="V1128">
        <v>181</v>
      </c>
      <c r="W1128">
        <v>600</v>
      </c>
      <c r="X1128">
        <v>6.0608000000000004</v>
      </c>
      <c r="Y1128">
        <v>0.71899999999999997</v>
      </c>
      <c r="Z1128">
        <v>4.2500000000000003E-3</v>
      </c>
      <c r="AA1128">
        <v>44</v>
      </c>
      <c r="AM1128">
        <v>212</v>
      </c>
      <c r="AN1128">
        <f t="shared" si="632"/>
        <v>2450.6346400000002</v>
      </c>
      <c r="AO1128">
        <f t="shared" si="627"/>
        <v>39.541178532843773</v>
      </c>
      <c r="AQ1128">
        <f t="shared" si="628"/>
        <v>0.1828269406899716</v>
      </c>
      <c r="AS1128">
        <f>0.15852+0.0847*COS(RADIANS(E1128/365*360))</f>
        <v>0.17194997991823549</v>
      </c>
      <c r="AU1128">
        <v>600</v>
      </c>
      <c r="AV1128">
        <f t="shared" si="629"/>
        <v>45.917453419488623</v>
      </c>
      <c r="AW1128">
        <f t="shared" si="630"/>
        <v>54.27500330401579</v>
      </c>
      <c r="AX1128">
        <f t="shared" si="631"/>
        <v>1.182012486802676</v>
      </c>
      <c r="AY1128" s="5">
        <f t="shared" si="633"/>
        <v>51.275899127771147</v>
      </c>
      <c r="AZ1128">
        <f t="shared" si="634"/>
        <v>17.353287282270166</v>
      </c>
      <c r="BA1128">
        <f t="shared" si="635"/>
        <v>59.65591757416383</v>
      </c>
      <c r="BB1128">
        <f>+EXP(11.88-14510/AN1128)*1000</f>
        <v>387255.52828982525</v>
      </c>
      <c r="BC1128">
        <f>+EXP(38.08-80470/AN1128)</f>
        <v>189.35202951422676</v>
      </c>
      <c r="BD1128" s="5">
        <f>(X1128+AQ1128)*(V1128+BC1128*(1+212.78/BB1128*1000))/(V1128-AO1128)</f>
        <v>20.938468254641762</v>
      </c>
      <c r="BE1128">
        <f>+LN(BD1128)-LN(1+EXP(645/8.31-203000/AN1128))+(74000/AN1128)</f>
        <v>33.232446139162462</v>
      </c>
      <c r="BF1128">
        <f>EXP(BE1128-74000/8.314/298.16)/(1+EXP(645/8.314-203000/298.16/8.314))</f>
        <v>28.997021859421285</v>
      </c>
    </row>
    <row r="1129" spans="1:61">
      <c r="A1129">
        <v>644</v>
      </c>
      <c r="B1129">
        <v>82</v>
      </c>
      <c r="C1129" t="s">
        <v>58</v>
      </c>
      <c r="D1129">
        <v>1</v>
      </c>
      <c r="E1129" s="2">
        <f t="shared" si="636"/>
        <v>82</v>
      </c>
      <c r="F1129" s="3">
        <v>30763.481944444444</v>
      </c>
      <c r="G1129" s="3" t="s">
        <v>48</v>
      </c>
      <c r="H1129" s="3"/>
      <c r="J1129">
        <v>1015</v>
      </c>
      <c r="K1129">
        <v>21.1</v>
      </c>
      <c r="L1129">
        <v>37.700000000000003</v>
      </c>
      <c r="M1129">
        <v>39</v>
      </c>
      <c r="N1129">
        <v>350</v>
      </c>
      <c r="O1129" t="s">
        <v>46</v>
      </c>
      <c r="P1129">
        <v>18.899999999999999</v>
      </c>
      <c r="Q1129">
        <v>16.971</v>
      </c>
      <c r="R1129">
        <v>345</v>
      </c>
      <c r="S1129">
        <v>1.0920000000000001</v>
      </c>
      <c r="T1129">
        <v>64.3</v>
      </c>
      <c r="U1129">
        <v>22</v>
      </c>
      <c r="V1129">
        <v>207</v>
      </c>
      <c r="W1129">
        <v>715</v>
      </c>
      <c r="X1129">
        <v>5.2295999999999996</v>
      </c>
      <c r="Y1129">
        <v>0.76600000000000001</v>
      </c>
      <c r="Z1129">
        <v>3.6700000000000001E-3</v>
      </c>
      <c r="AA1129">
        <v>45</v>
      </c>
      <c r="AM1129">
        <v>212</v>
      </c>
      <c r="AN1129">
        <f t="shared" si="632"/>
        <v>2453.9602400000003</v>
      </c>
      <c r="AO1129">
        <f t="shared" si="627"/>
        <v>40.180188418489671</v>
      </c>
      <c r="AQ1129">
        <f t="shared" si="628"/>
        <v>0.18868702578555102</v>
      </c>
      <c r="AS1129">
        <f>0.15852+0.0847*COS(RADIANS(E1129/365*360))</f>
        <v>0.17194997991823549</v>
      </c>
      <c r="AU1129">
        <v>715</v>
      </c>
      <c r="AV1129">
        <f t="shared" si="629"/>
        <v>37.333719221469835</v>
      </c>
      <c r="AW1129">
        <f t="shared" si="630"/>
        <v>43.958005513944514</v>
      </c>
      <c r="AX1129">
        <f t="shared" si="631"/>
        <v>1.1774344059636359</v>
      </c>
      <c r="AY1129" s="5">
        <f t="shared" si="633"/>
        <v>39.18401857368206</v>
      </c>
      <c r="AZ1129">
        <f t="shared" si="634"/>
        <v>17.066099811050261</v>
      </c>
      <c r="BA1129">
        <f t="shared" si="635"/>
        <v>44.764073071884525</v>
      </c>
      <c r="BB1129">
        <f>+EXP(11.88-14510/AN1129)*1000</f>
        <v>390375.36968785286</v>
      </c>
      <c r="BC1129">
        <f>+EXP(38.08-80470/AN1129)</f>
        <v>197.96844685229013</v>
      </c>
      <c r="BD1129" s="5">
        <f>(X1129+AQ1129)*(V1129+BC1129*(1+212.78/BB1129*1000))/(V1129-AO1129)</f>
        <v>16.658089287281147</v>
      </c>
      <c r="BE1129">
        <f>+LN(BD1129)-LN(1+EXP(645/8.31-203000/AN1129))+(74000/AN1129)</f>
        <v>32.962192352945252</v>
      </c>
      <c r="BF1129">
        <f>EXP(BE1129-74000/8.314/298.16)/(1+EXP(645/8.314-203000/298.16/8.314))</f>
        <v>22.130114853452245</v>
      </c>
    </row>
    <row r="1130" spans="1:61">
      <c r="A1130">
        <v>644</v>
      </c>
      <c r="B1130">
        <v>82</v>
      </c>
      <c r="C1130" t="s">
        <v>58</v>
      </c>
      <c r="D1130">
        <v>1</v>
      </c>
      <c r="E1130" s="2">
        <f t="shared" si="636"/>
        <v>82</v>
      </c>
      <c r="F1130" s="3">
        <v>30763.472222222223</v>
      </c>
      <c r="G1130" s="3" t="s">
        <v>48</v>
      </c>
      <c r="H1130" s="3"/>
      <c r="J1130">
        <v>1015</v>
      </c>
      <c r="K1130">
        <v>21.4</v>
      </c>
      <c r="L1130">
        <v>37.299999999999997</v>
      </c>
      <c r="M1130">
        <v>40.1</v>
      </c>
      <c r="N1130">
        <v>350</v>
      </c>
      <c r="O1130" t="s">
        <v>46</v>
      </c>
      <c r="P1130">
        <v>18.5</v>
      </c>
      <c r="Q1130">
        <v>17.384</v>
      </c>
      <c r="R1130">
        <v>345</v>
      </c>
      <c r="S1130">
        <v>1.1970000000000001</v>
      </c>
      <c r="T1130">
        <v>68.900000000000006</v>
      </c>
      <c r="U1130">
        <v>22.3</v>
      </c>
      <c r="V1130">
        <v>208</v>
      </c>
      <c r="W1130">
        <v>850</v>
      </c>
      <c r="X1130">
        <v>5.5595999999999997</v>
      </c>
      <c r="Y1130">
        <v>0.84</v>
      </c>
      <c r="Z1130">
        <v>3.8999999999999998E-3</v>
      </c>
      <c r="AA1130">
        <v>48</v>
      </c>
      <c r="AM1130">
        <v>212</v>
      </c>
      <c r="AN1130">
        <f t="shared" si="632"/>
        <v>2456.4544400000004</v>
      </c>
      <c r="AO1130">
        <f t="shared" si="627"/>
        <v>40.665055306198028</v>
      </c>
      <c r="AQ1130">
        <f t="shared" si="628"/>
        <v>0.19319419698748769</v>
      </c>
      <c r="AS1130">
        <f>0.15852+0.0847*COS(RADIANS(E1130/365*360))</f>
        <v>0.17194997991823549</v>
      </c>
      <c r="AU1130">
        <v>850</v>
      </c>
      <c r="AV1130">
        <f t="shared" si="629"/>
        <v>39.787423586638113</v>
      </c>
      <c r="AW1130">
        <f t="shared" si="630"/>
        <v>46.857882384803887</v>
      </c>
      <c r="AX1130">
        <f t="shared" si="631"/>
        <v>1.1777058718760633</v>
      </c>
      <c r="AY1130" s="5">
        <f t="shared" si="633"/>
        <v>41.34900169701303</v>
      </c>
      <c r="AZ1130">
        <f t="shared" si="634"/>
        <v>17.106230756801061</v>
      </c>
      <c r="BA1130">
        <f t="shared" si="635"/>
        <v>46.59703083366302</v>
      </c>
      <c r="BB1130">
        <f>+EXP(11.88-14510/AN1130)*1000</f>
        <v>392726.13465495047</v>
      </c>
      <c r="BC1130">
        <f>+EXP(38.08-80470/AN1130)</f>
        <v>204.67092121640056</v>
      </c>
      <c r="BD1130" s="5">
        <f>(X1130+AQ1130)*(V1130+BC1130*(1+212.78/BB1130*1000))/(V1130-AO1130)</f>
        <v>17.999499328125015</v>
      </c>
      <c r="BE1130">
        <f>+LN(BD1130)-LN(1+EXP(645/8.31-203000/AN1130))+(74000/AN1130)</f>
        <v>33.008494023187211</v>
      </c>
      <c r="BF1130">
        <f>EXP(BE1130-74000/8.314/298.16)/(1+EXP(645/8.314-203000/298.16/8.314))</f>
        <v>23.17886829480506</v>
      </c>
    </row>
    <row r="1131" spans="1:61">
      <c r="A1131">
        <v>644</v>
      </c>
      <c r="B1131">
        <v>82</v>
      </c>
      <c r="C1131" t="s">
        <v>58</v>
      </c>
      <c r="D1131">
        <v>1</v>
      </c>
      <c r="E1131" s="2">
        <f t="shared" si="636"/>
        <v>82</v>
      </c>
      <c r="F1131" s="3">
        <v>30763.490972222222</v>
      </c>
      <c r="G1131" s="3" t="s">
        <v>48</v>
      </c>
      <c r="H1131" s="3"/>
      <c r="J1131">
        <v>1015</v>
      </c>
      <c r="K1131">
        <v>22.1</v>
      </c>
      <c r="L1131">
        <v>37.1</v>
      </c>
      <c r="M1131">
        <v>37</v>
      </c>
      <c r="N1131">
        <v>350</v>
      </c>
      <c r="O1131" t="s">
        <v>46</v>
      </c>
      <c r="P1131">
        <v>18.5</v>
      </c>
      <c r="Q1131">
        <v>19.399000000000001</v>
      </c>
      <c r="R1131">
        <v>344</v>
      </c>
      <c r="S1131">
        <v>1.5005999999999999</v>
      </c>
      <c r="T1131">
        <v>77.400000000000006</v>
      </c>
      <c r="U1131">
        <v>23.7</v>
      </c>
      <c r="V1131">
        <v>225</v>
      </c>
      <c r="W1131">
        <v>1300</v>
      </c>
      <c r="X1131">
        <v>5.3182999999999998</v>
      </c>
      <c r="Y1131">
        <v>1.0529999999999999</v>
      </c>
      <c r="Z1131">
        <v>3.7299999999999998E-3</v>
      </c>
      <c r="AA1131">
        <v>54</v>
      </c>
      <c r="AM1131">
        <v>212</v>
      </c>
      <c r="AN1131">
        <f t="shared" si="632"/>
        <v>2468.0940399999999</v>
      </c>
      <c r="AO1131">
        <f t="shared" si="627"/>
        <v>42.99249763361437</v>
      </c>
      <c r="AQ1131">
        <f t="shared" si="628"/>
        <v>0.21555740469738899</v>
      </c>
      <c r="AS1131">
        <f>0.15852+0.0847*COS(RADIANS(E1131/365*360))</f>
        <v>0.17194997991823549</v>
      </c>
      <c r="AU1131">
        <v>1300</v>
      </c>
      <c r="AV1131">
        <f t="shared" si="629"/>
        <v>37.821443543465094</v>
      </c>
      <c r="AW1131">
        <f t="shared" si="630"/>
        <v>44.509875726982678</v>
      </c>
      <c r="AX1131">
        <f t="shared" si="631"/>
        <v>1.1768423295591854</v>
      </c>
      <c r="AY1131" s="5"/>
      <c r="BD1131" s="5"/>
    </row>
    <row r="1132" spans="1:61">
      <c r="A1132">
        <v>644</v>
      </c>
      <c r="B1132">
        <v>82</v>
      </c>
      <c r="C1132" t="s">
        <v>58</v>
      </c>
      <c r="D1132">
        <v>1</v>
      </c>
      <c r="E1132" s="2">
        <f t="shared" si="636"/>
        <v>82</v>
      </c>
      <c r="F1132" s="3">
        <v>30763.492361111112</v>
      </c>
      <c r="G1132" s="3" t="s">
        <v>48</v>
      </c>
      <c r="H1132" s="3"/>
      <c r="J1132">
        <v>1015</v>
      </c>
      <c r="K1132">
        <v>22.1</v>
      </c>
      <c r="L1132">
        <v>36.200000000000003</v>
      </c>
      <c r="M1132">
        <v>36.6</v>
      </c>
      <c r="N1132">
        <v>350</v>
      </c>
      <c r="O1132" t="s">
        <v>46</v>
      </c>
      <c r="P1132" t="s">
        <v>46</v>
      </c>
      <c r="Q1132">
        <v>19.638000000000002</v>
      </c>
      <c r="R1132">
        <v>344</v>
      </c>
      <c r="S1132">
        <v>1.7915000000000001</v>
      </c>
      <c r="T1132">
        <v>91.2</v>
      </c>
      <c r="U1132">
        <v>23.7</v>
      </c>
      <c r="V1132">
        <v>230</v>
      </c>
      <c r="W1132">
        <v>1300</v>
      </c>
      <c r="X1132">
        <v>5.9801000000000002</v>
      </c>
      <c r="Y1132">
        <v>1.2569999999999999</v>
      </c>
      <c r="Z1132">
        <v>4.1999999999999997E-3</v>
      </c>
      <c r="AA1132">
        <v>64</v>
      </c>
      <c r="AM1132">
        <v>212</v>
      </c>
      <c r="AN1132">
        <f t="shared" si="632"/>
        <v>2468.0940399999999</v>
      </c>
      <c r="AO1132">
        <f t="shared" si="627"/>
        <v>42.99249763361437</v>
      </c>
      <c r="AQ1132">
        <f t="shared" si="628"/>
        <v>0.21555740469738899</v>
      </c>
      <c r="AS1132">
        <f>0.15852+0.0847*COS(RADIANS(E1132/365*360))</f>
        <v>0.17194997991823549</v>
      </c>
      <c r="AU1132">
        <v>1300</v>
      </c>
      <c r="AV1132">
        <f t="shared" si="629"/>
        <v>41.874999685629206</v>
      </c>
      <c r="AW1132">
        <f t="shared" si="630"/>
        <v>49.245920904687814</v>
      </c>
      <c r="AX1132">
        <f t="shared" si="631"/>
        <v>1.1760220005825621</v>
      </c>
      <c r="AY1132" s="5">
        <f t="shared" si="633"/>
        <v>42.629678275257206</v>
      </c>
      <c r="AZ1132">
        <f t="shared" si="634"/>
        <v>17.073350256261719</v>
      </c>
      <c r="BA1132">
        <f t="shared" si="635"/>
        <v>45.089811980209667</v>
      </c>
      <c r="BB1132">
        <f>+EXP(11.88-14510/AN1132)*1000</f>
        <v>403820.12995042658</v>
      </c>
      <c r="BC1132">
        <f>+EXP(38.08-80470/AN1132)</f>
        <v>238.86388663017971</v>
      </c>
      <c r="BD1132" s="5">
        <f>(X1132+AQ1132)*(V1132+BC1132*(1+212.78/BB1132*1000))/(V1132-AO1132)</f>
        <v>19.703570572238011</v>
      </c>
      <c r="BE1132">
        <f>+LN(BD1132)-LN(1+EXP(645/8.31-203000/AN1132))+(74000/AN1132)</f>
        <v>32.95376537675201</v>
      </c>
      <c r="BF1132">
        <f>EXP(BE1132-74000/8.314/298.16)/(1+EXP(645/8.314-203000/298.16/8.314))</f>
        <v>21.944408473028865</v>
      </c>
    </row>
    <row r="1133" spans="1:61">
      <c r="A1133">
        <v>644</v>
      </c>
      <c r="B1133">
        <v>82</v>
      </c>
      <c r="C1133" t="s">
        <v>58</v>
      </c>
      <c r="D1133">
        <v>1</v>
      </c>
      <c r="E1133" s="2">
        <f t="shared" si="636"/>
        <v>82</v>
      </c>
      <c r="F1133" s="3">
        <v>30763.489583333332</v>
      </c>
      <c r="G1133" s="3" t="s">
        <v>48</v>
      </c>
      <c r="H1133" s="3"/>
      <c r="J1133">
        <v>1015</v>
      </c>
      <c r="K1133">
        <v>21.7</v>
      </c>
      <c r="L1133">
        <v>37.299999999999997</v>
      </c>
      <c r="M1133">
        <v>38</v>
      </c>
      <c r="N1133">
        <v>350</v>
      </c>
      <c r="O1133" t="s">
        <v>46</v>
      </c>
      <c r="P1133">
        <v>18.2</v>
      </c>
      <c r="Q1133">
        <v>18.888000000000002</v>
      </c>
      <c r="R1133">
        <v>345</v>
      </c>
      <c r="S1133">
        <v>1.5408999999999999</v>
      </c>
      <c r="T1133">
        <v>81.599999999999994</v>
      </c>
      <c r="U1133">
        <v>23.3</v>
      </c>
      <c r="V1133">
        <v>227</v>
      </c>
      <c r="W1133">
        <v>1800</v>
      </c>
      <c r="X1133">
        <v>5.5526999999999997</v>
      </c>
      <c r="Y1133">
        <v>1.081</v>
      </c>
      <c r="Z1133">
        <v>3.8999999999999998E-3</v>
      </c>
      <c r="AA1133">
        <v>57</v>
      </c>
      <c r="AM1133">
        <v>212</v>
      </c>
      <c r="AN1133">
        <f t="shared" si="632"/>
        <v>2464.7684400000003</v>
      </c>
      <c r="AO1133">
        <f t="shared" si="627"/>
        <v>42.316513934068745</v>
      </c>
      <c r="AQ1133">
        <f t="shared" si="628"/>
        <v>0.20893812129637374</v>
      </c>
      <c r="AS1133">
        <f>0.15852+0.0847*COS(RADIANS(E1133/365*360))</f>
        <v>0.17194997991823549</v>
      </c>
      <c r="AU1133">
        <v>1800</v>
      </c>
      <c r="AV1133">
        <f t="shared" si="629"/>
        <v>38.888517245750577</v>
      </c>
      <c r="AW1133">
        <f t="shared" si="630"/>
        <v>45.72982749654004</v>
      </c>
      <c r="AX1133">
        <f t="shared" si="631"/>
        <v>1.1759210876454032</v>
      </c>
      <c r="AY1133" s="5"/>
      <c r="BD1133" s="5"/>
    </row>
    <row r="1134" spans="1:61">
      <c r="E1134" s="2"/>
      <c r="F1134" s="3"/>
      <c r="H1134" s="3"/>
    </row>
    <row r="1135" spans="1:61">
      <c r="A1135">
        <v>646</v>
      </c>
      <c r="B1135">
        <v>82</v>
      </c>
      <c r="C1135" t="s">
        <v>58</v>
      </c>
      <c r="D1135">
        <v>1</v>
      </c>
      <c r="E1135" s="2">
        <f t="shared" ref="E1135:E1143" si="637">ROUND(F1135,0)-"1-1-84"</f>
        <v>82</v>
      </c>
      <c r="F1135" s="3">
        <v>30763.658333333333</v>
      </c>
      <c r="G1135" s="3" t="s">
        <v>48</v>
      </c>
      <c r="H1135" s="3"/>
      <c r="J1135">
        <v>1015</v>
      </c>
      <c r="K1135">
        <v>17.600000000000001</v>
      </c>
      <c r="L1135">
        <v>40</v>
      </c>
      <c r="M1135">
        <v>46.9</v>
      </c>
      <c r="N1135">
        <v>350</v>
      </c>
      <c r="O1135" t="s">
        <v>46</v>
      </c>
      <c r="P1135">
        <v>15.8</v>
      </c>
      <c r="Q1135">
        <v>12.952999999999999</v>
      </c>
      <c r="R1135">
        <v>350</v>
      </c>
      <c r="S1135">
        <v>0.24030000000000001</v>
      </c>
      <c r="T1135">
        <v>18.600000000000001</v>
      </c>
      <c r="U1135">
        <v>18.3</v>
      </c>
      <c r="V1135">
        <v>334</v>
      </c>
      <c r="W1135">
        <v>52</v>
      </c>
      <c r="X1135">
        <v>9.6799999999999997E-2</v>
      </c>
      <c r="Y1135">
        <v>0.21299999999999999</v>
      </c>
      <c r="Z1135">
        <v>9.0000000000000006E-5</v>
      </c>
      <c r="AA1135">
        <v>16</v>
      </c>
      <c r="AH1135">
        <v>-1.5227999999999999</v>
      </c>
      <c r="AI1135">
        <v>3.1099999999999999E-2</v>
      </c>
      <c r="AJ1135">
        <v>2</v>
      </c>
      <c r="AK1135">
        <f>AVERAGE(U1135:U1136)</f>
        <v>17.700000000000003</v>
      </c>
      <c r="AL1135">
        <f>AVERAGE(V1135:V1136)</f>
        <v>258</v>
      </c>
      <c r="AM1135">
        <v>212</v>
      </c>
      <c r="AN1135">
        <f>8.314*(AK1135+273.16)</f>
        <v>2418.2100399999999</v>
      </c>
      <c r="AO1135">
        <f t="shared" ref="AO1135:AO1143" si="638">0.5*AM1135/1.01325*1000/EXP(-3.9489+28990/AN1135)</f>
        <v>33.741395355468306</v>
      </c>
      <c r="AP1135">
        <f>LN(-AH1135)+57052/AN1135</f>
        <v>24.013207734081263</v>
      </c>
      <c r="AQ1135">
        <f t="shared" ref="AQ1135:AQ1143" si="639">EXP(AP$1135-57052/AN1135)</f>
        <v>1.5228000000000019</v>
      </c>
      <c r="AR1135">
        <f>AI1135*4*(1+2*AO1135/AL1135)/(1-AO1135/AL1135)</f>
        <v>0.18055074956263364</v>
      </c>
      <c r="AS1135">
        <f>0.15852+0.0847*COS(RADIANS(E1135/365*360))</f>
        <v>0.17194997991823549</v>
      </c>
      <c r="AT1135">
        <f>0.000000926*E1135*E1135 - 0.000385884*E1135+ 0.056568805</f>
        <v>3.1152740999999998E-2</v>
      </c>
      <c r="AU1135">
        <v>52</v>
      </c>
      <c r="AV1135">
        <f t="shared" ref="AV1135:AV1143" si="640">(X1135+AQ1135)/(V1135-AO1135)*(4*V1135+8*AO1135)</f>
        <v>8.6624198977443143</v>
      </c>
      <c r="AW1135">
        <f t="shared" ref="AW1135:AW1143" si="641">(X1135+AQ1135)/(V1135-AO1135)*(4.5*V1135+10.5*AO1135)</f>
        <v>10.018224872180392</v>
      </c>
      <c r="AX1135">
        <f t="shared" ref="AX1135:AX1143" si="642">AW1135/AV1135</f>
        <v>1.1565157300662749</v>
      </c>
      <c r="AY1135" s="5"/>
      <c r="BD1135" s="5"/>
      <c r="BG1135">
        <f>AVERAGE(BA1135:BA1143)</f>
        <v>34.125490270666766</v>
      </c>
      <c r="BH1135">
        <f>AVERAGE(BF1135:BF1143)</f>
        <v>16.644531170933536</v>
      </c>
      <c r="BI1135">
        <f>BG1135/BH1135</f>
        <v>2.0502524174583154</v>
      </c>
    </row>
    <row r="1136" spans="1:61">
      <c r="A1136">
        <v>646</v>
      </c>
      <c r="B1136">
        <v>82</v>
      </c>
      <c r="C1136" t="s">
        <v>58</v>
      </c>
      <c r="D1136">
        <v>1</v>
      </c>
      <c r="E1136" s="2">
        <f t="shared" si="637"/>
        <v>82</v>
      </c>
      <c r="F1136" s="3">
        <v>30763.631944444445</v>
      </c>
      <c r="G1136" s="3" t="s">
        <v>48</v>
      </c>
      <c r="H1136" s="3"/>
      <c r="J1136">
        <v>1015</v>
      </c>
      <c r="K1136">
        <v>16.5</v>
      </c>
      <c r="L1136">
        <v>42.9</v>
      </c>
      <c r="M1136">
        <v>41.9</v>
      </c>
      <c r="N1136">
        <v>350</v>
      </c>
      <c r="O1136" t="s">
        <v>46</v>
      </c>
      <c r="P1136">
        <v>16.600000000000001</v>
      </c>
      <c r="Q1136">
        <v>11.422000000000001</v>
      </c>
      <c r="R1136">
        <v>349</v>
      </c>
      <c r="S1136">
        <v>0.16159999999999999</v>
      </c>
      <c r="T1136">
        <v>14.1</v>
      </c>
      <c r="U1136">
        <v>17.100000000000001</v>
      </c>
      <c r="V1136">
        <v>182</v>
      </c>
      <c r="W1136">
        <v>95</v>
      </c>
      <c r="X1136">
        <v>1.4360999999999999</v>
      </c>
      <c r="Y1136">
        <v>0.14299999999999999</v>
      </c>
      <c r="Z1136">
        <v>1.2700000000000001E-3</v>
      </c>
      <c r="AA1136">
        <v>13</v>
      </c>
      <c r="AM1136">
        <v>212</v>
      </c>
      <c r="AN1136">
        <f t="shared" ref="AN1136:AN1143" si="643">8.314*(U1136+273.16)</f>
        <v>2413.2216400000002</v>
      </c>
      <c r="AO1136">
        <f t="shared" si="638"/>
        <v>32.915526122449677</v>
      </c>
      <c r="AQ1136">
        <f t="shared" si="639"/>
        <v>1.4503168871130703</v>
      </c>
      <c r="AS1136">
        <f>0.15852+0.0847*COS(RADIANS(E1136/365*360))</f>
        <v>0.17194997991823549</v>
      </c>
      <c r="AU1136">
        <v>95</v>
      </c>
      <c r="AV1136">
        <f t="shared" si="640"/>
        <v>19.192977397182823</v>
      </c>
      <c r="AW1136">
        <f t="shared" si="641"/>
        <v>22.548013302921994</v>
      </c>
      <c r="AX1136">
        <f t="shared" si="642"/>
        <v>1.1748053903419711</v>
      </c>
      <c r="AY1136" s="5"/>
      <c r="BD1136" s="5"/>
    </row>
    <row r="1137" spans="1:61">
      <c r="A1137">
        <v>646</v>
      </c>
      <c r="B1137">
        <v>82</v>
      </c>
      <c r="C1137" t="s">
        <v>58</v>
      </c>
      <c r="D1137">
        <v>1</v>
      </c>
      <c r="E1137" s="2">
        <f t="shared" si="637"/>
        <v>82</v>
      </c>
      <c r="F1137" s="3">
        <v>30763.605555555554</v>
      </c>
      <c r="G1137" s="3" t="s">
        <v>48</v>
      </c>
      <c r="H1137" s="3"/>
      <c r="J1137">
        <v>1015</v>
      </c>
      <c r="K1137">
        <v>26.4</v>
      </c>
      <c r="L1137">
        <v>37.6</v>
      </c>
      <c r="M1137">
        <v>41.9</v>
      </c>
      <c r="N1137">
        <v>350</v>
      </c>
      <c r="O1137" t="s">
        <v>46</v>
      </c>
      <c r="P1137">
        <v>16.600000000000001</v>
      </c>
      <c r="Q1137">
        <v>11.598000000000001</v>
      </c>
      <c r="R1137">
        <v>349</v>
      </c>
      <c r="S1137">
        <v>0.374</v>
      </c>
      <c r="T1137">
        <v>32.200000000000003</v>
      </c>
      <c r="U1137">
        <v>20.8</v>
      </c>
      <c r="V1137">
        <v>244</v>
      </c>
      <c r="W1137">
        <v>106</v>
      </c>
      <c r="X1137">
        <v>2.0026000000000002</v>
      </c>
      <c r="Y1137">
        <v>0.33200000000000002</v>
      </c>
      <c r="Z1137">
        <v>1.7799999999999999E-3</v>
      </c>
      <c r="AA1137">
        <v>29</v>
      </c>
      <c r="AM1137">
        <v>212</v>
      </c>
      <c r="AN1137">
        <f t="shared" si="643"/>
        <v>2443.9834400000004</v>
      </c>
      <c r="AO1137">
        <f t="shared" si="638"/>
        <v>38.288473049032525</v>
      </c>
      <c r="AQ1137">
        <f t="shared" si="639"/>
        <v>1.9529688598006996</v>
      </c>
      <c r="AS1137">
        <f>0.15852+0.0847*COS(RADIANS(E1137/365*360))</f>
        <v>0.17194997991823549</v>
      </c>
      <c r="AU1137">
        <v>106</v>
      </c>
      <c r="AV1137">
        <f t="shared" si="640"/>
        <v>24.657134268567532</v>
      </c>
      <c r="AW1137">
        <f t="shared" si="641"/>
        <v>28.843633405809065</v>
      </c>
      <c r="AX1137">
        <f t="shared" si="642"/>
        <v>1.1697885525398792</v>
      </c>
      <c r="AY1137" s="5"/>
      <c r="BD1137" s="5"/>
    </row>
    <row r="1138" spans="1:61">
      <c r="A1138">
        <v>646</v>
      </c>
      <c r="B1138">
        <v>82</v>
      </c>
      <c r="C1138" t="s">
        <v>58</v>
      </c>
      <c r="D1138">
        <v>1</v>
      </c>
      <c r="E1138" s="2">
        <f t="shared" si="637"/>
        <v>82</v>
      </c>
      <c r="F1138" s="3">
        <v>30763.520833333332</v>
      </c>
      <c r="G1138" s="3" t="s">
        <v>48</v>
      </c>
      <c r="H1138" s="3"/>
      <c r="J1138">
        <v>1015</v>
      </c>
      <c r="K1138">
        <v>16.600000000000001</v>
      </c>
      <c r="L1138">
        <v>51</v>
      </c>
      <c r="M1138">
        <v>47.8</v>
      </c>
      <c r="N1138">
        <v>350</v>
      </c>
      <c r="O1138" t="s">
        <v>46</v>
      </c>
      <c r="P1138">
        <v>17</v>
      </c>
      <c r="Q1138">
        <v>10.217000000000001</v>
      </c>
      <c r="R1138">
        <v>349</v>
      </c>
      <c r="S1138">
        <v>0.40239999999999998</v>
      </c>
      <c r="T1138">
        <v>39.4</v>
      </c>
      <c r="U1138">
        <v>17.399999999999999</v>
      </c>
      <c r="V1138">
        <v>266</v>
      </c>
      <c r="W1138">
        <v>138</v>
      </c>
      <c r="X1138">
        <v>1.9044000000000001</v>
      </c>
      <c r="Y1138">
        <v>0.35699999999999998</v>
      </c>
      <c r="Z1138">
        <v>1.6900000000000001E-3</v>
      </c>
      <c r="AA1138">
        <v>35</v>
      </c>
      <c r="AM1138">
        <v>212</v>
      </c>
      <c r="AN1138">
        <f t="shared" si="643"/>
        <v>2415.7158399999998</v>
      </c>
      <c r="AO1138">
        <f t="shared" si="638"/>
        <v>33.326328884140914</v>
      </c>
      <c r="AQ1138">
        <f t="shared" si="639"/>
        <v>1.4861540180925088</v>
      </c>
      <c r="AS1138">
        <f>0.15852+0.0847*COS(RADIANS(E1138/365*360))</f>
        <v>0.17194997991823549</v>
      </c>
      <c r="AU1138">
        <v>138</v>
      </c>
      <c r="AV1138">
        <f t="shared" si="640"/>
        <v>19.389848451976803</v>
      </c>
      <c r="AW1138">
        <f t="shared" si="641"/>
        <v>22.54203355592475</v>
      </c>
      <c r="AX1138">
        <f t="shared" si="642"/>
        <v>1.1625688365618236</v>
      </c>
      <c r="AY1138" s="5"/>
      <c r="BD1138" s="5"/>
    </row>
    <row r="1139" spans="1:61">
      <c r="A1139">
        <v>646</v>
      </c>
      <c r="B1139">
        <v>82</v>
      </c>
      <c r="C1139" t="s">
        <v>58</v>
      </c>
      <c r="D1139">
        <v>1</v>
      </c>
      <c r="E1139" s="2">
        <f t="shared" si="637"/>
        <v>82</v>
      </c>
      <c r="F1139" s="3">
        <v>30763.523611111112</v>
      </c>
      <c r="G1139" s="3" t="s">
        <v>48</v>
      </c>
      <c r="H1139" s="3"/>
      <c r="J1139">
        <v>1015</v>
      </c>
      <c r="K1139">
        <v>16.600000000000001</v>
      </c>
      <c r="L1139">
        <v>50.7</v>
      </c>
      <c r="M1139">
        <v>47.5</v>
      </c>
      <c r="N1139">
        <v>350</v>
      </c>
      <c r="O1139" t="s">
        <v>46</v>
      </c>
      <c r="P1139">
        <v>17.3</v>
      </c>
      <c r="Q1139">
        <v>10.023999999999999</v>
      </c>
      <c r="R1139">
        <v>349</v>
      </c>
      <c r="S1139">
        <v>0.39319999999999999</v>
      </c>
      <c r="T1139">
        <v>39.200000000000003</v>
      </c>
      <c r="U1139">
        <v>17.2</v>
      </c>
      <c r="V1139">
        <v>266</v>
      </c>
      <c r="W1139">
        <v>139</v>
      </c>
      <c r="X1139">
        <v>1.9126000000000001</v>
      </c>
      <c r="Y1139">
        <v>0.34899999999999998</v>
      </c>
      <c r="Z1139">
        <v>1.6999999999999999E-3</v>
      </c>
      <c r="AA1139">
        <v>35</v>
      </c>
      <c r="AM1139">
        <v>212</v>
      </c>
      <c r="AN1139">
        <f t="shared" si="643"/>
        <v>2414.0530400000002</v>
      </c>
      <c r="AO1139">
        <f t="shared" si="638"/>
        <v>33.051988748672713</v>
      </c>
      <c r="AQ1139">
        <f t="shared" si="639"/>
        <v>1.4621737286175036</v>
      </c>
      <c r="AS1139">
        <f>0.15852+0.0847*COS(RADIANS(E1139/365*360))</f>
        <v>0.17194997991823549</v>
      </c>
      <c r="AU1139">
        <v>139</v>
      </c>
      <c r="AV1139">
        <f t="shared" si="640"/>
        <v>19.245080005739421</v>
      </c>
      <c r="AW1139">
        <f t="shared" si="641"/>
        <v>22.368963142865521</v>
      </c>
      <c r="AX1139">
        <f t="shared" si="642"/>
        <v>1.1623211301898704</v>
      </c>
      <c r="AY1139" s="5"/>
      <c r="BD1139" s="5"/>
    </row>
    <row r="1140" spans="1:61">
      <c r="A1140">
        <v>646</v>
      </c>
      <c r="B1140">
        <v>82</v>
      </c>
      <c r="C1140" t="s">
        <v>58</v>
      </c>
      <c r="D1140">
        <v>1</v>
      </c>
      <c r="E1140" s="2">
        <f t="shared" si="637"/>
        <v>82</v>
      </c>
      <c r="F1140" s="3">
        <v>30763.529166666667</v>
      </c>
      <c r="G1140" s="3" t="s">
        <v>48</v>
      </c>
      <c r="H1140" s="3"/>
      <c r="J1140">
        <v>1015</v>
      </c>
      <c r="K1140">
        <v>17.8</v>
      </c>
      <c r="L1140">
        <v>48.5</v>
      </c>
      <c r="M1140">
        <v>45.7</v>
      </c>
      <c r="N1140">
        <v>350</v>
      </c>
      <c r="O1140" t="s">
        <v>46</v>
      </c>
      <c r="P1140">
        <v>18</v>
      </c>
      <c r="Q1140">
        <v>11.79</v>
      </c>
      <c r="R1140">
        <v>349</v>
      </c>
      <c r="S1140">
        <v>0.40139999999999998</v>
      </c>
      <c r="T1140">
        <v>34</v>
      </c>
      <c r="U1140">
        <v>18.8</v>
      </c>
      <c r="V1140">
        <v>237</v>
      </c>
      <c r="W1140">
        <v>300</v>
      </c>
      <c r="X1140">
        <v>2.2530999999999999</v>
      </c>
      <c r="Y1140">
        <v>0.35599999999999998</v>
      </c>
      <c r="Z1140">
        <v>2E-3</v>
      </c>
      <c r="AA1140">
        <v>30</v>
      </c>
      <c r="AM1140">
        <v>212</v>
      </c>
      <c r="AN1140">
        <f t="shared" si="643"/>
        <v>2427.3554400000003</v>
      </c>
      <c r="AO1140">
        <f t="shared" si="638"/>
        <v>35.300342608036253</v>
      </c>
      <c r="AQ1140">
        <f t="shared" si="639"/>
        <v>1.6643578437502426</v>
      </c>
      <c r="AS1140">
        <f>0.15852+0.0847*COS(RADIANS(E1140/365*360))</f>
        <v>0.17194997991823549</v>
      </c>
      <c r="AU1140">
        <v>300</v>
      </c>
      <c r="AV1140">
        <f t="shared" si="640"/>
        <v>23.897169338288894</v>
      </c>
      <c r="AW1140">
        <f t="shared" si="641"/>
        <v>27.912732750985995</v>
      </c>
      <c r="AX1140">
        <f t="shared" si="642"/>
        <v>1.1680351072485904</v>
      </c>
      <c r="AY1140" s="5">
        <f>W1140*AS1140*AV1140/SQRT(W1140^2*AS1140^2-AV1140^2)</f>
        <v>26.965175929846939</v>
      </c>
      <c r="AZ1140">
        <f>LN(AY1140)-LN(1+EXP(614.6/8.314-200000/AN1140))+32879/AN1140</f>
        <v>16.839530614751901</v>
      </c>
      <c r="BA1140">
        <f>EXP(AZ1140-32879/8.314/298.16)/(1+EXP(614.6/8.314-200000/298.16/8.314))</f>
        <v>35.688791683204812</v>
      </c>
      <c r="BB1140">
        <f>+EXP(11.88-14510/AN1140)*1000</f>
        <v>365878.41427053232</v>
      </c>
      <c r="BC1140">
        <f>+EXP(38.08-80470/AN1140)</f>
        <v>138.19907530810676</v>
      </c>
      <c r="BD1140" s="5">
        <f>(X1140+AQ1140)*(V1140+BC1140*(1+212.78/BB1140*1000))/(V1140-AO1140)</f>
        <v>8.8481875954640721</v>
      </c>
      <c r="BE1140">
        <f>+LN(BD1140)-LN(1+EXP(645/8.31-203000/AN1140))+(74000/AN1140)</f>
        <v>32.663620899654482</v>
      </c>
      <c r="BF1140">
        <f>EXP(BE1140-74000/8.314/298.16)/(1+EXP(645/8.314-203000/298.16/8.314))</f>
        <v>16.417829200761133</v>
      </c>
    </row>
    <row r="1141" spans="1:61">
      <c r="A1141">
        <v>646</v>
      </c>
      <c r="B1141">
        <v>82</v>
      </c>
      <c r="C1141" t="s">
        <v>58</v>
      </c>
      <c r="D1141">
        <v>1</v>
      </c>
      <c r="E1141" s="2">
        <f t="shared" si="637"/>
        <v>82</v>
      </c>
      <c r="F1141" s="3">
        <v>30763.527777777777</v>
      </c>
      <c r="G1141" s="3" t="s">
        <v>48</v>
      </c>
      <c r="H1141" s="3"/>
      <c r="J1141">
        <v>1015</v>
      </c>
      <c r="K1141">
        <v>17.5</v>
      </c>
      <c r="L1141">
        <v>49.4</v>
      </c>
      <c r="M1141">
        <v>46</v>
      </c>
      <c r="N1141">
        <v>350</v>
      </c>
      <c r="O1141" t="s">
        <v>46</v>
      </c>
      <c r="P1141">
        <v>17.899999999999999</v>
      </c>
      <c r="Q1141">
        <v>11.526999999999999</v>
      </c>
      <c r="R1141">
        <v>349</v>
      </c>
      <c r="S1141">
        <v>0.38569999999999999</v>
      </c>
      <c r="T1141">
        <v>33.5</v>
      </c>
      <c r="U1141">
        <v>18.600000000000001</v>
      </c>
      <c r="V1141">
        <v>243</v>
      </c>
      <c r="W1141">
        <v>400</v>
      </c>
      <c r="X1141">
        <v>2.0969000000000002</v>
      </c>
      <c r="Y1141">
        <v>0.34200000000000003</v>
      </c>
      <c r="Z1141">
        <v>1.8600000000000001E-3</v>
      </c>
      <c r="AA1141">
        <v>30</v>
      </c>
      <c r="AM1141">
        <v>212</v>
      </c>
      <c r="AN1141">
        <f t="shared" si="643"/>
        <v>2425.6926400000002</v>
      </c>
      <c r="AO1141">
        <f t="shared" si="638"/>
        <v>35.012522284009364</v>
      </c>
      <c r="AQ1141">
        <f t="shared" si="639"/>
        <v>1.6377570537924357</v>
      </c>
      <c r="AS1141">
        <f>0.15852+0.0847*COS(RADIANS(E1141/365*360))</f>
        <v>0.17194997991823549</v>
      </c>
      <c r="AU1141">
        <v>400</v>
      </c>
      <c r="AV1141">
        <f t="shared" si="640"/>
        <v>22.482914905213335</v>
      </c>
      <c r="AW1141">
        <f t="shared" si="641"/>
        <v>26.236315104620449</v>
      </c>
      <c r="AX1141">
        <f t="shared" si="642"/>
        <v>1.1669445539082113</v>
      </c>
      <c r="AY1141" s="5">
        <f>W1141*AS1141*AV1141/SQRT(W1141^2*AS1141^2-AV1141^2)</f>
        <v>23.789800615842115</v>
      </c>
      <c r="AZ1141">
        <f>LN(AY1141)-LN(1+EXP(614.6/8.314-200000/AN1141))+32879/AN1141</f>
        <v>16.723537970059276</v>
      </c>
      <c r="BA1141">
        <f>EXP(AZ1141-32879/8.314/298.16)/(1+EXP(614.6/8.314-200000/298.16/8.314))</f>
        <v>31.780218495734612</v>
      </c>
      <c r="BB1141">
        <f>+EXP(11.88-14510/AN1141)*1000</f>
        <v>364382.22831332404</v>
      </c>
      <c r="BC1141">
        <f>+EXP(38.08-80470/AN1141)</f>
        <v>135.09391038520093</v>
      </c>
      <c r="BD1141" s="5">
        <f>(X1141+AQ1141)*(V1141+BC1141*(1+212.78/BB1141*1000))/(V1141-AO1141)</f>
        <v>8.205636600785029</v>
      </c>
      <c r="BE1141">
        <f>+LN(BD1141)-LN(1+EXP(645/8.31-203000/AN1141))+(74000/AN1141)</f>
        <v>32.609263486835935</v>
      </c>
      <c r="BF1141">
        <f>EXP(BE1141-74000/8.314/298.16)/(1+EXP(645/8.314-203000/298.16/8.314))</f>
        <v>15.549220020032775</v>
      </c>
    </row>
    <row r="1142" spans="1:61">
      <c r="A1142">
        <v>646</v>
      </c>
      <c r="B1142">
        <v>82</v>
      </c>
      <c r="C1142" t="s">
        <v>58</v>
      </c>
      <c r="D1142">
        <v>1</v>
      </c>
      <c r="E1142" s="2">
        <f t="shared" si="637"/>
        <v>82</v>
      </c>
      <c r="F1142" s="3">
        <v>30763.604166666668</v>
      </c>
      <c r="G1142" s="3" t="s">
        <v>48</v>
      </c>
      <c r="H1142" s="3"/>
      <c r="J1142">
        <v>1015</v>
      </c>
      <c r="K1142">
        <v>20.6</v>
      </c>
      <c r="L1142">
        <v>36.9</v>
      </c>
      <c r="M1142">
        <v>31.3</v>
      </c>
      <c r="N1142">
        <v>350</v>
      </c>
      <c r="O1142" t="s">
        <v>46</v>
      </c>
      <c r="P1142">
        <v>23.9</v>
      </c>
      <c r="Q1142">
        <v>16.189</v>
      </c>
      <c r="R1142">
        <v>349</v>
      </c>
      <c r="S1142">
        <v>0.29849999999999999</v>
      </c>
      <c r="T1142">
        <v>18.399999999999999</v>
      </c>
      <c r="U1142">
        <v>21.2</v>
      </c>
      <c r="V1142">
        <v>219</v>
      </c>
      <c r="W1142">
        <v>700</v>
      </c>
      <c r="X1142">
        <v>1.411</v>
      </c>
      <c r="Y1142">
        <v>0.26500000000000001</v>
      </c>
      <c r="Z1142">
        <v>1.25E-3</v>
      </c>
      <c r="AA1142">
        <v>16</v>
      </c>
      <c r="AM1142">
        <v>212</v>
      </c>
      <c r="AN1142">
        <f t="shared" si="643"/>
        <v>2447.3090400000001</v>
      </c>
      <c r="AO1142">
        <f t="shared" si="638"/>
        <v>38.910635851826122</v>
      </c>
      <c r="AQ1142">
        <f t="shared" si="639"/>
        <v>2.0159130392779865</v>
      </c>
      <c r="AS1142">
        <f>0.15852+0.0847*COS(RADIANS(E1142/365*360))</f>
        <v>0.17194997991823549</v>
      </c>
      <c r="AU1142">
        <v>700</v>
      </c>
      <c r="AV1142">
        <f t="shared" si="640"/>
        <v>22.592798661877762</v>
      </c>
      <c r="AW1142">
        <f t="shared" si="641"/>
        <v>26.527541807708207</v>
      </c>
      <c r="AX1142">
        <f t="shared" si="642"/>
        <v>1.174159173669342</v>
      </c>
      <c r="AY1142" s="5"/>
      <c r="BD1142" s="5"/>
    </row>
    <row r="1143" spans="1:61">
      <c r="A1143">
        <v>646</v>
      </c>
      <c r="B1143">
        <v>82</v>
      </c>
      <c r="C1143" t="s">
        <v>58</v>
      </c>
      <c r="D1143">
        <v>1</v>
      </c>
      <c r="E1143" s="2">
        <f t="shared" si="637"/>
        <v>82</v>
      </c>
      <c r="F1143" s="3">
        <v>30763.525694444445</v>
      </c>
      <c r="G1143" s="3" t="s">
        <v>48</v>
      </c>
      <c r="H1143" s="3"/>
      <c r="J1143">
        <v>1015</v>
      </c>
      <c r="K1143">
        <v>17.100000000000001</v>
      </c>
      <c r="L1143">
        <v>49.9</v>
      </c>
      <c r="M1143">
        <v>47</v>
      </c>
      <c r="N1143">
        <v>350</v>
      </c>
      <c r="O1143" t="s">
        <v>46</v>
      </c>
      <c r="P1143">
        <v>17.600000000000001</v>
      </c>
      <c r="Q1143">
        <v>11.676</v>
      </c>
      <c r="R1143">
        <v>348</v>
      </c>
      <c r="S1143">
        <v>0.50329999999999997</v>
      </c>
      <c r="T1143">
        <v>43.1</v>
      </c>
      <c r="U1143">
        <v>18.600000000000001</v>
      </c>
      <c r="V1143">
        <v>243</v>
      </c>
      <c r="W1143">
        <v>1400</v>
      </c>
      <c r="X1143">
        <v>2.6775000000000002</v>
      </c>
      <c r="Y1143">
        <v>0.44700000000000001</v>
      </c>
      <c r="Z1143">
        <v>2.3800000000000002E-3</v>
      </c>
      <c r="AA1143">
        <v>38</v>
      </c>
      <c r="AM1143">
        <v>212</v>
      </c>
      <c r="AN1143">
        <f t="shared" si="643"/>
        <v>2425.6926400000002</v>
      </c>
      <c r="AO1143">
        <f t="shared" si="638"/>
        <v>35.012522284009364</v>
      </c>
      <c r="AQ1143">
        <f t="shared" si="639"/>
        <v>1.6377570537924357</v>
      </c>
      <c r="AS1143">
        <f>0.15852+0.0847*COS(RADIANS(E1143/365*360))</f>
        <v>0.17194997991823549</v>
      </c>
      <c r="AU1143">
        <v>1400</v>
      </c>
      <c r="AV1143">
        <f t="shared" si="640"/>
        <v>25.978170347934999</v>
      </c>
      <c r="AW1143">
        <f t="shared" si="641"/>
        <v>30.315084408022528</v>
      </c>
      <c r="AX1143">
        <f t="shared" si="642"/>
        <v>1.1669445539082113</v>
      </c>
      <c r="AY1143" s="5">
        <f>W1143*AS1143*AV1143/SQRT(W1143^2*AS1143^2-AV1143^2)</f>
        <v>26.130768376477118</v>
      </c>
      <c r="AZ1143">
        <f>LN(AY1143)-LN(1+EXP(614.6/8.314-200000/AN1143))+32879/AN1143</f>
        <v>16.817394511798632</v>
      </c>
      <c r="BA1143">
        <f>EXP(AZ1143-32879/8.314/298.16)/(1+EXP(614.6/8.314-200000/298.16/8.314))</f>
        <v>34.907460633060865</v>
      </c>
      <c r="BB1143">
        <f>+EXP(11.88-14510/AN1143)*1000</f>
        <v>364382.22831332404</v>
      </c>
      <c r="BC1143">
        <f>+EXP(38.08-80470/AN1143)</f>
        <v>135.09391038520093</v>
      </c>
      <c r="BD1143" s="5">
        <f>(X1143+AQ1143)*(V1143+BC1143*(1+212.78/BB1143*1000))/(V1143-AO1143)</f>
        <v>9.4813073094456524</v>
      </c>
      <c r="BE1143">
        <f>+LN(BD1143)-LN(1+EXP(645/8.31-203000/AN1143))+(74000/AN1143)</f>
        <v>32.753764386970225</v>
      </c>
      <c r="BF1143">
        <f>EXP(BE1143-74000/8.314/298.16)/(1+EXP(645/8.314-203000/298.16/8.314))</f>
        <v>17.966544292006695</v>
      </c>
    </row>
    <row r="1144" spans="1:61">
      <c r="E1144" s="2"/>
      <c r="F1144" s="3"/>
      <c r="H1144" s="3"/>
    </row>
    <row r="1145" spans="1:61">
      <c r="A1145">
        <v>648</v>
      </c>
      <c r="B1145">
        <v>82</v>
      </c>
      <c r="C1145" t="s">
        <v>58</v>
      </c>
      <c r="D1145">
        <v>1</v>
      </c>
      <c r="E1145" s="2">
        <f t="shared" ref="E1145:E1197" si="644">ROUND(F1145,0)-"1-1-84"</f>
        <v>82</v>
      </c>
      <c r="F1145" s="3">
        <v>30763.774305555555</v>
      </c>
      <c r="G1145" s="3" t="s">
        <v>48</v>
      </c>
      <c r="H1145" s="3"/>
      <c r="J1145">
        <v>1015</v>
      </c>
      <c r="K1145">
        <v>21</v>
      </c>
      <c r="L1145">
        <v>51.2</v>
      </c>
      <c r="M1145" t="s">
        <v>46</v>
      </c>
      <c r="N1145">
        <v>125</v>
      </c>
      <c r="O1145">
        <v>11.9</v>
      </c>
      <c r="P1145">
        <v>13.9</v>
      </c>
      <c r="Q1145">
        <v>1.012</v>
      </c>
      <c r="R1145">
        <v>125</v>
      </c>
      <c r="S1145">
        <v>0.24540000000000001</v>
      </c>
      <c r="T1145">
        <v>242.5</v>
      </c>
      <c r="U1145">
        <v>11.7</v>
      </c>
      <c r="V1145">
        <v>125</v>
      </c>
      <c r="W1145">
        <v>53</v>
      </c>
      <c r="X1145">
        <v>-0.11550000000000001</v>
      </c>
      <c r="Y1145">
        <v>0.159</v>
      </c>
      <c r="Z1145">
        <v>-6.9999999999999994E-5</v>
      </c>
      <c r="AA1145">
        <v>157</v>
      </c>
      <c r="AH1145" s="4">
        <f>0.5*(AVERAGE(X1145:X1145)-AVERAGE(W1145:W1145)*AT1145)</f>
        <v>-0.88329763649999993</v>
      </c>
      <c r="AK1145">
        <f>U1145</f>
        <v>11.7</v>
      </c>
      <c r="AM1145">
        <v>212</v>
      </c>
      <c r="AN1145">
        <f>8.314*(AK1145+273.16)</f>
        <v>2368.3260399999999</v>
      </c>
      <c r="AO1145">
        <f t="shared" ref="AO1145:AO1165" si="645">0.5*AM1145/1.01325*1000/EXP(-3.9489+28990/AN1145)</f>
        <v>26.212020688467401</v>
      </c>
      <c r="AP1145">
        <f>LN(-AH1145)+57052/AN1145</f>
        <v>23.965495549869441</v>
      </c>
      <c r="AQ1145">
        <f t="shared" ref="AQ1145:AQ1165" si="646">EXP(AP$1145-57052/AN1145)</f>
        <v>0.88329763650000137</v>
      </c>
      <c r="AS1145">
        <f>0.15852+0.0847*COS(RADIANS(E1145/365*360))</f>
        <v>0.17194997991823549</v>
      </c>
      <c r="AT1145">
        <f>0.000000926*E1145*E1145 - 0.000385884*E1145+ 0.056568805</f>
        <v>3.1152740999999998E-2</v>
      </c>
      <c r="AU1145">
        <v>53</v>
      </c>
      <c r="AV1145">
        <f t="shared" ref="AV1145:AV1165" si="647">(X1145+AQ1145)/(V1145-AO1145)*(4*V1145+8*AO1145)</f>
        <v>5.5158840408262462</v>
      </c>
      <c r="AW1145">
        <f t="shared" ref="AW1145:AW1165" si="648">(X1145+AQ1145)/(V1145-AO1145)*(4.5*V1145+10.5*AO1145)</f>
        <v>6.5109562327828057</v>
      </c>
      <c r="AX1145">
        <f t="shared" ref="AX1145:AX1165" si="649">AW1145/AV1145</f>
        <v>1.1804012166665316</v>
      </c>
      <c r="AY1145" s="5"/>
      <c r="BD1145" s="5"/>
      <c r="BG1145">
        <f>AVERAGE(BA1145:BA1165)</f>
        <v>122.51770306630365</v>
      </c>
      <c r="BH1145">
        <f>AVERAGE(BF1145:BF1165)</f>
        <v>64.504469236022885</v>
      </c>
      <c r="BI1145">
        <f>BG1145/BH1145</f>
        <v>1.8993676642467892</v>
      </c>
    </row>
    <row r="1146" spans="1:61">
      <c r="A1146">
        <v>648</v>
      </c>
      <c r="B1146">
        <v>82</v>
      </c>
      <c r="C1146" t="s">
        <v>58</v>
      </c>
      <c r="D1146">
        <v>1</v>
      </c>
      <c r="E1146" s="2">
        <f>ROUND(F1146,0)-"1-1-84"+1</f>
        <v>82</v>
      </c>
      <c r="F1146" s="3">
        <v>30763.390277777777</v>
      </c>
      <c r="G1146" s="3" t="s">
        <v>48</v>
      </c>
      <c r="H1146" s="3"/>
      <c r="J1146">
        <v>1015</v>
      </c>
      <c r="K1146">
        <v>13.3</v>
      </c>
      <c r="L1146">
        <v>61.9</v>
      </c>
      <c r="M1146">
        <v>66.8</v>
      </c>
      <c r="N1146">
        <v>350</v>
      </c>
      <c r="O1146" t="s">
        <v>46</v>
      </c>
      <c r="P1146">
        <v>12.3</v>
      </c>
      <c r="Q1146">
        <v>6.1070000000000002</v>
      </c>
      <c r="R1146">
        <v>348</v>
      </c>
      <c r="S1146">
        <v>0.13869999999999999</v>
      </c>
      <c r="T1146">
        <v>22.7</v>
      </c>
      <c r="U1146">
        <v>13.6</v>
      </c>
      <c r="V1146">
        <v>197</v>
      </c>
      <c r="W1146">
        <v>173</v>
      </c>
      <c r="X1146">
        <v>2.1097000000000001</v>
      </c>
      <c r="Y1146">
        <v>0.09</v>
      </c>
      <c r="Z1146">
        <v>1.3600000000000001E-3</v>
      </c>
      <c r="AA1146">
        <v>15</v>
      </c>
      <c r="AM1146">
        <v>212</v>
      </c>
      <c r="AN1146">
        <f t="shared" ref="AN1146:AN1165" si="650">8.314*(U1146+273.16)</f>
        <v>2384.1226400000005</v>
      </c>
      <c r="AO1146">
        <f t="shared" si="645"/>
        <v>28.426505820609449</v>
      </c>
      <c r="AQ1146">
        <f t="shared" si="646"/>
        <v>1.0361568426128394</v>
      </c>
      <c r="AS1146">
        <f>0.15852+0.0847*COS(RADIANS(E1146/365*360))</f>
        <v>0.17194997991823549</v>
      </c>
      <c r="AU1146">
        <v>173</v>
      </c>
      <c r="AV1146">
        <f t="shared" si="647"/>
        <v>18.949247924814948</v>
      </c>
      <c r="AW1146">
        <f t="shared" si="648"/>
        <v>22.113631484712265</v>
      </c>
      <c r="AX1146">
        <f t="shared" si="649"/>
        <v>1.1669925673278783</v>
      </c>
      <c r="AY1146" s="5"/>
      <c r="BD1146" s="5"/>
    </row>
    <row r="1147" spans="1:61">
      <c r="A1147">
        <v>648</v>
      </c>
      <c r="B1147">
        <v>82</v>
      </c>
      <c r="C1147" t="s">
        <v>58</v>
      </c>
      <c r="D1147">
        <v>1</v>
      </c>
      <c r="E1147" s="2">
        <f t="shared" si="644"/>
        <v>82</v>
      </c>
      <c r="F1147" s="3">
        <v>30763.737499999999</v>
      </c>
      <c r="G1147" s="3" t="s">
        <v>48</v>
      </c>
      <c r="H1147" s="3"/>
      <c r="J1147">
        <v>1015</v>
      </c>
      <c r="K1147">
        <v>14.7</v>
      </c>
      <c r="L1147">
        <v>46.7</v>
      </c>
      <c r="M1147">
        <v>47.2</v>
      </c>
      <c r="N1147">
        <v>350</v>
      </c>
      <c r="O1147" t="s">
        <v>46</v>
      </c>
      <c r="P1147">
        <v>13.9</v>
      </c>
      <c r="Q1147">
        <v>9.4410000000000007</v>
      </c>
      <c r="R1147">
        <v>348</v>
      </c>
      <c r="S1147">
        <v>0.53</v>
      </c>
      <c r="T1147">
        <v>56.1</v>
      </c>
      <c r="U1147">
        <v>15.2</v>
      </c>
      <c r="V1147">
        <v>271</v>
      </c>
      <c r="W1147">
        <v>200</v>
      </c>
      <c r="X1147">
        <v>2.5520999999999998</v>
      </c>
      <c r="Y1147">
        <v>0.34200000000000003</v>
      </c>
      <c r="Z1147">
        <v>1.65E-3</v>
      </c>
      <c r="AA1147">
        <v>36</v>
      </c>
      <c r="AM1147">
        <v>212</v>
      </c>
      <c r="AN1147">
        <f t="shared" si="650"/>
        <v>2397.4250400000001</v>
      </c>
      <c r="AO1147">
        <f t="shared" si="645"/>
        <v>30.41059485152007</v>
      </c>
      <c r="AQ1147">
        <f t="shared" si="646"/>
        <v>1.1832878396781803</v>
      </c>
      <c r="AS1147">
        <f>0.15852+0.0847*COS(RADIANS(E1147/365*360))</f>
        <v>0.17194997991823549</v>
      </c>
      <c r="AU1147">
        <v>200</v>
      </c>
      <c r="AV1147">
        <f t="shared" si="647"/>
        <v>20.607405154841899</v>
      </c>
      <c r="AW1147">
        <f t="shared" si="648"/>
        <v>23.891562523713283</v>
      </c>
      <c r="AX1147">
        <f t="shared" si="649"/>
        <v>1.1593678264776457</v>
      </c>
      <c r="AY1147" s="5"/>
      <c r="BD1147" s="5"/>
    </row>
    <row r="1148" spans="1:61">
      <c r="A1148">
        <v>648</v>
      </c>
      <c r="B1148">
        <v>82</v>
      </c>
      <c r="C1148" t="s">
        <v>58</v>
      </c>
      <c r="D1148">
        <v>1</v>
      </c>
      <c r="E1148" s="2">
        <f t="shared" si="644"/>
        <v>82</v>
      </c>
      <c r="F1148" s="3">
        <v>30763.697916666668</v>
      </c>
      <c r="G1148" s="3" t="s">
        <v>48</v>
      </c>
      <c r="H1148" s="3"/>
      <c r="J1148">
        <v>1015</v>
      </c>
      <c r="K1148">
        <v>14.5</v>
      </c>
      <c r="L1148">
        <v>51</v>
      </c>
      <c r="M1148">
        <v>46.9</v>
      </c>
      <c r="N1148">
        <v>350</v>
      </c>
      <c r="O1148" t="s">
        <v>46</v>
      </c>
      <c r="P1148">
        <v>14.8</v>
      </c>
      <c r="Q1148">
        <v>8.3949999999999996</v>
      </c>
      <c r="R1148">
        <v>348</v>
      </c>
      <c r="S1148">
        <v>0.50770000000000004</v>
      </c>
      <c r="T1148">
        <v>60.5</v>
      </c>
      <c r="U1148">
        <v>14.8</v>
      </c>
      <c r="V1148">
        <v>262</v>
      </c>
      <c r="W1148">
        <v>256</v>
      </c>
      <c r="X1148">
        <v>3.0731999999999999</v>
      </c>
      <c r="Y1148">
        <v>0.32800000000000001</v>
      </c>
      <c r="Z1148">
        <v>1.98E-3</v>
      </c>
      <c r="AA1148">
        <v>39</v>
      </c>
      <c r="AM1148">
        <v>212</v>
      </c>
      <c r="AN1148">
        <f t="shared" si="650"/>
        <v>2394.0994400000004</v>
      </c>
      <c r="AO1148">
        <f t="shared" si="645"/>
        <v>29.904055010931092</v>
      </c>
      <c r="AQ1148">
        <f t="shared" si="646"/>
        <v>1.1448122076354459</v>
      </c>
      <c r="AS1148">
        <f>0.15852+0.0847*COS(RADIANS(E1148/365*360))</f>
        <v>0.17194997991823549</v>
      </c>
      <c r="AU1148">
        <v>256</v>
      </c>
      <c r="AV1148">
        <f t="shared" si="647"/>
        <v>23.393610545884115</v>
      </c>
      <c r="AW1148">
        <f t="shared" si="648"/>
        <v>27.133007078537421</v>
      </c>
      <c r="AX1148">
        <f t="shared" si="649"/>
        <v>1.1598469174016073</v>
      </c>
      <c r="AY1148" s="5"/>
      <c r="BD1148" s="5"/>
    </row>
    <row r="1149" spans="1:61">
      <c r="A1149">
        <v>648</v>
      </c>
      <c r="B1149">
        <v>82</v>
      </c>
      <c r="C1149" t="s">
        <v>58</v>
      </c>
      <c r="D1149">
        <v>1</v>
      </c>
      <c r="E1149" s="2">
        <f t="shared" si="644"/>
        <v>82</v>
      </c>
      <c r="F1149" s="3">
        <v>30763.637500000001</v>
      </c>
      <c r="G1149" s="3" t="s">
        <v>48</v>
      </c>
      <c r="H1149" s="3"/>
      <c r="J1149">
        <v>1015</v>
      </c>
      <c r="K1149">
        <v>17.100000000000001</v>
      </c>
      <c r="L1149">
        <v>43</v>
      </c>
      <c r="M1149">
        <v>41.9</v>
      </c>
      <c r="N1149">
        <v>350</v>
      </c>
      <c r="O1149" t="s">
        <v>46</v>
      </c>
      <c r="P1149">
        <v>16.600000000000001</v>
      </c>
      <c r="Q1149">
        <v>11.589</v>
      </c>
      <c r="R1149">
        <v>347</v>
      </c>
      <c r="S1149">
        <v>0.83179999999999998</v>
      </c>
      <c r="T1149">
        <v>71.8</v>
      </c>
      <c r="U1149">
        <v>17.5</v>
      </c>
      <c r="V1149">
        <v>267</v>
      </c>
      <c r="W1149">
        <v>262</v>
      </c>
      <c r="X1149">
        <v>3.3466999999999998</v>
      </c>
      <c r="Y1149">
        <v>0.53700000000000003</v>
      </c>
      <c r="Z1149">
        <v>2.16E-3</v>
      </c>
      <c r="AA1149">
        <v>46</v>
      </c>
      <c r="AM1149">
        <v>212</v>
      </c>
      <c r="AN1149">
        <f t="shared" si="650"/>
        <v>2416.5472400000003</v>
      </c>
      <c r="AO1149">
        <f t="shared" si="645"/>
        <v>33.464208932505827</v>
      </c>
      <c r="AQ1149">
        <f t="shared" si="646"/>
        <v>1.428471097038156</v>
      </c>
      <c r="AS1149">
        <f>0.15852+0.0847*COS(RADIANS(E1149/365*360))</f>
        <v>0.17194997991823549</v>
      </c>
      <c r="AU1149">
        <v>262</v>
      </c>
      <c r="AV1149">
        <f t="shared" si="647"/>
        <v>27.31170793444398</v>
      </c>
      <c r="AW1149">
        <f t="shared" si="648"/>
        <v>31.752049369535904</v>
      </c>
      <c r="AX1149">
        <f t="shared" si="649"/>
        <v>1.1625801449601771</v>
      </c>
      <c r="AY1149" s="5"/>
      <c r="BD1149" s="5"/>
    </row>
    <row r="1150" spans="1:61">
      <c r="A1150">
        <v>648</v>
      </c>
      <c r="B1150">
        <v>82</v>
      </c>
      <c r="C1150" t="s">
        <v>58</v>
      </c>
      <c r="D1150">
        <v>1</v>
      </c>
      <c r="E1150" s="2">
        <f>ROUND(F1150,0)-"1-1-84"+1</f>
        <v>82</v>
      </c>
      <c r="F1150" s="3">
        <v>30763.430555555555</v>
      </c>
      <c r="G1150" s="3" t="s">
        <v>48</v>
      </c>
      <c r="H1150" s="3"/>
      <c r="J1150">
        <v>1015</v>
      </c>
      <c r="K1150">
        <v>19.100000000000001</v>
      </c>
      <c r="L1150">
        <v>42.8</v>
      </c>
      <c r="M1150">
        <v>47.5</v>
      </c>
      <c r="N1150">
        <v>350</v>
      </c>
      <c r="O1150" t="s">
        <v>46</v>
      </c>
      <c r="P1150">
        <v>16.399999999999999</v>
      </c>
      <c r="Q1150">
        <v>12.62</v>
      </c>
      <c r="R1150">
        <v>345</v>
      </c>
      <c r="S1150">
        <v>0.64139999999999997</v>
      </c>
      <c r="T1150">
        <v>50.8</v>
      </c>
      <c r="U1150">
        <v>19.100000000000001</v>
      </c>
      <c r="V1150">
        <v>149</v>
      </c>
      <c r="W1150">
        <v>357</v>
      </c>
      <c r="X1150">
        <v>6.0930999999999997</v>
      </c>
      <c r="Y1150">
        <v>0.41399999999999998</v>
      </c>
      <c r="Z1150">
        <v>3.9399999999999999E-3</v>
      </c>
      <c r="AA1150">
        <v>33</v>
      </c>
      <c r="AM1150">
        <v>212</v>
      </c>
      <c r="AN1150">
        <f t="shared" si="650"/>
        <v>2429.8496400000004</v>
      </c>
      <c r="AO1150">
        <f t="shared" si="645"/>
        <v>35.735764674512872</v>
      </c>
      <c r="AQ1150">
        <f t="shared" si="646"/>
        <v>1.6255616882529558</v>
      </c>
      <c r="AS1150">
        <f>0.15852+0.0847*COS(RADIANS(E1150/365*360))</f>
        <v>0.17194997991823549</v>
      </c>
      <c r="AU1150">
        <v>357</v>
      </c>
      <c r="AV1150">
        <f t="shared" si="647"/>
        <v>60.098234612066605</v>
      </c>
      <c r="AW1150">
        <f t="shared" si="648"/>
        <v>71.26346242095677</v>
      </c>
      <c r="AX1150">
        <f t="shared" si="649"/>
        <v>1.1857829582010451</v>
      </c>
      <c r="AY1150" s="5"/>
      <c r="BD1150" s="5"/>
    </row>
    <row r="1151" spans="1:61">
      <c r="A1151">
        <v>648</v>
      </c>
      <c r="B1151">
        <v>82</v>
      </c>
      <c r="C1151" t="s">
        <v>58</v>
      </c>
      <c r="D1151">
        <v>1</v>
      </c>
      <c r="E1151" s="2">
        <f t="shared" si="644"/>
        <v>82</v>
      </c>
      <c r="F1151" s="3">
        <v>30763.702777777777</v>
      </c>
      <c r="G1151" s="3" t="s">
        <v>48</v>
      </c>
      <c r="H1151" s="3"/>
      <c r="J1151">
        <v>1015</v>
      </c>
      <c r="K1151">
        <v>14.8</v>
      </c>
      <c r="L1151">
        <v>50.4</v>
      </c>
      <c r="M1151">
        <v>47.1</v>
      </c>
      <c r="N1151">
        <v>350</v>
      </c>
      <c r="O1151" t="s">
        <v>46</v>
      </c>
      <c r="P1151">
        <v>14.2</v>
      </c>
      <c r="Q1151">
        <v>8.8800000000000008</v>
      </c>
      <c r="R1151">
        <v>345</v>
      </c>
      <c r="S1151">
        <v>0.64280000000000004</v>
      </c>
      <c r="T1151">
        <v>72.400000000000006</v>
      </c>
      <c r="U1151">
        <v>15.3</v>
      </c>
      <c r="V1151">
        <v>197</v>
      </c>
      <c r="W1151">
        <v>411</v>
      </c>
      <c r="X1151">
        <v>6.5628000000000002</v>
      </c>
      <c r="Y1151">
        <v>0.41499999999999998</v>
      </c>
      <c r="Z1151">
        <v>4.2399999999999998E-3</v>
      </c>
      <c r="AA1151">
        <v>47</v>
      </c>
      <c r="AM1151">
        <v>212</v>
      </c>
      <c r="AN1151">
        <f t="shared" si="650"/>
        <v>2398.2564400000001</v>
      </c>
      <c r="AO1151">
        <f t="shared" si="645"/>
        <v>30.538342550406046</v>
      </c>
      <c r="AQ1151">
        <f t="shared" si="646"/>
        <v>1.1930900333370997</v>
      </c>
      <c r="AS1151">
        <f>0.15852+0.0847*COS(RADIANS(E1151/365*360))</f>
        <v>0.17194997991823549</v>
      </c>
      <c r="AU1151">
        <v>411</v>
      </c>
      <c r="AV1151">
        <f t="shared" si="647"/>
        <v>48.097908442757685</v>
      </c>
      <c r="AW1151">
        <f t="shared" si="648"/>
        <v>56.244440536778569</v>
      </c>
      <c r="AX1151">
        <f t="shared" si="649"/>
        <v>1.169373936575979</v>
      </c>
      <c r="AY1151" s="5"/>
      <c r="BD1151" s="5"/>
    </row>
    <row r="1152" spans="1:61">
      <c r="A1152">
        <v>648</v>
      </c>
      <c r="B1152">
        <v>82</v>
      </c>
      <c r="C1152" t="s">
        <v>58</v>
      </c>
      <c r="D1152">
        <v>1</v>
      </c>
      <c r="E1152" s="2">
        <f t="shared" si="644"/>
        <v>82</v>
      </c>
      <c r="F1152" s="3">
        <v>30763.55972222222</v>
      </c>
      <c r="G1152" s="3" t="s">
        <v>48</v>
      </c>
      <c r="H1152" s="3"/>
      <c r="J1152">
        <v>1015</v>
      </c>
      <c r="K1152">
        <v>20.2</v>
      </c>
      <c r="L1152">
        <v>40.700000000000003</v>
      </c>
      <c r="M1152">
        <v>40</v>
      </c>
      <c r="N1152">
        <v>350</v>
      </c>
      <c r="O1152" t="s">
        <v>46</v>
      </c>
      <c r="P1152">
        <v>18.600000000000001</v>
      </c>
      <c r="Q1152">
        <v>14.749000000000001</v>
      </c>
      <c r="R1152">
        <v>346</v>
      </c>
      <c r="S1152">
        <v>0.94079999999999997</v>
      </c>
      <c r="T1152">
        <v>63.8</v>
      </c>
      <c r="U1152">
        <v>20.7</v>
      </c>
      <c r="V1152">
        <v>219</v>
      </c>
      <c r="W1152">
        <v>450</v>
      </c>
      <c r="X1152">
        <v>4.8036000000000003</v>
      </c>
      <c r="Y1152">
        <v>0.60799999999999998</v>
      </c>
      <c r="Z1152">
        <v>3.0999999999999999E-3</v>
      </c>
      <c r="AA1152">
        <v>41</v>
      </c>
      <c r="AM1152">
        <v>212</v>
      </c>
      <c r="AN1152">
        <f t="shared" si="650"/>
        <v>2443.1520399999999</v>
      </c>
      <c r="AO1152">
        <f t="shared" si="645"/>
        <v>38.134231527742642</v>
      </c>
      <c r="AQ1152">
        <f t="shared" si="646"/>
        <v>1.8472437301613944</v>
      </c>
      <c r="AS1152">
        <f>0.15852+0.0847*COS(RADIANS(E1152/365*360))</f>
        <v>0.17194997991823549</v>
      </c>
      <c r="AU1152">
        <v>450</v>
      </c>
      <c r="AV1152">
        <f t="shared" si="647"/>
        <v>43.430759127384277</v>
      </c>
      <c r="AW1152">
        <f t="shared" si="648"/>
        <v>50.963027044149648</v>
      </c>
      <c r="AX1152">
        <f t="shared" si="649"/>
        <v>1.1734316431051299</v>
      </c>
      <c r="AY1152" s="5"/>
      <c r="BD1152" s="5"/>
    </row>
    <row r="1153" spans="1:58">
      <c r="A1153">
        <v>648</v>
      </c>
      <c r="B1153">
        <v>82</v>
      </c>
      <c r="C1153" t="s">
        <v>58</v>
      </c>
      <c r="D1153">
        <v>1</v>
      </c>
      <c r="E1153" s="2">
        <f t="shared" si="644"/>
        <v>82</v>
      </c>
      <c r="F1153" s="3">
        <v>30763.56111111111</v>
      </c>
      <c r="G1153" s="3" t="s">
        <v>48</v>
      </c>
      <c r="H1153" s="3"/>
      <c r="J1153">
        <v>1015</v>
      </c>
      <c r="K1153">
        <v>19.8</v>
      </c>
      <c r="L1153">
        <v>41.5</v>
      </c>
      <c r="M1153">
        <v>39</v>
      </c>
      <c r="N1153">
        <v>350</v>
      </c>
      <c r="O1153" t="s">
        <v>46</v>
      </c>
      <c r="P1153">
        <v>18.7</v>
      </c>
      <c r="Q1153">
        <v>13.914</v>
      </c>
      <c r="R1153">
        <v>346</v>
      </c>
      <c r="S1153">
        <v>0.8599</v>
      </c>
      <c r="T1153">
        <v>61.8</v>
      </c>
      <c r="U1153">
        <v>20.100000000000001</v>
      </c>
      <c r="V1153">
        <v>206</v>
      </c>
      <c r="W1153">
        <v>520</v>
      </c>
      <c r="X1153">
        <v>5.1726999999999999</v>
      </c>
      <c r="Y1153">
        <v>0.55500000000000005</v>
      </c>
      <c r="Z1153">
        <v>3.3400000000000001E-3</v>
      </c>
      <c r="AA1153">
        <v>40</v>
      </c>
      <c r="AM1153">
        <v>212</v>
      </c>
      <c r="AN1153">
        <f t="shared" si="650"/>
        <v>2438.1636400000002</v>
      </c>
      <c r="AO1153">
        <f t="shared" si="645"/>
        <v>37.21959170157654</v>
      </c>
      <c r="AQ1153">
        <f t="shared" si="646"/>
        <v>1.7610631003695816</v>
      </c>
      <c r="AS1153">
        <f>0.15852+0.0847*COS(RADIANS(E1153/365*360))</f>
        <v>0.17194997991823549</v>
      </c>
      <c r="AU1153">
        <v>520</v>
      </c>
      <c r="AV1153">
        <f t="shared" si="647"/>
        <v>46.08352074466984</v>
      </c>
      <c r="AW1153">
        <f t="shared" si="648"/>
        <v>54.137519380652506</v>
      </c>
      <c r="AX1153">
        <f t="shared" si="649"/>
        <v>1.1747696032298969</v>
      </c>
      <c r="AY1153" s="5"/>
      <c r="BD1153" s="5"/>
    </row>
    <row r="1154" spans="1:58">
      <c r="A1154">
        <v>648</v>
      </c>
      <c r="B1154">
        <v>82</v>
      </c>
      <c r="C1154" t="s">
        <v>58</v>
      </c>
      <c r="D1154">
        <v>1</v>
      </c>
      <c r="E1154" s="2">
        <f t="shared" si="644"/>
        <v>82</v>
      </c>
      <c r="F1154" s="3">
        <v>30763.554861111112</v>
      </c>
      <c r="G1154" s="3" t="s">
        <v>48</v>
      </c>
      <c r="H1154" s="3"/>
      <c r="J1154">
        <v>1015</v>
      </c>
      <c r="K1154">
        <v>22.2</v>
      </c>
      <c r="L1154">
        <v>38.4</v>
      </c>
      <c r="M1154">
        <v>41</v>
      </c>
      <c r="N1154">
        <v>350</v>
      </c>
      <c r="O1154" t="s">
        <v>46</v>
      </c>
      <c r="P1154">
        <v>18.5</v>
      </c>
      <c r="Q1154">
        <v>17.611999999999998</v>
      </c>
      <c r="R1154">
        <v>345</v>
      </c>
      <c r="S1154">
        <v>1.5021</v>
      </c>
      <c r="T1154">
        <v>85.3</v>
      </c>
      <c r="U1154">
        <v>22.9</v>
      </c>
      <c r="V1154">
        <v>206</v>
      </c>
      <c r="W1154">
        <v>627</v>
      </c>
      <c r="X1154">
        <v>7.0054999999999996</v>
      </c>
      <c r="Y1154">
        <v>0.97</v>
      </c>
      <c r="Z1154">
        <v>4.5199999999999997E-3</v>
      </c>
      <c r="AA1154">
        <v>55</v>
      </c>
      <c r="AM1154">
        <v>212</v>
      </c>
      <c r="AN1154">
        <f t="shared" si="650"/>
        <v>2461.4428400000002</v>
      </c>
      <c r="AO1154">
        <f t="shared" si="645"/>
        <v>41.649375280188231</v>
      </c>
      <c r="AQ1154">
        <f t="shared" si="646"/>
        <v>2.1972798439695636</v>
      </c>
      <c r="AS1154">
        <f>0.15852+0.0847*COS(RADIANS(E1154/365*360))</f>
        <v>0.17194997991823549</v>
      </c>
      <c r="AU1154">
        <v>627</v>
      </c>
      <c r="AV1154">
        <f t="shared" si="647"/>
        <v>64.796899070665347</v>
      </c>
      <c r="AW1154">
        <f t="shared" si="648"/>
        <v>76.394733916346922</v>
      </c>
      <c r="AX1154">
        <f t="shared" si="649"/>
        <v>1.1789874980442099</v>
      </c>
      <c r="AY1154" s="5"/>
      <c r="BD1154" s="5"/>
    </row>
    <row r="1155" spans="1:58">
      <c r="A1155">
        <v>648</v>
      </c>
      <c r="B1155">
        <v>82</v>
      </c>
      <c r="C1155" t="s">
        <v>58</v>
      </c>
      <c r="D1155">
        <v>1</v>
      </c>
      <c r="E1155" s="2">
        <f t="shared" si="644"/>
        <v>82</v>
      </c>
      <c r="F1155" s="3">
        <v>30763.700694444444</v>
      </c>
      <c r="G1155" s="3" t="s">
        <v>48</v>
      </c>
      <c r="H1155" s="3"/>
      <c r="J1155">
        <v>1015</v>
      </c>
      <c r="K1155">
        <v>14.5</v>
      </c>
      <c r="L1155">
        <v>51</v>
      </c>
      <c r="M1155">
        <v>47</v>
      </c>
      <c r="N1155">
        <v>350</v>
      </c>
      <c r="O1155" t="s">
        <v>46</v>
      </c>
      <c r="P1155">
        <v>14.5</v>
      </c>
      <c r="Q1155">
        <v>8.7219999999999995</v>
      </c>
      <c r="R1155">
        <v>346</v>
      </c>
      <c r="S1155">
        <v>0.56710000000000005</v>
      </c>
      <c r="T1155">
        <v>65</v>
      </c>
      <c r="U1155">
        <v>15.1</v>
      </c>
      <c r="V1155">
        <v>191</v>
      </c>
      <c r="W1155">
        <v>677</v>
      </c>
      <c r="X1155">
        <v>6.1249000000000002</v>
      </c>
      <c r="Y1155">
        <v>0.36599999999999999</v>
      </c>
      <c r="Z1155">
        <v>3.96E-3</v>
      </c>
      <c r="AA1155">
        <v>42</v>
      </c>
      <c r="AM1155">
        <v>212</v>
      </c>
      <c r="AN1155">
        <f t="shared" si="650"/>
        <v>2396.5936400000005</v>
      </c>
      <c r="AO1155">
        <f t="shared" si="645"/>
        <v>30.283293467675758</v>
      </c>
      <c r="AQ1155">
        <f t="shared" si="646"/>
        <v>1.1735594616588854</v>
      </c>
      <c r="AS1155">
        <f>0.15852+0.0847*COS(RADIANS(E1155/365*360))</f>
        <v>0.17194997991823549</v>
      </c>
      <c r="AU1155">
        <v>677</v>
      </c>
      <c r="AV1155">
        <f t="shared" si="647"/>
        <v>45.696519702792003</v>
      </c>
      <c r="AW1155">
        <f t="shared" si="648"/>
        <v>53.47141989766056</v>
      </c>
      <c r="AX1155">
        <f t="shared" si="649"/>
        <v>1.1701420643286653</v>
      </c>
      <c r="AY1155" s="5"/>
      <c r="BD1155" s="5"/>
    </row>
    <row r="1156" spans="1:58">
      <c r="A1156">
        <v>648</v>
      </c>
      <c r="B1156">
        <v>82</v>
      </c>
      <c r="C1156" t="s">
        <v>58</v>
      </c>
      <c r="D1156">
        <v>1</v>
      </c>
      <c r="E1156" s="2">
        <f t="shared" si="644"/>
        <v>82</v>
      </c>
      <c r="F1156" s="3">
        <v>30763.643749999999</v>
      </c>
      <c r="G1156" s="3" t="s">
        <v>48</v>
      </c>
      <c r="H1156" s="3"/>
      <c r="J1156">
        <v>1015</v>
      </c>
      <c r="K1156">
        <v>17.899999999999999</v>
      </c>
      <c r="L1156">
        <v>41.5</v>
      </c>
      <c r="M1156">
        <v>44.5</v>
      </c>
      <c r="N1156">
        <v>350</v>
      </c>
      <c r="O1156" t="s">
        <v>46</v>
      </c>
      <c r="P1156">
        <v>15.5</v>
      </c>
      <c r="Q1156">
        <v>14.552</v>
      </c>
      <c r="R1156">
        <v>343</v>
      </c>
      <c r="S1156">
        <v>1.4563999999999999</v>
      </c>
      <c r="T1156">
        <v>100.1</v>
      </c>
      <c r="U1156">
        <v>19.8</v>
      </c>
      <c r="V1156">
        <v>152</v>
      </c>
      <c r="W1156">
        <v>1176</v>
      </c>
      <c r="X1156">
        <v>11.5802</v>
      </c>
      <c r="Y1156">
        <v>0.94099999999999995</v>
      </c>
      <c r="Z1156">
        <v>7.4799999999999997E-3</v>
      </c>
      <c r="AA1156">
        <v>65</v>
      </c>
      <c r="AM1156">
        <v>212</v>
      </c>
      <c r="AN1156">
        <f t="shared" si="650"/>
        <v>2435.6694400000001</v>
      </c>
      <c r="AO1156">
        <f t="shared" si="645"/>
        <v>36.769160326610894</v>
      </c>
      <c r="AQ1156">
        <f t="shared" si="646"/>
        <v>1.7193662739862718</v>
      </c>
      <c r="AS1156">
        <f>0.15852+0.0847*COS(RADIANS(E1156/365*360))</f>
        <v>0.17194997991823549</v>
      </c>
      <c r="AU1156">
        <v>1176</v>
      </c>
      <c r="AV1156">
        <f t="shared" si="647"/>
        <v>104.12357842234123</v>
      </c>
      <c r="AW1156">
        <f t="shared" si="648"/>
        <v>123.50468989093341</v>
      </c>
      <c r="AX1156">
        <f t="shared" si="649"/>
        <v>1.1861356645848207</v>
      </c>
      <c r="AY1156" s="5">
        <f t="shared" ref="AY1156:AY1165" si="651">W1156*AS1156*AV1156/SQRT(W1156^2*AS1156^2-AV1156^2)</f>
        <v>121.46397940619434</v>
      </c>
      <c r="AZ1156">
        <f t="shared" ref="AZ1156:AZ1165" si="652">LN(AY1156)-LN(1+EXP(614.6/8.314-200000/AN1156))+32879/AN1156</f>
        <v>18.298298440603777</v>
      </c>
      <c r="BA1156">
        <f t="shared" ref="BA1156:BA1165" si="653">EXP(AZ1156-32879/8.314/298.16)/(1+EXP(614.6/8.314-200000/298.16/8.314))</f>
        <v>153.48525547690093</v>
      </c>
      <c r="BB1156">
        <f t="shared" ref="BB1156:BB1165" si="654">+EXP(11.88-14510/AN1156)*1000</f>
        <v>373420.66231016908</v>
      </c>
      <c r="BC1156">
        <f t="shared" ref="BC1156:BC1165" si="655">+EXP(38.08-80470/AN1156)</f>
        <v>154.75683114578374</v>
      </c>
      <c r="BD1156" s="5">
        <f t="shared" ref="BD1156:BD1165" si="656">(X1156+AQ1156)*(V1156+BC1156*(1+212.78/BB1156*1000))/(V1156-AO1156)</f>
        <v>45.582601865155226</v>
      </c>
      <c r="BE1156">
        <f t="shared" ref="BE1156:BE1165" si="657">+LN(BD1156)-LN(1+EXP(645/8.31-203000/AN1156))+(74000/AN1156)</f>
        <v>34.198066638268443</v>
      </c>
      <c r="BF1156">
        <f t="shared" ref="BF1156:BF1165" si="658">EXP(BE1156-74000/8.314/298.16)/(1+EXP(645/8.314-203000/298.16/8.314))</f>
        <v>76.158266529263685</v>
      </c>
    </row>
    <row r="1157" spans="1:58">
      <c r="A1157">
        <v>648</v>
      </c>
      <c r="B1157">
        <v>82</v>
      </c>
      <c r="C1157" t="s">
        <v>58</v>
      </c>
      <c r="D1157">
        <v>1</v>
      </c>
      <c r="E1157" s="2">
        <f t="shared" si="644"/>
        <v>82</v>
      </c>
      <c r="F1157" s="3">
        <v>30763.642361111109</v>
      </c>
      <c r="G1157" s="3" t="s">
        <v>48</v>
      </c>
      <c r="H1157" s="3"/>
      <c r="J1157">
        <v>1015</v>
      </c>
      <c r="K1157">
        <v>17.600000000000001</v>
      </c>
      <c r="L1157">
        <v>43</v>
      </c>
      <c r="M1157">
        <v>43</v>
      </c>
      <c r="N1157">
        <v>350</v>
      </c>
      <c r="O1157" t="s">
        <v>46</v>
      </c>
      <c r="P1157">
        <v>16.3</v>
      </c>
      <c r="Q1157">
        <v>13.566000000000001</v>
      </c>
      <c r="R1157">
        <v>343</v>
      </c>
      <c r="S1157">
        <v>1.3331999999999999</v>
      </c>
      <c r="T1157">
        <v>98.3</v>
      </c>
      <c r="U1157">
        <v>19.2</v>
      </c>
      <c r="V1157">
        <v>176</v>
      </c>
      <c r="W1157">
        <v>1180</v>
      </c>
      <c r="X1157">
        <v>9.8716000000000008</v>
      </c>
      <c r="Y1157">
        <v>0.86099999999999999</v>
      </c>
      <c r="Z1157">
        <v>6.3800000000000003E-3</v>
      </c>
      <c r="AA1157">
        <v>63</v>
      </c>
      <c r="AM1157">
        <v>212</v>
      </c>
      <c r="AN1157">
        <f t="shared" si="650"/>
        <v>2430.6810399999999</v>
      </c>
      <c r="AO1157">
        <f t="shared" si="645"/>
        <v>35.881895012485344</v>
      </c>
      <c r="AQ1157">
        <f t="shared" si="646"/>
        <v>1.6386692546881061</v>
      </c>
      <c r="AS1157">
        <f>0.15852+0.0847*COS(RADIANS(E1157/365*360))</f>
        <v>0.17194997991823549</v>
      </c>
      <c r="AU1157">
        <v>1180</v>
      </c>
      <c r="AV1157">
        <f t="shared" si="647"/>
        <v>81.41211829844643</v>
      </c>
      <c r="AW1157">
        <f t="shared" si="648"/>
        <v>96.010013245713978</v>
      </c>
      <c r="AX1157">
        <f t="shared" si="649"/>
        <v>1.1793086244698059</v>
      </c>
      <c r="AY1157" s="5">
        <f t="shared" si="651"/>
        <v>88.880509533138721</v>
      </c>
      <c r="AZ1157">
        <f t="shared" si="652"/>
        <v>18.013720031296241</v>
      </c>
      <c r="BA1157">
        <f t="shared" si="653"/>
        <v>115.47177151013267</v>
      </c>
      <c r="BB1157">
        <f t="shared" si="654"/>
        <v>368883.03751384973</v>
      </c>
      <c r="BC1157">
        <f t="shared" si="655"/>
        <v>144.61167511605308</v>
      </c>
      <c r="BD1157" s="5">
        <f t="shared" si="656"/>
        <v>33.189563471888071</v>
      </c>
      <c r="BE1157">
        <f t="shared" si="657"/>
        <v>33.943637808083558</v>
      </c>
      <c r="BF1157">
        <f t="shared" si="658"/>
        <v>59.050015145620861</v>
      </c>
    </row>
    <row r="1158" spans="1:58">
      <c r="A1158">
        <v>648</v>
      </c>
      <c r="B1158">
        <v>82</v>
      </c>
      <c r="C1158" t="s">
        <v>58</v>
      </c>
      <c r="D1158">
        <v>1</v>
      </c>
      <c r="E1158" s="2">
        <f>ROUND(F1158,0)-"1-1-84"+1</f>
        <v>82</v>
      </c>
      <c r="F1158" s="3">
        <v>30763.434027777777</v>
      </c>
      <c r="G1158" s="3" t="s">
        <v>48</v>
      </c>
      <c r="H1158" s="3"/>
      <c r="J1158">
        <v>1015</v>
      </c>
      <c r="K1158">
        <v>18.399999999999999</v>
      </c>
      <c r="L1158">
        <v>43.7</v>
      </c>
      <c r="M1158">
        <v>43</v>
      </c>
      <c r="N1158">
        <v>350</v>
      </c>
      <c r="O1158" t="s">
        <v>46</v>
      </c>
      <c r="P1158">
        <v>17</v>
      </c>
      <c r="Q1158">
        <v>12.022</v>
      </c>
      <c r="R1158">
        <v>344</v>
      </c>
      <c r="S1158">
        <v>0.74450000000000005</v>
      </c>
      <c r="T1158">
        <v>61.9</v>
      </c>
      <c r="U1158">
        <v>18.5</v>
      </c>
      <c r="V1158">
        <v>122</v>
      </c>
      <c r="W1158">
        <v>1355</v>
      </c>
      <c r="X1158">
        <v>8.4045000000000005</v>
      </c>
      <c r="Y1158">
        <v>0.48099999999999998</v>
      </c>
      <c r="Z1158">
        <v>5.4299999999999999E-3</v>
      </c>
      <c r="AA1158">
        <v>40</v>
      </c>
      <c r="AM1158">
        <v>212</v>
      </c>
      <c r="AN1158">
        <f t="shared" si="650"/>
        <v>2424.8612400000002</v>
      </c>
      <c r="AO1158">
        <f t="shared" si="645"/>
        <v>34.869346529431468</v>
      </c>
      <c r="AQ1158">
        <f t="shared" si="646"/>
        <v>1.548909799351005</v>
      </c>
      <c r="AS1158">
        <f>0.15852+0.0847*COS(RADIANS(E1158/365*360))</f>
        <v>0.17194997991823549</v>
      </c>
      <c r="AU1158">
        <v>1355</v>
      </c>
      <c r="AV1158">
        <f t="shared" si="647"/>
        <v>87.613426980734801</v>
      </c>
      <c r="AW1158">
        <f t="shared" si="648"/>
        <v>104.540078826243</v>
      </c>
      <c r="AX1158">
        <f t="shared" si="649"/>
        <v>1.193197006769638</v>
      </c>
      <c r="AY1158" s="5">
        <f t="shared" si="651"/>
        <v>94.553143822264218</v>
      </c>
      <c r="AZ1158">
        <f t="shared" si="652"/>
        <v>18.108095946160034</v>
      </c>
      <c r="BA1158">
        <f t="shared" si="653"/>
        <v>126.90033472767607</v>
      </c>
      <c r="BB1158">
        <f t="shared" si="654"/>
        <v>363635.66494568001</v>
      </c>
      <c r="BC1158">
        <f t="shared" si="655"/>
        <v>133.56602915988262</v>
      </c>
      <c r="BD1158" s="5">
        <f t="shared" si="656"/>
        <v>38.122847041461</v>
      </c>
      <c r="BE1158">
        <f t="shared" si="657"/>
        <v>34.15578085460799</v>
      </c>
      <c r="BF1158">
        <f t="shared" si="658"/>
        <v>73.004993699838025</v>
      </c>
    </row>
    <row r="1159" spans="1:58">
      <c r="A1159">
        <v>648</v>
      </c>
      <c r="B1159">
        <v>82</v>
      </c>
      <c r="C1159" t="s">
        <v>58</v>
      </c>
      <c r="D1159">
        <v>1</v>
      </c>
      <c r="E1159" s="2">
        <f>ROUND(F1159,0)-"1-1-84"+1</f>
        <v>82</v>
      </c>
      <c r="F1159" s="3">
        <v>30763.470833333333</v>
      </c>
      <c r="G1159" s="3" t="s">
        <v>48</v>
      </c>
      <c r="H1159" s="3"/>
      <c r="J1159">
        <v>1015</v>
      </c>
      <c r="K1159">
        <v>21</v>
      </c>
      <c r="L1159">
        <v>39.799999999999997</v>
      </c>
      <c r="M1159">
        <v>43</v>
      </c>
      <c r="N1159">
        <v>350</v>
      </c>
      <c r="O1159" t="s">
        <v>46</v>
      </c>
      <c r="P1159">
        <v>18</v>
      </c>
      <c r="Q1159">
        <v>18.16</v>
      </c>
      <c r="R1159">
        <v>342</v>
      </c>
      <c r="S1159">
        <v>1.9326000000000001</v>
      </c>
      <c r="T1159">
        <v>106.4</v>
      </c>
      <c r="U1159">
        <v>23</v>
      </c>
      <c r="V1159">
        <v>186</v>
      </c>
      <c r="W1159">
        <v>1600</v>
      </c>
      <c r="X1159">
        <v>9.8882999999999992</v>
      </c>
      <c r="Y1159">
        <v>1.248</v>
      </c>
      <c r="Z1159">
        <v>6.3899999999999998E-3</v>
      </c>
      <c r="AA1159">
        <v>69</v>
      </c>
      <c r="AM1159">
        <v>212</v>
      </c>
      <c r="AN1159">
        <f t="shared" si="650"/>
        <v>2462.2742400000002</v>
      </c>
      <c r="AO1159">
        <f t="shared" si="645"/>
        <v>41.815335646417694</v>
      </c>
      <c r="AQ1159">
        <f t="shared" si="646"/>
        <v>2.2145438130649393</v>
      </c>
      <c r="AS1159">
        <f>0.15852+0.0847*COS(RADIANS(E1159/365*360))</f>
        <v>0.17194997991823549</v>
      </c>
      <c r="AU1159">
        <v>1600</v>
      </c>
      <c r="AV1159">
        <f t="shared" si="647"/>
        <v>90.531067683217472</v>
      </c>
      <c r="AW1159">
        <f t="shared" si="648"/>
        <v>107.11241269748939</v>
      </c>
      <c r="AX1159">
        <f t="shared" si="649"/>
        <v>1.1831564062879791</v>
      </c>
      <c r="AY1159" s="5">
        <f t="shared" si="651"/>
        <v>95.870183670913136</v>
      </c>
      <c r="AZ1159">
        <f t="shared" si="652"/>
        <v>17.915423582261141</v>
      </c>
      <c r="BA1159">
        <f t="shared" si="653"/>
        <v>104.66132370638067</v>
      </c>
      <c r="BB1159">
        <f t="shared" si="654"/>
        <v>398247.6127907589</v>
      </c>
      <c r="BC1159">
        <f t="shared" si="655"/>
        <v>221.1477937839405</v>
      </c>
      <c r="BD1159" s="5">
        <f t="shared" si="656"/>
        <v>44.094040556651912</v>
      </c>
      <c r="BE1159">
        <f t="shared" si="657"/>
        <v>33.831860975435816</v>
      </c>
      <c r="BF1159">
        <f t="shared" si="658"/>
        <v>52.805110007991402</v>
      </c>
    </row>
    <row r="1160" spans="1:58">
      <c r="A1160">
        <v>648</v>
      </c>
      <c r="B1160">
        <v>82</v>
      </c>
      <c r="C1160" t="s">
        <v>58</v>
      </c>
      <c r="D1160">
        <v>1</v>
      </c>
      <c r="E1160" s="2">
        <f>ROUND(F1160,0)-"1-1-84"+1</f>
        <v>82</v>
      </c>
      <c r="F1160" s="3">
        <v>30763.465277777777</v>
      </c>
      <c r="G1160" s="3" t="s">
        <v>48</v>
      </c>
      <c r="H1160" s="3"/>
      <c r="J1160">
        <v>1015</v>
      </c>
      <c r="K1160">
        <v>19.7</v>
      </c>
      <c r="L1160">
        <v>42.5</v>
      </c>
      <c r="M1160">
        <v>40.9</v>
      </c>
      <c r="N1160">
        <v>350</v>
      </c>
      <c r="O1160" t="s">
        <v>46</v>
      </c>
      <c r="P1160">
        <v>18.100000000000001</v>
      </c>
      <c r="Q1160">
        <v>16.489999999999998</v>
      </c>
      <c r="R1160">
        <v>342</v>
      </c>
      <c r="S1160">
        <v>1.5373000000000001</v>
      </c>
      <c r="T1160">
        <v>93.2</v>
      </c>
      <c r="U1160">
        <v>21.9</v>
      </c>
      <c r="V1160">
        <v>175</v>
      </c>
      <c r="W1160">
        <v>1608</v>
      </c>
      <c r="X1160">
        <v>9.3269000000000002</v>
      </c>
      <c r="Y1160">
        <v>0.99299999999999999</v>
      </c>
      <c r="Z1160">
        <v>6.0200000000000002E-3</v>
      </c>
      <c r="AA1160">
        <v>60</v>
      </c>
      <c r="AM1160">
        <v>212</v>
      </c>
      <c r="AN1160">
        <f t="shared" si="650"/>
        <v>2453.1288399999999</v>
      </c>
      <c r="AO1160">
        <f t="shared" si="645"/>
        <v>40.019637348447262</v>
      </c>
      <c r="AQ1160">
        <f t="shared" si="646"/>
        <v>2.0312791401585475</v>
      </c>
      <c r="AS1160">
        <f>0.15852+0.0847*COS(RADIANS(E1160/365*360))</f>
        <v>0.17194997991823549</v>
      </c>
      <c r="AU1160">
        <v>1608</v>
      </c>
      <c r="AV1160">
        <f t="shared" si="647"/>
        <v>85.843057845721674</v>
      </c>
      <c r="AW1160">
        <f t="shared" si="648"/>
        <v>101.62473273707282</v>
      </c>
      <c r="AX1160">
        <f t="shared" si="649"/>
        <v>1.183843344906401</v>
      </c>
      <c r="AY1160" s="5">
        <f t="shared" si="651"/>
        <v>90.30561892020711</v>
      </c>
      <c r="AZ1160">
        <f t="shared" si="652"/>
        <v>17.905585346487641</v>
      </c>
      <c r="BA1160">
        <f t="shared" si="653"/>
        <v>103.63668948849015</v>
      </c>
      <c r="BB1160">
        <f t="shared" si="654"/>
        <v>389593.85547827964</v>
      </c>
      <c r="BC1160">
        <f t="shared" si="655"/>
        <v>195.780478393283</v>
      </c>
      <c r="BD1160" s="5">
        <f t="shared" si="656"/>
        <v>40.197618322328701</v>
      </c>
      <c r="BE1160">
        <f t="shared" si="657"/>
        <v>33.853490764740407</v>
      </c>
      <c r="BF1160">
        <f t="shared" si="658"/>
        <v>53.959715332003157</v>
      </c>
    </row>
    <row r="1161" spans="1:58">
      <c r="A1161">
        <v>648</v>
      </c>
      <c r="B1161">
        <v>82</v>
      </c>
      <c r="C1161" t="s">
        <v>58</v>
      </c>
      <c r="D1161">
        <v>1</v>
      </c>
      <c r="E1161" s="2">
        <f t="shared" si="644"/>
        <v>82</v>
      </c>
      <c r="F1161" s="3">
        <v>30763.548611111109</v>
      </c>
      <c r="G1161" s="3" t="s">
        <v>48</v>
      </c>
      <c r="H1161" s="3"/>
      <c r="J1161">
        <v>1015</v>
      </c>
      <c r="K1161">
        <v>22.3</v>
      </c>
      <c r="L1161">
        <v>39.200000000000003</v>
      </c>
      <c r="M1161">
        <v>42</v>
      </c>
      <c r="N1161">
        <v>350</v>
      </c>
      <c r="O1161" t="s">
        <v>46</v>
      </c>
      <c r="P1161">
        <v>18.399999999999999</v>
      </c>
      <c r="Q1161">
        <v>20.337</v>
      </c>
      <c r="R1161">
        <v>342</v>
      </c>
      <c r="S1161">
        <v>2.1398000000000001</v>
      </c>
      <c r="T1161">
        <v>105.2</v>
      </c>
      <c r="U1161">
        <v>24.6</v>
      </c>
      <c r="V1161">
        <v>143</v>
      </c>
      <c r="W1161">
        <v>1930</v>
      </c>
      <c r="X1161">
        <v>12.5489</v>
      </c>
      <c r="Y1161">
        <v>1.3819999999999999</v>
      </c>
      <c r="Z1161">
        <v>8.0999999999999996E-3</v>
      </c>
      <c r="AA1161">
        <v>68</v>
      </c>
      <c r="AM1161">
        <v>212</v>
      </c>
      <c r="AN1161">
        <f t="shared" si="650"/>
        <v>2475.5766400000002</v>
      </c>
      <c r="AO1161">
        <f t="shared" si="645"/>
        <v>44.546270332414778</v>
      </c>
      <c r="AQ1161">
        <f t="shared" si="646"/>
        <v>2.5081659718339724</v>
      </c>
      <c r="AS1161">
        <f>0.15852+0.0847*COS(RADIANS(E1161/365*360))</f>
        <v>0.17194997991823549</v>
      </c>
      <c r="AU1161">
        <v>1930</v>
      </c>
      <c r="AV1161">
        <f t="shared" si="647"/>
        <v>141.98071350511631</v>
      </c>
      <c r="AW1161">
        <f t="shared" si="648"/>
        <v>169.9473588954784</v>
      </c>
      <c r="AX1161">
        <f t="shared" si="649"/>
        <v>1.1969749601896056</v>
      </c>
      <c r="AY1161" s="5">
        <f t="shared" si="651"/>
        <v>157.08266690289895</v>
      </c>
      <c r="AZ1161">
        <f t="shared" si="652"/>
        <v>18.337079934467436</v>
      </c>
      <c r="BA1161">
        <f t="shared" si="653"/>
        <v>159.55457085833311</v>
      </c>
      <c r="BB1161">
        <f t="shared" si="654"/>
        <v>411060.05712948658</v>
      </c>
      <c r="BC1161">
        <f t="shared" si="655"/>
        <v>263.60243029106942</v>
      </c>
      <c r="BD1161" s="5">
        <f t="shared" si="656"/>
        <v>83.052037762637397</v>
      </c>
      <c r="BE1161">
        <f t="shared" si="657"/>
        <v>34.299091816948739</v>
      </c>
      <c r="BF1161">
        <f t="shared" si="658"/>
        <v>84.254232722199873</v>
      </c>
    </row>
    <row r="1162" spans="1:58">
      <c r="A1162">
        <v>648</v>
      </c>
      <c r="B1162">
        <v>82</v>
      </c>
      <c r="C1162" t="s">
        <v>58</v>
      </c>
      <c r="D1162">
        <v>1</v>
      </c>
      <c r="E1162" s="2">
        <f t="shared" si="644"/>
        <v>82</v>
      </c>
      <c r="F1162" s="3">
        <v>30763.546527777777</v>
      </c>
      <c r="G1162" s="3" t="s">
        <v>48</v>
      </c>
      <c r="H1162" s="3"/>
      <c r="J1162">
        <v>1015</v>
      </c>
      <c r="K1162">
        <v>21.2</v>
      </c>
      <c r="L1162">
        <v>42.2</v>
      </c>
      <c r="M1162">
        <v>44</v>
      </c>
      <c r="N1162">
        <v>350</v>
      </c>
      <c r="O1162" t="s">
        <v>46</v>
      </c>
      <c r="P1162">
        <v>18.2</v>
      </c>
      <c r="Q1162">
        <v>18.645</v>
      </c>
      <c r="R1162">
        <v>342</v>
      </c>
      <c r="S1162">
        <v>1.8586</v>
      </c>
      <c r="T1162">
        <v>99.7</v>
      </c>
      <c r="U1162">
        <v>23.7</v>
      </c>
      <c r="V1162">
        <v>166</v>
      </c>
      <c r="W1162">
        <v>1940</v>
      </c>
      <c r="X1162">
        <v>10.4839</v>
      </c>
      <c r="Y1162">
        <v>1.2</v>
      </c>
      <c r="Z1162">
        <v>6.77E-3</v>
      </c>
      <c r="AA1162">
        <v>64</v>
      </c>
      <c r="AM1162">
        <v>212</v>
      </c>
      <c r="AN1162">
        <f t="shared" si="650"/>
        <v>2468.0940399999999</v>
      </c>
      <c r="AO1162">
        <f t="shared" si="645"/>
        <v>42.99249763361437</v>
      </c>
      <c r="AQ1162">
        <f t="shared" si="646"/>
        <v>2.3389045282136003</v>
      </c>
      <c r="AS1162">
        <f>0.15852+0.0847*COS(RADIANS(E1162/365*360))</f>
        <v>0.17194997991823549</v>
      </c>
      <c r="AU1162">
        <v>1940</v>
      </c>
      <c r="AV1162">
        <f t="shared" si="647"/>
        <v>105.07178102780448</v>
      </c>
      <c r="AW1162">
        <f t="shared" si="648"/>
        <v>124.9283240206488</v>
      </c>
      <c r="AX1162">
        <f t="shared" si="649"/>
        <v>1.1889807405814299</v>
      </c>
      <c r="AY1162" s="5">
        <f t="shared" si="651"/>
        <v>110.70693123539836</v>
      </c>
      <c r="AZ1162">
        <f t="shared" si="652"/>
        <v>18.027686022962747</v>
      </c>
      <c r="BA1162">
        <f t="shared" si="653"/>
        <v>117.09576323984096</v>
      </c>
      <c r="BB1162">
        <f t="shared" si="654"/>
        <v>403820.12995042658</v>
      </c>
      <c r="BC1162">
        <f t="shared" si="655"/>
        <v>238.86388663017971</v>
      </c>
      <c r="BD1162" s="5">
        <f t="shared" si="656"/>
        <v>55.324995337081511</v>
      </c>
      <c r="BE1162">
        <f t="shared" si="657"/>
        <v>33.98619031176446</v>
      </c>
      <c r="BF1162">
        <f t="shared" si="658"/>
        <v>61.616968964800058</v>
      </c>
    </row>
    <row r="1163" spans="1:58">
      <c r="A1163">
        <v>648</v>
      </c>
      <c r="B1163">
        <v>82</v>
      </c>
      <c r="C1163" t="s">
        <v>58</v>
      </c>
      <c r="D1163">
        <v>1</v>
      </c>
      <c r="E1163" s="2">
        <f t="shared" si="644"/>
        <v>82</v>
      </c>
      <c r="F1163" s="3">
        <v>30763.545138888891</v>
      </c>
      <c r="G1163" s="3" t="s">
        <v>48</v>
      </c>
      <c r="H1163" s="3"/>
      <c r="J1163">
        <v>1015</v>
      </c>
      <c r="K1163">
        <v>20.399999999999999</v>
      </c>
      <c r="L1163">
        <v>43.7</v>
      </c>
      <c r="M1163">
        <v>45.7</v>
      </c>
      <c r="N1163">
        <v>350</v>
      </c>
      <c r="O1163" t="s">
        <v>46</v>
      </c>
      <c r="P1163">
        <v>18.100000000000001</v>
      </c>
      <c r="Q1163">
        <v>17.416</v>
      </c>
      <c r="R1163">
        <v>342</v>
      </c>
      <c r="S1163">
        <v>1.6997</v>
      </c>
      <c r="T1163">
        <v>97.6</v>
      </c>
      <c r="U1163">
        <v>22.9</v>
      </c>
      <c r="V1163">
        <v>158</v>
      </c>
      <c r="W1163">
        <v>1970</v>
      </c>
      <c r="X1163">
        <v>10.8287</v>
      </c>
      <c r="Y1163">
        <v>1.0980000000000001</v>
      </c>
      <c r="Z1163">
        <v>6.9899999999999997E-3</v>
      </c>
      <c r="AA1163">
        <v>63</v>
      </c>
      <c r="AM1163">
        <v>212</v>
      </c>
      <c r="AN1163">
        <f t="shared" si="650"/>
        <v>2461.4428400000002</v>
      </c>
      <c r="AO1163">
        <f t="shared" si="645"/>
        <v>41.649375280188231</v>
      </c>
      <c r="AQ1163">
        <f t="shared" si="646"/>
        <v>2.1972798439695636</v>
      </c>
      <c r="AS1163">
        <f>0.15852+0.0847*COS(RADIANS(E1163/365*360))</f>
        <v>0.17194997991823549</v>
      </c>
      <c r="AU1163">
        <v>1970</v>
      </c>
      <c r="AV1163">
        <f t="shared" si="647"/>
        <v>108.0579556403292</v>
      </c>
      <c r="AW1163">
        <f t="shared" si="648"/>
        <v>128.55945462842675</v>
      </c>
      <c r="AX1163">
        <f t="shared" si="649"/>
        <v>1.1897268818997166</v>
      </c>
      <c r="AY1163" s="5">
        <f t="shared" si="651"/>
        <v>114.01461719661717</v>
      </c>
      <c r="AZ1163">
        <f t="shared" si="652"/>
        <v>18.093283718750982</v>
      </c>
      <c r="BA1163">
        <f t="shared" si="653"/>
        <v>125.03451072976688</v>
      </c>
      <c r="BB1163">
        <f t="shared" si="654"/>
        <v>397455.70924371196</v>
      </c>
      <c r="BC1163">
        <f t="shared" si="655"/>
        <v>218.72003441776911</v>
      </c>
      <c r="BD1163" s="5">
        <f t="shared" si="656"/>
        <v>55.284598474367264</v>
      </c>
      <c r="BE1163">
        <f t="shared" si="657"/>
        <v>34.068400171409067</v>
      </c>
      <c r="BF1163">
        <f t="shared" si="658"/>
        <v>66.896534356860357</v>
      </c>
    </row>
    <row r="1164" spans="1:58">
      <c r="A1164">
        <v>648</v>
      </c>
      <c r="B1164">
        <v>82</v>
      </c>
      <c r="C1164" t="s">
        <v>58</v>
      </c>
      <c r="D1164">
        <v>1</v>
      </c>
      <c r="E1164" s="2">
        <f t="shared" si="644"/>
        <v>82</v>
      </c>
      <c r="F1164" s="3">
        <v>30763.547222222223</v>
      </c>
      <c r="G1164" s="3" t="s">
        <v>48</v>
      </c>
      <c r="H1164" s="3"/>
      <c r="J1164">
        <v>1015</v>
      </c>
      <c r="K1164">
        <v>22</v>
      </c>
      <c r="L1164">
        <v>40.799999999999997</v>
      </c>
      <c r="M1164">
        <v>43</v>
      </c>
      <c r="N1164">
        <v>350</v>
      </c>
      <c r="O1164" t="s">
        <v>46</v>
      </c>
      <c r="P1164">
        <v>18.3</v>
      </c>
      <c r="Q1164">
        <v>19.738</v>
      </c>
      <c r="R1164">
        <v>342</v>
      </c>
      <c r="S1164">
        <v>1.9296</v>
      </c>
      <c r="T1164">
        <v>97.8</v>
      </c>
      <c r="U1164">
        <v>24.4</v>
      </c>
      <c r="V1164">
        <v>167</v>
      </c>
      <c r="W1164">
        <v>1970</v>
      </c>
      <c r="X1164">
        <v>10.213200000000001</v>
      </c>
      <c r="Y1164">
        <v>1.246</v>
      </c>
      <c r="Z1164">
        <v>6.6E-3</v>
      </c>
      <c r="AA1164">
        <v>63</v>
      </c>
      <c r="AM1164">
        <v>212</v>
      </c>
      <c r="AN1164">
        <f t="shared" si="650"/>
        <v>2473.9138400000002</v>
      </c>
      <c r="AO1164">
        <f t="shared" si="645"/>
        <v>44.197025009490986</v>
      </c>
      <c r="AQ1164">
        <f t="shared" si="646"/>
        <v>2.4696139679376405</v>
      </c>
      <c r="AS1164">
        <f>0.15852+0.0847*COS(RADIANS(E1164/365*360))</f>
        <v>0.17194997991823549</v>
      </c>
      <c r="AU1164">
        <v>1970</v>
      </c>
      <c r="AV1164">
        <f t="shared" si="647"/>
        <v>105.50608322507652</v>
      </c>
      <c r="AW1164">
        <f t="shared" si="648"/>
        <v>125.54119704737684</v>
      </c>
      <c r="AX1164">
        <f t="shared" si="649"/>
        <v>1.1898953426179164</v>
      </c>
      <c r="AY1164" s="5">
        <f t="shared" si="651"/>
        <v>111.02892277683148</v>
      </c>
      <c r="AZ1164">
        <f t="shared" si="652"/>
        <v>17.999080362536468</v>
      </c>
      <c r="BA1164">
        <f t="shared" si="653"/>
        <v>113.79361681030869</v>
      </c>
      <c r="BB1164">
        <f t="shared" si="654"/>
        <v>409443.85163426376</v>
      </c>
      <c r="BC1164">
        <f t="shared" si="655"/>
        <v>257.90568410063975</v>
      </c>
      <c r="BD1164" s="5">
        <f t="shared" si="656"/>
        <v>57.725467067881233</v>
      </c>
      <c r="BE1164">
        <f t="shared" si="657"/>
        <v>33.956075427663798</v>
      </c>
      <c r="BF1164">
        <f t="shared" si="658"/>
        <v>59.789043117665571</v>
      </c>
    </row>
    <row r="1165" spans="1:58">
      <c r="A1165">
        <v>648</v>
      </c>
      <c r="B1165">
        <v>82</v>
      </c>
      <c r="C1165" t="s">
        <v>58</v>
      </c>
      <c r="D1165">
        <v>1</v>
      </c>
      <c r="E1165" s="2">
        <f t="shared" si="644"/>
        <v>82</v>
      </c>
      <c r="F1165" s="3">
        <v>30763.590277777777</v>
      </c>
      <c r="G1165" s="3" t="s">
        <v>48</v>
      </c>
      <c r="H1165" s="3"/>
      <c r="J1165">
        <v>1015</v>
      </c>
      <c r="K1165">
        <v>24.2</v>
      </c>
      <c r="L1165">
        <v>35.200000000000003</v>
      </c>
      <c r="M1165">
        <v>31.3</v>
      </c>
      <c r="N1165">
        <v>350</v>
      </c>
      <c r="O1165" t="s">
        <v>46</v>
      </c>
      <c r="P1165">
        <v>23.9</v>
      </c>
      <c r="Q1165">
        <v>24.77</v>
      </c>
      <c r="R1165">
        <v>343</v>
      </c>
      <c r="S1165">
        <v>1.9077999999999999</v>
      </c>
      <c r="T1165">
        <v>77</v>
      </c>
      <c r="U1165">
        <v>26.9</v>
      </c>
      <c r="V1165">
        <v>155</v>
      </c>
      <c r="W1165">
        <v>2200</v>
      </c>
      <c r="X1165">
        <v>8.5995000000000008</v>
      </c>
      <c r="Y1165">
        <v>1.232</v>
      </c>
      <c r="Z1165">
        <v>5.5500000000000002E-3</v>
      </c>
      <c r="AA1165">
        <v>50</v>
      </c>
      <c r="AM1165">
        <v>212</v>
      </c>
      <c r="AN1165">
        <f t="shared" si="650"/>
        <v>2494.69884</v>
      </c>
      <c r="AO1165">
        <f t="shared" si="645"/>
        <v>48.729774794554032</v>
      </c>
      <c r="AQ1165">
        <f t="shared" si="646"/>
        <v>2.99277794977912</v>
      </c>
      <c r="AS1165">
        <f>0.15852+0.0847*COS(RADIANS(E1165/365*360))</f>
        <v>0.17194997991823549</v>
      </c>
      <c r="AU1165">
        <v>2200</v>
      </c>
      <c r="AV1165">
        <f t="shared" si="647"/>
        <v>110.15620844898743</v>
      </c>
      <c r="AW1165">
        <f t="shared" si="648"/>
        <v>131.89912158634473</v>
      </c>
      <c r="AX1165">
        <f t="shared" si="649"/>
        <v>1.1973825483238767</v>
      </c>
      <c r="AY1165" s="5">
        <f t="shared" si="651"/>
        <v>115.1462235036938</v>
      </c>
      <c r="AZ1165">
        <f t="shared" si="652"/>
        <v>17.923814225733615</v>
      </c>
      <c r="BA1165">
        <f t="shared" si="653"/>
        <v>105.54319411520615</v>
      </c>
      <c r="BB1165">
        <f t="shared" si="654"/>
        <v>429949.03335074615</v>
      </c>
      <c r="BC1165">
        <f t="shared" si="655"/>
        <v>338.18783573262476</v>
      </c>
      <c r="BD1165" s="5">
        <f t="shared" si="656"/>
        <v>72.055404802432719</v>
      </c>
      <c r="BE1165">
        <f t="shared" si="657"/>
        <v>33.917208594091477</v>
      </c>
      <c r="BF1165">
        <f t="shared" si="658"/>
        <v>57.509812483985868</v>
      </c>
    </row>
    <row r="1166" spans="1:58">
      <c r="E1166" s="2"/>
      <c r="F1166" s="3"/>
      <c r="H1166" s="3"/>
    </row>
    <row r="1167" spans="1:58">
      <c r="A1167">
        <v>649</v>
      </c>
      <c r="B1167">
        <v>82</v>
      </c>
      <c r="C1167" t="s">
        <v>58</v>
      </c>
      <c r="D1167">
        <v>1</v>
      </c>
      <c r="E1167" s="2">
        <f t="shared" si="644"/>
        <v>76</v>
      </c>
      <c r="F1167" s="3">
        <v>30757.567361111112</v>
      </c>
      <c r="G1167" s="3" t="s">
        <v>48</v>
      </c>
      <c r="H1167" s="3"/>
      <c r="J1167">
        <v>1015</v>
      </c>
      <c r="K1167">
        <v>14.9</v>
      </c>
      <c r="L1167">
        <v>51.9</v>
      </c>
      <c r="M1167">
        <v>52</v>
      </c>
      <c r="N1167">
        <v>350</v>
      </c>
      <c r="O1167" t="s">
        <v>46</v>
      </c>
      <c r="P1167">
        <v>14.5</v>
      </c>
      <c r="Q1167">
        <v>8.35</v>
      </c>
      <c r="R1167">
        <v>350</v>
      </c>
      <c r="S1167">
        <v>0.23230000000000001</v>
      </c>
      <c r="T1167">
        <v>27.8</v>
      </c>
      <c r="U1167">
        <v>15.1</v>
      </c>
      <c r="V1167">
        <v>361</v>
      </c>
      <c r="W1167">
        <v>0</v>
      </c>
      <c r="X1167">
        <v>-0.26369999999999999</v>
      </c>
      <c r="Y1167">
        <v>0.249</v>
      </c>
      <c r="Z1167">
        <v>-2.7999999999999998E-4</v>
      </c>
      <c r="AA1167">
        <v>30</v>
      </c>
      <c r="AH1167">
        <v>-0.2487</v>
      </c>
      <c r="AI1167">
        <v>4.4499999999999998E-2</v>
      </c>
      <c r="AJ1167">
        <v>5</v>
      </c>
      <c r="AK1167">
        <f>AVERAGE(U1167:U1171)</f>
        <v>15.580000000000002</v>
      </c>
      <c r="AL1167">
        <f>AVERAGE(V1167:V1171)</f>
        <v>316</v>
      </c>
      <c r="AM1167">
        <v>212</v>
      </c>
      <c r="AN1167">
        <f>8.314*(AK1167+273.16)</f>
        <v>2400.5843600000003</v>
      </c>
      <c r="AO1167">
        <f>0.5*AM1167/1.01325*1000/EXP(-3.9489+28990/AN1167)</f>
        <v>30.898420921583629</v>
      </c>
      <c r="AP1167">
        <f>LN(-AH1167)+57052/AN1167</f>
        <v>22.374372142794606</v>
      </c>
      <c r="AQ1167">
        <f>EXP(AP$1168-57052/AN1167)</f>
        <v>0.44936830431972091</v>
      </c>
      <c r="AR1167">
        <f>AI1167*4*(1+2*AO1167/AL1167)/(1-AO1167/AL1167)</f>
        <v>0.23587325635115977</v>
      </c>
      <c r="AS1167">
        <f>0.15852+0.0847*COS(RADIANS(E1167/365*360))</f>
        <v>0.18050064921181205</v>
      </c>
      <c r="AT1167">
        <f>0.000000926*E1167*E1167 - 0.000385884*E1167+ 0.056568805</f>
        <v>3.2590197000000001E-2</v>
      </c>
      <c r="AU1167">
        <v>0</v>
      </c>
      <c r="AV1167">
        <f>(X1167+AQ1167)/(V1167-AO1167)*(4*V1167+8*AO1167)</f>
        <v>0.95122201979053544</v>
      </c>
      <c r="AW1167">
        <f>(X1167+AQ1167)/(V1167-AO1167)*(4.5*V1167+10.5*AO1167)</f>
        <v>1.0961933725783088</v>
      </c>
      <c r="AX1167">
        <f>AW1167/AV1167</f>
        <v>1.1524053793663196</v>
      </c>
      <c r="AY1167" s="5"/>
      <c r="BD1167" s="5"/>
    </row>
    <row r="1168" spans="1:58">
      <c r="A1168">
        <v>649</v>
      </c>
      <c r="B1168">
        <v>82</v>
      </c>
      <c r="C1168" t="s">
        <v>58</v>
      </c>
      <c r="D1168">
        <v>1</v>
      </c>
      <c r="E1168" s="2">
        <f t="shared" si="644"/>
        <v>76</v>
      </c>
      <c r="F1168" s="3">
        <v>30757.559027777777</v>
      </c>
      <c r="G1168" s="3" t="s">
        <v>48</v>
      </c>
      <c r="H1168" s="3"/>
      <c r="J1168">
        <v>1015</v>
      </c>
      <c r="K1168">
        <v>15.7</v>
      </c>
      <c r="L1168">
        <v>50.5</v>
      </c>
      <c r="M1168">
        <v>50.2</v>
      </c>
      <c r="N1168">
        <v>350</v>
      </c>
      <c r="O1168" t="s">
        <v>46</v>
      </c>
      <c r="P1168">
        <v>15</v>
      </c>
      <c r="Q1168">
        <v>9.1539999999999999</v>
      </c>
      <c r="R1168">
        <v>350</v>
      </c>
      <c r="S1168">
        <v>0.3175</v>
      </c>
      <c r="T1168">
        <v>34.700000000000003</v>
      </c>
      <c r="U1168">
        <v>16</v>
      </c>
      <c r="V1168">
        <v>350</v>
      </c>
      <c r="W1168">
        <v>10</v>
      </c>
      <c r="X1168">
        <v>-0.1111</v>
      </c>
      <c r="Y1168">
        <v>0.34</v>
      </c>
      <c r="Z1168">
        <v>-1.2E-4</v>
      </c>
      <c r="AA1168">
        <v>37</v>
      </c>
      <c r="AH1168">
        <v>-0.44550000000000001</v>
      </c>
      <c r="AI1168">
        <v>6.2E-2</v>
      </c>
      <c r="AJ1168">
        <v>4</v>
      </c>
      <c r="AK1168">
        <f>AVERAGE(U1167:U1170)</f>
        <v>15.475</v>
      </c>
      <c r="AL1168">
        <f>AVERAGE(V1167:V1170)</f>
        <v>327.75</v>
      </c>
      <c r="AM1168">
        <v>212</v>
      </c>
      <c r="AN1168">
        <f>8.314*(AK1168+273.16)</f>
        <v>2399.7113900000004</v>
      </c>
      <c r="AO1168">
        <f>0.5*AM1168/1.01325*1000/EXP(-3.9489+28990/AN1168)</f>
        <v>30.762978648656919</v>
      </c>
      <c r="AP1168">
        <f>LN(-AH1168)+57052/AN1168</f>
        <v>22.965967620365621</v>
      </c>
      <c r="AQ1168">
        <f>EXP(AP$1168-57052/AN1168)</f>
        <v>0.44550000000000067</v>
      </c>
      <c r="AS1168">
        <f>0.15852+0.0847*COS(RADIANS(E1168/365*360))</f>
        <v>0.18050064921181205</v>
      </c>
      <c r="AU1168">
        <v>10</v>
      </c>
      <c r="AV1168">
        <f>(X1168+AQ1168)/(V1168-AO1168)*(4*V1168+8*AO1168)</f>
        <v>1.7242897398014214</v>
      </c>
      <c r="AW1168">
        <f>(X1168+AQ1168)/(V1168-AO1168)*(4.5*V1168+10.5*AO1168)</f>
        <v>1.9881621747517764</v>
      </c>
      <c r="AX1168">
        <f>AW1168/AV1168</f>
        <v>1.1530325378962958</v>
      </c>
      <c r="AY1168" s="5"/>
      <c r="BD1168" s="5"/>
    </row>
    <row r="1169" spans="1:61">
      <c r="A1169">
        <v>649</v>
      </c>
      <c r="B1169">
        <v>82</v>
      </c>
      <c r="C1169" t="s">
        <v>58</v>
      </c>
      <c r="D1169">
        <v>1</v>
      </c>
      <c r="E1169" s="2">
        <f t="shared" si="644"/>
        <v>76</v>
      </c>
      <c r="F1169" s="3">
        <v>30757.553472222222</v>
      </c>
      <c r="G1169" s="3" t="s">
        <v>48</v>
      </c>
      <c r="H1169" s="3"/>
      <c r="J1169">
        <v>1015</v>
      </c>
      <c r="K1169">
        <v>15.4</v>
      </c>
      <c r="L1169">
        <v>51</v>
      </c>
      <c r="M1169">
        <v>48.2</v>
      </c>
      <c r="N1169">
        <v>350</v>
      </c>
      <c r="O1169" t="s">
        <v>46</v>
      </c>
      <c r="P1169">
        <v>15.5</v>
      </c>
      <c r="Q1169">
        <v>8.5540000000000003</v>
      </c>
      <c r="R1169">
        <v>349</v>
      </c>
      <c r="S1169">
        <v>0.31430000000000002</v>
      </c>
      <c r="T1169">
        <v>36.700000000000003</v>
      </c>
      <c r="U1169">
        <v>15.4</v>
      </c>
      <c r="V1169">
        <v>312</v>
      </c>
      <c r="W1169">
        <v>20</v>
      </c>
      <c r="X1169">
        <v>0.74419999999999997</v>
      </c>
      <c r="Y1169">
        <v>0.33600000000000002</v>
      </c>
      <c r="Z1169">
        <v>8.0000000000000004E-4</v>
      </c>
      <c r="AA1169">
        <v>39</v>
      </c>
      <c r="AM1169">
        <v>212</v>
      </c>
      <c r="AN1169">
        <f>8.314*(U1169+273.16)</f>
        <v>2399.0878400000001</v>
      </c>
      <c r="AO1169">
        <f>0.5*AM1169/1.01325*1000/EXP(-3.9489+28990/AN1169)</f>
        <v>30.666537787267789</v>
      </c>
      <c r="AQ1169">
        <f>EXP(AP$1168-57052/AN1169)</f>
        <v>0.44275562418636516</v>
      </c>
      <c r="AS1169">
        <f>0.15852+0.0847*COS(RADIANS(E1169/365*360))</f>
        <v>0.18050064921181205</v>
      </c>
      <c r="AU1169">
        <v>20</v>
      </c>
      <c r="AV1169">
        <f>(X1169+AQ1169)/(V1169-AO1169)*(4*V1169+8*AO1169)</f>
        <v>6.3004207215551586</v>
      </c>
      <c r="AW1169">
        <f>(X1169+AQ1169)/(V1169-AO1169)*(4.5*V1169+10.5*AO1169)</f>
        <v>7.2820480898507647</v>
      </c>
      <c r="AX1169">
        <f>AW1169/AV1169</f>
        <v>1.1558034632413099</v>
      </c>
      <c r="AY1169" s="5"/>
      <c r="BD1169" s="5"/>
    </row>
    <row r="1170" spans="1:61">
      <c r="A1170">
        <v>649</v>
      </c>
      <c r="B1170">
        <v>82</v>
      </c>
      <c r="C1170" t="s">
        <v>58</v>
      </c>
      <c r="D1170">
        <v>1</v>
      </c>
      <c r="E1170" s="2">
        <f t="shared" si="644"/>
        <v>76</v>
      </c>
      <c r="F1170" s="3">
        <v>30757.552083333332</v>
      </c>
      <c r="G1170" s="3" t="s">
        <v>48</v>
      </c>
      <c r="H1170" s="3"/>
      <c r="J1170">
        <v>1015</v>
      </c>
      <c r="K1170">
        <v>15.4</v>
      </c>
      <c r="L1170">
        <v>51</v>
      </c>
      <c r="M1170">
        <v>47.2</v>
      </c>
      <c r="N1170">
        <v>350</v>
      </c>
      <c r="O1170" t="s">
        <v>46</v>
      </c>
      <c r="P1170">
        <v>15.7</v>
      </c>
      <c r="Q1170">
        <v>8.5540000000000003</v>
      </c>
      <c r="R1170">
        <v>349</v>
      </c>
      <c r="S1170">
        <v>0.30249999999999999</v>
      </c>
      <c r="T1170">
        <v>35.4</v>
      </c>
      <c r="U1170">
        <v>15.4</v>
      </c>
      <c r="V1170">
        <v>288</v>
      </c>
      <c r="W1170">
        <v>25</v>
      </c>
      <c r="X1170">
        <v>1.2607999999999999</v>
      </c>
      <c r="Y1170">
        <v>0.32400000000000001</v>
      </c>
      <c r="Z1170">
        <v>1.3500000000000001E-3</v>
      </c>
      <c r="AA1170">
        <v>38</v>
      </c>
      <c r="AM1170">
        <v>212</v>
      </c>
      <c r="AN1170">
        <f>8.314*(U1170+273.16)</f>
        <v>2399.0878400000001</v>
      </c>
      <c r="AO1170">
        <f>0.5*AM1170/1.01325*1000/EXP(-3.9489+28990/AN1170)</f>
        <v>30.666537787267789</v>
      </c>
      <c r="AQ1170">
        <f>EXP(AP$1168-57052/AN1170)</f>
        <v>0.44275562418636516</v>
      </c>
      <c r="AS1170">
        <f>0.15852+0.0847*COS(RADIANS(E1170/365*360))</f>
        <v>0.18050064921181205</v>
      </c>
      <c r="AU1170">
        <v>25</v>
      </c>
      <c r="AV1170">
        <f>(X1170+AQ1170)/(V1170-AO1170)*(4*V1170+8*AO1170)</f>
        <v>9.2503838481348684</v>
      </c>
      <c r="AW1170">
        <f>(X1170+AQ1170)/(V1170-AO1170)*(4.5*V1170+10.5*AO1170)</f>
        <v>10.711201998075401</v>
      </c>
      <c r="AX1170">
        <f>AW1170/AV1170</f>
        <v>1.1579197332697793</v>
      </c>
      <c r="AY1170" s="5"/>
      <c r="BD1170" s="5"/>
    </row>
    <row r="1171" spans="1:61">
      <c r="A1171">
        <v>649</v>
      </c>
      <c r="B1171">
        <v>82</v>
      </c>
      <c r="C1171" t="s">
        <v>58</v>
      </c>
      <c r="D1171">
        <v>1</v>
      </c>
      <c r="E1171" s="2">
        <f t="shared" si="644"/>
        <v>76</v>
      </c>
      <c r="F1171" s="3">
        <v>30757.540277777778</v>
      </c>
      <c r="G1171" s="3" t="s">
        <v>48</v>
      </c>
      <c r="H1171" s="3"/>
      <c r="J1171">
        <v>1015</v>
      </c>
      <c r="K1171">
        <v>15.9</v>
      </c>
      <c r="L1171">
        <v>48</v>
      </c>
      <c r="M1171">
        <v>46.2</v>
      </c>
      <c r="N1171">
        <v>350</v>
      </c>
      <c r="O1171" t="s">
        <v>46</v>
      </c>
      <c r="P1171">
        <v>15.9</v>
      </c>
      <c r="Q1171">
        <v>9.4890000000000008</v>
      </c>
      <c r="R1171">
        <v>349</v>
      </c>
      <c r="S1171">
        <v>0.3639</v>
      </c>
      <c r="T1171">
        <v>38.299999999999997</v>
      </c>
      <c r="U1171">
        <v>16</v>
      </c>
      <c r="V1171">
        <v>269</v>
      </c>
      <c r="W1171">
        <v>50</v>
      </c>
      <c r="X1171">
        <v>1.7965</v>
      </c>
      <c r="Y1171">
        <v>0.38900000000000001</v>
      </c>
      <c r="Z1171">
        <v>1.92E-3</v>
      </c>
      <c r="AA1171">
        <v>41</v>
      </c>
      <c r="AM1171">
        <v>212</v>
      </c>
      <c r="AN1171">
        <f>8.314*(U1171+273.16)</f>
        <v>2404.0762400000003</v>
      </c>
      <c r="AO1171">
        <f>0.5*AM1171/1.01325*1000/EXP(-3.9489+28990/AN1171)</f>
        <v>31.445176275265265</v>
      </c>
      <c r="AQ1171">
        <f>EXP(AP$1168-57052/AN1171)</f>
        <v>0.46515113135824943</v>
      </c>
      <c r="AS1171">
        <f>0.15852+0.0847*COS(RADIANS(E1171/365*360))</f>
        <v>0.18050064921181205</v>
      </c>
      <c r="AU1171">
        <v>50</v>
      </c>
      <c r="AV1171">
        <f>(X1171+AQ1171)/(V1171-AO1171)*(4*V1171+8*AO1171)</f>
        <v>12.639106704944409</v>
      </c>
      <c r="AW1171">
        <f>(X1171+AQ1171)/(V1171-AO1171)*(4.5*V1171+10.5*AO1171)</f>
        <v>14.668057815501387</v>
      </c>
      <c r="AX1171">
        <f>AW1171/AV1171</f>
        <v>1.1605296290253846</v>
      </c>
      <c r="AY1171" s="5"/>
      <c r="BD1171" s="5"/>
    </row>
    <row r="1172" spans="1:61">
      <c r="E1172" s="2"/>
      <c r="F1172" s="3"/>
      <c r="H1172" s="3"/>
    </row>
    <row r="1173" spans="1:61">
      <c r="A1173">
        <v>650</v>
      </c>
      <c r="B1173">
        <v>82</v>
      </c>
      <c r="C1173" t="s">
        <v>58</v>
      </c>
      <c r="D1173">
        <v>1</v>
      </c>
      <c r="E1173" s="2">
        <f t="shared" si="644"/>
        <v>76</v>
      </c>
      <c r="F1173" s="3">
        <v>30757.65486111111</v>
      </c>
      <c r="G1173" s="3" t="s">
        <v>48</v>
      </c>
      <c r="H1173" s="3"/>
      <c r="J1173">
        <v>1015</v>
      </c>
      <c r="K1173">
        <v>15.2</v>
      </c>
      <c r="L1173">
        <v>50</v>
      </c>
      <c r="M1173">
        <v>49.6</v>
      </c>
      <c r="N1173">
        <v>350</v>
      </c>
      <c r="O1173" t="s">
        <v>46</v>
      </c>
      <c r="P1173">
        <v>15.2</v>
      </c>
      <c r="Q1173">
        <v>9.0660000000000007</v>
      </c>
      <c r="R1173">
        <v>350</v>
      </c>
      <c r="S1173">
        <v>0.25559999999999999</v>
      </c>
      <c r="T1173">
        <v>28.2</v>
      </c>
      <c r="U1173">
        <v>15.6</v>
      </c>
      <c r="V1173">
        <v>369</v>
      </c>
      <c r="W1173">
        <v>0</v>
      </c>
      <c r="X1173">
        <v>-0.42420000000000002</v>
      </c>
      <c r="Y1173">
        <v>0.29899999999999999</v>
      </c>
      <c r="Z1173">
        <v>-5.0000000000000001E-4</v>
      </c>
      <c r="AA1173">
        <v>33</v>
      </c>
      <c r="AH1173">
        <v>-0.34300000000000003</v>
      </c>
      <c r="AI1173">
        <v>3.4299999999999997E-2</v>
      </c>
      <c r="AJ1173">
        <v>4</v>
      </c>
      <c r="AK1173">
        <f>AVERAGE(U1173:U1176)</f>
        <v>15.524999999999999</v>
      </c>
      <c r="AL1173">
        <f>AVERAGE(V1173:V1176)</f>
        <v>349</v>
      </c>
      <c r="AM1173">
        <v>212</v>
      </c>
      <c r="AN1173">
        <f>8.314*(AK1173+273.16)</f>
        <v>2400.12709</v>
      </c>
      <c r="AO1173">
        <f>0.5*AM1173/1.01325*1000/EXP(-3.9489+28990/AN1173)</f>
        <v>30.827413050346362</v>
      </c>
      <c r="AP1173">
        <f>LN(-AH1173)+57052/AN1173</f>
        <v>22.700383092707501</v>
      </c>
      <c r="AQ1173">
        <f>EXP(AP$1174-57052/AN1173)</f>
        <v>0.41985816843064144</v>
      </c>
      <c r="AR1173">
        <f>AI1173*4*(1+2*AO1173/AL1173)/(1-AO1173/AL1173)</f>
        <v>0.17707949852364355</v>
      </c>
      <c r="AS1173">
        <f>0.15852+0.0847*COS(RADIANS(E1173/365*360))</f>
        <v>0.18050064921181205</v>
      </c>
      <c r="AT1173">
        <f>0.000000926*E1173*E1173 - 0.000385884*E1173+ 0.056568805</f>
        <v>3.2590197000000001E-2</v>
      </c>
      <c r="AU1173">
        <v>0</v>
      </c>
      <c r="AV1173">
        <f>(X1173+AQ1173)/(V1173-AO1173)*(4*V1173+8*AO1173)</f>
        <v>-2.2116881043808469E-2</v>
      </c>
      <c r="AW1173">
        <f>(X1173+AQ1173)/(V1173-AO1173)*(4.5*V1173+10.5*AO1173)</f>
        <v>-2.5475185520081295E-2</v>
      </c>
      <c r="AX1173">
        <f>AW1173/AV1173</f>
        <v>1.1518434931951207</v>
      </c>
      <c r="AY1173" s="5"/>
      <c r="BD1173" s="5"/>
    </row>
    <row r="1174" spans="1:61">
      <c r="A1174">
        <v>650</v>
      </c>
      <c r="B1174">
        <v>82</v>
      </c>
      <c r="C1174" t="s">
        <v>58</v>
      </c>
      <c r="D1174">
        <v>1</v>
      </c>
      <c r="E1174" s="2">
        <f t="shared" si="644"/>
        <v>76</v>
      </c>
      <c r="F1174" s="3">
        <v>30757.633333333335</v>
      </c>
      <c r="G1174" s="3" t="s">
        <v>48</v>
      </c>
      <c r="H1174" s="3"/>
      <c r="J1174">
        <v>1015</v>
      </c>
      <c r="K1174">
        <v>15.2</v>
      </c>
      <c r="L1174">
        <v>50.5</v>
      </c>
      <c r="M1174">
        <v>49.6</v>
      </c>
      <c r="N1174">
        <v>350</v>
      </c>
      <c r="O1174" t="s">
        <v>46</v>
      </c>
      <c r="P1174">
        <v>15.2</v>
      </c>
      <c r="Q1174">
        <v>9.093</v>
      </c>
      <c r="R1174">
        <v>350</v>
      </c>
      <c r="S1174">
        <v>0.2848</v>
      </c>
      <c r="T1174">
        <v>31.3</v>
      </c>
      <c r="U1174">
        <v>15.7</v>
      </c>
      <c r="V1174">
        <v>350</v>
      </c>
      <c r="W1174">
        <v>5</v>
      </c>
      <c r="X1174">
        <v>-9.9699999999999997E-2</v>
      </c>
      <c r="Y1174">
        <v>0.33300000000000002</v>
      </c>
      <c r="Z1174">
        <v>-1.2E-4</v>
      </c>
      <c r="AA1174">
        <v>37</v>
      </c>
      <c r="AH1174">
        <v>-0.42420000000000002</v>
      </c>
      <c r="AI1174">
        <v>6.4899999999999999E-2</v>
      </c>
      <c r="AJ1174">
        <v>2</v>
      </c>
      <c r="AK1174">
        <f>AVERAGE(U1173:U1174)</f>
        <v>15.649999999999999</v>
      </c>
      <c r="AL1174">
        <f>AVERAGE(V1173:V1174)</f>
        <v>359.5</v>
      </c>
      <c r="AM1174">
        <v>212</v>
      </c>
      <c r="AN1174">
        <f>8.314*(AK1174+273.16)</f>
        <v>2401.1663400000002</v>
      </c>
      <c r="AO1174">
        <f>0.5*AM1174/1.01325*1000/EXP(-3.9489+28990/AN1174)</f>
        <v>30.98899190397405</v>
      </c>
      <c r="AP1174">
        <f>LN(-AH1174)+57052/AN1174</f>
        <v>22.902569605574687</v>
      </c>
      <c r="AQ1174">
        <f>EXP(AP$1174-57052/AN1174)</f>
        <v>0.42419999999999997</v>
      </c>
      <c r="AS1174">
        <f>0.15852+0.0847*COS(RADIANS(E1174/365*360))</f>
        <v>0.18050064921181205</v>
      </c>
      <c r="AU1174">
        <v>5</v>
      </c>
      <c r="AV1174">
        <f>(X1174+AQ1174)/(V1174-AO1174)*(4*V1174+8*AO1174)</f>
        <v>1.6762663651460938</v>
      </c>
      <c r="AW1174">
        <f>(X1174+AQ1174)/(V1174-AO1174)*(4.5*V1174+10.5*AO1174)</f>
        <v>1.9330829564326173</v>
      </c>
      <c r="AX1174">
        <f>AW1174/AV1174</f>
        <v>1.1532075072472989</v>
      </c>
      <c r="AY1174" s="5"/>
      <c r="BD1174" s="5"/>
    </row>
    <row r="1175" spans="1:61">
      <c r="A1175">
        <v>650</v>
      </c>
      <c r="B1175">
        <v>82</v>
      </c>
      <c r="C1175" t="s">
        <v>58</v>
      </c>
      <c r="D1175">
        <v>1</v>
      </c>
      <c r="E1175" s="2">
        <f t="shared" si="644"/>
        <v>76</v>
      </c>
      <c r="F1175" s="3">
        <v>30757.627083333333</v>
      </c>
      <c r="G1175" s="3" t="s">
        <v>48</v>
      </c>
      <c r="H1175" s="3"/>
      <c r="J1175">
        <v>1015</v>
      </c>
      <c r="K1175">
        <v>14.9</v>
      </c>
      <c r="L1175">
        <v>51.3</v>
      </c>
      <c r="M1175">
        <v>49.6</v>
      </c>
      <c r="N1175">
        <v>350</v>
      </c>
      <c r="O1175" t="s">
        <v>46</v>
      </c>
      <c r="P1175">
        <v>15.2</v>
      </c>
      <c r="Q1175">
        <v>8.7850000000000001</v>
      </c>
      <c r="R1175">
        <v>350</v>
      </c>
      <c r="S1175">
        <v>0.29880000000000001</v>
      </c>
      <c r="T1175">
        <v>34</v>
      </c>
      <c r="U1175">
        <v>15.4</v>
      </c>
      <c r="V1175">
        <v>345</v>
      </c>
      <c r="W1175">
        <v>10</v>
      </c>
      <c r="X1175">
        <v>-2.9999999999999997E-4</v>
      </c>
      <c r="Y1175">
        <v>0.35</v>
      </c>
      <c r="Z1175">
        <v>0</v>
      </c>
      <c r="AA1175">
        <v>40</v>
      </c>
      <c r="AM1175">
        <v>212</v>
      </c>
      <c r="AN1175">
        <f>8.314*(U1175+273.16)</f>
        <v>2399.0878400000001</v>
      </c>
      <c r="AO1175">
        <f>0.5*AM1175/1.01325*1000/EXP(-3.9489+28990/AN1175)</f>
        <v>30.666537787267789</v>
      </c>
      <c r="AQ1175">
        <f>EXP(AP$1174-57052/AN1175)</f>
        <v>0.41555707298765476</v>
      </c>
      <c r="AS1175">
        <f>0.15852+0.0847*COS(RADIANS(E1175/365*360))</f>
        <v>0.18050064921181205</v>
      </c>
      <c r="AU1175">
        <v>10</v>
      </c>
      <c r="AV1175">
        <f>(X1175+AQ1175)/(V1175-AO1175)*(4*V1175+8*AO1175)</f>
        <v>2.1471806715501329</v>
      </c>
      <c r="AW1175">
        <f>(X1175+AQ1175)/(V1175-AO1175)*(4.5*V1175+10.5*AO1175)</f>
        <v>2.4763473029438385</v>
      </c>
      <c r="AX1175">
        <f>AW1175/AV1175</f>
        <v>1.1533017858045767</v>
      </c>
      <c r="AY1175" s="5"/>
      <c r="BD1175" s="5"/>
    </row>
    <row r="1176" spans="1:61">
      <c r="A1176">
        <v>650</v>
      </c>
      <c r="B1176">
        <v>82</v>
      </c>
      <c r="C1176" t="s">
        <v>58</v>
      </c>
      <c r="D1176">
        <v>1</v>
      </c>
      <c r="E1176" s="2">
        <f t="shared" si="644"/>
        <v>76</v>
      </c>
      <c r="F1176" s="3">
        <v>30757.628472222223</v>
      </c>
      <c r="G1176" s="3" t="s">
        <v>48</v>
      </c>
      <c r="H1176" s="3"/>
      <c r="J1176">
        <v>1015</v>
      </c>
      <c r="K1176">
        <v>14.9</v>
      </c>
      <c r="L1176">
        <v>51.3</v>
      </c>
      <c r="M1176">
        <v>49.6</v>
      </c>
      <c r="N1176">
        <v>350</v>
      </c>
      <c r="O1176" t="s">
        <v>46</v>
      </c>
      <c r="P1176">
        <v>15.2</v>
      </c>
      <c r="Q1176">
        <v>8.7850000000000001</v>
      </c>
      <c r="R1176">
        <v>350</v>
      </c>
      <c r="S1176">
        <v>0.32529999999999998</v>
      </c>
      <c r="T1176">
        <v>37</v>
      </c>
      <c r="U1176">
        <v>15.4</v>
      </c>
      <c r="V1176">
        <v>332</v>
      </c>
      <c r="W1176">
        <v>20</v>
      </c>
      <c r="X1176">
        <v>0.3034</v>
      </c>
      <c r="Y1176">
        <v>0.38100000000000001</v>
      </c>
      <c r="Z1176">
        <v>3.6000000000000002E-4</v>
      </c>
      <c r="AA1176">
        <v>43</v>
      </c>
      <c r="AM1176">
        <v>212</v>
      </c>
      <c r="AN1176">
        <f>8.314*(U1176+273.16)</f>
        <v>2399.0878400000001</v>
      </c>
      <c r="AO1176">
        <f>0.5*AM1176/1.01325*1000/EXP(-3.9489+28990/AN1176)</f>
        <v>30.666537787267789</v>
      </c>
      <c r="AQ1176">
        <f>EXP(AP$1174-57052/AN1176)</f>
        <v>0.41555707298765476</v>
      </c>
      <c r="AS1176">
        <f>0.15852+0.0847*COS(RADIANS(E1176/365*360))</f>
        <v>0.18050064921181205</v>
      </c>
      <c r="AU1176">
        <v>20</v>
      </c>
      <c r="AV1176">
        <f>(X1176+AQ1176)/(V1176-AO1176)*(4*V1176+8*AO1176)</f>
        <v>3.7538425987971995</v>
      </c>
      <c r="AW1176">
        <f>(X1176+AQ1176)/(V1176-AO1176)*(4.5*V1176+10.5*AO1176)</f>
        <v>4.3328247120026715</v>
      </c>
      <c r="AX1176">
        <f>AW1176/AV1176</f>
        <v>1.1542371844229666</v>
      </c>
      <c r="AY1176" s="5"/>
      <c r="BD1176" s="5"/>
    </row>
    <row r="1177" spans="1:61">
      <c r="E1177" s="2"/>
      <c r="F1177" s="3"/>
      <c r="H1177" s="3"/>
    </row>
    <row r="1178" spans="1:61">
      <c r="A1178">
        <v>651</v>
      </c>
      <c r="B1178">
        <v>82</v>
      </c>
      <c r="C1178" t="s">
        <v>58</v>
      </c>
      <c r="D1178">
        <v>1</v>
      </c>
      <c r="E1178" s="2">
        <f t="shared" si="644"/>
        <v>76</v>
      </c>
      <c r="F1178" s="3">
        <v>30757.693749999999</v>
      </c>
      <c r="G1178" s="3" t="s">
        <v>48</v>
      </c>
      <c r="H1178" s="3"/>
      <c r="J1178">
        <v>1015</v>
      </c>
      <c r="K1178">
        <v>14.1</v>
      </c>
      <c r="L1178">
        <v>51.7</v>
      </c>
      <c r="M1178">
        <v>48.9</v>
      </c>
      <c r="N1178">
        <v>350</v>
      </c>
      <c r="O1178" t="s">
        <v>46</v>
      </c>
      <c r="P1178">
        <v>14</v>
      </c>
      <c r="Q1178">
        <v>7.9630000000000001</v>
      </c>
      <c r="R1178">
        <v>350</v>
      </c>
      <c r="S1178">
        <v>0.36940000000000001</v>
      </c>
      <c r="T1178">
        <v>46.4</v>
      </c>
      <c r="U1178">
        <v>14.3</v>
      </c>
      <c r="V1178">
        <v>375</v>
      </c>
      <c r="W1178">
        <v>0</v>
      </c>
      <c r="X1178">
        <v>-0.8347</v>
      </c>
      <c r="Y1178">
        <v>0.29199999999999998</v>
      </c>
      <c r="Z1178">
        <v>-6.6E-4</v>
      </c>
      <c r="AA1178">
        <v>37</v>
      </c>
      <c r="AH1178">
        <v>-0.84219999999999995</v>
      </c>
      <c r="AI1178">
        <v>2.2200000000000001E-2</v>
      </c>
      <c r="AJ1178">
        <v>4</v>
      </c>
      <c r="AK1178">
        <f>AVERAGE(U1178:U1181)</f>
        <v>15.125</v>
      </c>
      <c r="AL1178">
        <f>AVERAGE(V1178:V1181)</f>
        <v>359.25</v>
      </c>
      <c r="AM1178">
        <v>212</v>
      </c>
      <c r="AN1178">
        <f>8.314*(AK1178+273.16)</f>
        <v>2396.8014900000003</v>
      </c>
      <c r="AO1178">
        <f t="shared" ref="AO1178:AO1183" si="659">0.5*AM1178/1.01325*1000/EXP(-3.9489+28990/AN1178)</f>
        <v>30.315077038395945</v>
      </c>
      <c r="AP1178">
        <f>LN(-AH1178)+57052/AN1178</f>
        <v>23.631651978463513</v>
      </c>
      <c r="AQ1178">
        <f t="shared" ref="AQ1178:AQ1183" si="660">EXP(AP$1178-57052/AN1178)</f>
        <v>0.84219999999999984</v>
      </c>
      <c r="AS1178">
        <f>0.15852+0.0847*COS(RADIANS(E1178/365*360))</f>
        <v>0.18050064921181205</v>
      </c>
      <c r="AT1178">
        <f>0.000000926*E1178*E1178 - 0.000385884*E1178+ 0.056568805</f>
        <v>3.2590197000000001E-2</v>
      </c>
      <c r="AU1178">
        <v>0</v>
      </c>
      <c r="AV1178">
        <f t="shared" ref="AV1178:AV1183" si="661">(X1178+AQ1178)/(V1178-AO1178)*(4*V1178+8*AO1178)</f>
        <v>3.7915509938794972E-2</v>
      </c>
      <c r="AW1178">
        <f t="shared" ref="AW1178:AW1183" si="662">(X1178+AQ1178)/(V1178-AO1178)*(4.5*V1178+10.5*AO1178)</f>
        <v>4.3644387423493795E-2</v>
      </c>
      <c r="AX1178">
        <f t="shared" ref="AX1178:AX1183" si="663">AW1178/AV1178</f>
        <v>1.1510958838202796</v>
      </c>
      <c r="AY1178" s="5"/>
      <c r="BD1178" s="5"/>
      <c r="BG1178">
        <f>AVERAGE(BA1178:BA1183)</f>
        <v>44.701674405930831</v>
      </c>
      <c r="BH1178">
        <f>AVERAGE(BF1178:BF1183)</f>
        <v>18.573645558544587</v>
      </c>
      <c r="BI1178">
        <f>BG1178/BH1178</f>
        <v>2.4067259313757257</v>
      </c>
    </row>
    <row r="1179" spans="1:61">
      <c r="A1179">
        <v>651</v>
      </c>
      <c r="B1179">
        <v>82</v>
      </c>
      <c r="C1179" t="s">
        <v>58</v>
      </c>
      <c r="D1179">
        <v>1</v>
      </c>
      <c r="E1179" s="2">
        <f t="shared" si="644"/>
        <v>76</v>
      </c>
      <c r="F1179" s="3">
        <v>30757.690972222223</v>
      </c>
      <c r="G1179" s="3" t="s">
        <v>48</v>
      </c>
      <c r="H1179" s="3"/>
      <c r="J1179">
        <v>1015</v>
      </c>
      <c r="K1179">
        <v>14.5</v>
      </c>
      <c r="L1179">
        <v>50.6</v>
      </c>
      <c r="M1179">
        <v>47.9</v>
      </c>
      <c r="N1179">
        <v>350</v>
      </c>
      <c r="O1179" t="s">
        <v>46</v>
      </c>
      <c r="P1179">
        <v>15</v>
      </c>
      <c r="Q1179">
        <v>8.2449999999999992</v>
      </c>
      <c r="R1179">
        <v>350</v>
      </c>
      <c r="S1179">
        <v>0.39650000000000002</v>
      </c>
      <c r="T1179">
        <v>48.1</v>
      </c>
      <c r="U1179">
        <v>14.6</v>
      </c>
      <c r="V1179">
        <v>371</v>
      </c>
      <c r="W1179">
        <v>8</v>
      </c>
      <c r="X1179">
        <v>-0.77259999999999995</v>
      </c>
      <c r="Y1179">
        <v>0.314</v>
      </c>
      <c r="Z1179">
        <v>-6.0999999999999997E-4</v>
      </c>
      <c r="AA1179">
        <v>38</v>
      </c>
      <c r="AH1179">
        <v>-0.90500000000000003</v>
      </c>
      <c r="AI1179">
        <v>3.04E-2</v>
      </c>
      <c r="AJ1179">
        <v>3</v>
      </c>
      <c r="AK1179">
        <f>AVERAGE(U1178:U1180)</f>
        <v>14.799999999999999</v>
      </c>
      <c r="AL1179">
        <f>AVERAGE(V1178:V1180)</f>
        <v>365.33333333333331</v>
      </c>
      <c r="AM1179">
        <v>212</v>
      </c>
      <c r="AN1179">
        <f>8.314*(AK1179+273.16)</f>
        <v>2394.0994400000004</v>
      </c>
      <c r="AO1179">
        <f t="shared" si="659"/>
        <v>29.904055010931092</v>
      </c>
      <c r="AP1179">
        <f>LN(-AH1179)+57052/AN1179</f>
        <v>23.730434601831007</v>
      </c>
      <c r="AQ1179">
        <f t="shared" si="660"/>
        <v>0.81987535313543314</v>
      </c>
      <c r="AR1179">
        <f>AI1179*4*(1+2*AO1179/AL1179)/(1-AO1179/AL1179)</f>
        <v>0.15412250168067421</v>
      </c>
      <c r="AS1179">
        <f>0.15852+0.0847*COS(RADIANS(E1179/365*360))</f>
        <v>0.18050064921181205</v>
      </c>
      <c r="AU1179">
        <v>8</v>
      </c>
      <c r="AV1179">
        <f t="shared" si="661"/>
        <v>0.23883726363905936</v>
      </c>
      <c r="AW1179">
        <f t="shared" si="662"/>
        <v>0.27490890298110759</v>
      </c>
      <c r="AX1179">
        <f t="shared" si="663"/>
        <v>1.1510301985227949</v>
      </c>
      <c r="AY1179" s="5"/>
      <c r="BD1179" s="5"/>
    </row>
    <row r="1180" spans="1:61">
      <c r="A1180">
        <v>651</v>
      </c>
      <c r="B1180">
        <v>82</v>
      </c>
      <c r="C1180" t="s">
        <v>58</v>
      </c>
      <c r="D1180">
        <v>1</v>
      </c>
      <c r="E1180" s="2">
        <f t="shared" si="644"/>
        <v>76</v>
      </c>
      <c r="F1180" s="3">
        <v>30757.68472222222</v>
      </c>
      <c r="G1180" s="3" t="s">
        <v>48</v>
      </c>
      <c r="H1180" s="3"/>
      <c r="J1180">
        <v>1015</v>
      </c>
      <c r="K1180">
        <v>15.4</v>
      </c>
      <c r="L1180">
        <v>48.6</v>
      </c>
      <c r="M1180">
        <v>47.5</v>
      </c>
      <c r="N1180">
        <v>350</v>
      </c>
      <c r="O1180" t="s">
        <v>46</v>
      </c>
      <c r="P1180">
        <v>15.4</v>
      </c>
      <c r="Q1180">
        <v>9.0860000000000003</v>
      </c>
      <c r="R1180">
        <v>350</v>
      </c>
      <c r="S1180">
        <v>0.56299999999999994</v>
      </c>
      <c r="T1180">
        <v>62</v>
      </c>
      <c r="U1180">
        <v>15.5</v>
      </c>
      <c r="V1180">
        <v>350</v>
      </c>
      <c r="W1180">
        <v>22</v>
      </c>
      <c r="X1180">
        <v>-0.1971</v>
      </c>
      <c r="Y1180">
        <v>0.44600000000000001</v>
      </c>
      <c r="Z1180">
        <v>-1.6000000000000001E-4</v>
      </c>
      <c r="AA1180">
        <v>49</v>
      </c>
      <c r="AM1180">
        <v>212</v>
      </c>
      <c r="AN1180">
        <f>8.314*(U1180+273.16)</f>
        <v>2399.9192400000002</v>
      </c>
      <c r="AO1180">
        <f t="shared" si="659"/>
        <v>30.795181787300052</v>
      </c>
      <c r="AQ1180">
        <f t="shared" si="660"/>
        <v>0.86865031700314088</v>
      </c>
      <c r="AS1180">
        <f>0.15852+0.0847*COS(RADIANS(E1180/365*360))</f>
        <v>0.18050064921181205</v>
      </c>
      <c r="AU1180">
        <v>22</v>
      </c>
      <c r="AV1180">
        <f t="shared" si="661"/>
        <v>3.4636524684258503</v>
      </c>
      <c r="AW1180">
        <f t="shared" si="662"/>
        <v>3.9937904270307416</v>
      </c>
      <c r="AX1180">
        <f t="shared" si="663"/>
        <v>1.1530574916038925</v>
      </c>
      <c r="AY1180" s="5"/>
      <c r="BD1180" s="5"/>
    </row>
    <row r="1181" spans="1:61">
      <c r="A1181">
        <v>651</v>
      </c>
      <c r="B1181">
        <v>82</v>
      </c>
      <c r="C1181" t="s">
        <v>58</v>
      </c>
      <c r="D1181">
        <v>1</v>
      </c>
      <c r="E1181" s="2">
        <f t="shared" si="644"/>
        <v>76</v>
      </c>
      <c r="F1181" s="3">
        <v>30757.680555555555</v>
      </c>
      <c r="G1181" s="3" t="s">
        <v>48</v>
      </c>
      <c r="H1181" s="3"/>
      <c r="J1181">
        <v>1015</v>
      </c>
      <c r="K1181">
        <v>15.8</v>
      </c>
      <c r="L1181">
        <v>48.2</v>
      </c>
      <c r="M1181">
        <v>45.5</v>
      </c>
      <c r="N1181">
        <v>350</v>
      </c>
      <c r="O1181" t="s">
        <v>46</v>
      </c>
      <c r="P1181">
        <v>15.8</v>
      </c>
      <c r="Q1181">
        <v>9.625</v>
      </c>
      <c r="R1181">
        <v>350</v>
      </c>
      <c r="S1181">
        <v>0.64219999999999999</v>
      </c>
      <c r="T1181">
        <v>66.7</v>
      </c>
      <c r="U1181">
        <v>16.100000000000001</v>
      </c>
      <c r="V1181">
        <v>341</v>
      </c>
      <c r="W1181">
        <v>46</v>
      </c>
      <c r="X1181">
        <v>0.1232</v>
      </c>
      <c r="Y1181">
        <v>0.50800000000000001</v>
      </c>
      <c r="Z1181">
        <v>1E-4</v>
      </c>
      <c r="AA1181">
        <v>53</v>
      </c>
      <c r="AM1181">
        <v>212</v>
      </c>
      <c r="AN1181">
        <f>8.314*(U1181+273.16)</f>
        <v>2404.9076400000004</v>
      </c>
      <c r="AO1181">
        <f t="shared" si="659"/>
        <v>31.576538710189872</v>
      </c>
      <c r="AQ1181">
        <f t="shared" si="660"/>
        <v>0.91255730828348514</v>
      </c>
      <c r="AS1181">
        <f>0.15852+0.0847*COS(RADIANS(E1181/365*360))</f>
        <v>0.18050064921181205</v>
      </c>
      <c r="AU1181">
        <v>46</v>
      </c>
      <c r="AV1181">
        <f t="shared" si="661"/>
        <v>5.411412591126683</v>
      </c>
      <c r="AW1181">
        <f t="shared" si="662"/>
        <v>6.2463870847666101</v>
      </c>
      <c r="AX1181">
        <f t="shared" si="663"/>
        <v>1.1542988045319384</v>
      </c>
      <c r="AY1181" s="5"/>
      <c r="BD1181" s="5"/>
    </row>
    <row r="1182" spans="1:61">
      <c r="A1182">
        <v>651</v>
      </c>
      <c r="B1182">
        <v>82</v>
      </c>
      <c r="C1182" t="s">
        <v>58</v>
      </c>
      <c r="D1182">
        <v>1</v>
      </c>
      <c r="E1182" s="2">
        <f t="shared" si="644"/>
        <v>76</v>
      </c>
      <c r="F1182" s="3">
        <v>30757.677083333332</v>
      </c>
      <c r="G1182" s="3" t="s">
        <v>48</v>
      </c>
      <c r="H1182" s="3"/>
      <c r="J1182">
        <v>1015</v>
      </c>
      <c r="K1182">
        <v>16.2</v>
      </c>
      <c r="L1182">
        <v>47.4</v>
      </c>
      <c r="M1182">
        <v>43.5</v>
      </c>
      <c r="N1182">
        <v>350</v>
      </c>
      <c r="O1182" t="s">
        <v>46</v>
      </c>
      <c r="P1182">
        <v>16</v>
      </c>
      <c r="Q1182">
        <v>10.02</v>
      </c>
      <c r="R1182">
        <v>349</v>
      </c>
      <c r="S1182">
        <v>0.72489999999999999</v>
      </c>
      <c r="T1182">
        <v>72.3</v>
      </c>
      <c r="U1182">
        <v>16.5</v>
      </c>
      <c r="V1182">
        <v>319</v>
      </c>
      <c r="W1182">
        <v>90</v>
      </c>
      <c r="X1182">
        <v>1.1051</v>
      </c>
      <c r="Y1182">
        <v>0.57399999999999995</v>
      </c>
      <c r="Z1182">
        <v>8.7000000000000001E-4</v>
      </c>
      <c r="AA1182">
        <v>57</v>
      </c>
      <c r="AM1182">
        <v>212</v>
      </c>
      <c r="AN1182">
        <f>8.314*(U1182+273.16)</f>
        <v>2408.23324</v>
      </c>
      <c r="AO1182">
        <f t="shared" si="659"/>
        <v>32.1065749241044</v>
      </c>
      <c r="AQ1182">
        <f t="shared" si="660"/>
        <v>0.94294776652924628</v>
      </c>
      <c r="AS1182">
        <f>0.15852+0.0847*COS(RADIANS(E1182/365*360))</f>
        <v>0.18050064921181205</v>
      </c>
      <c r="AU1182">
        <v>90</v>
      </c>
      <c r="AV1182">
        <f t="shared" si="661"/>
        <v>10.942583789693163</v>
      </c>
      <c r="AW1182">
        <f t="shared" si="662"/>
        <v>12.654205853851833</v>
      </c>
      <c r="AX1182">
        <f t="shared" si="663"/>
        <v>1.1564184562855118</v>
      </c>
      <c r="AY1182" s="5"/>
      <c r="BD1182" s="5"/>
    </row>
    <row r="1183" spans="1:61">
      <c r="A1183">
        <v>651</v>
      </c>
      <c r="B1183">
        <v>82</v>
      </c>
      <c r="C1183" t="s">
        <v>58</v>
      </c>
      <c r="D1183">
        <v>1</v>
      </c>
      <c r="E1183" s="2">
        <f t="shared" si="644"/>
        <v>76</v>
      </c>
      <c r="F1183" s="3">
        <v>30757.673611111109</v>
      </c>
      <c r="G1183" s="3" t="s">
        <v>48</v>
      </c>
      <c r="H1183" s="3"/>
      <c r="J1183">
        <v>1015</v>
      </c>
      <c r="K1183">
        <v>16.600000000000001</v>
      </c>
      <c r="L1183">
        <v>46.8</v>
      </c>
      <c r="M1183">
        <v>41.5</v>
      </c>
      <c r="N1183">
        <v>350</v>
      </c>
      <c r="O1183" t="s">
        <v>46</v>
      </c>
      <c r="P1183">
        <v>17.8</v>
      </c>
      <c r="Q1183">
        <v>10.148</v>
      </c>
      <c r="R1183">
        <v>348</v>
      </c>
      <c r="S1183">
        <v>0.82399999999999995</v>
      </c>
      <c r="T1183">
        <v>81.2</v>
      </c>
      <c r="U1183">
        <v>16.7</v>
      </c>
      <c r="V1183">
        <v>276</v>
      </c>
      <c r="W1183">
        <v>220</v>
      </c>
      <c r="X1183">
        <v>3.3753000000000002</v>
      </c>
      <c r="Y1183">
        <v>0.65200000000000002</v>
      </c>
      <c r="Z1183">
        <v>2.6700000000000001E-3</v>
      </c>
      <c r="AA1183">
        <v>64</v>
      </c>
      <c r="AM1183">
        <v>212</v>
      </c>
      <c r="AN1183">
        <f>8.314*(U1183+273.16)</f>
        <v>2409.8960400000001</v>
      </c>
      <c r="AO1183">
        <f t="shared" si="659"/>
        <v>32.374362377959066</v>
      </c>
      <c r="AQ1183">
        <f t="shared" si="660"/>
        <v>0.95848794548156402</v>
      </c>
      <c r="AS1183">
        <f>0.15852+0.0847*COS(RADIANS(E1183/365*360))</f>
        <v>0.18050064921181205</v>
      </c>
      <c r="AU1183">
        <v>220</v>
      </c>
      <c r="AV1183">
        <f t="shared" si="661"/>
        <v>24.245932902618499</v>
      </c>
      <c r="AW1183">
        <f t="shared" si="662"/>
        <v>28.140522155532341</v>
      </c>
      <c r="AX1183">
        <f t="shared" si="663"/>
        <v>1.1606285585527309</v>
      </c>
      <c r="AY1183" s="5">
        <f>W1183*AS1183*AV1183/SQRT(W1183^2*AS1183^2-AV1183^2)</f>
        <v>30.615092487881178</v>
      </c>
      <c r="AZ1183">
        <f>LN(AY1183)-LN(1+EXP(614.6/8.314-200000/AN1183))+32879/AN1183</f>
        <v>17.064704893378845</v>
      </c>
      <c r="BA1183">
        <f>EXP(AZ1183-32879/8.314/298.16)/(1+EXP(614.6/8.314-200000/298.16/8.314))</f>
        <v>44.701674405930831</v>
      </c>
      <c r="BB1183">
        <f>+EXP(11.88-14510/AN1183)*1000</f>
        <v>350371.27721903491</v>
      </c>
      <c r="BC1183">
        <f>+EXP(38.08-80470/AN1183)</f>
        <v>108.69198976796595</v>
      </c>
      <c r="BD1183" s="5">
        <f>(X1183+AQ1183)*(V1183+BC1183*(1+212.78/BB1183*1000))/(V1183-AO1183)</f>
        <v>8.0173842042622763</v>
      </c>
      <c r="BE1183">
        <f>+LN(BD1183)-LN(1+EXP(645/8.31-203000/AN1183))+(74000/AN1183)</f>
        <v>32.786996679456962</v>
      </c>
      <c r="BF1183">
        <f>EXP(BE1183-74000/8.314/298.16)/(1+EXP(645/8.314-203000/298.16/8.314))</f>
        <v>18.573645558544587</v>
      </c>
    </row>
    <row r="1184" spans="1:61">
      <c r="E1184" s="2"/>
      <c r="F1184" s="3"/>
      <c r="H1184" s="3"/>
    </row>
    <row r="1185" spans="1:61">
      <c r="A1185">
        <v>652</v>
      </c>
      <c r="B1185">
        <v>82</v>
      </c>
      <c r="C1185" t="s">
        <v>58</v>
      </c>
      <c r="D1185">
        <v>1</v>
      </c>
      <c r="E1185" s="2">
        <f t="shared" si="644"/>
        <v>76</v>
      </c>
      <c r="F1185" s="3">
        <v>30757.513888888891</v>
      </c>
      <c r="G1185" s="3" t="s">
        <v>48</v>
      </c>
      <c r="H1185" s="3"/>
      <c r="J1185">
        <v>1015</v>
      </c>
      <c r="K1185">
        <v>15.6</v>
      </c>
      <c r="L1185">
        <v>47.3</v>
      </c>
      <c r="M1185">
        <v>46</v>
      </c>
      <c r="N1185">
        <v>350</v>
      </c>
      <c r="O1185" t="s">
        <v>46</v>
      </c>
      <c r="P1185">
        <v>15.3</v>
      </c>
      <c r="Q1185">
        <v>9.8940000000000001</v>
      </c>
      <c r="R1185">
        <v>351</v>
      </c>
      <c r="S1185">
        <v>8.5900000000000004E-2</v>
      </c>
      <c r="T1185">
        <v>8.6999999999999993</v>
      </c>
      <c r="U1185">
        <v>16.100000000000001</v>
      </c>
      <c r="V1185">
        <v>414</v>
      </c>
      <c r="W1185">
        <v>0</v>
      </c>
      <c r="X1185">
        <v>-0.37590000000000001</v>
      </c>
      <c r="Y1185">
        <v>0.114</v>
      </c>
      <c r="Z1185">
        <v>-5.0000000000000001E-4</v>
      </c>
      <c r="AA1185">
        <v>12</v>
      </c>
      <c r="AH1185">
        <v>-0.36130000000000001</v>
      </c>
      <c r="AI1185">
        <v>3.0800000000000001E-2</v>
      </c>
      <c r="AJ1185">
        <v>3</v>
      </c>
      <c r="AK1185">
        <f>AVERAGE(U1185:U1187)</f>
        <v>15.933333333333335</v>
      </c>
      <c r="AL1185">
        <f>AVERAGE(V1185:V1187)</f>
        <v>344.66666666666669</v>
      </c>
      <c r="AM1185">
        <v>212</v>
      </c>
      <c r="AN1185">
        <f>8.314*(AK1185+273.16)</f>
        <v>2403.5219733333338</v>
      </c>
      <c r="AO1185">
        <f>0.5*AM1185/1.01325*1000/EXP(-3.9489+28990/AN1185)</f>
        <v>31.357854818438309</v>
      </c>
      <c r="AP1185">
        <f>LN(-AH1185)+57052/AN1185</f>
        <v>22.718786486965669</v>
      </c>
      <c r="AQ1185">
        <f>EXP(AP$1185-57052/AN1185)</f>
        <v>0.36129999999999945</v>
      </c>
      <c r="AR1185">
        <f>AI1185*4*(1+2*AO1185/AL1185)/(1-AO1185/AL1185)</f>
        <v>0.16019181989975151</v>
      </c>
      <c r="AS1185">
        <f>0.15852+0.0847*COS(RADIANS(E1185/365*360))</f>
        <v>0.18050064921181205</v>
      </c>
      <c r="AT1185">
        <f>0.000000926*E1185*E1185 - 0.000385884*E1185+ 0.056568805</f>
        <v>3.2590197000000001E-2</v>
      </c>
      <c r="AU1185">
        <v>0</v>
      </c>
      <c r="AV1185">
        <f>(X1185+AQ1185)/(V1185-AO1185)*(4*V1185+8*AO1185)</f>
        <v>-7.2757791564190155E-2</v>
      </c>
      <c r="AW1185">
        <f>(X1185+AQ1185)/(V1185-AO1185)*(4.5*V1185+10.5*AO1185)</f>
        <v>-8.3647239455237402E-2</v>
      </c>
      <c r="AX1185">
        <f>AW1185/AV1185</f>
        <v>1.1496671030956196</v>
      </c>
      <c r="AY1185" s="5"/>
      <c r="BD1185" s="5"/>
    </row>
    <row r="1186" spans="1:61">
      <c r="A1186">
        <v>652</v>
      </c>
      <c r="B1186">
        <v>82</v>
      </c>
      <c r="C1186" t="s">
        <v>58</v>
      </c>
      <c r="D1186">
        <v>1</v>
      </c>
      <c r="E1186" s="2">
        <f>ROUND(F1186,0)-"1-1-84"+1</f>
        <v>76</v>
      </c>
      <c r="F1186" s="3">
        <v>30757.490972222222</v>
      </c>
      <c r="G1186" s="3" t="s">
        <v>48</v>
      </c>
      <c r="H1186" s="3"/>
      <c r="J1186">
        <v>1015</v>
      </c>
      <c r="K1186">
        <v>15.3</v>
      </c>
      <c r="L1186">
        <v>45.4</v>
      </c>
      <c r="M1186">
        <v>42</v>
      </c>
      <c r="N1186">
        <v>350</v>
      </c>
      <c r="O1186" t="s">
        <v>46</v>
      </c>
      <c r="P1186">
        <v>15.3</v>
      </c>
      <c r="Q1186">
        <v>10.036</v>
      </c>
      <c r="R1186">
        <v>350</v>
      </c>
      <c r="S1186">
        <v>0.12770000000000001</v>
      </c>
      <c r="T1186">
        <v>12.7</v>
      </c>
      <c r="U1186">
        <v>15.8</v>
      </c>
      <c r="V1186">
        <v>327</v>
      </c>
      <c r="W1186">
        <v>15</v>
      </c>
      <c r="X1186">
        <v>0.1371</v>
      </c>
      <c r="Y1186">
        <v>0.16900000000000001</v>
      </c>
      <c r="Z1186">
        <v>1.8000000000000001E-4</v>
      </c>
      <c r="AA1186">
        <v>17</v>
      </c>
      <c r="AM1186">
        <v>212</v>
      </c>
      <c r="AN1186">
        <f>8.314*(U1186+273.16)</f>
        <v>2402.4134400000003</v>
      </c>
      <c r="AO1186">
        <f>0.5*AM1186/1.01325*1000/EXP(-3.9489+28990/AN1186)</f>
        <v>31.183818652308275</v>
      </c>
      <c r="AQ1186">
        <f>EXP(AP$1185-57052/AN1186)</f>
        <v>0.35736435829316793</v>
      </c>
      <c r="AS1186">
        <f>0.15852+0.0847*COS(RADIANS(E1186/365*360))</f>
        <v>0.18050064921181205</v>
      </c>
      <c r="AU1186">
        <v>15</v>
      </c>
      <c r="AV1186">
        <f>(X1186+AQ1186)/(V1186-AO1186)*(4*V1186+8*AO1186)</f>
        <v>2.6033520957890155</v>
      </c>
      <c r="AW1186">
        <f>(X1186+AQ1186)/(V1186-AO1186)*(4.5*V1186+10.5*AO1186)</f>
        <v>3.0069579405896851</v>
      </c>
      <c r="AX1186">
        <f>AW1186/AV1186</f>
        <v>1.1550331380275114</v>
      </c>
      <c r="AY1186" s="5"/>
      <c r="BD1186" s="5"/>
    </row>
    <row r="1187" spans="1:61">
      <c r="A1187">
        <v>652</v>
      </c>
      <c r="B1187">
        <v>82</v>
      </c>
      <c r="C1187" t="s">
        <v>58</v>
      </c>
      <c r="D1187">
        <v>1</v>
      </c>
      <c r="E1187" s="2">
        <f>ROUND(F1187,0)-"1-1-84"+1</f>
        <v>76</v>
      </c>
      <c r="F1187" s="3">
        <v>30757.483333333334</v>
      </c>
      <c r="G1187" s="3" t="s">
        <v>48</v>
      </c>
      <c r="H1187" s="3"/>
      <c r="J1187">
        <v>1015</v>
      </c>
      <c r="K1187">
        <v>15.4</v>
      </c>
      <c r="L1187">
        <v>43.8</v>
      </c>
      <c r="M1187">
        <v>40</v>
      </c>
      <c r="N1187">
        <v>350</v>
      </c>
      <c r="O1187" t="s">
        <v>46</v>
      </c>
      <c r="P1187">
        <v>15.9</v>
      </c>
      <c r="Q1187">
        <v>10.379</v>
      </c>
      <c r="R1187">
        <v>349</v>
      </c>
      <c r="S1187">
        <v>0.1255</v>
      </c>
      <c r="T1187">
        <v>12.1</v>
      </c>
      <c r="U1187">
        <v>15.9</v>
      </c>
      <c r="V1187">
        <v>293</v>
      </c>
      <c r="W1187">
        <v>25</v>
      </c>
      <c r="X1187">
        <v>0.38650000000000001</v>
      </c>
      <c r="Y1187">
        <v>0.16600000000000001</v>
      </c>
      <c r="Z1187">
        <v>5.1000000000000004E-4</v>
      </c>
      <c r="AA1187">
        <v>16</v>
      </c>
      <c r="AM1187">
        <v>212</v>
      </c>
      <c r="AN1187">
        <f>8.314*(U1187+273.16)</f>
        <v>2403.2448399999998</v>
      </c>
      <c r="AO1187">
        <f>0.5*AM1187/1.01325*1000/EXP(-3.9489+28990/AN1187)</f>
        <v>31.314270002234316</v>
      </c>
      <c r="AQ1187">
        <f>EXP(AP$1185-57052/AN1187)</f>
        <v>0.36031238600435839</v>
      </c>
      <c r="AS1187">
        <f>0.15852+0.0847*COS(RADIANS(E1187/365*360))</f>
        <v>0.18050064921181205</v>
      </c>
      <c r="AU1187">
        <v>25</v>
      </c>
      <c r="AV1187">
        <f>(X1187+AQ1187)/(V1187-AO1187)*(4*V1187+8*AO1187)</f>
        <v>4.0596451093340287</v>
      </c>
      <c r="AW1187">
        <f>(X1187+AQ1187)/(V1187-AO1187)*(4.5*V1187+10.5*AO1187)</f>
        <v>4.7011501936653559</v>
      </c>
      <c r="AX1187">
        <f>AW1187/AV1187</f>
        <v>1.1580199911702538</v>
      </c>
      <c r="AY1187" s="5"/>
      <c r="BD1187" s="5"/>
    </row>
    <row r="1188" spans="1:61">
      <c r="A1188">
        <v>652</v>
      </c>
      <c r="B1188">
        <v>82</v>
      </c>
      <c r="C1188" t="s">
        <v>58</v>
      </c>
      <c r="D1188">
        <v>1</v>
      </c>
      <c r="E1188" s="2">
        <f>ROUND(F1188,0)-"1-1-84"+1</f>
        <v>76</v>
      </c>
      <c r="F1188" s="3">
        <v>30757.475694444445</v>
      </c>
      <c r="G1188" s="3" t="s">
        <v>48</v>
      </c>
      <c r="H1188" s="3"/>
      <c r="J1188">
        <v>1015</v>
      </c>
      <c r="K1188">
        <v>15.2</v>
      </c>
      <c r="L1188">
        <v>42.7</v>
      </c>
      <c r="M1188">
        <v>37.5</v>
      </c>
      <c r="N1188">
        <v>350</v>
      </c>
      <c r="O1188" t="s">
        <v>46</v>
      </c>
      <c r="P1188">
        <v>15.3</v>
      </c>
      <c r="Q1188">
        <v>10.436999999999999</v>
      </c>
      <c r="R1188">
        <v>349</v>
      </c>
      <c r="S1188">
        <v>0.1152</v>
      </c>
      <c r="T1188">
        <v>11</v>
      </c>
      <c r="U1188">
        <v>15.7</v>
      </c>
      <c r="V1188">
        <v>276</v>
      </c>
      <c r="W1188">
        <v>65</v>
      </c>
      <c r="X1188">
        <v>0.46910000000000002</v>
      </c>
      <c r="Y1188">
        <v>0.153</v>
      </c>
      <c r="Z1188">
        <v>6.2E-4</v>
      </c>
      <c r="AA1188">
        <v>15</v>
      </c>
      <c r="AM1188">
        <v>212</v>
      </c>
      <c r="AN1188">
        <f>8.314*(U1188+273.16)</f>
        <v>2401.5820400000002</v>
      </c>
      <c r="AO1188">
        <f>0.5*AM1188/1.01325*1000/EXP(-3.9489+28990/AN1188)</f>
        <v>31.05382098896732</v>
      </c>
      <c r="AQ1188">
        <f>EXP(AP$1185-57052/AN1188)</f>
        <v>0.35443843481438586</v>
      </c>
      <c r="AS1188">
        <f>0.15852+0.0847*COS(RADIANS(E1188/365*360))</f>
        <v>0.18050064921181205</v>
      </c>
      <c r="AU1188">
        <v>65</v>
      </c>
      <c r="AV1188">
        <f>(X1188+AQ1188)/(V1188-AO1188)*(4*V1188+8*AO1188)</f>
        <v>4.547033791627336</v>
      </c>
      <c r="AW1188">
        <f>(X1188+AQ1188)/(V1188-AO1188)*(4.5*V1188+10.5*AO1188)</f>
        <v>5.2720230221269775</v>
      </c>
      <c r="AX1188">
        <f>AW1188/AV1188</f>
        <v>1.1594422350312412</v>
      </c>
      <c r="AY1188" s="5"/>
      <c r="BD1188" s="5"/>
    </row>
    <row r="1189" spans="1:61">
      <c r="E1189" s="2"/>
      <c r="F1189" s="3"/>
      <c r="H1189" s="3"/>
    </row>
    <row r="1190" spans="1:61">
      <c r="A1190">
        <v>653</v>
      </c>
      <c r="B1190">
        <v>82</v>
      </c>
      <c r="C1190" t="s">
        <v>58</v>
      </c>
      <c r="D1190">
        <v>1</v>
      </c>
      <c r="E1190" s="2">
        <f t="shared" si="644"/>
        <v>95</v>
      </c>
      <c r="F1190" s="3">
        <v>30776.68888888889</v>
      </c>
      <c r="G1190" s="3" t="s">
        <v>48</v>
      </c>
      <c r="H1190" s="3"/>
      <c r="J1190">
        <v>1015</v>
      </c>
      <c r="K1190">
        <v>19</v>
      </c>
      <c r="L1190">
        <v>51.3</v>
      </c>
      <c r="M1190">
        <v>51.4</v>
      </c>
      <c r="N1190">
        <v>350</v>
      </c>
      <c r="O1190" t="s">
        <v>46</v>
      </c>
      <c r="P1190">
        <v>18.8</v>
      </c>
      <c r="Q1190">
        <v>11.372</v>
      </c>
      <c r="R1190">
        <v>350</v>
      </c>
      <c r="S1190">
        <v>0.17230000000000001</v>
      </c>
      <c r="T1190">
        <v>15.2</v>
      </c>
      <c r="U1190">
        <v>19.5</v>
      </c>
      <c r="V1190">
        <v>443</v>
      </c>
      <c r="W1190">
        <v>0</v>
      </c>
      <c r="X1190">
        <v>-0.94269999999999998</v>
      </c>
      <c r="Y1190">
        <v>0.14199999999999999</v>
      </c>
      <c r="Z1190">
        <v>-7.7999999999999999E-4</v>
      </c>
      <c r="AA1190">
        <v>12</v>
      </c>
      <c r="AH1190">
        <v>-0.92749999999999999</v>
      </c>
      <c r="AI1190">
        <v>2.9899999999999999E-2</v>
      </c>
      <c r="AJ1190">
        <v>3</v>
      </c>
      <c r="AK1190">
        <f>AVERAGE(U1190:U1192)</f>
        <v>19.566666666666666</v>
      </c>
      <c r="AL1190">
        <f>AVERAGE(V1190:V1192)</f>
        <v>396.33333333333331</v>
      </c>
      <c r="AM1190">
        <v>212</v>
      </c>
      <c r="AN1190">
        <f>8.314*(AK1190+273.16)</f>
        <v>2433.729506666667</v>
      </c>
      <c r="AO1190">
        <f>0.5*AM1190/1.01325*1000/EXP(-3.9489+28990/AN1190)</f>
        <v>36.421968447835781</v>
      </c>
      <c r="AP1190">
        <f>LN(-AH1190)+57052/AN1190</f>
        <v>23.366948263948935</v>
      </c>
      <c r="AQ1190">
        <f>EXP(AP$1190-57052/AN1190)</f>
        <v>0.92749999999999844</v>
      </c>
      <c r="AR1190">
        <f>AI1190*4*(1+2*AO1190/AL1190)/(1-AO1190/AL1190)</f>
        <v>0.15590950159976472</v>
      </c>
      <c r="AS1190">
        <f>0.15852+0.0847*COS(RADIANS(E1190/365*360))</f>
        <v>0.15305613433164292</v>
      </c>
      <c r="AT1190">
        <f>0.000000926*E1190*E1190 - 0.000385884*E1190+ 0.056568805</f>
        <v>2.8266975E-2</v>
      </c>
      <c r="AU1190">
        <v>0</v>
      </c>
      <c r="AV1190">
        <f>(X1190+AQ1190)/(V1190-AO1190)*(4*V1190+8*AO1190)</f>
        <v>-7.7139709795747011E-2</v>
      </c>
      <c r="AW1190">
        <f>(X1190+AQ1190)/(V1190-AO1190)*(4.5*V1190+10.5*AO1190)</f>
        <v>-8.8824637244682994E-2</v>
      </c>
      <c r="AX1190">
        <f>AW1190/AV1190</f>
        <v>1.1514774618659533</v>
      </c>
      <c r="AY1190" s="5"/>
      <c r="BD1190" s="5"/>
      <c r="BG1190">
        <f>AVERAGE(BA1190:BA1194)</f>
        <v>78.510811431810538</v>
      </c>
      <c r="BH1190">
        <f>AVERAGE(BF1190:BF1194)</f>
        <v>16.904026397906925</v>
      </c>
      <c r="BI1190">
        <f>BG1190/BH1190</f>
        <v>4.6445035983575975</v>
      </c>
    </row>
    <row r="1191" spans="1:61">
      <c r="A1191">
        <v>653</v>
      </c>
      <c r="B1191">
        <v>82</v>
      </c>
      <c r="C1191" t="s">
        <v>58</v>
      </c>
      <c r="D1191">
        <v>1</v>
      </c>
      <c r="E1191" s="2">
        <f t="shared" si="644"/>
        <v>95</v>
      </c>
      <c r="F1191" s="3">
        <v>30776.68611111111</v>
      </c>
      <c r="G1191" s="3" t="s">
        <v>48</v>
      </c>
      <c r="H1191" s="3"/>
      <c r="J1191">
        <v>1015</v>
      </c>
      <c r="K1191">
        <v>19.100000000000001</v>
      </c>
      <c r="L1191">
        <v>51.2</v>
      </c>
      <c r="M1191">
        <v>50.4</v>
      </c>
      <c r="N1191">
        <v>350</v>
      </c>
      <c r="O1191" t="s">
        <v>46</v>
      </c>
      <c r="P1191">
        <v>19</v>
      </c>
      <c r="Q1191">
        <v>11.323</v>
      </c>
      <c r="R1191">
        <v>350</v>
      </c>
      <c r="S1191">
        <v>0.15329999999999999</v>
      </c>
      <c r="T1191">
        <v>13.5</v>
      </c>
      <c r="U1191">
        <v>19.5</v>
      </c>
      <c r="V1191">
        <v>396</v>
      </c>
      <c r="W1191">
        <v>15</v>
      </c>
      <c r="X1191">
        <v>-0.44740000000000002</v>
      </c>
      <c r="Y1191">
        <v>0.126</v>
      </c>
      <c r="Z1191">
        <v>-3.6999999999999999E-4</v>
      </c>
      <c r="AA1191">
        <v>11</v>
      </c>
      <c r="AM1191">
        <v>212</v>
      </c>
      <c r="AN1191">
        <f>8.314*(U1191+273.16)</f>
        <v>2433.17524</v>
      </c>
      <c r="AO1191">
        <f>0.5*AM1191/1.01325*1000/EXP(-3.9489+28990/AN1191)</f>
        <v>36.323273343592106</v>
      </c>
      <c r="AQ1191">
        <f>EXP(AP$1190-57052/AN1191)</f>
        <v>0.92256032018233125</v>
      </c>
      <c r="AS1191">
        <f>0.15852+0.0847*COS(RADIANS(E1191/365*360))</f>
        <v>0.15305613433164292</v>
      </c>
      <c r="AU1191">
        <v>15</v>
      </c>
      <c r="AV1191">
        <f>(X1191+AQ1191)/(V1191-AO1191)*(4*V1191+8*AO1191)</f>
        <v>2.4764709715449595</v>
      </c>
      <c r="AW1191">
        <f>(X1191+AQ1191)/(V1191-AO1191)*(4.5*V1191+10.5*AO1191)</f>
        <v>2.8580085543400333</v>
      </c>
      <c r="AX1191">
        <f>AW1191/AV1191</f>
        <v>1.1540650333393772</v>
      </c>
      <c r="AY1191" s="5"/>
      <c r="BD1191" s="5"/>
    </row>
    <row r="1192" spans="1:61">
      <c r="A1192">
        <v>653</v>
      </c>
      <c r="B1192">
        <v>82</v>
      </c>
      <c r="C1192" t="s">
        <v>58</v>
      </c>
      <c r="D1192">
        <v>1</v>
      </c>
      <c r="E1192" s="2">
        <f t="shared" si="644"/>
        <v>95</v>
      </c>
      <c r="F1192" s="3">
        <v>30776.683333333334</v>
      </c>
      <c r="G1192" s="3" t="s">
        <v>48</v>
      </c>
      <c r="H1192" s="3"/>
      <c r="J1192">
        <v>1015</v>
      </c>
      <c r="K1192">
        <v>19.2</v>
      </c>
      <c r="L1192">
        <v>51.2</v>
      </c>
      <c r="M1192">
        <v>49.4</v>
      </c>
      <c r="N1192">
        <v>350</v>
      </c>
      <c r="O1192" t="s">
        <v>46</v>
      </c>
      <c r="P1192">
        <v>19.5</v>
      </c>
      <c r="Q1192">
        <v>11.535</v>
      </c>
      <c r="R1192">
        <v>350</v>
      </c>
      <c r="S1192">
        <v>0.22270000000000001</v>
      </c>
      <c r="T1192">
        <v>19.3</v>
      </c>
      <c r="U1192">
        <v>19.7</v>
      </c>
      <c r="V1192">
        <v>350</v>
      </c>
      <c r="W1192">
        <v>29</v>
      </c>
      <c r="X1192">
        <v>-7.7899999999999997E-2</v>
      </c>
      <c r="Y1192">
        <v>0.183</v>
      </c>
      <c r="Z1192">
        <v>-6.0000000000000002E-5</v>
      </c>
      <c r="AA1192">
        <v>16</v>
      </c>
      <c r="AM1192">
        <v>212</v>
      </c>
      <c r="AN1192">
        <f>8.314*(U1192+273.16)</f>
        <v>2434.8380400000001</v>
      </c>
      <c r="AO1192">
        <f>0.5*AM1192/1.01325*1000/EXP(-3.9489+28990/AN1192)</f>
        <v>36.62002816863798</v>
      </c>
      <c r="AQ1192">
        <f>EXP(AP$1190-57052/AN1192)</f>
        <v>0.93745200961965913</v>
      </c>
      <c r="AS1192">
        <f>0.15852+0.0847*COS(RADIANS(E1192/365*360))</f>
        <v>0.15305613433164292</v>
      </c>
      <c r="AU1192">
        <v>29</v>
      </c>
      <c r="AV1192">
        <f>(X1192+AQ1192)/(V1192-AO1192)*(4*V1192+8*AO1192)</f>
        <v>4.6435238199844111</v>
      </c>
      <c r="AW1192">
        <f>(X1192+AQ1192)/(V1192-AO1192)*(4.5*V1192+10.5*AO1192)</f>
        <v>5.3746287701706841</v>
      </c>
      <c r="AX1192">
        <f>AW1192/AV1192</f>
        <v>1.1574461504945457</v>
      </c>
      <c r="AY1192" s="5"/>
      <c r="BD1192" s="5"/>
    </row>
    <row r="1193" spans="1:61">
      <c r="A1193">
        <v>653</v>
      </c>
      <c r="B1193">
        <v>82</v>
      </c>
      <c r="C1193" t="s">
        <v>58</v>
      </c>
      <c r="D1193">
        <v>1</v>
      </c>
      <c r="E1193" s="2">
        <f t="shared" si="644"/>
        <v>95</v>
      </c>
      <c r="F1193" s="3">
        <v>30776.680555555555</v>
      </c>
      <c r="G1193" s="3" t="s">
        <v>48</v>
      </c>
      <c r="H1193" s="3"/>
      <c r="J1193">
        <v>1015</v>
      </c>
      <c r="K1193">
        <v>19.399999999999999</v>
      </c>
      <c r="L1193">
        <v>50.9</v>
      </c>
      <c r="M1193">
        <v>48.4</v>
      </c>
      <c r="N1193">
        <v>350</v>
      </c>
      <c r="O1193" t="s">
        <v>46</v>
      </c>
      <c r="P1193">
        <v>20</v>
      </c>
      <c r="Q1193">
        <v>11.46</v>
      </c>
      <c r="R1193">
        <v>350</v>
      </c>
      <c r="S1193">
        <v>0.27989999999999998</v>
      </c>
      <c r="T1193">
        <v>24.4</v>
      </c>
      <c r="U1193">
        <v>19.7</v>
      </c>
      <c r="V1193">
        <v>343</v>
      </c>
      <c r="W1193">
        <v>45</v>
      </c>
      <c r="X1193">
        <v>5.1000000000000004E-3</v>
      </c>
      <c r="Y1193">
        <v>0.23</v>
      </c>
      <c r="Z1193">
        <v>0</v>
      </c>
      <c r="AA1193">
        <v>20</v>
      </c>
      <c r="AM1193">
        <v>212</v>
      </c>
      <c r="AN1193">
        <f>8.314*(U1193+273.16)</f>
        <v>2434.8380400000001</v>
      </c>
      <c r="AO1193">
        <f>0.5*AM1193/1.01325*1000/EXP(-3.9489+28990/AN1193)</f>
        <v>36.62002816863798</v>
      </c>
      <c r="AQ1193">
        <f>EXP(AP$1190-57052/AN1193)</f>
        <v>0.93745200961965913</v>
      </c>
      <c r="AS1193">
        <f>0.15852+0.0847*COS(RADIANS(E1193/365*360))</f>
        <v>0.15305613433164292</v>
      </c>
      <c r="AU1193">
        <v>45</v>
      </c>
      <c r="AV1193">
        <f>(X1193+AQ1193)/(V1193-AO1193)*(4*V1193+8*AO1193)</f>
        <v>5.1221089843411196</v>
      </c>
      <c r="AW1193">
        <f>(X1193+AQ1193)/(V1193-AO1193)*(4.5*V1193+10.5*AO1193)</f>
        <v>5.9313602256165696</v>
      </c>
      <c r="AX1193">
        <f>AW1193/AV1193</f>
        <v>1.1579918044987767</v>
      </c>
      <c r="AY1193" s="5"/>
      <c r="BD1193" s="5"/>
    </row>
    <row r="1194" spans="1:61">
      <c r="A1194">
        <v>653</v>
      </c>
      <c r="B1194">
        <v>82</v>
      </c>
      <c r="C1194" t="s">
        <v>58</v>
      </c>
      <c r="D1194">
        <v>1</v>
      </c>
      <c r="E1194" s="2">
        <f t="shared" si="644"/>
        <v>95</v>
      </c>
      <c r="F1194" s="3">
        <v>30776.674999999999</v>
      </c>
      <c r="G1194" s="3" t="s">
        <v>48</v>
      </c>
      <c r="H1194" s="3"/>
      <c r="J1194">
        <v>1015</v>
      </c>
      <c r="K1194">
        <v>19.7</v>
      </c>
      <c r="L1194">
        <v>50.3</v>
      </c>
      <c r="M1194">
        <v>47.4</v>
      </c>
      <c r="N1194">
        <v>350</v>
      </c>
      <c r="O1194" t="s">
        <v>46</v>
      </c>
      <c r="P1194">
        <v>20.399999999999999</v>
      </c>
      <c r="Q1194">
        <v>11.813000000000001</v>
      </c>
      <c r="R1194">
        <v>348</v>
      </c>
      <c r="S1194">
        <v>0.55900000000000005</v>
      </c>
      <c r="T1194">
        <v>47.3</v>
      </c>
      <c r="U1194">
        <v>20</v>
      </c>
      <c r="V1194">
        <v>233</v>
      </c>
      <c r="W1194">
        <v>190</v>
      </c>
      <c r="X1194">
        <v>3.2471999999999999</v>
      </c>
      <c r="Y1194">
        <v>0.46</v>
      </c>
      <c r="Z1194">
        <v>2.6700000000000001E-3</v>
      </c>
      <c r="AA1194">
        <v>39</v>
      </c>
      <c r="AM1194">
        <v>212</v>
      </c>
      <c r="AN1194">
        <f>8.314*(U1194+273.16)</f>
        <v>2437.3322400000002</v>
      </c>
      <c r="AO1194">
        <f>0.5*AM1194/1.01325*1000/EXP(-3.9489+28990/AN1194)</f>
        <v>37.068940763574815</v>
      </c>
      <c r="AQ1194">
        <f>EXP(AP$1190-57052/AN1194)</f>
        <v>0.96020212453099285</v>
      </c>
      <c r="AS1194">
        <f>0.15852+0.0847*COS(RADIANS(E1194/365*360))</f>
        <v>0.15305613433164292</v>
      </c>
      <c r="AU1194">
        <v>190</v>
      </c>
      <c r="AV1194">
        <f>(X1194+AQ1194)/(V1194-AO1194)*(4*V1194+8*AO1194)</f>
        <v>26.381781026395579</v>
      </c>
      <c r="AW1194">
        <f>(X1194+AQ1194)/(V1194-AO1194)*(4.5*V1194+10.5*AO1194)</f>
        <v>30.873525220728979</v>
      </c>
      <c r="AX1194">
        <f>AW1194/AV1194</f>
        <v>1.1702593236536725</v>
      </c>
      <c r="AY1194" s="5">
        <f>W1194*AS1194*AV1194/SQRT(W1194^2*AS1194^2-AV1194^2)</f>
        <v>62.707110857146056</v>
      </c>
      <c r="AZ1194">
        <f>LN(AY1194)-LN(1+EXP(614.6/8.314-200000/AN1194))+32879/AN1194</f>
        <v>17.627930274266333</v>
      </c>
      <c r="BA1194">
        <f>EXP(AZ1194-32879/8.314/298.16)/(1+EXP(614.6/8.314-200000/298.16/8.314))</f>
        <v>78.510811431810538</v>
      </c>
      <c r="BB1194">
        <f>+EXP(11.88-14510/AN1194)*1000</f>
        <v>374941.40423870413</v>
      </c>
      <c r="BC1194">
        <f>+EXP(38.08-80470/AN1194)</f>
        <v>158.28455279831346</v>
      </c>
      <c r="BD1194" s="5">
        <f>(X1194+AQ1194)*(V1194+BC1194*(1+212.78/BB1194*1000))/(V1194-AO1194)</f>
        <v>10.331332575244044</v>
      </c>
      <c r="BE1194">
        <f>+LN(BD1194)-LN(1+EXP(645/8.31-203000/AN1194))+(74000/AN1194)</f>
        <v>32.692804850901389</v>
      </c>
      <c r="BF1194">
        <f>EXP(BE1194-74000/8.314/298.16)/(1+EXP(645/8.314-203000/298.16/8.314))</f>
        <v>16.904026397906925</v>
      </c>
    </row>
    <row r="1195" spans="1:61">
      <c r="E1195" s="2"/>
      <c r="F1195" s="3"/>
      <c r="H1195" s="3"/>
    </row>
    <row r="1196" spans="1:61">
      <c r="A1196">
        <v>685</v>
      </c>
      <c r="B1196">
        <v>82</v>
      </c>
      <c r="C1196" t="s">
        <v>58</v>
      </c>
      <c r="D1196">
        <v>1</v>
      </c>
      <c r="E1196" s="2">
        <f t="shared" si="644"/>
        <v>177</v>
      </c>
      <c r="F1196" s="3">
        <v>30858.864583333332</v>
      </c>
      <c r="G1196" s="3" t="s">
        <v>48</v>
      </c>
      <c r="H1196" s="3"/>
      <c r="J1196">
        <v>1040</v>
      </c>
      <c r="K1196">
        <v>17.399999999999999</v>
      </c>
      <c r="L1196">
        <v>73.099999999999994</v>
      </c>
      <c r="M1196">
        <v>55.2</v>
      </c>
      <c r="N1196">
        <v>350</v>
      </c>
      <c r="O1196" t="s">
        <v>46</v>
      </c>
      <c r="P1196">
        <v>21.8</v>
      </c>
      <c r="Q1196">
        <v>5.0839999999999996</v>
      </c>
      <c r="R1196">
        <v>351</v>
      </c>
      <c r="S1196">
        <v>-1.6799999999999999E-2</v>
      </c>
      <c r="T1196">
        <v>-3.3</v>
      </c>
      <c r="U1196">
        <v>17.3</v>
      </c>
      <c r="V1196">
        <v>164</v>
      </c>
      <c r="W1196">
        <v>0</v>
      </c>
      <c r="X1196">
        <v>-0.37940000000000002</v>
      </c>
      <c r="Y1196">
        <v>-8.9999999999999993E-3</v>
      </c>
      <c r="Z1196">
        <v>-2.1000000000000001E-4</v>
      </c>
      <c r="AA1196">
        <v>-2</v>
      </c>
      <c r="AH1196">
        <v>-0.37940000000000002</v>
      </c>
      <c r="AI1196">
        <v>1.6199999999999999E-2</v>
      </c>
      <c r="AJ1196">
        <v>2</v>
      </c>
      <c r="AK1196">
        <f>AVERAGE(U1196:U1197)</f>
        <v>18.8</v>
      </c>
      <c r="AL1196">
        <f>AVERAGE(V1196:V1197)</f>
        <v>311</v>
      </c>
      <c r="AM1196">
        <v>212</v>
      </c>
      <c r="AN1196">
        <f>8.314*(AK1196+273.16)</f>
        <v>2427.3554400000003</v>
      </c>
      <c r="AO1196">
        <f t="shared" ref="AO1196:AO1220" si="664">0.5*AM1196/1.01325*1000/EXP(-3.9489+28990/AN1196)</f>
        <v>35.300342608036253</v>
      </c>
      <c r="AP1196">
        <f>LN(-AH1196)+57052/AN1196</f>
        <v>22.534604142990357</v>
      </c>
      <c r="AQ1196">
        <f t="shared" ref="AQ1196:AQ1220" si="665">EXP(AP$1196-57052/AN1196)</f>
        <v>0.37940000000000046</v>
      </c>
      <c r="AR1196">
        <f>AI1196*4*(1+2*AO1196/AL1196)/(1-AO1196/AL1196)</f>
        <v>8.9690805697469358E-2</v>
      </c>
      <c r="AS1196">
        <f>0.15852+0.0847*COS(RADIANS(E1196/365*360))</f>
        <v>7.419933975649394E-2</v>
      </c>
      <c r="AT1196">
        <f>0.000000926*E1196*E1196 - 0.000385884*E1196+ 0.056568805</f>
        <v>1.7277990999999993E-2</v>
      </c>
      <c r="AU1196">
        <v>0</v>
      </c>
      <c r="AV1196">
        <f t="shared" ref="AV1196:AV1220" si="666">(X1196+AQ1196)/(V1196-AO1196)*(4*V1196+8*AO1196)</f>
        <v>3.2380391693068904E-15</v>
      </c>
      <c r="AW1196">
        <f t="shared" ref="AW1196:AW1220" si="667">(X1196+AQ1196)/(V1196-AO1196)*(4.5*V1196+10.5*AO1196)</f>
        <v>3.8255043567085816E-15</v>
      </c>
      <c r="AX1196">
        <f t="shared" ref="AX1196:AX1220" si="668">AW1196/AV1196</f>
        <v>1.1814262140403444</v>
      </c>
      <c r="AY1196" s="5"/>
      <c r="BD1196" s="5"/>
      <c r="BG1196">
        <f>AVERAGE(BA1196:BA1220)</f>
        <v>52.564963670411174</v>
      </c>
      <c r="BH1196">
        <f>AVERAGE(BF1196:BF1220)</f>
        <v>17.88090245700732</v>
      </c>
      <c r="BI1196">
        <f>BG1196/BH1196</f>
        <v>2.9397265488583644</v>
      </c>
    </row>
    <row r="1197" spans="1:61">
      <c r="A1197">
        <v>685</v>
      </c>
      <c r="B1197">
        <v>82</v>
      </c>
      <c r="C1197" t="s">
        <v>58</v>
      </c>
      <c r="D1197">
        <v>1</v>
      </c>
      <c r="E1197" s="2">
        <f t="shared" si="644"/>
        <v>177</v>
      </c>
      <c r="F1197" s="3">
        <v>30858.834027777779</v>
      </c>
      <c r="G1197" s="3" t="s">
        <v>48</v>
      </c>
      <c r="H1197" s="3"/>
      <c r="J1197">
        <v>1040</v>
      </c>
      <c r="K1197">
        <v>20.6</v>
      </c>
      <c r="L1197">
        <v>59.4</v>
      </c>
      <c r="M1197">
        <v>55.2</v>
      </c>
      <c r="N1197">
        <v>350</v>
      </c>
      <c r="O1197" t="s">
        <v>46</v>
      </c>
      <c r="P1197">
        <v>21.8</v>
      </c>
      <c r="Q1197">
        <v>9.1609999999999996</v>
      </c>
      <c r="R1197">
        <v>350</v>
      </c>
      <c r="S1197">
        <v>2.3900000000000001E-2</v>
      </c>
      <c r="T1197">
        <v>2.6</v>
      </c>
      <c r="U1197">
        <v>20.3</v>
      </c>
      <c r="V1197">
        <v>458</v>
      </c>
      <c r="W1197">
        <v>12</v>
      </c>
      <c r="X1197">
        <v>-0.185</v>
      </c>
      <c r="Y1197">
        <v>1.2999999999999999E-2</v>
      </c>
      <c r="Z1197">
        <v>-1E-4</v>
      </c>
      <c r="AA1197">
        <v>1</v>
      </c>
      <c r="AM1197">
        <v>212</v>
      </c>
      <c r="AN1197">
        <f t="shared" ref="AN1197:AN1220" si="669">8.314*(U1197+273.16)</f>
        <v>2439.8264400000003</v>
      </c>
      <c r="AO1197">
        <f t="shared" si="664"/>
        <v>37.522421681569433</v>
      </c>
      <c r="AQ1197">
        <f t="shared" si="665"/>
        <v>0.42783127663317627</v>
      </c>
      <c r="AS1197">
        <f>0.15852+0.0847*COS(RADIANS(E1197/365*360))</f>
        <v>7.419933975649394E-2</v>
      </c>
      <c r="AU1197">
        <v>12</v>
      </c>
      <c r="AV1197">
        <f t="shared" si="666"/>
        <v>1.2313613518633491</v>
      </c>
      <c r="AW1197">
        <f t="shared" si="667"/>
        <v>1.4177860515125984</v>
      </c>
      <c r="AX1197">
        <f t="shared" si="668"/>
        <v>1.1513972315008454</v>
      </c>
      <c r="AY1197" s="5"/>
      <c r="BD1197" s="5"/>
    </row>
    <row r="1198" spans="1:61">
      <c r="A1198">
        <v>685</v>
      </c>
      <c r="B1198">
        <v>82</v>
      </c>
      <c r="C1198" t="s">
        <v>58</v>
      </c>
      <c r="D1198">
        <v>1</v>
      </c>
      <c r="E1198" s="2">
        <f t="shared" ref="E1198:E1204" si="670">ROUND(F1198,0)-"1-1-84"+1</f>
        <v>177</v>
      </c>
      <c r="F1198" s="3">
        <v>30858.288888888888</v>
      </c>
      <c r="G1198" s="3" t="s">
        <v>48</v>
      </c>
      <c r="H1198" s="3"/>
      <c r="J1198">
        <v>1040</v>
      </c>
      <c r="K1198">
        <v>18.100000000000001</v>
      </c>
      <c r="L1198">
        <v>75.900000000000006</v>
      </c>
      <c r="M1198">
        <v>54.4</v>
      </c>
      <c r="N1198">
        <v>350</v>
      </c>
      <c r="O1198" t="s">
        <v>46</v>
      </c>
      <c r="P1198">
        <v>19.899999999999999</v>
      </c>
      <c r="Q1198">
        <v>4.8739999999999997</v>
      </c>
      <c r="R1198">
        <v>346</v>
      </c>
      <c r="S1198">
        <v>0.31169999999999998</v>
      </c>
      <c r="T1198">
        <v>63.9</v>
      </c>
      <c r="U1198">
        <v>18.100000000000001</v>
      </c>
      <c r="V1198">
        <v>264</v>
      </c>
      <c r="W1198">
        <v>170</v>
      </c>
      <c r="X1198">
        <v>3.1823000000000001</v>
      </c>
      <c r="Y1198">
        <v>0.17</v>
      </c>
      <c r="Z1198">
        <v>1.74E-3</v>
      </c>
      <c r="AA1198">
        <v>35</v>
      </c>
      <c r="AM1198">
        <v>212</v>
      </c>
      <c r="AN1198">
        <f t="shared" si="669"/>
        <v>2421.5356400000005</v>
      </c>
      <c r="AO1198">
        <f t="shared" si="664"/>
        <v>34.301509294581038</v>
      </c>
      <c r="AQ1198">
        <f t="shared" si="665"/>
        <v>0.35856259714379102</v>
      </c>
      <c r="AS1198">
        <f>0.15852+0.0847*COS(RADIANS(E1198/365*360))</f>
        <v>7.419933975649394E-2</v>
      </c>
      <c r="AU1198">
        <v>170</v>
      </c>
      <c r="AV1198">
        <f t="shared" si="666"/>
        <v>20.508651747822757</v>
      </c>
      <c r="AW1198">
        <f t="shared" si="667"/>
        <v>23.865383386206549</v>
      </c>
      <c r="AX1198">
        <f t="shared" si="668"/>
        <v>1.1636739303811208</v>
      </c>
      <c r="AY1198" s="5"/>
      <c r="BD1198" s="5"/>
    </row>
    <row r="1199" spans="1:61">
      <c r="A1199">
        <v>685</v>
      </c>
      <c r="B1199">
        <v>82</v>
      </c>
      <c r="C1199" t="s">
        <v>58</v>
      </c>
      <c r="D1199">
        <v>1</v>
      </c>
      <c r="E1199" s="2">
        <f t="shared" si="670"/>
        <v>177</v>
      </c>
      <c r="F1199" s="3">
        <v>30858.322916666668</v>
      </c>
      <c r="G1199" s="3" t="s">
        <v>48</v>
      </c>
      <c r="H1199" s="3"/>
      <c r="J1199">
        <v>1040</v>
      </c>
      <c r="K1199">
        <v>20.100000000000001</v>
      </c>
      <c r="L1199">
        <v>72</v>
      </c>
      <c r="M1199">
        <v>73.400000000000006</v>
      </c>
      <c r="N1199">
        <v>350</v>
      </c>
      <c r="O1199" t="s">
        <v>46</v>
      </c>
      <c r="P1199">
        <v>18.3</v>
      </c>
      <c r="Q1199">
        <v>6.5579999999999998</v>
      </c>
      <c r="R1199">
        <v>343</v>
      </c>
      <c r="S1199">
        <v>0.54759999999999998</v>
      </c>
      <c r="T1199">
        <v>83.5</v>
      </c>
      <c r="U1199">
        <v>20.2</v>
      </c>
      <c r="V1199">
        <v>262</v>
      </c>
      <c r="W1199">
        <v>212</v>
      </c>
      <c r="X1199">
        <v>4.0903</v>
      </c>
      <c r="Y1199">
        <v>0.29899999999999999</v>
      </c>
      <c r="Z1199">
        <v>2.2300000000000002E-3</v>
      </c>
      <c r="AA1199">
        <v>46</v>
      </c>
      <c r="AM1199">
        <v>212</v>
      </c>
      <c r="AN1199">
        <f t="shared" si="669"/>
        <v>2438.9950400000002</v>
      </c>
      <c r="AO1199">
        <f t="shared" si="664"/>
        <v>37.370751562469977</v>
      </c>
      <c r="AQ1199">
        <f t="shared" si="665"/>
        <v>0.42443460276676936</v>
      </c>
      <c r="AS1199">
        <f>0.15852+0.0847*COS(RADIANS(E1199/365*360))</f>
        <v>7.419933975649394E-2</v>
      </c>
      <c r="AU1199">
        <v>212</v>
      </c>
      <c r="AV1199">
        <f t="shared" si="666"/>
        <v>27.072138235260308</v>
      </c>
      <c r="AW1199">
        <f t="shared" si="667"/>
        <v>31.582805492691996</v>
      </c>
      <c r="AX1199">
        <f t="shared" si="668"/>
        <v>1.1666165863306923</v>
      </c>
      <c r="AY1199" s="5"/>
      <c r="BD1199" s="5"/>
    </row>
    <row r="1200" spans="1:61">
      <c r="A1200">
        <v>685</v>
      </c>
      <c r="B1200">
        <v>82</v>
      </c>
      <c r="C1200" t="s">
        <v>58</v>
      </c>
      <c r="D1200">
        <v>1</v>
      </c>
      <c r="E1200" s="2">
        <f t="shared" si="670"/>
        <v>177</v>
      </c>
      <c r="F1200" s="3">
        <v>30858.333333333332</v>
      </c>
      <c r="G1200" s="3" t="s">
        <v>48</v>
      </c>
      <c r="H1200" s="3"/>
      <c r="J1200">
        <v>1040</v>
      </c>
      <c r="K1200">
        <v>21.9</v>
      </c>
      <c r="L1200">
        <v>65.400000000000006</v>
      </c>
      <c r="M1200">
        <v>72</v>
      </c>
      <c r="N1200">
        <v>350</v>
      </c>
      <c r="O1200" t="s">
        <v>46</v>
      </c>
      <c r="P1200">
        <v>19</v>
      </c>
      <c r="Q1200">
        <v>9.1690000000000005</v>
      </c>
      <c r="R1200">
        <v>344</v>
      </c>
      <c r="S1200">
        <v>0.57269999999999999</v>
      </c>
      <c r="T1200">
        <v>62.5</v>
      </c>
      <c r="U1200">
        <v>22.1</v>
      </c>
      <c r="V1200">
        <v>241</v>
      </c>
      <c r="W1200">
        <v>233</v>
      </c>
      <c r="X1200">
        <v>3.8328000000000002</v>
      </c>
      <c r="Y1200">
        <v>0.313</v>
      </c>
      <c r="Z1200">
        <v>2.0899999999999998E-3</v>
      </c>
      <c r="AA1200">
        <v>34</v>
      </c>
      <c r="AM1200">
        <v>212</v>
      </c>
      <c r="AN1200">
        <f t="shared" si="669"/>
        <v>2454.7916400000004</v>
      </c>
      <c r="AO1200">
        <f t="shared" si="664"/>
        <v>40.341274181265824</v>
      </c>
      <c r="AQ1200">
        <f t="shared" si="665"/>
        <v>0.49338166499661457</v>
      </c>
      <c r="AS1200">
        <f>0.15852+0.0847*COS(RADIANS(E1200/365*360))</f>
        <v>7.419933975649394E-2</v>
      </c>
      <c r="AU1200">
        <v>233</v>
      </c>
      <c r="AV1200">
        <f t="shared" si="666"/>
        <v>27.741771746971619</v>
      </c>
      <c r="AW1200">
        <f t="shared" si="667"/>
        <v>32.514123851216219</v>
      </c>
      <c r="AX1200">
        <f t="shared" si="668"/>
        <v>1.1720276609501541</v>
      </c>
      <c r="AY1200" s="5"/>
      <c r="BD1200" s="5"/>
    </row>
    <row r="1201" spans="1:58">
      <c r="A1201">
        <v>685</v>
      </c>
      <c r="B1201">
        <v>82</v>
      </c>
      <c r="C1201" t="s">
        <v>58</v>
      </c>
      <c r="D1201">
        <v>1</v>
      </c>
      <c r="E1201" s="2">
        <f t="shared" si="670"/>
        <v>177</v>
      </c>
      <c r="F1201" s="3">
        <v>30858.368055555555</v>
      </c>
      <c r="G1201" s="3" t="s">
        <v>48</v>
      </c>
      <c r="H1201" s="3"/>
      <c r="J1201">
        <v>1040</v>
      </c>
      <c r="K1201">
        <v>22.9</v>
      </c>
      <c r="L1201">
        <v>64.3</v>
      </c>
      <c r="M1201">
        <v>62.1</v>
      </c>
      <c r="N1201">
        <v>350</v>
      </c>
      <c r="O1201" t="s">
        <v>46</v>
      </c>
      <c r="P1201">
        <v>21.9</v>
      </c>
      <c r="Q1201">
        <v>9.875</v>
      </c>
      <c r="R1201">
        <v>342</v>
      </c>
      <c r="S1201">
        <v>0.80830000000000002</v>
      </c>
      <c r="T1201">
        <v>81.900000000000006</v>
      </c>
      <c r="U1201">
        <v>23</v>
      </c>
      <c r="V1201">
        <v>249</v>
      </c>
      <c r="W1201">
        <v>255</v>
      </c>
      <c r="X1201">
        <v>4.5035999999999996</v>
      </c>
      <c r="Y1201">
        <v>0.442</v>
      </c>
      <c r="Z1201">
        <v>2.4599999999999999E-3</v>
      </c>
      <c r="AA1201">
        <v>45</v>
      </c>
      <c r="AM1201">
        <v>212</v>
      </c>
      <c r="AN1201">
        <f t="shared" si="669"/>
        <v>2462.2742400000002</v>
      </c>
      <c r="AO1201">
        <f t="shared" si="664"/>
        <v>41.815335646417694</v>
      </c>
      <c r="AQ1201">
        <f t="shared" si="665"/>
        <v>0.5294878935857017</v>
      </c>
      <c r="AS1201">
        <f>0.15852+0.0847*COS(RADIANS(E1201/365*360))</f>
        <v>7.419933975649394E-2</v>
      </c>
      <c r="AU1201">
        <v>255</v>
      </c>
      <c r="AV1201">
        <f t="shared" si="666"/>
        <v>32.32207190513148</v>
      </c>
      <c r="AW1201">
        <f t="shared" si="667"/>
        <v>37.886045934621507</v>
      </c>
      <c r="AX1201">
        <f t="shared" si="668"/>
        <v>1.1721416264966196</v>
      </c>
      <c r="AY1201" s="5"/>
      <c r="BD1201" s="5"/>
    </row>
    <row r="1202" spans="1:58">
      <c r="A1202">
        <v>685</v>
      </c>
      <c r="B1202">
        <v>82</v>
      </c>
      <c r="C1202" t="s">
        <v>58</v>
      </c>
      <c r="D1202">
        <v>1</v>
      </c>
      <c r="E1202" s="2">
        <f t="shared" si="670"/>
        <v>177</v>
      </c>
      <c r="F1202" s="3">
        <v>30858.37222222222</v>
      </c>
      <c r="G1202" s="3" t="s">
        <v>48</v>
      </c>
      <c r="H1202" s="3"/>
      <c r="J1202">
        <v>1040</v>
      </c>
      <c r="K1202">
        <v>24.3</v>
      </c>
      <c r="L1202">
        <v>58.8</v>
      </c>
      <c r="M1202">
        <v>62.1</v>
      </c>
      <c r="N1202">
        <v>350</v>
      </c>
      <c r="O1202" t="s">
        <v>46</v>
      </c>
      <c r="P1202">
        <v>21.9</v>
      </c>
      <c r="Q1202">
        <v>12.548</v>
      </c>
      <c r="R1202">
        <v>343</v>
      </c>
      <c r="S1202">
        <v>0.86109999999999998</v>
      </c>
      <c r="T1202">
        <v>68.599999999999994</v>
      </c>
      <c r="U1202">
        <v>24.5</v>
      </c>
      <c r="V1202">
        <v>238</v>
      </c>
      <c r="W1202">
        <v>262</v>
      </c>
      <c r="X1202">
        <v>4.2633000000000001</v>
      </c>
      <c r="Y1202">
        <v>0.47</v>
      </c>
      <c r="Z1202">
        <v>2.33E-3</v>
      </c>
      <c r="AA1202">
        <v>37</v>
      </c>
      <c r="AM1202">
        <v>212</v>
      </c>
      <c r="AN1202">
        <f t="shared" si="669"/>
        <v>2474.7452400000002</v>
      </c>
      <c r="AO1202">
        <f t="shared" si="664"/>
        <v>44.371362724762349</v>
      </c>
      <c r="AQ1202">
        <f t="shared" si="665"/>
        <v>0.59506657967625054</v>
      </c>
      <c r="AS1202">
        <f>0.15852+0.0847*COS(RADIANS(E1202/365*360))</f>
        <v>7.419933975649394E-2</v>
      </c>
      <c r="AU1202">
        <v>262</v>
      </c>
      <c r="AV1202">
        <f t="shared" si="666"/>
        <v>32.793412375666477</v>
      </c>
      <c r="AW1202">
        <f t="shared" si="667"/>
        <v>38.562582179744972</v>
      </c>
      <c r="AX1202">
        <f t="shared" si="668"/>
        <v>1.1759246563910306</v>
      </c>
      <c r="AY1202" s="5"/>
      <c r="BD1202" s="5"/>
    </row>
    <row r="1203" spans="1:58">
      <c r="A1203">
        <v>685</v>
      </c>
      <c r="B1203">
        <v>82</v>
      </c>
      <c r="C1203" t="s">
        <v>58</v>
      </c>
      <c r="D1203">
        <v>1</v>
      </c>
      <c r="E1203" s="2">
        <f t="shared" si="670"/>
        <v>177</v>
      </c>
      <c r="F1203" s="3">
        <v>30858.379166666666</v>
      </c>
      <c r="G1203" s="3" t="s">
        <v>48</v>
      </c>
      <c r="H1203" s="3"/>
      <c r="J1203">
        <v>1040</v>
      </c>
      <c r="K1203">
        <v>25.6</v>
      </c>
      <c r="L1203">
        <v>55</v>
      </c>
      <c r="M1203">
        <v>62.1</v>
      </c>
      <c r="N1203">
        <v>350</v>
      </c>
      <c r="O1203" t="s">
        <v>46</v>
      </c>
      <c r="P1203">
        <v>21.9</v>
      </c>
      <c r="Q1203">
        <v>14.771000000000001</v>
      </c>
      <c r="R1203">
        <v>343</v>
      </c>
      <c r="S1203">
        <v>0.75439999999999996</v>
      </c>
      <c r="T1203">
        <v>51.1</v>
      </c>
      <c r="U1203">
        <v>25.8</v>
      </c>
      <c r="V1203">
        <v>221</v>
      </c>
      <c r="W1203">
        <v>273</v>
      </c>
      <c r="X1203">
        <v>3.6968000000000001</v>
      </c>
      <c r="Y1203">
        <v>0.41199999999999998</v>
      </c>
      <c r="Z1203">
        <v>2.0200000000000001E-3</v>
      </c>
      <c r="AA1203">
        <v>28</v>
      </c>
      <c r="AM1203">
        <v>212</v>
      </c>
      <c r="AN1203">
        <f t="shared" si="669"/>
        <v>2485.5534400000001</v>
      </c>
      <c r="AO1203">
        <f t="shared" si="664"/>
        <v>46.690139309377436</v>
      </c>
      <c r="AQ1203">
        <f t="shared" si="665"/>
        <v>0.65781262529220597</v>
      </c>
      <c r="AS1203">
        <f>0.15852+0.0847*COS(RADIANS(E1203/365*360))</f>
        <v>7.419933975649394E-2</v>
      </c>
      <c r="AU1203">
        <v>273</v>
      </c>
      <c r="AV1203">
        <f t="shared" si="666"/>
        <v>31.415419070202038</v>
      </c>
      <c r="AW1203">
        <f t="shared" si="667"/>
        <v>37.091967525106448</v>
      </c>
      <c r="AX1203">
        <f t="shared" si="668"/>
        <v>1.1806930680192229</v>
      </c>
      <c r="AY1203" s="5"/>
      <c r="BD1203" s="5"/>
    </row>
    <row r="1204" spans="1:58">
      <c r="A1204">
        <v>685</v>
      </c>
      <c r="B1204">
        <v>82</v>
      </c>
      <c r="C1204" t="s">
        <v>58</v>
      </c>
      <c r="D1204">
        <v>1</v>
      </c>
      <c r="E1204" s="2">
        <f t="shared" si="670"/>
        <v>177</v>
      </c>
      <c r="F1204" s="3">
        <v>30858.427083333332</v>
      </c>
      <c r="G1204" s="3" t="s">
        <v>48</v>
      </c>
      <c r="H1204" s="3"/>
      <c r="J1204">
        <v>1040</v>
      </c>
      <c r="K1204">
        <v>25.9</v>
      </c>
      <c r="L1204">
        <v>56.4</v>
      </c>
      <c r="M1204">
        <v>51.8</v>
      </c>
      <c r="N1204">
        <v>350</v>
      </c>
      <c r="O1204" t="s">
        <v>46</v>
      </c>
      <c r="P1204">
        <v>25.7</v>
      </c>
      <c r="Q1204">
        <v>14.385</v>
      </c>
      <c r="R1204">
        <v>341</v>
      </c>
      <c r="S1204">
        <v>1.0237000000000001</v>
      </c>
      <c r="T1204">
        <v>71.2</v>
      </c>
      <c r="U1204">
        <v>26</v>
      </c>
      <c r="V1204">
        <v>222</v>
      </c>
      <c r="W1204">
        <v>440</v>
      </c>
      <c r="X1204">
        <v>5.0041000000000002</v>
      </c>
      <c r="Y1204">
        <v>0.55900000000000005</v>
      </c>
      <c r="Z1204">
        <v>2.7299999999999998E-3</v>
      </c>
      <c r="AA1204">
        <v>39</v>
      </c>
      <c r="AM1204">
        <v>212</v>
      </c>
      <c r="AN1204">
        <f t="shared" si="669"/>
        <v>2487.2162400000002</v>
      </c>
      <c r="AO1204">
        <f t="shared" si="664"/>
        <v>47.055625558732601</v>
      </c>
      <c r="AQ1204">
        <f t="shared" si="665"/>
        <v>0.66798477834548486</v>
      </c>
      <c r="AS1204">
        <f>0.15852+0.0847*COS(RADIANS(E1204/365*360))</f>
        <v>7.419933975649394E-2</v>
      </c>
      <c r="AU1204">
        <v>440</v>
      </c>
      <c r="AV1204">
        <f t="shared" si="666"/>
        <v>40.996112540425209</v>
      </c>
      <c r="AW1204">
        <f t="shared" si="667"/>
        <v>48.40909828635877</v>
      </c>
      <c r="AX1204">
        <f t="shared" si="668"/>
        <v>1.1808216751923444</v>
      </c>
      <c r="AY1204" s="5"/>
      <c r="BD1204" s="5"/>
    </row>
    <row r="1205" spans="1:58">
      <c r="A1205">
        <v>685</v>
      </c>
      <c r="B1205">
        <v>82</v>
      </c>
      <c r="C1205" t="s">
        <v>58</v>
      </c>
      <c r="D1205">
        <v>1</v>
      </c>
      <c r="E1205" s="2">
        <f>ROUND(F1205,0)-"1-1-84"</f>
        <v>177</v>
      </c>
      <c r="F1205" s="3">
        <v>30858.777777777777</v>
      </c>
      <c r="G1205" s="3" t="s">
        <v>48</v>
      </c>
      <c r="H1205" s="3"/>
      <c r="J1205">
        <v>1040</v>
      </c>
      <c r="K1205">
        <v>24.6</v>
      </c>
      <c r="L1205">
        <v>49.7</v>
      </c>
      <c r="M1205">
        <v>42.4</v>
      </c>
      <c r="N1205">
        <v>350</v>
      </c>
      <c r="O1205" t="s">
        <v>46</v>
      </c>
      <c r="P1205">
        <v>27.3</v>
      </c>
      <c r="Q1205">
        <v>15.154</v>
      </c>
      <c r="R1205">
        <v>345</v>
      </c>
      <c r="S1205">
        <v>0.4718</v>
      </c>
      <c r="T1205">
        <v>31.1</v>
      </c>
      <c r="U1205">
        <v>24.6</v>
      </c>
      <c r="V1205">
        <v>171</v>
      </c>
      <c r="W1205">
        <v>489</v>
      </c>
      <c r="X1205">
        <v>3.2570000000000001</v>
      </c>
      <c r="Y1205">
        <v>0.25800000000000001</v>
      </c>
      <c r="Z1205">
        <v>1.7799999999999999E-3</v>
      </c>
      <c r="AA1205">
        <v>17</v>
      </c>
      <c r="AM1205">
        <v>212</v>
      </c>
      <c r="AN1205">
        <f t="shared" si="669"/>
        <v>2475.5766400000002</v>
      </c>
      <c r="AO1205">
        <f t="shared" si="664"/>
        <v>44.546270332414778</v>
      </c>
      <c r="AQ1205">
        <f t="shared" si="665"/>
        <v>0.59969168790193672</v>
      </c>
      <c r="AS1205">
        <f>0.15852+0.0847*COS(RADIANS(E1205/365*360))</f>
        <v>7.419933975649394E-2</v>
      </c>
      <c r="AU1205">
        <v>489</v>
      </c>
      <c r="AV1205">
        <f t="shared" si="666"/>
        <v>31.730080000146508</v>
      </c>
      <c r="AW1205">
        <f t="shared" si="667"/>
        <v>37.734254156232154</v>
      </c>
      <c r="AX1205">
        <f t="shared" si="668"/>
        <v>1.1892265684819554</v>
      </c>
      <c r="AY1205" s="5">
        <f>W1205*AS1205*AV1205/SQRT(W1205^2*AS1205^2-AV1205^2)</f>
        <v>65.420605160705477</v>
      </c>
      <c r="AZ1205">
        <f>LN(AY1205)-LN(1+EXP(614.6/8.314-200000/AN1205))+32879/AN1205</f>
        <v>17.461144999370674</v>
      </c>
      <c r="BA1205">
        <f>EXP(AZ1205-32879/8.314/298.16)/(1+EXP(614.6/8.314-200000/298.16/8.314))</f>
        <v>66.450085089026459</v>
      </c>
      <c r="BB1205">
        <f>+EXP(11.88-14510/AN1205)*1000</f>
        <v>411060.05712948658</v>
      </c>
      <c r="BC1205">
        <f>+EXP(38.08-80470/AN1205)</f>
        <v>263.60243029106942</v>
      </c>
      <c r="BD1205" s="5">
        <f>(X1205+AQ1205)*(V1205+BC1205*(1+212.78/BB1205*1000))/(V1205-AO1205)</f>
        <v>17.416448363253302</v>
      </c>
      <c r="BE1205">
        <f>+LN(BD1205)-LN(1+EXP(645/8.31-203000/AN1205))+(74000/AN1205)</f>
        <v>32.737039512545429</v>
      </c>
      <c r="BF1205">
        <f>EXP(BE1205-74000/8.314/298.16)/(1+EXP(645/8.314-203000/298.16/8.314))</f>
        <v>17.668554958104441</v>
      </c>
    </row>
    <row r="1206" spans="1:58">
      <c r="A1206">
        <v>685</v>
      </c>
      <c r="B1206">
        <v>82</v>
      </c>
      <c r="C1206" t="s">
        <v>58</v>
      </c>
      <c r="D1206">
        <v>1</v>
      </c>
      <c r="E1206" s="2">
        <f>ROUND(F1206,0)-"1-1-84"</f>
        <v>177</v>
      </c>
      <c r="F1206" s="3">
        <v>30858.868055555555</v>
      </c>
      <c r="G1206" s="3" t="s">
        <v>48</v>
      </c>
      <c r="H1206" s="3"/>
      <c r="J1206">
        <v>1040</v>
      </c>
      <c r="K1206">
        <v>18.899999999999999</v>
      </c>
      <c r="L1206">
        <v>66.400000000000006</v>
      </c>
      <c r="M1206">
        <v>55.2</v>
      </c>
      <c r="N1206">
        <v>350</v>
      </c>
      <c r="O1206" t="s">
        <v>46</v>
      </c>
      <c r="P1206">
        <v>21.8</v>
      </c>
      <c r="Q1206">
        <v>8.7929999999999993</v>
      </c>
      <c r="R1206">
        <v>350</v>
      </c>
      <c r="S1206">
        <v>0.27079999999999999</v>
      </c>
      <c r="T1206">
        <v>30.8</v>
      </c>
      <c r="U1206">
        <v>20.100000000000001</v>
      </c>
      <c r="V1206">
        <v>347</v>
      </c>
      <c r="W1206">
        <v>600</v>
      </c>
      <c r="X1206">
        <v>-3.9199999999999999E-2</v>
      </c>
      <c r="Y1206">
        <v>0.14799999999999999</v>
      </c>
      <c r="Z1206">
        <v>-2.0000000000000002E-5</v>
      </c>
      <c r="AA1206">
        <v>17</v>
      </c>
      <c r="AM1206">
        <v>212</v>
      </c>
      <c r="AN1206">
        <f t="shared" si="669"/>
        <v>2438.1636400000002</v>
      </c>
      <c r="AO1206">
        <f t="shared" si="664"/>
        <v>37.21959170157654</v>
      </c>
      <c r="AQ1206">
        <f t="shared" si="665"/>
        <v>0.42106260710898452</v>
      </c>
      <c r="AS1206">
        <f>0.15852+0.0847*COS(RADIANS(E1206/365*360))</f>
        <v>7.419933975649394E-2</v>
      </c>
      <c r="AU1206">
        <v>600</v>
      </c>
      <c r="AV1206">
        <f t="shared" si="666"/>
        <v>2.0780121789648827</v>
      </c>
      <c r="AW1206">
        <f t="shared" si="667"/>
        <v>2.4065839201516113</v>
      </c>
      <c r="AX1206">
        <f t="shared" si="668"/>
        <v>1.1581182942586985</v>
      </c>
      <c r="AY1206" s="5"/>
      <c r="BD1206" s="5"/>
    </row>
    <row r="1207" spans="1:58">
      <c r="A1207">
        <v>685</v>
      </c>
      <c r="B1207">
        <v>82</v>
      </c>
      <c r="C1207" t="s">
        <v>58</v>
      </c>
      <c r="D1207">
        <v>1</v>
      </c>
      <c r="E1207" s="2">
        <f>ROUND(F1207,0)-"1-1-84"+1</f>
        <v>177</v>
      </c>
      <c r="F1207" s="3">
        <v>30858.46736111111</v>
      </c>
      <c r="G1207" s="3" t="s">
        <v>48</v>
      </c>
      <c r="H1207" s="3"/>
      <c r="J1207">
        <v>1040</v>
      </c>
      <c r="K1207">
        <v>28.5</v>
      </c>
      <c r="L1207">
        <v>50.3</v>
      </c>
      <c r="M1207">
        <v>51.8</v>
      </c>
      <c r="N1207">
        <v>350</v>
      </c>
      <c r="O1207" t="s">
        <v>46</v>
      </c>
      <c r="P1207">
        <v>25.7</v>
      </c>
      <c r="Q1207">
        <v>20.181999999999999</v>
      </c>
      <c r="R1207">
        <v>342</v>
      </c>
      <c r="S1207">
        <v>0.9345</v>
      </c>
      <c r="T1207">
        <v>46.3</v>
      </c>
      <c r="U1207">
        <v>29.1</v>
      </c>
      <c r="V1207">
        <v>208</v>
      </c>
      <c r="W1207">
        <v>700</v>
      </c>
      <c r="X1207">
        <v>3.6360000000000001</v>
      </c>
      <c r="Y1207">
        <v>0.51</v>
      </c>
      <c r="Z1207">
        <v>1.99E-3</v>
      </c>
      <c r="AA1207">
        <v>25</v>
      </c>
      <c r="AM1207">
        <v>212</v>
      </c>
      <c r="AN1207">
        <f t="shared" si="669"/>
        <v>2512.9896400000002</v>
      </c>
      <c r="AO1207">
        <f t="shared" si="664"/>
        <v>53.03070548945675</v>
      </c>
      <c r="AQ1207">
        <f t="shared" si="665"/>
        <v>0.84515505355067455</v>
      </c>
      <c r="AS1207">
        <f>0.15852+0.0847*COS(RADIANS(E1207/365*360))</f>
        <v>7.419933975649394E-2</v>
      </c>
      <c r="AU1207">
        <v>700</v>
      </c>
      <c r="AV1207">
        <f t="shared" si="666"/>
        <v>36.326109204495722</v>
      </c>
      <c r="AW1207">
        <f t="shared" si="667"/>
        <v>43.167058978844317</v>
      </c>
      <c r="AX1207">
        <f t="shared" si="668"/>
        <v>1.1883204649261463</v>
      </c>
      <c r="AY1207" s="5"/>
      <c r="BD1207" s="5"/>
    </row>
    <row r="1208" spans="1:58">
      <c r="A1208">
        <v>685</v>
      </c>
      <c r="B1208">
        <v>82</v>
      </c>
      <c r="C1208" t="s">
        <v>58</v>
      </c>
      <c r="D1208">
        <v>1</v>
      </c>
      <c r="E1208" s="2">
        <f>ROUND(F1208,0)-"1-1-84"</f>
        <v>177</v>
      </c>
      <c r="F1208" s="3">
        <v>30858.763888888891</v>
      </c>
      <c r="G1208" s="3" t="s">
        <v>48</v>
      </c>
      <c r="H1208" s="3"/>
      <c r="J1208">
        <v>1040</v>
      </c>
      <c r="K1208">
        <v>26.3</v>
      </c>
      <c r="L1208">
        <v>47.7</v>
      </c>
      <c r="M1208">
        <v>42.4</v>
      </c>
      <c r="N1208">
        <v>350</v>
      </c>
      <c r="O1208" t="s">
        <v>46</v>
      </c>
      <c r="P1208">
        <v>27.3</v>
      </c>
      <c r="Q1208">
        <v>17.629000000000001</v>
      </c>
      <c r="R1208">
        <v>343</v>
      </c>
      <c r="S1208">
        <v>0.81730000000000003</v>
      </c>
      <c r="T1208">
        <v>46.4</v>
      </c>
      <c r="U1208">
        <v>26.4</v>
      </c>
      <c r="V1208">
        <v>183</v>
      </c>
      <c r="W1208">
        <v>700</v>
      </c>
      <c r="X1208">
        <v>4.3975</v>
      </c>
      <c r="Y1208">
        <v>0.44600000000000001</v>
      </c>
      <c r="Z1208">
        <v>2.3999999999999998E-3</v>
      </c>
      <c r="AA1208">
        <v>25</v>
      </c>
      <c r="AM1208">
        <v>212</v>
      </c>
      <c r="AN1208">
        <f t="shared" si="669"/>
        <v>2490.5418399999999</v>
      </c>
      <c r="AO1208">
        <f t="shared" si="664"/>
        <v>47.793710548778606</v>
      </c>
      <c r="AQ1208">
        <f t="shared" si="665"/>
        <v>0.68876107097826966</v>
      </c>
      <c r="AS1208">
        <f>0.15852+0.0847*COS(RADIANS(E1208/365*360))</f>
        <v>7.419933975649394E-2</v>
      </c>
      <c r="AU1208">
        <v>700</v>
      </c>
      <c r="AV1208">
        <f t="shared" si="666"/>
        <v>41.920190563440855</v>
      </c>
      <c r="AW1208">
        <f t="shared" si="667"/>
        <v>49.857107668811928</v>
      </c>
      <c r="AX1208">
        <f t="shared" si="668"/>
        <v>1.1893339939225602</v>
      </c>
      <c r="AY1208" s="5">
        <f>W1208*AS1208*AV1208/SQRT(W1208^2*AS1208^2-AV1208^2)</f>
        <v>71.000591670711259</v>
      </c>
      <c r="AZ1208">
        <f>LN(AY1208)-LN(1+EXP(614.6/8.314-200000/AN1208))+32879/AN1208</f>
        <v>17.462539973332973</v>
      </c>
      <c r="BA1208">
        <f>EXP(AZ1208-32879/8.314/298.16)/(1+EXP(614.6/8.314-200000/298.16/8.314))</f>
        <v>66.542845911942194</v>
      </c>
      <c r="BB1208">
        <f>+EXP(11.88-14510/AN1208)*1000</f>
        <v>425795.22878844204</v>
      </c>
      <c r="BC1208">
        <f>+EXP(38.08-80470/AN1208)</f>
        <v>320.46140219336951</v>
      </c>
      <c r="BD1208" s="5">
        <f>(X1208+AQ1208)*(V1208+BC1208*(1+212.78/BB1208*1000))/(V1208-AO1208)</f>
        <v>24.963787499535684</v>
      </c>
      <c r="BE1208">
        <f>+LN(BD1208)-LN(1+EXP(645/8.31-203000/AN1208))+(74000/AN1208)</f>
        <v>32.909617829256177</v>
      </c>
      <c r="BF1208">
        <f>EXP(BE1208-74000/8.314/298.16)/(1+EXP(645/8.314-203000/298.16/8.314))</f>
        <v>20.996690295033247</v>
      </c>
    </row>
    <row r="1209" spans="1:58">
      <c r="A1209">
        <v>685</v>
      </c>
      <c r="B1209">
        <v>82</v>
      </c>
      <c r="C1209" t="s">
        <v>58</v>
      </c>
      <c r="D1209">
        <v>1</v>
      </c>
      <c r="E1209" s="2">
        <f>ROUND(F1209,0)-"1-1-84"</f>
        <v>177</v>
      </c>
      <c r="F1209" s="3">
        <v>30858.560416666667</v>
      </c>
      <c r="G1209" s="3" t="s">
        <v>48</v>
      </c>
      <c r="H1209" s="3"/>
      <c r="J1209">
        <v>1040</v>
      </c>
      <c r="K1209">
        <v>33.9</v>
      </c>
      <c r="L1209">
        <v>36.5</v>
      </c>
      <c r="M1209">
        <v>38.299999999999997</v>
      </c>
      <c r="N1209">
        <v>350</v>
      </c>
      <c r="O1209" t="s">
        <v>46</v>
      </c>
      <c r="P1209">
        <v>31.5</v>
      </c>
      <c r="Q1209">
        <v>34.776000000000003</v>
      </c>
      <c r="R1209">
        <v>347</v>
      </c>
      <c r="S1209">
        <v>0.84379999999999999</v>
      </c>
      <c r="T1209">
        <v>24.3</v>
      </c>
      <c r="U1209">
        <v>34.6</v>
      </c>
      <c r="V1209">
        <v>246</v>
      </c>
      <c r="W1209">
        <v>760</v>
      </c>
      <c r="X1209">
        <v>1.278</v>
      </c>
      <c r="Y1209">
        <v>0.46100000000000002</v>
      </c>
      <c r="Z1209">
        <v>6.9999999999999999E-4</v>
      </c>
      <c r="AA1209">
        <v>13</v>
      </c>
      <c r="AM1209">
        <v>212</v>
      </c>
      <c r="AN1209">
        <f t="shared" si="669"/>
        <v>2558.7166400000006</v>
      </c>
      <c r="AO1209">
        <f t="shared" si="664"/>
        <v>65.172188213778881</v>
      </c>
      <c r="AQ1209">
        <f t="shared" si="665"/>
        <v>1.2680608202545878</v>
      </c>
      <c r="AS1209">
        <f>0.15852+0.0847*COS(RADIANS(E1209/365*360))</f>
        <v>7.419933975649394E-2</v>
      </c>
      <c r="AU1209">
        <v>760</v>
      </c>
      <c r="AV1209">
        <f t="shared" si="666"/>
        <v>21.195758822280073</v>
      </c>
      <c r="AW1209">
        <f t="shared" si="667"/>
        <v>25.221668117722793</v>
      </c>
      <c r="AX1209">
        <f t="shared" si="668"/>
        <v>1.1899393802882328</v>
      </c>
      <c r="AY1209" s="5"/>
      <c r="BD1209" s="5"/>
    </row>
    <row r="1210" spans="1:58">
      <c r="A1210">
        <v>685</v>
      </c>
      <c r="B1210">
        <v>82</v>
      </c>
      <c r="C1210" t="s">
        <v>58</v>
      </c>
      <c r="D1210">
        <v>1</v>
      </c>
      <c r="E1210" s="2">
        <f>ROUND(F1210,0)-"1-1-84"+1</f>
        <v>177</v>
      </c>
      <c r="F1210" s="3">
        <v>30858.464583333334</v>
      </c>
      <c r="G1210" s="3" t="s">
        <v>48</v>
      </c>
      <c r="H1210" s="3"/>
      <c r="J1210">
        <v>1040</v>
      </c>
      <c r="K1210">
        <v>27.8</v>
      </c>
      <c r="L1210">
        <v>52.3</v>
      </c>
      <c r="M1210">
        <v>51.8</v>
      </c>
      <c r="N1210">
        <v>350</v>
      </c>
      <c r="O1210" t="s">
        <v>46</v>
      </c>
      <c r="P1210">
        <v>25.7</v>
      </c>
      <c r="Q1210">
        <v>18.655000000000001</v>
      </c>
      <c r="R1210">
        <v>341</v>
      </c>
      <c r="S1210">
        <v>1.3104</v>
      </c>
      <c r="T1210">
        <v>70.2</v>
      </c>
      <c r="U1210">
        <v>28.4</v>
      </c>
      <c r="V1210">
        <v>210</v>
      </c>
      <c r="W1210">
        <v>790</v>
      </c>
      <c r="X1210">
        <v>5.3670999999999998</v>
      </c>
      <c r="Y1210">
        <v>0.71599999999999997</v>
      </c>
      <c r="Z1210">
        <v>2.9299999999999999E-3</v>
      </c>
      <c r="AA1210">
        <v>38</v>
      </c>
      <c r="AM1210">
        <v>212</v>
      </c>
      <c r="AN1210">
        <f t="shared" si="669"/>
        <v>2507.16984</v>
      </c>
      <c r="AO1210">
        <f t="shared" si="664"/>
        <v>51.629482077678752</v>
      </c>
      <c r="AQ1210">
        <f t="shared" si="665"/>
        <v>0.80176925158633749</v>
      </c>
      <c r="AS1210">
        <f>0.15852+0.0847*COS(RADIANS(E1210/365*360))</f>
        <v>7.419933975649394E-2</v>
      </c>
      <c r="AU1210">
        <v>790</v>
      </c>
      <c r="AV1210">
        <f t="shared" si="666"/>
        <v>48.808417554323221</v>
      </c>
      <c r="AW1210">
        <f t="shared" si="667"/>
        <v>57.926087317110863</v>
      </c>
      <c r="AX1210">
        <f t="shared" si="668"/>
        <v>1.18680527293555</v>
      </c>
      <c r="AY1210" s="5">
        <f>W1210*AS1210*AV1210/SQRT(W1210^2*AS1210^2-AV1210^2)</f>
        <v>88.136064214608439</v>
      </c>
      <c r="AZ1210">
        <f>LN(AY1210)-LN(1+EXP(614.6/8.314-200000/AN1210))+32879/AN1210</f>
        <v>17.589989402190099</v>
      </c>
      <c r="BA1210">
        <f>EXP(AZ1210-32879/8.314/298.16)/(1+EXP(614.6/8.314-200000/298.16/8.314))</f>
        <v>75.5878433853849</v>
      </c>
      <c r="BB1210">
        <f>+EXP(11.88-14510/AN1210)*1000</f>
        <v>442569.67019920924</v>
      </c>
      <c r="BC1210">
        <f>+EXP(38.08-80470/AN1210)</f>
        <v>397.04480487480828</v>
      </c>
      <c r="BD1210" s="5">
        <f>(X1210+AQ1210)*(V1210+BC1210*(1+212.78/BB1210*1000))/(V1210-AO1210)</f>
        <v>31.081355614474148</v>
      </c>
      <c r="BE1210">
        <f>+LN(BD1210)-LN(1+EXP(645/8.31-203000/AN1210))+(74000/AN1210)</f>
        <v>32.917492699994725</v>
      </c>
      <c r="BF1210">
        <f>EXP(BE1210-74000/8.314/298.16)/(1+EXP(645/8.314-203000/298.16/8.314))</f>
        <v>21.16268926942853</v>
      </c>
    </row>
    <row r="1211" spans="1:58">
      <c r="A1211">
        <v>685</v>
      </c>
      <c r="B1211">
        <v>82</v>
      </c>
      <c r="C1211" t="s">
        <v>58</v>
      </c>
      <c r="D1211">
        <v>1</v>
      </c>
      <c r="E1211" s="2">
        <f>ROUND(F1211,0)-"1-1-84"+1</f>
        <v>177</v>
      </c>
      <c r="F1211" s="3">
        <v>30858.469444444443</v>
      </c>
      <c r="G1211" s="3" t="s">
        <v>48</v>
      </c>
      <c r="H1211" s="3"/>
      <c r="J1211">
        <v>1040</v>
      </c>
      <c r="K1211">
        <v>29.4</v>
      </c>
      <c r="L1211">
        <v>47.7</v>
      </c>
      <c r="M1211">
        <v>51.8</v>
      </c>
      <c r="N1211">
        <v>350</v>
      </c>
      <c r="O1211" t="s">
        <v>46</v>
      </c>
      <c r="P1211">
        <v>25.7</v>
      </c>
      <c r="Q1211">
        <v>22.289000000000001</v>
      </c>
      <c r="R1211">
        <v>343</v>
      </c>
      <c r="S1211">
        <v>0.93400000000000005</v>
      </c>
      <c r="T1211">
        <v>41.9</v>
      </c>
      <c r="U1211">
        <v>30</v>
      </c>
      <c r="V1211">
        <v>205</v>
      </c>
      <c r="W1211">
        <v>850</v>
      </c>
      <c r="X1211">
        <v>3.3553000000000002</v>
      </c>
      <c r="Y1211">
        <v>0.51</v>
      </c>
      <c r="Z1211">
        <v>1.83E-3</v>
      </c>
      <c r="AA1211">
        <v>23</v>
      </c>
      <c r="AM1211">
        <v>212</v>
      </c>
      <c r="AN1211">
        <f t="shared" si="669"/>
        <v>2520.4722400000001</v>
      </c>
      <c r="AO1211">
        <f t="shared" si="664"/>
        <v>54.878329060962471</v>
      </c>
      <c r="AQ1211">
        <f t="shared" si="665"/>
        <v>0.90408075940248456</v>
      </c>
      <c r="AS1211">
        <f>0.15852+0.0847*COS(RADIANS(E1211/365*360))</f>
        <v>7.419933975649394E-2</v>
      </c>
      <c r="AU1211">
        <v>850</v>
      </c>
      <c r="AV1211">
        <f t="shared" si="666"/>
        <v>35.722183082888314</v>
      </c>
      <c r="AW1211">
        <f t="shared" si="667"/>
        <v>42.523038473909146</v>
      </c>
      <c r="AX1211">
        <f t="shared" si="668"/>
        <v>1.1903818525099767</v>
      </c>
      <c r="AY1211" s="5">
        <f>W1211*AS1211*AV1211/SQRT(W1211^2*AS1211^2-AV1211^2)</f>
        <v>43.345101582960872</v>
      </c>
      <c r="AZ1211">
        <f>LN(AY1211)-LN(1+EXP(614.6/8.314-200000/AN1211))+32879/AN1211</f>
        <v>16.809583459457318</v>
      </c>
      <c r="BA1211">
        <f>EXP(AZ1211-32879/8.314/298.16)/(1+EXP(614.6/8.314-200000/298.16/8.314))</f>
        <v>34.635858760101762</v>
      </c>
      <c r="BB1211">
        <f>+EXP(11.88-14510/AN1211)*1000</f>
        <v>456296.26793103979</v>
      </c>
      <c r="BC1211">
        <f>+EXP(38.08-80470/AN1211)</f>
        <v>470.33408100207686</v>
      </c>
      <c r="BD1211" s="5">
        <f>(X1211+AQ1211)*(V1211+BC1211*(1+212.78/BB1211*1000))/(V1211-AO1211)</f>
        <v>25.384066022896285</v>
      </c>
      <c r="BE1211">
        <f>+LN(BD1211)-LN(1+EXP(645/8.31-203000/AN1211))+(74000/AN1211)</f>
        <v>32.541329736437305</v>
      </c>
      <c r="BF1211">
        <f>EXP(BE1211-74000/8.314/298.16)/(1+EXP(645/8.314-203000/298.16/8.314))</f>
        <v>14.527984100946476</v>
      </c>
    </row>
    <row r="1212" spans="1:58">
      <c r="A1212">
        <v>685</v>
      </c>
      <c r="B1212">
        <v>82</v>
      </c>
      <c r="C1212" t="s">
        <v>58</v>
      </c>
      <c r="D1212">
        <v>1</v>
      </c>
      <c r="E1212" s="2">
        <f t="shared" ref="E1212:E1220" si="671">ROUND(F1212,0)-"1-1-84"</f>
        <v>177</v>
      </c>
      <c r="F1212" s="3">
        <v>30858.556250000001</v>
      </c>
      <c r="G1212" s="3" t="s">
        <v>48</v>
      </c>
      <c r="H1212" s="3"/>
      <c r="J1212">
        <v>1040</v>
      </c>
      <c r="K1212">
        <v>32.6</v>
      </c>
      <c r="L1212">
        <v>40.299999999999997</v>
      </c>
      <c r="M1212">
        <v>38.299999999999997</v>
      </c>
      <c r="N1212">
        <v>350</v>
      </c>
      <c r="O1212" t="s">
        <v>46</v>
      </c>
      <c r="P1212">
        <v>31.5</v>
      </c>
      <c r="Q1212">
        <v>31.943999999999999</v>
      </c>
      <c r="R1212">
        <v>343</v>
      </c>
      <c r="S1212">
        <v>1.1865000000000001</v>
      </c>
      <c r="T1212">
        <v>37.1</v>
      </c>
      <c r="U1212">
        <v>33.799999999999997</v>
      </c>
      <c r="V1212">
        <v>214</v>
      </c>
      <c r="W1212">
        <v>880</v>
      </c>
      <c r="X1212">
        <v>2.6576</v>
      </c>
      <c r="Y1212">
        <v>0.64800000000000002</v>
      </c>
      <c r="Z1212">
        <v>1.4499999999999999E-3</v>
      </c>
      <c r="AA1212">
        <v>20</v>
      </c>
      <c r="AM1212">
        <v>212</v>
      </c>
      <c r="AN1212">
        <f t="shared" si="669"/>
        <v>2552.0654400000003</v>
      </c>
      <c r="AO1212">
        <f t="shared" si="664"/>
        <v>63.275917330123562</v>
      </c>
      <c r="AQ1212">
        <f t="shared" si="665"/>
        <v>1.1964729455834486</v>
      </c>
      <c r="AS1212">
        <f>0.15852+0.0847*COS(RADIANS(E1212/365*360))</f>
        <v>7.419933975649394E-2</v>
      </c>
      <c r="AU1212">
        <v>880</v>
      </c>
      <c r="AV1212">
        <f t="shared" si="666"/>
        <v>34.832167210003078</v>
      </c>
      <c r="AW1212">
        <f t="shared" si="667"/>
        <v>41.613172539712131</v>
      </c>
      <c r="AX1212">
        <f t="shared" si="668"/>
        <v>1.1946765266951775</v>
      </c>
      <c r="AY1212" s="5"/>
      <c r="BD1212" s="5"/>
    </row>
    <row r="1213" spans="1:58">
      <c r="A1213">
        <v>685</v>
      </c>
      <c r="B1213">
        <v>82</v>
      </c>
      <c r="C1213" t="s">
        <v>58</v>
      </c>
      <c r="D1213">
        <v>1</v>
      </c>
      <c r="E1213" s="2">
        <f t="shared" si="671"/>
        <v>177</v>
      </c>
      <c r="F1213" s="3">
        <v>30858.504166666666</v>
      </c>
      <c r="G1213" s="3" t="s">
        <v>48</v>
      </c>
      <c r="H1213" s="3"/>
      <c r="J1213">
        <v>1040</v>
      </c>
      <c r="K1213">
        <v>31.3</v>
      </c>
      <c r="L1213">
        <v>42.4</v>
      </c>
      <c r="M1213">
        <v>51.8</v>
      </c>
      <c r="N1213">
        <v>350</v>
      </c>
      <c r="O1213" t="s">
        <v>46</v>
      </c>
      <c r="P1213">
        <v>25.7</v>
      </c>
      <c r="Q1213">
        <v>26.411000000000001</v>
      </c>
      <c r="R1213">
        <v>345</v>
      </c>
      <c r="S1213">
        <v>1.2403</v>
      </c>
      <c r="T1213">
        <v>47</v>
      </c>
      <c r="U1213">
        <v>31.6</v>
      </c>
      <c r="V1213">
        <v>225</v>
      </c>
      <c r="W1213">
        <v>1120</v>
      </c>
      <c r="X1213">
        <v>3.1587999999999998</v>
      </c>
      <c r="Y1213">
        <v>0.67800000000000005</v>
      </c>
      <c r="Z1213">
        <v>1.73E-3</v>
      </c>
      <c r="AA1213">
        <v>26</v>
      </c>
      <c r="AM1213">
        <v>212</v>
      </c>
      <c r="AN1213">
        <f t="shared" si="669"/>
        <v>2533.7746400000005</v>
      </c>
      <c r="AO1213">
        <f t="shared" si="664"/>
        <v>58.294248250074325</v>
      </c>
      <c r="AQ1213">
        <f t="shared" si="665"/>
        <v>1.0181631999828293</v>
      </c>
      <c r="AS1213">
        <f>0.15852+0.0847*COS(RADIANS(E1213/365*360))</f>
        <v>7.419933975649394E-2</v>
      </c>
      <c r="AU1213">
        <v>1120</v>
      </c>
      <c r="AV1213">
        <f t="shared" si="666"/>
        <v>34.235233384362715</v>
      </c>
      <c r="AW1213">
        <f t="shared" si="667"/>
        <v>40.705560130461976</v>
      </c>
      <c r="AX1213">
        <f t="shared" si="668"/>
        <v>1.1889961337040176</v>
      </c>
      <c r="AY1213" s="5"/>
      <c r="BD1213" s="5"/>
    </row>
    <row r="1214" spans="1:58">
      <c r="A1214">
        <v>685</v>
      </c>
      <c r="B1214">
        <v>82</v>
      </c>
      <c r="C1214" t="s">
        <v>58</v>
      </c>
      <c r="D1214">
        <v>1</v>
      </c>
      <c r="E1214" s="2">
        <f t="shared" si="671"/>
        <v>177</v>
      </c>
      <c r="F1214" s="3">
        <v>30858.561805555557</v>
      </c>
      <c r="G1214" s="3" t="s">
        <v>48</v>
      </c>
      <c r="H1214" s="3"/>
      <c r="J1214">
        <v>1040</v>
      </c>
      <c r="K1214">
        <v>33.9</v>
      </c>
      <c r="L1214">
        <v>36.200000000000003</v>
      </c>
      <c r="M1214">
        <v>38.299999999999997</v>
      </c>
      <c r="N1214">
        <v>350</v>
      </c>
      <c r="O1214" t="s">
        <v>46</v>
      </c>
      <c r="P1214">
        <v>31.5</v>
      </c>
      <c r="Q1214">
        <v>35.228999999999999</v>
      </c>
      <c r="R1214">
        <v>347</v>
      </c>
      <c r="S1214">
        <v>0.74250000000000005</v>
      </c>
      <c r="T1214">
        <v>21.1</v>
      </c>
      <c r="U1214">
        <v>34.700000000000003</v>
      </c>
      <c r="V1214">
        <v>248</v>
      </c>
      <c r="W1214">
        <v>1200</v>
      </c>
      <c r="X1214">
        <v>1.0832999999999999</v>
      </c>
      <c r="Y1214">
        <v>0.40600000000000003</v>
      </c>
      <c r="Z1214">
        <v>5.9000000000000003E-4</v>
      </c>
      <c r="AA1214">
        <v>12</v>
      </c>
      <c r="AM1214">
        <v>212</v>
      </c>
      <c r="AN1214">
        <f t="shared" si="669"/>
        <v>2559.5480400000001</v>
      </c>
      <c r="AO1214">
        <f t="shared" si="664"/>
        <v>65.412477525109026</v>
      </c>
      <c r="AQ1214">
        <f t="shared" si="665"/>
        <v>1.2772782356999381</v>
      </c>
      <c r="AS1214">
        <f>0.15852+0.0847*COS(RADIANS(E1214/365*360))</f>
        <v>7.419933975649394E-2</v>
      </c>
      <c r="AU1214">
        <v>1200</v>
      </c>
      <c r="AV1214">
        <f t="shared" si="666"/>
        <v>19.590515976348307</v>
      </c>
      <c r="AW1214">
        <f t="shared" si="667"/>
        <v>23.307855852585419</v>
      </c>
      <c r="AX1214">
        <f t="shared" si="668"/>
        <v>1.1897520147363687</v>
      </c>
      <c r="AY1214" s="5"/>
      <c r="BD1214" s="5"/>
    </row>
    <row r="1215" spans="1:58">
      <c r="A1215">
        <v>685</v>
      </c>
      <c r="B1215">
        <v>82</v>
      </c>
      <c r="C1215" t="s">
        <v>58</v>
      </c>
      <c r="D1215">
        <v>1</v>
      </c>
      <c r="E1215" s="2">
        <f t="shared" si="671"/>
        <v>177</v>
      </c>
      <c r="F1215" s="3">
        <v>30858.702083333334</v>
      </c>
      <c r="G1215" s="3" t="s">
        <v>48</v>
      </c>
      <c r="H1215" s="3"/>
      <c r="J1215">
        <v>1040</v>
      </c>
      <c r="K1215">
        <v>31.8</v>
      </c>
      <c r="L1215">
        <v>39.200000000000003</v>
      </c>
      <c r="M1215">
        <v>33.6</v>
      </c>
      <c r="N1215">
        <v>350</v>
      </c>
      <c r="O1215" t="s">
        <v>46</v>
      </c>
      <c r="P1215">
        <v>33.6</v>
      </c>
      <c r="Q1215">
        <v>29.698</v>
      </c>
      <c r="R1215">
        <v>345</v>
      </c>
      <c r="S1215">
        <v>0.91100000000000003</v>
      </c>
      <c r="T1215">
        <v>30.7</v>
      </c>
      <c r="U1215">
        <v>32.5</v>
      </c>
      <c r="V1215">
        <v>199</v>
      </c>
      <c r="W1215">
        <v>1500</v>
      </c>
      <c r="X1215">
        <v>2.5337000000000001</v>
      </c>
      <c r="Y1215">
        <v>0.498</v>
      </c>
      <c r="Z1215">
        <v>1.3799999999999999E-3</v>
      </c>
      <c r="AA1215">
        <v>17</v>
      </c>
      <c r="AM1215">
        <v>212</v>
      </c>
      <c r="AN1215">
        <f t="shared" si="669"/>
        <v>2541.2572400000004</v>
      </c>
      <c r="AO1215">
        <f t="shared" si="664"/>
        <v>60.291559647540282</v>
      </c>
      <c r="AQ1215">
        <f t="shared" si="665"/>
        <v>1.0879543510357113</v>
      </c>
      <c r="AS1215">
        <f>0.15852+0.0847*COS(RADIANS(E1215/365*360))</f>
        <v>7.419933975649394E-2</v>
      </c>
      <c r="AU1215">
        <v>1500</v>
      </c>
      <c r="AV1215">
        <f t="shared" si="666"/>
        <v>33.377048767085171</v>
      </c>
      <c r="AW1215">
        <f t="shared" si="667"/>
        <v>39.910483783338613</v>
      </c>
      <c r="AX1215">
        <f t="shared" si="668"/>
        <v>1.1957463364075616</v>
      </c>
      <c r="AY1215" s="5"/>
      <c r="BD1215" s="5"/>
    </row>
    <row r="1216" spans="1:58">
      <c r="A1216">
        <v>685</v>
      </c>
      <c r="B1216">
        <v>82</v>
      </c>
      <c r="C1216" t="s">
        <v>58</v>
      </c>
      <c r="D1216">
        <v>1</v>
      </c>
      <c r="E1216" s="2">
        <f t="shared" si="671"/>
        <v>177</v>
      </c>
      <c r="F1216" s="3">
        <v>30858.553472222222</v>
      </c>
      <c r="G1216" s="3" t="s">
        <v>48</v>
      </c>
      <c r="H1216" s="3"/>
      <c r="J1216">
        <v>1040</v>
      </c>
      <c r="K1216">
        <v>32.1</v>
      </c>
      <c r="L1216">
        <v>42.1</v>
      </c>
      <c r="M1216">
        <v>38.299999999999997</v>
      </c>
      <c r="N1216">
        <v>350</v>
      </c>
      <c r="O1216" t="s">
        <v>46</v>
      </c>
      <c r="P1216">
        <v>31.5</v>
      </c>
      <c r="Q1216">
        <v>28.850999999999999</v>
      </c>
      <c r="R1216">
        <v>341</v>
      </c>
      <c r="S1216">
        <v>1.6033999999999999</v>
      </c>
      <c r="T1216">
        <v>55.6</v>
      </c>
      <c r="U1216">
        <v>32.799999999999997</v>
      </c>
      <c r="V1216">
        <v>211</v>
      </c>
      <c r="W1216">
        <v>1650</v>
      </c>
      <c r="X1216">
        <v>4.0575999999999999</v>
      </c>
      <c r="Y1216">
        <v>0.876</v>
      </c>
      <c r="Z1216">
        <v>2.2200000000000002E-3</v>
      </c>
      <c r="AA1216">
        <v>30</v>
      </c>
      <c r="AM1216">
        <v>212</v>
      </c>
      <c r="AN1216">
        <f t="shared" si="669"/>
        <v>2543.7514400000005</v>
      </c>
      <c r="AO1216">
        <f t="shared" si="664"/>
        <v>60.969737927205173</v>
      </c>
      <c r="AQ1216">
        <f t="shared" si="665"/>
        <v>1.112169009447745</v>
      </c>
      <c r="AS1216">
        <f>0.15852+0.0847*COS(RADIANS(E1216/365*360))</f>
        <v>7.419933975649394E-2</v>
      </c>
      <c r="AU1216">
        <v>1650</v>
      </c>
      <c r="AV1216">
        <f t="shared" si="666"/>
        <v>45.889946748443826</v>
      </c>
      <c r="AW1216">
        <f t="shared" si="667"/>
        <v>54.777548930830903</v>
      </c>
      <c r="AX1216">
        <f t="shared" si="668"/>
        <v>1.1936720962241794</v>
      </c>
      <c r="AY1216" s="5">
        <f>W1216*AS1216*AV1216/SQRT(W1216^2*AS1216^2-AV1216^2)</f>
        <v>49.498707896429103</v>
      </c>
      <c r="AZ1216">
        <f>LN(AY1216)-LN(1+EXP(614.6/8.314-200000/AN1216))+32879/AN1216</f>
        <v>16.818295280499587</v>
      </c>
      <c r="BA1216">
        <f>EXP(AZ1216-32879/8.314/298.16)/(1+EXP(614.6/8.314-200000/298.16/8.314))</f>
        <v>34.938918346963966</v>
      </c>
      <c r="BB1216">
        <f>+EXP(11.88-14510/AN1216)*1000</f>
        <v>480980.30576786917</v>
      </c>
      <c r="BC1216">
        <f>+EXP(38.08-80470/AN1216)</f>
        <v>629.93703731082599</v>
      </c>
      <c r="BD1216" s="5">
        <f>(X1216+AQ1216)*(V1216+BC1216*(1+212.78/BB1216*1000))/(V1216-AO1216)</f>
        <v>38.579845857622495</v>
      </c>
      <c r="BE1216">
        <f>+LN(BD1216)-LN(1+EXP(645/8.31-203000/AN1216))+(74000/AN1216)</f>
        <v>32.637140652456786</v>
      </c>
      <c r="BF1216">
        <f>EXP(BE1216-74000/8.314/298.16)/(1+EXP(645/8.314-203000/298.16/8.314))</f>
        <v>15.988786671410175</v>
      </c>
    </row>
    <row r="1217" spans="1:61">
      <c r="A1217">
        <v>685</v>
      </c>
      <c r="B1217">
        <v>82</v>
      </c>
      <c r="C1217" t="s">
        <v>58</v>
      </c>
      <c r="D1217">
        <v>1</v>
      </c>
      <c r="E1217" s="2">
        <f t="shared" si="671"/>
        <v>177</v>
      </c>
      <c r="F1217" s="3">
        <v>30858.566666666666</v>
      </c>
      <c r="G1217" s="3" t="s">
        <v>48</v>
      </c>
      <c r="H1217" s="3"/>
      <c r="J1217">
        <v>1040</v>
      </c>
      <c r="K1217">
        <v>33.799999999999997</v>
      </c>
      <c r="L1217">
        <v>35.799999999999997</v>
      </c>
      <c r="M1217">
        <v>38.299999999999997</v>
      </c>
      <c r="N1217">
        <v>350</v>
      </c>
      <c r="O1217" t="s">
        <v>46</v>
      </c>
      <c r="P1217">
        <v>31.5</v>
      </c>
      <c r="Q1217">
        <v>34.648000000000003</v>
      </c>
      <c r="R1217">
        <v>348</v>
      </c>
      <c r="S1217">
        <v>0.70179999999999998</v>
      </c>
      <c r="T1217">
        <v>20.3</v>
      </c>
      <c r="U1217">
        <v>34.4</v>
      </c>
      <c r="V1217">
        <v>247</v>
      </c>
      <c r="W1217">
        <v>1700</v>
      </c>
      <c r="X1217">
        <v>1.0634999999999999</v>
      </c>
      <c r="Y1217">
        <v>0.38300000000000001</v>
      </c>
      <c r="Z1217">
        <v>5.8E-4</v>
      </c>
      <c r="AA1217">
        <v>11</v>
      </c>
      <c r="AM1217">
        <v>212</v>
      </c>
      <c r="AN1217">
        <f t="shared" si="669"/>
        <v>2557.05384</v>
      </c>
      <c r="AO1217">
        <f t="shared" si="664"/>
        <v>64.693789948529997</v>
      </c>
      <c r="AQ1217">
        <f t="shared" si="665"/>
        <v>1.2498074015474459</v>
      </c>
      <c r="AS1217">
        <f>0.15852+0.0847*COS(RADIANS(E1217/365*360))</f>
        <v>7.419933975649394E-2</v>
      </c>
      <c r="AU1217">
        <v>1700</v>
      </c>
      <c r="AV1217">
        <f t="shared" si="666"/>
        <v>19.104125398264323</v>
      </c>
      <c r="AW1217">
        <f t="shared" si="667"/>
        <v>22.723503047056681</v>
      </c>
      <c r="AX1217">
        <f t="shared" si="668"/>
        <v>1.1894552916367054</v>
      </c>
      <c r="AY1217" s="5"/>
      <c r="BD1217" s="5"/>
    </row>
    <row r="1218" spans="1:61">
      <c r="A1218">
        <v>685</v>
      </c>
      <c r="B1218">
        <v>82</v>
      </c>
      <c r="C1218" t="s">
        <v>58</v>
      </c>
      <c r="D1218">
        <v>1</v>
      </c>
      <c r="E1218" s="2">
        <f t="shared" si="671"/>
        <v>177</v>
      </c>
      <c r="F1218" s="3">
        <v>30858.590277777777</v>
      </c>
      <c r="G1218" s="3" t="s">
        <v>48</v>
      </c>
      <c r="H1218" s="3"/>
      <c r="J1218">
        <v>1040</v>
      </c>
      <c r="K1218">
        <v>33.1</v>
      </c>
      <c r="L1218">
        <v>40.6</v>
      </c>
      <c r="M1218">
        <v>38.299999999999997</v>
      </c>
      <c r="N1218">
        <v>350</v>
      </c>
      <c r="O1218" t="s">
        <v>46</v>
      </c>
      <c r="P1218">
        <v>31.5</v>
      </c>
      <c r="Q1218">
        <v>30.675999999999998</v>
      </c>
      <c r="R1218">
        <v>340</v>
      </c>
      <c r="S1218">
        <v>1.7807999999999999</v>
      </c>
      <c r="T1218">
        <v>58.1</v>
      </c>
      <c r="U1218">
        <v>33.6</v>
      </c>
      <c r="V1218">
        <v>208</v>
      </c>
      <c r="W1218">
        <v>1800</v>
      </c>
      <c r="X1218">
        <v>4.3257000000000003</v>
      </c>
      <c r="Y1218">
        <v>0.97299999999999998</v>
      </c>
      <c r="Z1218">
        <v>2.3600000000000001E-3</v>
      </c>
      <c r="AA1218">
        <v>32</v>
      </c>
      <c r="AM1218">
        <v>212</v>
      </c>
      <c r="AN1218">
        <f t="shared" si="669"/>
        <v>2550.4026400000002</v>
      </c>
      <c r="AO1218">
        <f t="shared" si="664"/>
        <v>62.809022665715595</v>
      </c>
      <c r="AQ1218">
        <f t="shared" si="665"/>
        <v>1.1791607509209974</v>
      </c>
      <c r="AS1218">
        <f>0.15852+0.0847*COS(RADIANS(E1218/365*360))</f>
        <v>7.419933975649394E-2</v>
      </c>
      <c r="AU1218">
        <v>1800</v>
      </c>
      <c r="AV1218">
        <f t="shared" si="666"/>
        <v>50.596005819717391</v>
      </c>
      <c r="AW1218">
        <f t="shared" si="667"/>
        <v>60.49257689918624</v>
      </c>
      <c r="AX1218">
        <f t="shared" si="668"/>
        <v>1.1955998486270261</v>
      </c>
      <c r="AY1218" s="5">
        <f>W1218*AS1218*AV1218/SQRT(W1218^2*AS1218^2-AV1218^2)</f>
        <v>54.670811722737348</v>
      </c>
      <c r="AZ1218">
        <f>LN(AY1218)-LN(1+EXP(614.6/8.314-200000/AN1218))+32879/AN1218</f>
        <v>16.88192244740441</v>
      </c>
      <c r="BA1218">
        <f>EXP(AZ1218-32879/8.314/298.16)/(1+EXP(614.6/8.314-200000/298.16/8.314))</f>
        <v>37.234230529047736</v>
      </c>
      <c r="BB1218">
        <f>+EXP(11.88-14510/AN1218)*1000</f>
        <v>488188.81672023959</v>
      </c>
      <c r="BC1218">
        <f>+EXP(38.08-80470/AN1218)</f>
        <v>684.11034999231481</v>
      </c>
      <c r="BD1218" s="5">
        <f>(X1218+AQ1218)*(V1218+BC1218*(1+212.78/BB1218*1000))/(V1218-AO1218)</f>
        <v>45.129162506301583</v>
      </c>
      <c r="BE1218">
        <f>+LN(BD1218)-LN(1+EXP(645/8.31-203000/AN1218))+(74000/AN1218)</f>
        <v>32.69497257729445</v>
      </c>
      <c r="BF1218">
        <f>EXP(BE1218-74000/8.314/298.16)/(1+EXP(645/8.314-203000/298.16/8.314))</f>
        <v>16.940709447121066</v>
      </c>
    </row>
    <row r="1219" spans="1:61">
      <c r="A1219">
        <v>685</v>
      </c>
      <c r="B1219">
        <v>82</v>
      </c>
      <c r="C1219" t="s">
        <v>58</v>
      </c>
      <c r="D1219">
        <v>1</v>
      </c>
      <c r="E1219" s="2">
        <f t="shared" si="671"/>
        <v>177</v>
      </c>
      <c r="F1219" s="3">
        <v>30858.602083333335</v>
      </c>
      <c r="G1219" s="3" t="s">
        <v>48</v>
      </c>
      <c r="H1219" s="3"/>
      <c r="J1219">
        <v>1040</v>
      </c>
      <c r="K1219">
        <v>33.700000000000003</v>
      </c>
      <c r="L1219">
        <v>35.6</v>
      </c>
      <c r="M1219">
        <v>38.299999999999997</v>
      </c>
      <c r="N1219">
        <v>350</v>
      </c>
      <c r="O1219" t="s">
        <v>46</v>
      </c>
      <c r="P1219">
        <v>31.5</v>
      </c>
      <c r="Q1219">
        <v>34.265999999999998</v>
      </c>
      <c r="R1219">
        <v>347</v>
      </c>
      <c r="S1219">
        <v>0.79339999999999999</v>
      </c>
      <c r="T1219">
        <v>23.2</v>
      </c>
      <c r="U1219">
        <v>34.200000000000003</v>
      </c>
      <c r="V1219">
        <v>239</v>
      </c>
      <c r="W1219">
        <v>1840</v>
      </c>
      <c r="X1219">
        <v>1.3288</v>
      </c>
      <c r="Y1219">
        <v>0.433</v>
      </c>
      <c r="Z1219">
        <v>7.2999999999999996E-4</v>
      </c>
      <c r="AA1219">
        <v>13</v>
      </c>
      <c r="AM1219">
        <v>212</v>
      </c>
      <c r="AN1219">
        <f t="shared" si="669"/>
        <v>2555.39104</v>
      </c>
      <c r="AO1219">
        <f t="shared" si="664"/>
        <v>64.218287635907203</v>
      </c>
      <c r="AQ1219">
        <f t="shared" si="665"/>
        <v>1.2317934926382026</v>
      </c>
      <c r="AS1219">
        <f>0.15852+0.0847*COS(RADIANS(E1219/365*360))</f>
        <v>7.419933975649394E-2</v>
      </c>
      <c r="AU1219">
        <v>1840</v>
      </c>
      <c r="AV1219">
        <f t="shared" si="666"/>
        <v>21.532131499852831</v>
      </c>
      <c r="AW1219">
        <f t="shared" si="667"/>
        <v>25.634867628496941</v>
      </c>
      <c r="AX1219">
        <f t="shared" si="668"/>
        <v>1.1905401761396521</v>
      </c>
      <c r="AY1219" s="5"/>
      <c r="BD1219" s="5"/>
    </row>
    <row r="1220" spans="1:61">
      <c r="A1220">
        <v>685</v>
      </c>
      <c r="B1220">
        <v>82</v>
      </c>
      <c r="C1220" t="s">
        <v>58</v>
      </c>
      <c r="D1220">
        <v>1</v>
      </c>
      <c r="E1220" s="2">
        <f t="shared" si="671"/>
        <v>177</v>
      </c>
      <c r="F1220" s="3">
        <v>30858.605555555554</v>
      </c>
      <c r="G1220" s="3" t="s">
        <v>48</v>
      </c>
      <c r="H1220" s="3"/>
      <c r="J1220">
        <v>1040</v>
      </c>
      <c r="K1220">
        <v>34.299999999999997</v>
      </c>
      <c r="L1220">
        <v>34.799999999999997</v>
      </c>
      <c r="M1220">
        <v>38.299999999999997</v>
      </c>
      <c r="N1220">
        <v>350</v>
      </c>
      <c r="O1220" t="s">
        <v>46</v>
      </c>
      <c r="P1220">
        <v>31.5</v>
      </c>
      <c r="Q1220">
        <v>35.845999999999997</v>
      </c>
      <c r="R1220">
        <v>347</v>
      </c>
      <c r="S1220">
        <v>0.75549999999999995</v>
      </c>
      <c r="T1220">
        <v>21.1</v>
      </c>
      <c r="U1220">
        <v>34.799999999999997</v>
      </c>
      <c r="V1220">
        <v>241</v>
      </c>
      <c r="W1220">
        <v>1860</v>
      </c>
      <c r="X1220">
        <v>1.1774</v>
      </c>
      <c r="Y1220">
        <v>0.41299999999999998</v>
      </c>
      <c r="Z1220">
        <v>6.4000000000000005E-4</v>
      </c>
      <c r="AA1220">
        <v>12</v>
      </c>
      <c r="AM1220">
        <v>212</v>
      </c>
      <c r="AN1220">
        <f t="shared" si="669"/>
        <v>2560.3794400000002</v>
      </c>
      <c r="AO1220">
        <f t="shared" si="664"/>
        <v>65.653495865263778</v>
      </c>
      <c r="AQ1220">
        <f t="shared" si="665"/>
        <v>1.2865566002038027</v>
      </c>
      <c r="AS1220">
        <f>0.15852+0.0847*COS(RADIANS(E1220/365*360))</f>
        <v>7.419933975649394E-2</v>
      </c>
      <c r="AU1220">
        <v>1860</v>
      </c>
      <c r="AV1220">
        <f t="shared" si="666"/>
        <v>20.926525432672801</v>
      </c>
      <c r="AW1220">
        <f t="shared" si="667"/>
        <v>24.926178490739098</v>
      </c>
      <c r="AX1220">
        <f t="shared" si="668"/>
        <v>1.1911283873156313</v>
      </c>
      <c r="AY1220" s="5"/>
      <c r="BD1220" s="5"/>
    </row>
    <row r="1221" spans="1:61">
      <c r="E1221" s="2"/>
      <c r="F1221" s="3"/>
      <c r="H1221" s="3"/>
    </row>
    <row r="1222" spans="1:61">
      <c r="A1222">
        <v>686</v>
      </c>
      <c r="B1222">
        <v>82</v>
      </c>
      <c r="C1222" t="s">
        <v>58</v>
      </c>
      <c r="D1222">
        <v>1</v>
      </c>
      <c r="E1222" s="2">
        <f t="shared" ref="E1222:E1234" si="672">ROUND(F1222,0)-"1-1-84"+1</f>
        <v>177</v>
      </c>
      <c r="F1222" s="3">
        <v>30858.261111111111</v>
      </c>
      <c r="G1222" s="3" t="s">
        <v>48</v>
      </c>
      <c r="H1222" s="3"/>
      <c r="J1222">
        <v>1040</v>
      </c>
      <c r="K1222">
        <v>17.7</v>
      </c>
      <c r="L1222">
        <v>67.8</v>
      </c>
      <c r="M1222">
        <v>54.4</v>
      </c>
      <c r="N1222">
        <v>350</v>
      </c>
      <c r="O1222" t="s">
        <v>46</v>
      </c>
      <c r="P1222">
        <v>19.899999999999999</v>
      </c>
      <c r="Q1222">
        <v>6.7270000000000003</v>
      </c>
      <c r="R1222">
        <v>350</v>
      </c>
      <c r="S1222">
        <v>1.43E-2</v>
      </c>
      <c r="T1222">
        <v>2.1</v>
      </c>
      <c r="U1222">
        <v>18</v>
      </c>
      <c r="V1222">
        <v>208</v>
      </c>
      <c r="W1222">
        <v>22</v>
      </c>
      <c r="X1222">
        <v>0.1842</v>
      </c>
      <c r="Y1222">
        <v>1.9E-2</v>
      </c>
      <c r="Z1222">
        <v>2.4000000000000001E-4</v>
      </c>
      <c r="AA1222">
        <v>3</v>
      </c>
      <c r="AH1222">
        <v>-0.111</v>
      </c>
      <c r="AI1222">
        <v>1.2699999999999999E-2</v>
      </c>
      <c r="AJ1222">
        <v>4</v>
      </c>
      <c r="AK1222">
        <f>AVERAGE(U1222:U1225)</f>
        <v>18.399999999999999</v>
      </c>
      <c r="AL1222">
        <f>AVERAGE(V1222:V1225)</f>
        <v>186.75</v>
      </c>
      <c r="AM1222">
        <v>212</v>
      </c>
      <c r="AN1222">
        <f>8.314*(AK1222+273.16)</f>
        <v>2424.0298400000001</v>
      </c>
      <c r="AO1222">
        <f t="shared" ref="AO1222:AO1235" si="673">0.5*AM1222/1.01325*1000/EXP(-3.9489+28990/AN1222)</f>
        <v>34.726658648014407</v>
      </c>
      <c r="AP1222">
        <f>LN(-AH1222)+57052/AN1222</f>
        <v>21.3377888189248</v>
      </c>
      <c r="AQ1222">
        <f t="shared" ref="AQ1222:AQ1235" si="674">EXP(AP$1223-57052/AN1222)</f>
        <v>0.22961637377675007</v>
      </c>
      <c r="AS1222">
        <f>0.15852+0.0847*COS(RADIANS(E1222/365*360))</f>
        <v>7.419933975649394E-2</v>
      </c>
      <c r="AT1222">
        <f>0.000000926*E1222*E1222 - 0.000385884*E1222+ 0.056568805</f>
        <v>1.7277990999999993E-2</v>
      </c>
      <c r="AU1222">
        <v>22</v>
      </c>
      <c r="AV1222">
        <f t="shared" ref="AV1222:AV1235" si="675">(X1222+AQ1222)/(V1222-AO1222)*(4*V1222+8*AO1222)</f>
        <v>2.6504879460375679</v>
      </c>
      <c r="AW1222">
        <f t="shared" ref="AW1222:AW1235" si="676">(X1222+AQ1222)/(V1222-AO1222)*(4.5*V1222+10.5*AO1222)</f>
        <v>3.1062017456585851</v>
      </c>
      <c r="AX1222">
        <f t="shared" ref="AX1222:AX1235" si="677">AW1222/AV1222</f>
        <v>1.1719358129141093</v>
      </c>
      <c r="AY1222" s="5"/>
      <c r="BD1222" s="5"/>
      <c r="BG1222">
        <f>AVERAGE(BA1222:BA1235)</f>
        <v>4.5433074724328977</v>
      </c>
      <c r="BH1222">
        <f>AVERAGE(BF1222:BF1235)</f>
        <v>2.0024561820933986</v>
      </c>
      <c r="BI1222">
        <f>BG1222/BH1222</f>
        <v>2.2688673605248399</v>
      </c>
    </row>
    <row r="1223" spans="1:61">
      <c r="A1223">
        <v>686</v>
      </c>
      <c r="B1223">
        <v>82</v>
      </c>
      <c r="C1223" t="s">
        <v>58</v>
      </c>
      <c r="D1223">
        <v>1</v>
      </c>
      <c r="E1223" s="2">
        <f t="shared" si="672"/>
        <v>177</v>
      </c>
      <c r="F1223" s="3">
        <v>30858.281944444443</v>
      </c>
      <c r="G1223" s="3" t="s">
        <v>48</v>
      </c>
      <c r="H1223" s="3"/>
      <c r="J1223">
        <v>1040</v>
      </c>
      <c r="K1223">
        <v>17.7</v>
      </c>
      <c r="L1223">
        <v>74.5</v>
      </c>
      <c r="M1223">
        <v>54.4</v>
      </c>
      <c r="N1223">
        <v>350</v>
      </c>
      <c r="O1223" t="s">
        <v>46</v>
      </c>
      <c r="P1223">
        <v>19.899999999999999</v>
      </c>
      <c r="Q1223">
        <v>5.2789999999999999</v>
      </c>
      <c r="R1223">
        <v>349</v>
      </c>
      <c r="S1223">
        <v>2.6499999999999999E-2</v>
      </c>
      <c r="T1223">
        <v>5</v>
      </c>
      <c r="U1223">
        <v>17.899999999999999</v>
      </c>
      <c r="V1223">
        <v>248</v>
      </c>
      <c r="W1223">
        <v>36</v>
      </c>
      <c r="X1223">
        <v>0.31080000000000002</v>
      </c>
      <c r="Y1223">
        <v>3.4000000000000002E-2</v>
      </c>
      <c r="Z1223">
        <v>4.0000000000000002E-4</v>
      </c>
      <c r="AA1223">
        <v>7</v>
      </c>
      <c r="AH1223">
        <v>-0.2321</v>
      </c>
      <c r="AI1223">
        <v>1.54E-2</v>
      </c>
      <c r="AJ1223">
        <v>3</v>
      </c>
      <c r="AK1223">
        <f>AVERAGE(U1223:U1225)</f>
        <v>18.533333333333335</v>
      </c>
      <c r="AL1223">
        <f>AVERAGE(V1223:V1225)</f>
        <v>179.66666666666666</v>
      </c>
      <c r="AM1223">
        <v>212</v>
      </c>
      <c r="AN1223">
        <f>8.314*(AK1223+273.16)</f>
        <v>2425.1383733333337</v>
      </c>
      <c r="AO1223">
        <f t="shared" si="673"/>
        <v>34.917017508763777</v>
      </c>
      <c r="AP1223">
        <f>LN(-AH1223)+57052/AN1223</f>
        <v>22.064668593873797</v>
      </c>
      <c r="AQ1223">
        <f t="shared" si="674"/>
        <v>0.23209999999999967</v>
      </c>
      <c r="AR1223">
        <f>AI1223*4*(1+2*AO1223/AL1223)/(1-AO1223/AL1223)</f>
        <v>0.10617810345765007</v>
      </c>
      <c r="AS1223">
        <f>0.15852+0.0847*COS(RADIANS(E1223/365*360))</f>
        <v>7.419933975649394E-2</v>
      </c>
      <c r="AU1223">
        <v>36</v>
      </c>
      <c r="AV1223">
        <f t="shared" si="675"/>
        <v>3.239153039696399</v>
      </c>
      <c r="AW1223">
        <f t="shared" si="676"/>
        <v>3.7774912996204995</v>
      </c>
      <c r="AX1223">
        <f t="shared" si="677"/>
        <v>1.1661972291295499</v>
      </c>
      <c r="AY1223" s="5"/>
      <c r="BD1223" s="5"/>
    </row>
    <row r="1224" spans="1:61">
      <c r="A1224">
        <v>686</v>
      </c>
      <c r="B1224">
        <v>82</v>
      </c>
      <c r="C1224" t="s">
        <v>58</v>
      </c>
      <c r="D1224">
        <v>1</v>
      </c>
      <c r="E1224" s="2">
        <f t="shared" si="672"/>
        <v>177</v>
      </c>
      <c r="F1224" s="3">
        <v>30858.295833333334</v>
      </c>
      <c r="G1224" s="3" t="s">
        <v>48</v>
      </c>
      <c r="H1224" s="3"/>
      <c r="J1224">
        <v>1040</v>
      </c>
      <c r="K1224">
        <v>18.399999999999999</v>
      </c>
      <c r="L1224">
        <v>72.900000000000006</v>
      </c>
      <c r="M1224">
        <v>73.400000000000006</v>
      </c>
      <c r="N1224">
        <v>350</v>
      </c>
      <c r="O1224" t="s">
        <v>46</v>
      </c>
      <c r="P1224">
        <v>18.3</v>
      </c>
      <c r="Q1224">
        <v>5.8449999999999998</v>
      </c>
      <c r="R1224">
        <v>349</v>
      </c>
      <c r="S1224">
        <v>1.9099999999999999E-2</v>
      </c>
      <c r="T1224">
        <v>3.3</v>
      </c>
      <c r="U1224">
        <v>18.600000000000001</v>
      </c>
      <c r="V1224">
        <v>119</v>
      </c>
      <c r="W1224">
        <v>44</v>
      </c>
      <c r="X1224">
        <v>0.46350000000000002</v>
      </c>
      <c r="Y1224">
        <v>2.5000000000000001E-2</v>
      </c>
      <c r="Z1224">
        <v>5.9999999999999995E-4</v>
      </c>
      <c r="AA1224">
        <v>4</v>
      </c>
      <c r="AM1224">
        <v>212</v>
      </c>
      <c r="AN1224">
        <f t="shared" ref="AN1224:AN1235" si="678">8.314*(U1224+273.16)</f>
        <v>2425.6926400000002</v>
      </c>
      <c r="AO1224">
        <f t="shared" si="673"/>
        <v>35.012522284009364</v>
      </c>
      <c r="AQ1224">
        <f t="shared" si="674"/>
        <v>0.23335100854119817</v>
      </c>
      <c r="AS1224">
        <f>0.15852+0.0847*COS(RADIANS(E1224/365*360))</f>
        <v>7.419933975649394E-2</v>
      </c>
      <c r="AU1224">
        <v>44</v>
      </c>
      <c r="AV1224">
        <f t="shared" si="675"/>
        <v>6.273425350012138</v>
      </c>
      <c r="AW1224">
        <f t="shared" si="676"/>
        <v>7.4933561832445728</v>
      </c>
      <c r="AX1224">
        <f t="shared" si="677"/>
        <v>1.1944600860246268</v>
      </c>
      <c r="AY1224" s="5"/>
      <c r="BD1224" s="5"/>
    </row>
    <row r="1225" spans="1:61">
      <c r="A1225">
        <v>686</v>
      </c>
      <c r="B1225">
        <v>82</v>
      </c>
      <c r="C1225" t="s">
        <v>58</v>
      </c>
      <c r="D1225">
        <v>1</v>
      </c>
      <c r="E1225" s="2">
        <f t="shared" si="672"/>
        <v>177</v>
      </c>
      <c r="F1225" s="3">
        <v>30858.311805555557</v>
      </c>
      <c r="G1225" s="3" t="s">
        <v>48</v>
      </c>
      <c r="H1225" s="3"/>
      <c r="J1225">
        <v>1040</v>
      </c>
      <c r="K1225">
        <v>18.8</v>
      </c>
      <c r="L1225">
        <v>72.400000000000006</v>
      </c>
      <c r="M1225">
        <v>73.400000000000006</v>
      </c>
      <c r="N1225">
        <v>350</v>
      </c>
      <c r="O1225" t="s">
        <v>46</v>
      </c>
      <c r="P1225">
        <v>18.3</v>
      </c>
      <c r="Q1225">
        <v>6.2320000000000002</v>
      </c>
      <c r="R1225">
        <v>349</v>
      </c>
      <c r="S1225">
        <v>3.1899999999999998E-2</v>
      </c>
      <c r="T1225">
        <v>5.0999999999999996</v>
      </c>
      <c r="U1225">
        <v>19.100000000000001</v>
      </c>
      <c r="V1225">
        <v>172</v>
      </c>
      <c r="W1225">
        <v>52</v>
      </c>
      <c r="X1225">
        <v>0.55649999999999999</v>
      </c>
      <c r="Y1225">
        <v>4.1000000000000002E-2</v>
      </c>
      <c r="Z1225">
        <v>7.2000000000000005E-4</v>
      </c>
      <c r="AA1225">
        <v>7</v>
      </c>
      <c r="AM1225">
        <v>212</v>
      </c>
      <c r="AN1225">
        <f t="shared" si="678"/>
        <v>2429.8496400000004</v>
      </c>
      <c r="AO1225">
        <f t="shared" si="673"/>
        <v>35.735764674512872</v>
      </c>
      <c r="AQ1225">
        <f t="shared" si="674"/>
        <v>0.24293203997802132</v>
      </c>
      <c r="AS1225">
        <f>0.15852+0.0847*COS(RADIANS(E1225/365*360))</f>
        <v>7.419933975649394E-2</v>
      </c>
      <c r="AU1225">
        <v>52</v>
      </c>
      <c r="AV1225">
        <f t="shared" si="675"/>
        <v>5.7135738051627891</v>
      </c>
      <c r="AW1225">
        <f t="shared" si="676"/>
        <v>6.7422512364644751</v>
      </c>
      <c r="AX1225">
        <f t="shared" si="677"/>
        <v>1.1800409807207133</v>
      </c>
      <c r="AY1225" s="5"/>
      <c r="BD1225" s="5"/>
    </row>
    <row r="1226" spans="1:61">
      <c r="A1226">
        <v>686</v>
      </c>
      <c r="B1226">
        <v>82</v>
      </c>
      <c r="C1226" t="s">
        <v>58</v>
      </c>
      <c r="D1226">
        <v>1</v>
      </c>
      <c r="E1226" s="2">
        <f t="shared" si="672"/>
        <v>177</v>
      </c>
      <c r="F1226" s="3">
        <v>30858.388194444444</v>
      </c>
      <c r="G1226" s="3" t="s">
        <v>48</v>
      </c>
      <c r="H1226" s="3"/>
      <c r="J1226">
        <v>1040</v>
      </c>
      <c r="K1226">
        <v>25.3</v>
      </c>
      <c r="L1226">
        <v>52.6</v>
      </c>
      <c r="M1226">
        <v>62.1</v>
      </c>
      <c r="N1226">
        <v>350</v>
      </c>
      <c r="O1226" t="s">
        <v>46</v>
      </c>
      <c r="P1226">
        <v>21.9</v>
      </c>
      <c r="Q1226">
        <v>15.454000000000001</v>
      </c>
      <c r="R1226">
        <v>349</v>
      </c>
      <c r="S1226">
        <v>6.7299999999999999E-2</v>
      </c>
      <c r="T1226">
        <v>4.4000000000000004</v>
      </c>
      <c r="U1226">
        <v>25.6</v>
      </c>
      <c r="V1226">
        <v>171</v>
      </c>
      <c r="W1226">
        <v>81</v>
      </c>
      <c r="X1226">
        <v>0.46460000000000001</v>
      </c>
      <c r="Y1226">
        <v>8.6999999999999994E-2</v>
      </c>
      <c r="Z1226">
        <v>5.9999999999999995E-4</v>
      </c>
      <c r="AA1226">
        <v>6</v>
      </c>
      <c r="AM1226">
        <v>212</v>
      </c>
      <c r="AN1226">
        <f t="shared" si="678"/>
        <v>2483.8906400000005</v>
      </c>
      <c r="AO1226">
        <f t="shared" si="673"/>
        <v>46.327008188333373</v>
      </c>
      <c r="AQ1226">
        <f t="shared" si="674"/>
        <v>0.40489135538302296</v>
      </c>
      <c r="AS1226">
        <f>0.15852+0.0847*COS(RADIANS(E1226/365*360))</f>
        <v>7.419933975649394E-2</v>
      </c>
      <c r="AU1226">
        <v>81</v>
      </c>
      <c r="AV1226">
        <f t="shared" si="675"/>
        <v>7.3550777829356129</v>
      </c>
      <c r="AW1226">
        <f t="shared" si="676"/>
        <v>8.7591015509780039</v>
      </c>
      <c r="AX1226">
        <f t="shared" si="677"/>
        <v>1.1908917634154519</v>
      </c>
      <c r="AY1226" s="5"/>
      <c r="BD1226" s="5"/>
    </row>
    <row r="1227" spans="1:61">
      <c r="A1227">
        <v>686</v>
      </c>
      <c r="B1227">
        <v>82</v>
      </c>
      <c r="C1227" t="s">
        <v>58</v>
      </c>
      <c r="D1227">
        <v>1</v>
      </c>
      <c r="E1227" s="2">
        <f t="shared" si="672"/>
        <v>177</v>
      </c>
      <c r="F1227" s="3">
        <v>30858.390972222223</v>
      </c>
      <c r="G1227" s="3" t="s">
        <v>48</v>
      </c>
      <c r="H1227" s="3"/>
      <c r="J1227">
        <v>1040</v>
      </c>
      <c r="K1227">
        <v>25</v>
      </c>
      <c r="L1227">
        <v>53.4</v>
      </c>
      <c r="M1227">
        <v>62.1</v>
      </c>
      <c r="N1227">
        <v>350</v>
      </c>
      <c r="O1227" t="s">
        <v>46</v>
      </c>
      <c r="P1227">
        <v>21.9</v>
      </c>
      <c r="Q1227">
        <v>14.749000000000001</v>
      </c>
      <c r="R1227">
        <v>349</v>
      </c>
      <c r="S1227">
        <v>4.82E-2</v>
      </c>
      <c r="T1227">
        <v>3.3</v>
      </c>
      <c r="U1227">
        <v>25.2</v>
      </c>
      <c r="V1227">
        <v>168</v>
      </c>
      <c r="W1227">
        <v>84</v>
      </c>
      <c r="X1227">
        <v>0.35780000000000001</v>
      </c>
      <c r="Y1227">
        <v>6.2E-2</v>
      </c>
      <c r="Z1227">
        <v>4.6000000000000001E-4</v>
      </c>
      <c r="AA1227">
        <v>4</v>
      </c>
      <c r="AM1227">
        <v>212</v>
      </c>
      <c r="AN1227">
        <f t="shared" si="678"/>
        <v>2480.56504</v>
      </c>
      <c r="AO1227">
        <f t="shared" si="673"/>
        <v>45.607764453888748</v>
      </c>
      <c r="AQ1227">
        <f t="shared" si="674"/>
        <v>0.39261338010821961</v>
      </c>
      <c r="AS1227">
        <f>0.15852+0.0847*COS(RADIANS(E1227/365*360))</f>
        <v>7.419933975649394E-2</v>
      </c>
      <c r="AU1227">
        <v>84</v>
      </c>
      <c r="AV1227">
        <f t="shared" si="675"/>
        <v>6.3572268406173631</v>
      </c>
      <c r="AW1227">
        <f t="shared" si="676"/>
        <v>7.5713268607175932</v>
      </c>
      <c r="AX1227">
        <f t="shared" si="677"/>
        <v>1.190979502625759</v>
      </c>
      <c r="AY1227" s="5"/>
      <c r="BD1227" s="5"/>
    </row>
    <row r="1228" spans="1:61">
      <c r="A1228">
        <v>686</v>
      </c>
      <c r="B1228">
        <v>82</v>
      </c>
      <c r="C1228" t="s">
        <v>58</v>
      </c>
      <c r="D1228">
        <v>1</v>
      </c>
      <c r="E1228" s="2">
        <f t="shared" si="672"/>
        <v>177</v>
      </c>
      <c r="F1228" s="3">
        <v>30858.451388888891</v>
      </c>
      <c r="G1228" s="3" t="s">
        <v>48</v>
      </c>
      <c r="H1228" s="3"/>
      <c r="J1228">
        <v>1040</v>
      </c>
      <c r="K1228">
        <v>25.6</v>
      </c>
      <c r="L1228">
        <v>52.5</v>
      </c>
      <c r="M1228">
        <v>51.8</v>
      </c>
      <c r="N1228">
        <v>350</v>
      </c>
      <c r="O1228" t="s">
        <v>46</v>
      </c>
      <c r="P1228">
        <v>25.7</v>
      </c>
      <c r="Q1228">
        <v>15.956</v>
      </c>
      <c r="R1228">
        <v>349</v>
      </c>
      <c r="S1228">
        <v>6.9099999999999995E-2</v>
      </c>
      <c r="T1228">
        <v>4.3</v>
      </c>
      <c r="U1228">
        <v>26</v>
      </c>
      <c r="V1228">
        <v>231</v>
      </c>
      <c r="W1228">
        <v>115</v>
      </c>
      <c r="X1228">
        <v>0.29930000000000001</v>
      </c>
      <c r="Y1228">
        <v>8.8999999999999996E-2</v>
      </c>
      <c r="Z1228">
        <v>3.8999999999999999E-4</v>
      </c>
      <c r="AA1228">
        <v>6</v>
      </c>
      <c r="AM1228">
        <v>212</v>
      </c>
      <c r="AN1228">
        <f t="shared" si="678"/>
        <v>2487.2162400000002</v>
      </c>
      <c r="AO1228">
        <f t="shared" si="673"/>
        <v>47.055625558732601</v>
      </c>
      <c r="AQ1228">
        <f t="shared" si="674"/>
        <v>0.41751891023971244</v>
      </c>
      <c r="AS1228">
        <f>0.15852+0.0847*COS(RADIANS(E1228/365*360))</f>
        <v>7.419933975649394E-2</v>
      </c>
      <c r="AU1228">
        <v>115</v>
      </c>
      <c r="AV1228">
        <f t="shared" si="675"/>
        <v>5.0677471043204179</v>
      </c>
      <c r="AW1228">
        <f t="shared" si="676"/>
        <v>5.9762744252806659</v>
      </c>
      <c r="AX1228">
        <f t="shared" si="677"/>
        <v>1.1792763731611033</v>
      </c>
      <c r="AY1228" s="5"/>
      <c r="BD1228" s="5"/>
    </row>
    <row r="1229" spans="1:61">
      <c r="A1229">
        <v>686</v>
      </c>
      <c r="B1229">
        <v>82</v>
      </c>
      <c r="C1229" t="s">
        <v>58</v>
      </c>
      <c r="D1229">
        <v>1</v>
      </c>
      <c r="E1229" s="2">
        <f t="shared" si="672"/>
        <v>177</v>
      </c>
      <c r="F1229" s="3">
        <v>30858.484027777777</v>
      </c>
      <c r="G1229" s="3" t="s">
        <v>48</v>
      </c>
      <c r="H1229" s="3"/>
      <c r="J1229">
        <v>1040</v>
      </c>
      <c r="K1229">
        <v>29.5</v>
      </c>
      <c r="L1229">
        <v>43.6</v>
      </c>
      <c r="M1229">
        <v>51.8</v>
      </c>
      <c r="N1229">
        <v>350</v>
      </c>
      <c r="O1229" t="s">
        <v>46</v>
      </c>
      <c r="P1229">
        <v>25.7</v>
      </c>
      <c r="Q1229">
        <v>23.119</v>
      </c>
      <c r="R1229">
        <v>350</v>
      </c>
      <c r="S1229">
        <v>7.5200000000000003E-2</v>
      </c>
      <c r="T1229">
        <v>3.3</v>
      </c>
      <c r="U1229">
        <v>29.7</v>
      </c>
      <c r="V1229">
        <v>305</v>
      </c>
      <c r="W1229">
        <v>127</v>
      </c>
      <c r="X1229">
        <v>6.5299999999999997E-2</v>
      </c>
      <c r="Y1229">
        <v>9.7000000000000003E-2</v>
      </c>
      <c r="Z1229">
        <v>8.0000000000000007E-5</v>
      </c>
      <c r="AA1229">
        <v>4</v>
      </c>
      <c r="AM1229">
        <v>212</v>
      </c>
      <c r="AN1229">
        <f t="shared" si="678"/>
        <v>2517.97804</v>
      </c>
      <c r="AO1229">
        <f t="shared" si="673"/>
        <v>54.256637659951338</v>
      </c>
      <c r="AQ1229">
        <f t="shared" si="674"/>
        <v>0.55255968549178425</v>
      </c>
      <c r="AS1229">
        <f>0.15852+0.0847*COS(RADIANS(E1229/365*360))</f>
        <v>7.419933975649394E-2</v>
      </c>
      <c r="AU1229">
        <v>127</v>
      </c>
      <c r="AV1229">
        <f t="shared" si="675"/>
        <v>4.0757718146786672</v>
      </c>
      <c r="AW1229">
        <f t="shared" si="676"/>
        <v>4.7857849256024414</v>
      </c>
      <c r="AX1229">
        <f t="shared" si="677"/>
        <v>1.1742033517103929</v>
      </c>
      <c r="AY1229" s="5"/>
      <c r="BD1229" s="5"/>
    </row>
    <row r="1230" spans="1:61">
      <c r="A1230">
        <v>686</v>
      </c>
      <c r="B1230">
        <v>82</v>
      </c>
      <c r="C1230" t="s">
        <v>58</v>
      </c>
      <c r="D1230">
        <v>1</v>
      </c>
      <c r="E1230" s="2">
        <f t="shared" si="672"/>
        <v>177</v>
      </c>
      <c r="F1230" s="3">
        <v>30858.472222222223</v>
      </c>
      <c r="G1230" s="3" t="s">
        <v>48</v>
      </c>
      <c r="H1230" s="3"/>
      <c r="J1230">
        <v>1040</v>
      </c>
      <c r="K1230">
        <v>30</v>
      </c>
      <c r="L1230">
        <v>43.5</v>
      </c>
      <c r="M1230">
        <v>51.8</v>
      </c>
      <c r="N1230">
        <v>350</v>
      </c>
      <c r="O1230" t="s">
        <v>46</v>
      </c>
      <c r="P1230">
        <v>25.7</v>
      </c>
      <c r="Q1230">
        <v>24.074000000000002</v>
      </c>
      <c r="R1230">
        <v>349</v>
      </c>
      <c r="S1230">
        <v>0.1416</v>
      </c>
      <c r="T1230">
        <v>5.9</v>
      </c>
      <c r="U1230">
        <v>30.3</v>
      </c>
      <c r="V1230">
        <v>256</v>
      </c>
      <c r="W1230">
        <v>160</v>
      </c>
      <c r="X1230">
        <v>0.2984</v>
      </c>
      <c r="Y1230">
        <v>0.183</v>
      </c>
      <c r="Z1230">
        <v>3.8999999999999999E-4</v>
      </c>
      <c r="AA1230">
        <v>8</v>
      </c>
      <c r="AM1230">
        <v>212</v>
      </c>
      <c r="AN1230">
        <f t="shared" si="678"/>
        <v>2522.9664400000001</v>
      </c>
      <c r="AO1230">
        <f t="shared" si="673"/>
        <v>55.505893645476299</v>
      </c>
      <c r="AQ1230">
        <f t="shared" si="674"/>
        <v>0.5778766849889807</v>
      </c>
      <c r="AS1230">
        <f>0.15852+0.0847*COS(RADIANS(E1230/365*360))</f>
        <v>7.419933975649394E-2</v>
      </c>
      <c r="AU1230">
        <v>160</v>
      </c>
      <c r="AV1230">
        <f t="shared" si="675"/>
        <v>6.4162259562986028</v>
      </c>
      <c r="AW1230">
        <f t="shared" si="676"/>
        <v>7.5821441028787637</v>
      </c>
      <c r="AX1230">
        <f t="shared" si="677"/>
        <v>1.1817140098433747</v>
      </c>
      <c r="AY1230" s="5"/>
      <c r="BD1230" s="5"/>
    </row>
    <row r="1231" spans="1:61">
      <c r="A1231">
        <v>686</v>
      </c>
      <c r="B1231">
        <v>82</v>
      </c>
      <c r="C1231" t="s">
        <v>58</v>
      </c>
      <c r="D1231">
        <v>1</v>
      </c>
      <c r="E1231" s="2">
        <f t="shared" si="672"/>
        <v>177</v>
      </c>
      <c r="F1231" s="3">
        <v>30858.49722222222</v>
      </c>
      <c r="G1231" s="3" t="s">
        <v>48</v>
      </c>
      <c r="H1231" s="3"/>
      <c r="J1231">
        <v>1040</v>
      </c>
      <c r="K1231">
        <v>29.2</v>
      </c>
      <c r="L1231">
        <v>43.3</v>
      </c>
      <c r="M1231">
        <v>51.8</v>
      </c>
      <c r="N1231">
        <v>350</v>
      </c>
      <c r="O1231" t="s">
        <v>46</v>
      </c>
      <c r="P1231">
        <v>25.7</v>
      </c>
      <c r="Q1231">
        <v>23.073</v>
      </c>
      <c r="R1231">
        <v>350</v>
      </c>
      <c r="S1231">
        <v>5.6099999999999997E-2</v>
      </c>
      <c r="T1231">
        <v>2.4</v>
      </c>
      <c r="U1231">
        <v>29.5</v>
      </c>
      <c r="V1231">
        <v>317</v>
      </c>
      <c r="W1231">
        <v>251</v>
      </c>
      <c r="X1231">
        <v>3.0499999999999999E-2</v>
      </c>
      <c r="Y1231">
        <v>7.2999999999999995E-2</v>
      </c>
      <c r="Z1231">
        <v>4.0000000000000003E-5</v>
      </c>
      <c r="AA1231">
        <v>3</v>
      </c>
      <c r="AM1231">
        <v>212</v>
      </c>
      <c r="AN1231">
        <f t="shared" si="678"/>
        <v>2516.3152400000004</v>
      </c>
      <c r="AO1231">
        <f t="shared" si="673"/>
        <v>53.845418719202897</v>
      </c>
      <c r="AQ1231">
        <f t="shared" si="674"/>
        <v>0.54434812074198602</v>
      </c>
      <c r="AS1231">
        <f>0.15852+0.0847*COS(RADIANS(E1231/365*360))</f>
        <v>7.419933975649394E-2</v>
      </c>
      <c r="AU1231">
        <v>251</v>
      </c>
      <c r="AV1231">
        <f t="shared" si="675"/>
        <v>3.7108642169114709</v>
      </c>
      <c r="AW1231">
        <f t="shared" si="676"/>
        <v>4.3511562107683464</v>
      </c>
      <c r="AX1231">
        <f t="shared" si="677"/>
        <v>1.1725452499552211</v>
      </c>
      <c r="AY1231" s="5"/>
      <c r="BD1231" s="5"/>
    </row>
    <row r="1232" spans="1:61">
      <c r="A1232">
        <v>686</v>
      </c>
      <c r="B1232">
        <v>82</v>
      </c>
      <c r="C1232" t="s">
        <v>58</v>
      </c>
      <c r="D1232">
        <v>1</v>
      </c>
      <c r="E1232" s="2">
        <f t="shared" si="672"/>
        <v>177</v>
      </c>
      <c r="F1232" s="3">
        <v>30858.431944444445</v>
      </c>
      <c r="G1232" s="3" t="s">
        <v>48</v>
      </c>
      <c r="H1232" s="3"/>
      <c r="J1232">
        <v>1040</v>
      </c>
      <c r="K1232">
        <v>26.2</v>
      </c>
      <c r="L1232">
        <v>51.1</v>
      </c>
      <c r="M1232">
        <v>51.8</v>
      </c>
      <c r="N1232">
        <v>350</v>
      </c>
      <c r="O1232" t="s">
        <v>46</v>
      </c>
      <c r="P1232">
        <v>25.7</v>
      </c>
      <c r="Q1232">
        <v>16.794</v>
      </c>
      <c r="R1232">
        <v>349</v>
      </c>
      <c r="S1232">
        <v>0.10390000000000001</v>
      </c>
      <c r="T1232">
        <v>6.2</v>
      </c>
      <c r="U1232">
        <v>26.5</v>
      </c>
      <c r="V1232">
        <v>235</v>
      </c>
      <c r="W1232">
        <v>260</v>
      </c>
      <c r="X1232">
        <v>0.41070000000000001</v>
      </c>
      <c r="Y1232">
        <v>0.13500000000000001</v>
      </c>
      <c r="Z1232">
        <v>5.2999999999999998E-4</v>
      </c>
      <c r="AA1232">
        <v>8</v>
      </c>
      <c r="AM1232">
        <v>212</v>
      </c>
      <c r="AN1232">
        <f t="shared" si="678"/>
        <v>2491.3732400000004</v>
      </c>
      <c r="AO1232">
        <f t="shared" si="673"/>
        <v>47.979722183779721</v>
      </c>
      <c r="AQ1232">
        <f t="shared" si="674"/>
        <v>0.43380857728984679</v>
      </c>
      <c r="AS1232">
        <f>0.15852+0.0847*COS(RADIANS(E1232/365*360))</f>
        <v>7.419933975649394E-2</v>
      </c>
      <c r="AU1232">
        <v>260</v>
      </c>
      <c r="AV1232">
        <f t="shared" si="675"/>
        <v>5.9779205285566093</v>
      </c>
      <c r="AW1232">
        <f t="shared" si="676"/>
        <v>7.0501463720508379</v>
      </c>
      <c r="AX1232">
        <f t="shared" si="677"/>
        <v>1.1793643522646697</v>
      </c>
      <c r="AY1232" s="5">
        <f>W1232*AS1232*AV1232/SQRT(W1232^2*AS1232^2-AV1232^2)</f>
        <v>6.2873884127115227</v>
      </c>
      <c r="AZ1232">
        <f>LN(AY1232)-LN(1+EXP(614.6/8.314-200000/AN1232))+32879/AN1232</f>
        <v>15.033946095358539</v>
      </c>
      <c r="BA1232">
        <f>EXP(AZ1232-32879/8.314/298.16)/(1+EXP(614.6/8.314-200000/298.16/8.314))</f>
        <v>5.8664645533165132</v>
      </c>
      <c r="BB1232">
        <f>+EXP(11.88-14510/AN1232)*1000</f>
        <v>426623.87249380071</v>
      </c>
      <c r="BC1232">
        <f>+EXP(38.08-80470/AN1232)</f>
        <v>323.93540818386037</v>
      </c>
      <c r="BD1232" s="5">
        <f>(X1232+AQ1232)*(V1232+BC1232*(1+212.78/BB1232*1000))/(V1232-AO1232)</f>
        <v>3.2534855181904101</v>
      </c>
      <c r="BE1232">
        <f>+LN(BD1232)-LN(1+EXP(645/8.31-203000/AN1232))+(74000/AN1232)</f>
        <v>30.861451327402264</v>
      </c>
      <c r="BF1232">
        <f>EXP(BE1232-74000/8.314/298.16)/(1+EXP(645/8.314-203000/298.16/8.314))</f>
        <v>2.7079674050836142</v>
      </c>
    </row>
    <row r="1233" spans="1:61">
      <c r="A1233">
        <v>686</v>
      </c>
      <c r="B1233">
        <v>82</v>
      </c>
      <c r="C1233" t="s">
        <v>58</v>
      </c>
      <c r="D1233">
        <v>1</v>
      </c>
      <c r="E1233" s="2">
        <f>ROUND(F1233,0)-"1-1-84"</f>
        <v>177</v>
      </c>
      <c r="F1233" s="3">
        <v>30858.709722222222</v>
      </c>
      <c r="G1233" s="3" t="s">
        <v>48</v>
      </c>
      <c r="H1233" s="3"/>
      <c r="J1233">
        <v>1040</v>
      </c>
      <c r="K1233">
        <v>29.2</v>
      </c>
      <c r="L1233">
        <v>39.9</v>
      </c>
      <c r="M1233">
        <v>33.6</v>
      </c>
      <c r="N1233">
        <v>350</v>
      </c>
      <c r="O1233" t="s">
        <v>46</v>
      </c>
      <c r="P1233">
        <v>33.6</v>
      </c>
      <c r="Q1233">
        <v>24.414999999999999</v>
      </c>
      <c r="R1233">
        <v>350</v>
      </c>
      <c r="S1233">
        <v>2.3400000000000001E-2</v>
      </c>
      <c r="T1233">
        <v>1</v>
      </c>
      <c r="U1233">
        <v>29.5</v>
      </c>
      <c r="V1233">
        <v>205</v>
      </c>
      <c r="W1233">
        <v>277</v>
      </c>
      <c r="X1233">
        <v>8.0199999999999994E-2</v>
      </c>
      <c r="Y1233">
        <v>0.03</v>
      </c>
      <c r="Z1233">
        <v>1E-4</v>
      </c>
      <c r="AA1233">
        <v>1</v>
      </c>
      <c r="AM1233">
        <v>212</v>
      </c>
      <c r="AN1233">
        <f t="shared" si="678"/>
        <v>2516.3152400000004</v>
      </c>
      <c r="AO1233">
        <f t="shared" si="673"/>
        <v>53.845418719202897</v>
      </c>
      <c r="AQ1233">
        <f t="shared" si="674"/>
        <v>0.54434812074198602</v>
      </c>
      <c r="AS1233">
        <f>0.15852+0.0847*COS(RADIANS(E1233/365*360))</f>
        <v>7.419933975649394E-2</v>
      </c>
      <c r="AU1233">
        <v>277</v>
      </c>
      <c r="AV1233">
        <f t="shared" si="675"/>
        <v>5.1679670768987576</v>
      </c>
      <c r="AW1233">
        <f t="shared" si="676"/>
        <v>6.147684785752455</v>
      </c>
      <c r="AX1233">
        <f t="shared" si="677"/>
        <v>1.1895750677733836</v>
      </c>
      <c r="AY1233" s="5">
        <f>W1233*AS1233*AV1233/SQRT(W1233^2*AS1233^2-AV1233^2)</f>
        <v>5.3395147328674799</v>
      </c>
      <c r="AZ1233">
        <f>LN(AY1233)-LN(1+EXP(614.6/8.314-200000/AN1233))+32879/AN1233</f>
        <v>14.737612812162483</v>
      </c>
      <c r="BA1233">
        <f>EXP(AZ1233-32879/8.314/298.16)/(1+EXP(614.6/8.314-200000/298.16/8.314))</f>
        <v>4.3619485752361582</v>
      </c>
      <c r="BB1233">
        <f>+EXP(11.88-14510/AN1233)*1000</f>
        <v>451977.26142042602</v>
      </c>
      <c r="BC1233">
        <f>+EXP(38.08-80470/AN1233)</f>
        <v>446.16997172025259</v>
      </c>
      <c r="BD1233" s="5">
        <f>(X1233+AQ1233)*(V1233+BC1233*(1+212.78/BB1233*1000))/(V1233-AO1233)</f>
        <v>3.5584158587640493</v>
      </c>
      <c r="BE1233">
        <f>+LN(BD1233)-LN(1+EXP(645/8.31-203000/AN1233))+(74000/AN1233)</f>
        <v>30.631402820495865</v>
      </c>
      <c r="BF1233">
        <f>EXP(BE1233-74000/8.314/298.16)/(1+EXP(645/8.314-203000/298.16/8.314))</f>
        <v>2.1514667342960316</v>
      </c>
    </row>
    <row r="1234" spans="1:61">
      <c r="A1234">
        <v>686</v>
      </c>
      <c r="B1234">
        <v>82</v>
      </c>
      <c r="C1234" t="s">
        <v>58</v>
      </c>
      <c r="D1234">
        <v>1</v>
      </c>
      <c r="E1234" s="2">
        <f t="shared" si="672"/>
        <v>177</v>
      </c>
      <c r="F1234" s="3">
        <v>30858.395833333332</v>
      </c>
      <c r="G1234" s="3" t="s">
        <v>48</v>
      </c>
      <c r="H1234" s="3"/>
      <c r="J1234">
        <v>1040</v>
      </c>
      <c r="K1234">
        <v>30.3</v>
      </c>
      <c r="L1234">
        <v>45.5</v>
      </c>
      <c r="M1234">
        <v>62.1</v>
      </c>
      <c r="N1234">
        <v>350</v>
      </c>
      <c r="O1234" t="s">
        <v>46</v>
      </c>
      <c r="P1234">
        <v>21.9</v>
      </c>
      <c r="Q1234">
        <v>36.57</v>
      </c>
      <c r="R1234">
        <v>349</v>
      </c>
      <c r="S1234">
        <v>0.26090000000000002</v>
      </c>
      <c r="T1234">
        <v>7.1</v>
      </c>
      <c r="U1234">
        <v>35.299999999999997</v>
      </c>
      <c r="V1234">
        <v>301</v>
      </c>
      <c r="W1234">
        <v>650</v>
      </c>
      <c r="X1234">
        <v>0.13239999999999999</v>
      </c>
      <c r="Y1234">
        <v>0.33800000000000002</v>
      </c>
      <c r="Z1234">
        <v>1.7000000000000001E-4</v>
      </c>
      <c r="AA1234">
        <v>9</v>
      </c>
      <c r="AM1234">
        <v>212</v>
      </c>
      <c r="AN1234">
        <f t="shared" si="678"/>
        <v>2564.5364400000003</v>
      </c>
      <c r="AO1234">
        <f t="shared" si="673"/>
        <v>66.869582070821764</v>
      </c>
      <c r="AQ1234">
        <f t="shared" si="674"/>
        <v>0.83372885981184885</v>
      </c>
      <c r="AS1234">
        <f>0.15852+0.0847*COS(RADIANS(E1234/365*360))</f>
        <v>7.419933975649394E-2</v>
      </c>
      <c r="AU1234">
        <v>650</v>
      </c>
      <c r="AV1234">
        <f t="shared" si="675"/>
        <v>7.1757280695543226</v>
      </c>
      <c r="AW1234">
        <f t="shared" si="676"/>
        <v>8.4865956570369789</v>
      </c>
      <c r="AX1234">
        <f t="shared" si="677"/>
        <v>1.1826807781421507</v>
      </c>
      <c r="AY1234" s="5">
        <f>W1234*AS1234*AV1234/SQRT(W1234^2*AS1234^2-AV1234^2)</f>
        <v>7.256493513467805</v>
      </c>
      <c r="AZ1234">
        <f>LN(AY1234)-LN(1+EXP(614.6/8.314-200000/AN1234))+32879/AN1234</f>
        <v>14.785491266500195</v>
      </c>
      <c r="BA1234">
        <f>EXP(AZ1234-32879/8.314/298.16)/(1+EXP(614.6/8.314-200000/298.16/8.314))</f>
        <v>4.5758722339490898</v>
      </c>
      <c r="BB1234">
        <f>+EXP(11.88-14510/AN1234)*1000</f>
        <v>503738.55304650567</v>
      </c>
      <c r="BC1234">
        <f>+EXP(38.08-80470/AN1234)</f>
        <v>814.04001231607151</v>
      </c>
      <c r="BD1234" s="5">
        <f>(X1234+AQ1234)*(V1234+BC1234*(1+212.78/BB1234*1000))/(V1234-AO1234)</f>
        <v>6.0200530321395753</v>
      </c>
      <c r="BE1234">
        <f>+LN(BD1234)-LN(1+EXP(645/8.31-203000/AN1234))+(74000/AN1234)</f>
        <v>30.45585125622463</v>
      </c>
      <c r="BF1234">
        <f>EXP(BE1234-74000/8.314/298.16)/(1+EXP(645/8.314-203000/298.16/8.314))</f>
        <v>1.8050679694348961</v>
      </c>
    </row>
    <row r="1235" spans="1:61">
      <c r="A1235">
        <v>686</v>
      </c>
      <c r="B1235">
        <v>82</v>
      </c>
      <c r="C1235" t="s">
        <v>58</v>
      </c>
      <c r="D1235">
        <v>1</v>
      </c>
      <c r="E1235" s="2">
        <f>ROUND(F1235,0)-"1-1-84"</f>
        <v>177</v>
      </c>
      <c r="F1235" s="3">
        <v>30858.586111111112</v>
      </c>
      <c r="G1235" s="3" t="s">
        <v>48</v>
      </c>
      <c r="H1235" s="3"/>
      <c r="J1235">
        <v>1040</v>
      </c>
      <c r="K1235">
        <v>32.799999999999997</v>
      </c>
      <c r="L1235">
        <v>36.9</v>
      </c>
      <c r="M1235">
        <v>38.299999999999997</v>
      </c>
      <c r="N1235">
        <v>350</v>
      </c>
      <c r="O1235" t="s">
        <v>46</v>
      </c>
      <c r="P1235">
        <v>31.5</v>
      </c>
      <c r="Q1235">
        <v>31.405000000000001</v>
      </c>
      <c r="R1235">
        <v>350</v>
      </c>
      <c r="S1235">
        <v>7.1300000000000002E-2</v>
      </c>
      <c r="T1235">
        <v>2.2999999999999998</v>
      </c>
      <c r="U1235">
        <v>33.1</v>
      </c>
      <c r="V1235">
        <v>330</v>
      </c>
      <c r="W1235">
        <v>900</v>
      </c>
      <c r="X1235">
        <v>3.3999999999999998E-3</v>
      </c>
      <c r="Y1235">
        <v>9.1999999999999998E-2</v>
      </c>
      <c r="Z1235">
        <v>0</v>
      </c>
      <c r="AA1235">
        <v>3</v>
      </c>
      <c r="AM1235">
        <v>212</v>
      </c>
      <c r="AN1235">
        <f t="shared" si="678"/>
        <v>2546.2456400000005</v>
      </c>
      <c r="AO1235">
        <f t="shared" si="673"/>
        <v>61.654193477004654</v>
      </c>
      <c r="AQ1235">
        <f t="shared" si="674"/>
        <v>0.7105943662548676</v>
      </c>
      <c r="AS1235">
        <f>0.15852+0.0847*COS(RADIANS(E1235/365*360))</f>
        <v>7.419933975649394E-2</v>
      </c>
      <c r="AU1235">
        <v>900</v>
      </c>
      <c r="AV1235">
        <f t="shared" si="675"/>
        <v>4.8245156301111605</v>
      </c>
      <c r="AW1235">
        <f t="shared" si="676"/>
        <v>5.673647354511516</v>
      </c>
      <c r="AX1235">
        <f t="shared" si="677"/>
        <v>1.1760035181771793</v>
      </c>
      <c r="AY1235" s="5">
        <f>W1235*AS1235*AV1235/SQRT(W1235^2*AS1235^2-AV1235^2)</f>
        <v>4.8371557214391849</v>
      </c>
      <c r="AZ1235">
        <f>LN(AY1235)-LN(1+EXP(614.6/8.314-200000/AN1235))+32879/AN1235</f>
        <v>14.479293432355473</v>
      </c>
      <c r="BA1235">
        <f>EXP(AZ1235-32879/8.314/298.16)/(1+EXP(614.6/8.314-200000/298.16/8.314))</f>
        <v>3.3689445272298313</v>
      </c>
      <c r="BB1235">
        <f>+EXP(11.88-14510/AN1235)*1000</f>
        <v>483675.34382981877</v>
      </c>
      <c r="BC1235">
        <f>+EXP(38.08-80470/AN1235)</f>
        <v>649.76297484406552</v>
      </c>
      <c r="BD1235" s="5">
        <f>(X1235+AQ1235)*(V1235+BC1235*(1+212.78/BB1235*1000))/(V1235-AO1235)</f>
        <v>3.3674367679170101</v>
      </c>
      <c r="BE1235">
        <f>+LN(BD1235)-LN(1+EXP(645/8.31-203000/AN1235))+(74000/AN1235)</f>
        <v>30.161886859085897</v>
      </c>
      <c r="BF1235">
        <f>EXP(BE1235-74000/8.314/298.16)/(1+EXP(645/8.314-203000/298.16/8.314))</f>
        <v>1.3453226195590529</v>
      </c>
    </row>
    <row r="1236" spans="1:61">
      <c r="E1236" s="2"/>
      <c r="F1236" s="3"/>
      <c r="H1236" s="3"/>
    </row>
    <row r="1237" spans="1:61">
      <c r="A1237">
        <v>686</v>
      </c>
      <c r="B1237">
        <v>82</v>
      </c>
      <c r="C1237" t="s">
        <v>58</v>
      </c>
      <c r="D1237">
        <v>2</v>
      </c>
      <c r="E1237" s="2">
        <f t="shared" ref="E1237:E1245" si="679">ROUND(F1237,0)-"1-1-84"+1</f>
        <v>177</v>
      </c>
      <c r="F1237" s="3">
        <v>30858.40347222222</v>
      </c>
      <c r="G1237" s="3" t="s">
        <v>48</v>
      </c>
      <c r="H1237" s="3"/>
      <c r="J1237">
        <v>1040</v>
      </c>
      <c r="K1237">
        <v>26.2</v>
      </c>
      <c r="L1237">
        <v>51.1</v>
      </c>
      <c r="M1237">
        <v>62.1</v>
      </c>
      <c r="N1237">
        <v>350</v>
      </c>
      <c r="O1237" t="s">
        <v>46</v>
      </c>
      <c r="P1237">
        <v>21.9</v>
      </c>
      <c r="Q1237">
        <v>16.794</v>
      </c>
      <c r="R1237">
        <v>348</v>
      </c>
      <c r="S1237">
        <v>7.1599999999999997E-2</v>
      </c>
      <c r="T1237">
        <v>4.3</v>
      </c>
      <c r="U1237">
        <v>26.5</v>
      </c>
      <c r="V1237">
        <v>134</v>
      </c>
      <c r="W1237">
        <v>91</v>
      </c>
      <c r="X1237">
        <v>0.55410000000000004</v>
      </c>
      <c r="Y1237">
        <v>9.8000000000000004E-2</v>
      </c>
      <c r="Z1237">
        <v>7.6000000000000004E-4</v>
      </c>
      <c r="AA1237">
        <v>6</v>
      </c>
      <c r="AH1237" s="8">
        <f>AVERAGE(X1237:X1237)-AVERAGE(W1237:W1237)*AT1237</f>
        <v>-1.0181971809999992</v>
      </c>
      <c r="AK1237">
        <f>U1237</f>
        <v>26.5</v>
      </c>
      <c r="AM1237">
        <v>212</v>
      </c>
      <c r="AN1237">
        <f>8.314*(AK1237+273.16)</f>
        <v>2491.3732400000004</v>
      </c>
      <c r="AO1237">
        <f t="shared" ref="AO1237:AO1245" si="680">0.5*AM1237/1.01325*1000/EXP(-3.9489+28990/AN1237)</f>
        <v>47.979722183779721</v>
      </c>
      <c r="AP1237">
        <f>LN(-AH1237)+57052/AN1237</f>
        <v>22.917854096077232</v>
      </c>
      <c r="AQ1237">
        <f t="shared" ref="AQ1237:AQ1245" si="681">EXP(AP$1237-57052/AN1237)</f>
        <v>1.0181971809999977</v>
      </c>
      <c r="AS1237">
        <f>0.15852+0.0847*COS(RADIANS(E1237/365*360))</f>
        <v>7.419933975649394E-2</v>
      </c>
      <c r="AT1237">
        <f>0.000000926*E1237*E1237 - 0.000385884*E1237+ 0.056568805</f>
        <v>1.7277990999999993E-2</v>
      </c>
      <c r="AU1237">
        <v>91</v>
      </c>
      <c r="AV1237">
        <f t="shared" ref="AV1237:AV1245" si="682">(X1237+AQ1237)/(V1237-AO1237)*(4*V1237+8*AO1237)</f>
        <v>16.812993182649855</v>
      </c>
      <c r="AW1237">
        <f t="shared" ref="AW1237:AW1245" si="683">(X1237+AQ1237)/(V1237-AO1237)*(4.5*V1237+10.5*AO1237)</f>
        <v>20.230092887812322</v>
      </c>
      <c r="AX1237">
        <f t="shared" ref="AX1237:AX1245" si="684">AW1237/AV1237</f>
        <v>1.2032416041593794</v>
      </c>
      <c r="AY1237" s="5"/>
      <c r="BD1237" s="5"/>
      <c r="BG1237">
        <f>AVERAGE(BA1237:BA1245)</f>
        <v>15.359541798861084</v>
      </c>
      <c r="BH1237">
        <f>AVERAGE(BF1237:BF1245)</f>
        <v>8.5998295564821703</v>
      </c>
      <c r="BI1237">
        <f>BG1237/BH1237</f>
        <v>1.786028629751591</v>
      </c>
    </row>
    <row r="1238" spans="1:61">
      <c r="A1238">
        <v>686</v>
      </c>
      <c r="B1238">
        <v>82</v>
      </c>
      <c r="C1238" t="s">
        <v>58</v>
      </c>
      <c r="D1238">
        <v>2</v>
      </c>
      <c r="E1238" s="2">
        <f t="shared" si="679"/>
        <v>177</v>
      </c>
      <c r="F1238" s="3">
        <v>30858.40902777778</v>
      </c>
      <c r="G1238" s="3" t="s">
        <v>48</v>
      </c>
      <c r="H1238" s="3"/>
      <c r="J1238">
        <v>1040</v>
      </c>
      <c r="K1238">
        <v>25.5</v>
      </c>
      <c r="L1238">
        <v>52.9</v>
      </c>
      <c r="M1238">
        <v>62.1</v>
      </c>
      <c r="N1238">
        <v>350</v>
      </c>
      <c r="O1238" t="s">
        <v>46</v>
      </c>
      <c r="P1238">
        <v>21.9</v>
      </c>
      <c r="Q1238">
        <v>15.542999999999999</v>
      </c>
      <c r="R1238">
        <v>349</v>
      </c>
      <c r="S1238">
        <v>3.7400000000000003E-2</v>
      </c>
      <c r="T1238">
        <v>2.4</v>
      </c>
      <c r="U1238">
        <v>25.8</v>
      </c>
      <c r="V1238">
        <v>91</v>
      </c>
      <c r="W1238">
        <v>95</v>
      </c>
      <c r="X1238">
        <v>0.37919999999999998</v>
      </c>
      <c r="Y1238">
        <v>5.0999999999999997E-2</v>
      </c>
      <c r="Z1238">
        <v>5.1999999999999995E-4</v>
      </c>
      <c r="AA1238">
        <v>3</v>
      </c>
      <c r="AM1238">
        <v>212</v>
      </c>
      <c r="AN1238">
        <f t="shared" ref="AN1238:AN1252" si="685">8.314*(U1238+273.16)</f>
        <v>2485.5534400000001</v>
      </c>
      <c r="AO1238">
        <f t="shared" si="680"/>
        <v>46.690139309377436</v>
      </c>
      <c r="AQ1238">
        <f t="shared" si="681"/>
        <v>0.96504051012847258</v>
      </c>
      <c r="AS1238">
        <f>0.15852+0.0847*COS(RADIANS(E1238/365*360))</f>
        <v>7.419933975649394E-2</v>
      </c>
      <c r="AU1238">
        <v>95</v>
      </c>
      <c r="AV1238">
        <f t="shared" si="682"/>
        <v>22.374382218769512</v>
      </c>
      <c r="AW1238">
        <f t="shared" si="683"/>
        <v>27.295857518397654</v>
      </c>
      <c r="AX1238">
        <f t="shared" si="684"/>
        <v>1.2199602765121083</v>
      </c>
      <c r="AY1238" s="5"/>
      <c r="BD1238" s="5"/>
    </row>
    <row r="1239" spans="1:61">
      <c r="A1239">
        <v>686</v>
      </c>
      <c r="B1239">
        <v>82</v>
      </c>
      <c r="C1239" t="s">
        <v>58</v>
      </c>
      <c r="D1239">
        <v>2</v>
      </c>
      <c r="E1239" s="2">
        <f t="shared" si="679"/>
        <v>177</v>
      </c>
      <c r="F1239" s="3">
        <v>30858.420138888891</v>
      </c>
      <c r="G1239" s="3" t="s">
        <v>48</v>
      </c>
      <c r="H1239" s="3"/>
      <c r="J1239">
        <v>1040</v>
      </c>
      <c r="K1239">
        <v>26.2</v>
      </c>
      <c r="L1239">
        <v>50.7</v>
      </c>
      <c r="M1239">
        <v>62.1</v>
      </c>
      <c r="N1239">
        <v>350</v>
      </c>
      <c r="O1239" t="s">
        <v>46</v>
      </c>
      <c r="P1239">
        <v>21.9</v>
      </c>
      <c r="Q1239">
        <v>17.326000000000001</v>
      </c>
      <c r="R1239">
        <v>350</v>
      </c>
      <c r="S1239">
        <v>2.1399999999999999E-2</v>
      </c>
      <c r="T1239">
        <v>1.2</v>
      </c>
      <c r="U1239">
        <v>26.7</v>
      </c>
      <c r="V1239">
        <v>314</v>
      </c>
      <c r="W1239">
        <v>100</v>
      </c>
      <c r="X1239">
        <v>2.06E-2</v>
      </c>
      <c r="Y1239">
        <v>2.9000000000000001E-2</v>
      </c>
      <c r="Z1239">
        <v>3.0000000000000001E-5</v>
      </c>
      <c r="AA1239">
        <v>2</v>
      </c>
      <c r="AM1239">
        <v>212</v>
      </c>
      <c r="AN1239">
        <f t="shared" si="685"/>
        <v>2493.03604</v>
      </c>
      <c r="AO1239">
        <f t="shared" si="680"/>
        <v>48.353544298582513</v>
      </c>
      <c r="AQ1239">
        <f t="shared" si="681"/>
        <v>1.0338681656512376</v>
      </c>
      <c r="AS1239">
        <f>0.15852+0.0847*COS(RADIANS(E1239/365*360))</f>
        <v>7.419933975649394E-2</v>
      </c>
      <c r="AU1239">
        <v>100</v>
      </c>
      <c r="AV1239">
        <f t="shared" si="682"/>
        <v>6.5211116660978208</v>
      </c>
      <c r="AW1239">
        <f t="shared" si="683"/>
        <v>7.6241554997966583</v>
      </c>
      <c r="AX1239">
        <f t="shared" si="684"/>
        <v>1.1691496619254935</v>
      </c>
      <c r="AY1239" s="5"/>
      <c r="BD1239" s="5"/>
    </row>
    <row r="1240" spans="1:61">
      <c r="A1240">
        <v>686</v>
      </c>
      <c r="B1240">
        <v>82</v>
      </c>
      <c r="C1240" t="s">
        <v>58</v>
      </c>
      <c r="D1240">
        <v>2</v>
      </c>
      <c r="E1240" s="2">
        <f t="shared" si="679"/>
        <v>177</v>
      </c>
      <c r="F1240" s="3">
        <v>30858.454166666666</v>
      </c>
      <c r="G1240" s="3" t="s">
        <v>48</v>
      </c>
      <c r="H1240" s="3"/>
      <c r="J1240">
        <v>1040</v>
      </c>
      <c r="K1240">
        <v>25.9</v>
      </c>
      <c r="L1240">
        <v>52.7</v>
      </c>
      <c r="M1240">
        <v>51.8</v>
      </c>
      <c r="N1240">
        <v>350</v>
      </c>
      <c r="O1240" t="s">
        <v>46</v>
      </c>
      <c r="P1240">
        <v>25.7</v>
      </c>
      <c r="Q1240">
        <v>16.77</v>
      </c>
      <c r="R1240">
        <v>348</v>
      </c>
      <c r="S1240">
        <v>0.1212</v>
      </c>
      <c r="T1240">
        <v>7.2</v>
      </c>
      <c r="U1240">
        <v>26.6</v>
      </c>
      <c r="V1240">
        <v>218</v>
      </c>
      <c r="W1240">
        <v>114</v>
      </c>
      <c r="X1240">
        <v>0.55069999999999997</v>
      </c>
      <c r="Y1240">
        <v>0.16700000000000001</v>
      </c>
      <c r="Z1240">
        <v>7.6000000000000004E-4</v>
      </c>
      <c r="AA1240">
        <v>10</v>
      </c>
      <c r="AM1240">
        <v>212</v>
      </c>
      <c r="AN1240">
        <f t="shared" si="685"/>
        <v>2492.2046400000004</v>
      </c>
      <c r="AO1240">
        <f t="shared" si="680"/>
        <v>48.166332938241204</v>
      </c>
      <c r="AQ1240">
        <f t="shared" si="681"/>
        <v>1.0260053681806087</v>
      </c>
      <c r="AS1240">
        <f>0.15852+0.0847*COS(RADIANS(E1240/365*360))</f>
        <v>7.419933975649394E-2</v>
      </c>
      <c r="AU1240">
        <v>114</v>
      </c>
      <c r="AV1240">
        <f t="shared" si="682"/>
        <v>11.672832843013309</v>
      </c>
      <c r="AW1240">
        <f t="shared" si="683"/>
        <v>13.802688369676332</v>
      </c>
      <c r="AX1240">
        <f t="shared" si="684"/>
        <v>1.1824626082894552</v>
      </c>
      <c r="AY1240" s="5"/>
      <c r="BD1240" s="5"/>
    </row>
    <row r="1241" spans="1:61">
      <c r="A1241">
        <v>686</v>
      </c>
      <c r="B1241">
        <v>82</v>
      </c>
      <c r="C1241" t="s">
        <v>58</v>
      </c>
      <c r="D1241">
        <v>2</v>
      </c>
      <c r="E1241" s="2">
        <f t="shared" si="679"/>
        <v>177</v>
      </c>
      <c r="F1241" s="3">
        <v>30858.460416666665</v>
      </c>
      <c r="G1241" s="3" t="s">
        <v>48</v>
      </c>
      <c r="H1241" s="3"/>
      <c r="J1241">
        <v>1040</v>
      </c>
      <c r="K1241">
        <v>26</v>
      </c>
      <c r="L1241">
        <v>52.7</v>
      </c>
      <c r="M1241">
        <v>51.8</v>
      </c>
      <c r="N1241">
        <v>350</v>
      </c>
      <c r="O1241" t="s">
        <v>46</v>
      </c>
      <c r="P1241">
        <v>25.7</v>
      </c>
      <c r="Q1241">
        <v>16.667999999999999</v>
      </c>
      <c r="R1241">
        <v>348</v>
      </c>
      <c r="S1241">
        <v>0.12740000000000001</v>
      </c>
      <c r="T1241">
        <v>7.6</v>
      </c>
      <c r="U1241">
        <v>26.6</v>
      </c>
      <c r="V1241">
        <v>241</v>
      </c>
      <c r="W1241">
        <v>115</v>
      </c>
      <c r="X1241">
        <v>0.47289999999999999</v>
      </c>
      <c r="Y1241">
        <v>0.17499999999999999</v>
      </c>
      <c r="Z1241">
        <v>6.4999999999999997E-4</v>
      </c>
      <c r="AA1241">
        <v>11</v>
      </c>
      <c r="AM1241">
        <v>212</v>
      </c>
      <c r="AN1241">
        <f t="shared" si="685"/>
        <v>2492.2046400000004</v>
      </c>
      <c r="AO1241">
        <f t="shared" si="680"/>
        <v>48.166332938241204</v>
      </c>
      <c r="AQ1241">
        <f t="shared" si="681"/>
        <v>1.0260053681806087</v>
      </c>
      <c r="AS1241">
        <f>0.15852+0.0847*COS(RADIANS(E1241/365*360))</f>
        <v>7.419933975649394E-2</v>
      </c>
      <c r="AU1241">
        <v>115</v>
      </c>
      <c r="AV1241">
        <f t="shared" si="682"/>
        <v>10.488412141910825</v>
      </c>
      <c r="AW1241">
        <f t="shared" si="683"/>
        <v>12.361062493298229</v>
      </c>
      <c r="AX1241">
        <f t="shared" si="684"/>
        <v>1.1785446954267222</v>
      </c>
      <c r="AY1241" s="5"/>
      <c r="BD1241" s="5"/>
    </row>
    <row r="1242" spans="1:61">
      <c r="A1242">
        <v>686</v>
      </c>
      <c r="B1242">
        <v>82</v>
      </c>
      <c r="C1242" t="s">
        <v>58</v>
      </c>
      <c r="D1242">
        <v>2</v>
      </c>
      <c r="E1242" s="2">
        <f>ROUND(F1242,0)-"1-1-84"</f>
        <v>177</v>
      </c>
      <c r="F1242" s="3">
        <v>30858.507638888888</v>
      </c>
      <c r="G1242" s="3" t="s">
        <v>48</v>
      </c>
      <c r="H1242" s="3"/>
      <c r="J1242">
        <v>1040</v>
      </c>
      <c r="K1242">
        <v>31.3</v>
      </c>
      <c r="L1242">
        <v>39.700000000000003</v>
      </c>
      <c r="M1242">
        <v>51.8</v>
      </c>
      <c r="N1242">
        <v>350</v>
      </c>
      <c r="O1242" t="s">
        <v>46</v>
      </c>
      <c r="P1242">
        <v>25.7</v>
      </c>
      <c r="Q1242">
        <v>27.356999999999999</v>
      </c>
      <c r="R1242">
        <v>349</v>
      </c>
      <c r="S1242">
        <v>0.1172</v>
      </c>
      <c r="T1242">
        <v>4.3</v>
      </c>
      <c r="U1242">
        <v>31.5</v>
      </c>
      <c r="V1242">
        <v>286</v>
      </c>
      <c r="W1242">
        <v>132</v>
      </c>
      <c r="X1242">
        <v>0.13350000000000001</v>
      </c>
      <c r="Y1242">
        <v>0.161</v>
      </c>
      <c r="Z1242">
        <v>1.8000000000000001E-4</v>
      </c>
      <c r="AA1242">
        <v>6</v>
      </c>
      <c r="AM1242">
        <v>212</v>
      </c>
      <c r="AN1242">
        <f t="shared" si="685"/>
        <v>2532.9432400000001</v>
      </c>
      <c r="AO1242">
        <f t="shared" si="680"/>
        <v>58.07573626471077</v>
      </c>
      <c r="AQ1242">
        <f t="shared" si="681"/>
        <v>1.4826921279381204</v>
      </c>
      <c r="AS1242">
        <f>0.15852+0.0847*COS(RADIANS(E1242/365*360))</f>
        <v>7.419933975649394E-2</v>
      </c>
      <c r="AU1242">
        <v>132</v>
      </c>
      <c r="AV1242">
        <f t="shared" si="682"/>
        <v>11.4064914983449</v>
      </c>
      <c r="AW1242">
        <f t="shared" si="683"/>
        <v>13.450018308962065</v>
      </c>
      <c r="AX1242">
        <f t="shared" si="684"/>
        <v>1.1791547217576661</v>
      </c>
      <c r="AY1242" s="5"/>
      <c r="BD1242" s="5"/>
    </row>
    <row r="1243" spans="1:61">
      <c r="A1243">
        <v>686</v>
      </c>
      <c r="B1243">
        <v>82</v>
      </c>
      <c r="C1243" t="s">
        <v>58</v>
      </c>
      <c r="D1243">
        <v>2</v>
      </c>
      <c r="E1243" s="2">
        <f t="shared" si="679"/>
        <v>177</v>
      </c>
      <c r="F1243" s="3">
        <v>30858.413888888888</v>
      </c>
      <c r="G1243" s="3" t="s">
        <v>48</v>
      </c>
      <c r="H1243" s="3"/>
      <c r="J1243">
        <v>1040</v>
      </c>
      <c r="K1243">
        <v>25.2</v>
      </c>
      <c r="L1243">
        <v>54</v>
      </c>
      <c r="M1243">
        <v>62.1</v>
      </c>
      <c r="N1243">
        <v>350</v>
      </c>
      <c r="O1243" t="s">
        <v>46</v>
      </c>
      <c r="P1243">
        <v>21.9</v>
      </c>
      <c r="Q1243">
        <v>14.926</v>
      </c>
      <c r="R1243">
        <v>349</v>
      </c>
      <c r="S1243">
        <v>3.5299999999999998E-2</v>
      </c>
      <c r="T1243">
        <v>2.4</v>
      </c>
      <c r="U1243">
        <v>25.5</v>
      </c>
      <c r="V1243">
        <v>96</v>
      </c>
      <c r="W1243">
        <v>134</v>
      </c>
      <c r="X1243">
        <v>0.36559999999999998</v>
      </c>
      <c r="Y1243">
        <v>4.8000000000000001E-2</v>
      </c>
      <c r="Z1243">
        <v>5.0000000000000001E-4</v>
      </c>
      <c r="AA1243">
        <v>3</v>
      </c>
      <c r="AM1243">
        <v>212</v>
      </c>
      <c r="AN1243">
        <f t="shared" si="685"/>
        <v>2483.05924</v>
      </c>
      <c r="AO1243">
        <f t="shared" si="680"/>
        <v>46.146322134167924</v>
      </c>
      <c r="AQ1243">
        <f t="shared" si="681"/>
        <v>0.94304467339494136</v>
      </c>
      <c r="AS1243">
        <f>0.15852+0.0847*COS(RADIANS(E1243/365*360))</f>
        <v>7.419933975649394E-2</v>
      </c>
      <c r="AU1243">
        <v>134</v>
      </c>
      <c r="AV1243">
        <f t="shared" si="682"/>
        <v>19.770510542820798</v>
      </c>
      <c r="AW1243">
        <f t="shared" si="683"/>
        <v>24.058815841828526</v>
      </c>
      <c r="AX1243">
        <f t="shared" si="684"/>
        <v>1.2169041254508688</v>
      </c>
      <c r="AY1243" s="5"/>
      <c r="BB1243">
        <f>+EXP(11.88-14510/AN1243)*1000</f>
        <v>418384.97584849264</v>
      </c>
      <c r="BC1243">
        <f>+EXP(38.08-80470/AN1243)</f>
        <v>290.73035570658868</v>
      </c>
      <c r="BD1243" s="5">
        <f>(X1243+AQ1243)*(V1243+BC1243*(1+212.78/BB1243*1000))/(V1243-AO1243)</f>
        <v>14.032792706887257</v>
      </c>
      <c r="BE1243">
        <f>+LN(BD1243)-LN(1+EXP(645/8.31-203000/AN1243))+(74000/AN1243)</f>
        <v>32.427494153734472</v>
      </c>
      <c r="BF1243">
        <f>EXP(BE1243-74000/8.314/298.16)/(1+EXP(645/8.314-203000/298.16/8.314))</f>
        <v>12.964840865866014</v>
      </c>
    </row>
    <row r="1244" spans="1:61">
      <c r="A1244">
        <v>686</v>
      </c>
      <c r="B1244">
        <v>82</v>
      </c>
      <c r="C1244" t="s">
        <v>58</v>
      </c>
      <c r="D1244">
        <v>2</v>
      </c>
      <c r="E1244" s="2">
        <f>ROUND(F1244,0)-"1-1-84"</f>
        <v>177</v>
      </c>
      <c r="F1244" s="3">
        <v>30858.543750000001</v>
      </c>
      <c r="G1244" s="3" t="s">
        <v>48</v>
      </c>
      <c r="H1244" s="3"/>
      <c r="J1244">
        <v>1040</v>
      </c>
      <c r="K1244">
        <v>31.8</v>
      </c>
      <c r="L1244">
        <v>37.9</v>
      </c>
      <c r="M1244">
        <v>51.8</v>
      </c>
      <c r="N1244">
        <v>350</v>
      </c>
      <c r="O1244" t="s">
        <v>46</v>
      </c>
      <c r="P1244">
        <v>25.7</v>
      </c>
      <c r="Q1244">
        <v>29.23</v>
      </c>
      <c r="R1244">
        <v>350</v>
      </c>
      <c r="S1244">
        <v>4.4499999999999998E-2</v>
      </c>
      <c r="T1244">
        <v>1.5</v>
      </c>
      <c r="U1244">
        <v>32.1</v>
      </c>
      <c r="V1244">
        <v>382</v>
      </c>
      <c r="W1244">
        <v>135</v>
      </c>
      <c r="X1244">
        <v>-4.6100000000000002E-2</v>
      </c>
      <c r="Y1244">
        <v>6.0999999999999999E-2</v>
      </c>
      <c r="Z1244">
        <v>-6.0000000000000002E-5</v>
      </c>
      <c r="AA1244">
        <v>2</v>
      </c>
      <c r="AM1244">
        <v>212</v>
      </c>
      <c r="AN1244">
        <f t="shared" si="685"/>
        <v>2537.9316400000002</v>
      </c>
      <c r="AO1244">
        <f t="shared" si="680"/>
        <v>59.397010361106275</v>
      </c>
      <c r="AQ1244">
        <f t="shared" si="681"/>
        <v>1.5498082267145605</v>
      </c>
      <c r="AS1244">
        <f>0.15852+0.0847*COS(RADIANS(E1244/365*360))</f>
        <v>7.419933975649394E-2</v>
      </c>
      <c r="AU1244">
        <v>135</v>
      </c>
      <c r="AV1244">
        <f t="shared" si="682"/>
        <v>9.3371495371742075</v>
      </c>
      <c r="AW1244">
        <f t="shared" si="683"/>
        <v>10.919582808110478</v>
      </c>
      <c r="AX1244">
        <f t="shared" si="684"/>
        <v>1.169477126251014</v>
      </c>
      <c r="AY1244" s="5">
        <f>W1244*AS1244*AV1244/SQRT(W1244^2*AS1244^2-AV1244^2)</f>
        <v>25.785992380666947</v>
      </c>
      <c r="AZ1244">
        <f>LN(AY1244)-LN(1+EXP(614.6/8.314-200000/AN1244))+32879/AN1244</f>
        <v>16.197307010454637</v>
      </c>
      <c r="BA1244">
        <f>EXP(AZ1244-32879/8.314/298.16)/(1+EXP(614.6/8.314-200000/298.16/8.314))</f>
        <v>18.77663122575861</v>
      </c>
      <c r="BD1244" s="5"/>
    </row>
    <row r="1245" spans="1:61">
      <c r="A1245">
        <v>686</v>
      </c>
      <c r="B1245">
        <v>82</v>
      </c>
      <c r="C1245" t="s">
        <v>58</v>
      </c>
      <c r="D1245">
        <v>2</v>
      </c>
      <c r="E1245" s="2">
        <f t="shared" si="679"/>
        <v>177</v>
      </c>
      <c r="F1245" s="3">
        <v>30858.415972222221</v>
      </c>
      <c r="G1245" s="3" t="s">
        <v>48</v>
      </c>
      <c r="H1245" s="3"/>
      <c r="J1245">
        <v>1040</v>
      </c>
      <c r="K1245">
        <v>28.2</v>
      </c>
      <c r="L1245">
        <v>48.5</v>
      </c>
      <c r="M1245">
        <v>62.1</v>
      </c>
      <c r="N1245">
        <v>350</v>
      </c>
      <c r="O1245" t="s">
        <v>46</v>
      </c>
      <c r="P1245">
        <v>21.9</v>
      </c>
      <c r="Q1245">
        <v>43.412999999999997</v>
      </c>
      <c r="R1245">
        <v>349</v>
      </c>
      <c r="S1245">
        <v>0.2127</v>
      </c>
      <c r="T1245">
        <v>4.9000000000000004</v>
      </c>
      <c r="U1245">
        <v>37.1</v>
      </c>
      <c r="V1245">
        <v>284</v>
      </c>
      <c r="W1245">
        <v>650</v>
      </c>
      <c r="X1245">
        <v>0.13250000000000001</v>
      </c>
      <c r="Y1245">
        <v>0.29199999999999998</v>
      </c>
      <c r="Z1245">
        <v>1.8000000000000001E-4</v>
      </c>
      <c r="AA1245">
        <v>7</v>
      </c>
      <c r="AM1245">
        <v>212</v>
      </c>
      <c r="AN1245">
        <f t="shared" si="685"/>
        <v>2579.5016400000004</v>
      </c>
      <c r="AO1245">
        <f t="shared" si="680"/>
        <v>71.402036956248736</v>
      </c>
      <c r="AQ1245">
        <f t="shared" si="681"/>
        <v>2.2264391889927997</v>
      </c>
      <c r="AS1245">
        <f>0.15852+0.0847*COS(RADIANS(E1245/365*360))</f>
        <v>7.419933975649394E-2</v>
      </c>
      <c r="AU1245">
        <v>650</v>
      </c>
      <c r="AV1245">
        <f t="shared" si="682"/>
        <v>18.942888098448542</v>
      </c>
      <c r="AW1245">
        <f t="shared" si="683"/>
        <v>22.499140528564276</v>
      </c>
      <c r="AX1245">
        <f t="shared" si="684"/>
        <v>1.1877354926890475</v>
      </c>
      <c r="AY1245" s="5">
        <f>W1245*AS1245*AV1245/SQRT(W1245^2*AS1245^2-AV1245^2)</f>
        <v>20.598181313824458</v>
      </c>
      <c r="AZ1245">
        <f>LN(AY1245)-LN(1+EXP(614.6/8.314-200000/AN1245))+32879/AN1245</f>
        <v>15.744793411876511</v>
      </c>
      <c r="BA1245">
        <f>EXP(AZ1245-32879/8.314/298.16)/(1+EXP(614.6/8.314-200000/298.16/8.314))</f>
        <v>11.94245237196356</v>
      </c>
      <c r="BB1245">
        <f>+EXP(11.88-14510/AN1245)*1000</f>
        <v>520548.16970738559</v>
      </c>
      <c r="BC1245">
        <f>+EXP(38.08-80470/AN1245)</f>
        <v>976.57506899499788</v>
      </c>
      <c r="BD1245" s="5">
        <f>(X1245+AQ1245)*(V1245+BC1245*(1+212.78/BB1245*1000))/(V1245-AO1245)</f>
        <v>18.416337738894725</v>
      </c>
      <c r="BE1245">
        <f>+LN(BD1245)-LN(1+EXP(645/8.31-203000/AN1245))+(74000/AN1245)</f>
        <v>31.308593419275308</v>
      </c>
      <c r="BF1245">
        <f>EXP(BE1245-74000/8.314/298.16)/(1+EXP(645/8.314-203000/298.16/8.314))</f>
        <v>4.2348182470983273</v>
      </c>
    </row>
    <row r="1246" spans="1:61">
      <c r="E1246" s="2"/>
      <c r="F1246" s="3"/>
      <c r="H1246" s="3"/>
    </row>
    <row r="1247" spans="1:61">
      <c r="A1247">
        <v>686</v>
      </c>
      <c r="B1247">
        <v>82</v>
      </c>
      <c r="C1247" t="s">
        <v>58</v>
      </c>
      <c r="D1247">
        <v>3</v>
      </c>
      <c r="E1247" s="2">
        <f t="shared" ref="E1247:E1252" si="686">ROUND(F1247,0)-"1-1-84"</f>
        <v>177</v>
      </c>
      <c r="F1247" s="3">
        <v>30858.734722222223</v>
      </c>
      <c r="G1247" s="3" t="s">
        <v>48</v>
      </c>
      <c r="H1247" s="3"/>
      <c r="J1247">
        <v>1040</v>
      </c>
      <c r="K1247">
        <v>27.5</v>
      </c>
      <c r="L1247">
        <v>43.2</v>
      </c>
      <c r="M1247">
        <v>42.4</v>
      </c>
      <c r="N1247">
        <v>350</v>
      </c>
      <c r="O1247" t="s">
        <v>46</v>
      </c>
      <c r="P1247">
        <v>27.3</v>
      </c>
      <c r="Q1247">
        <v>20.946000000000002</v>
      </c>
      <c r="R1247">
        <v>348</v>
      </c>
      <c r="S1247">
        <v>0.13869999999999999</v>
      </c>
      <c r="T1247">
        <v>6.6</v>
      </c>
      <c r="U1247">
        <v>27.8</v>
      </c>
      <c r="V1247">
        <v>225</v>
      </c>
      <c r="W1247">
        <v>130</v>
      </c>
      <c r="X1247">
        <v>0.46850000000000003</v>
      </c>
      <c r="Y1247">
        <v>0.375</v>
      </c>
      <c r="Z1247">
        <v>1.2700000000000001E-3</v>
      </c>
      <c r="AA1247">
        <v>18</v>
      </c>
      <c r="AH1247">
        <f>AH1237</f>
        <v>-1.0181971809999992</v>
      </c>
      <c r="AM1247">
        <v>212</v>
      </c>
      <c r="AN1247">
        <f t="shared" si="685"/>
        <v>2502.1814400000003</v>
      </c>
      <c r="AO1247">
        <f t="shared" ref="AO1247:AO1252" si="687">0.5*AM1247/1.01325*1000/EXP(-3.9489+28990/AN1247)</f>
        <v>50.452936764647468</v>
      </c>
      <c r="AP1247">
        <f>LN(-AH1247)+57052/AN1247</f>
        <v>22.818938071845213</v>
      </c>
      <c r="AQ1247">
        <f t="shared" ref="AQ1247:AQ1252" si="688">EXP(AP$1247-57052/AN1247)</f>
        <v>1.0181971809999977</v>
      </c>
      <c r="AS1247">
        <f>0.15852+0.0847*COS(RADIANS(E1247/365*360))</f>
        <v>7.419933975649394E-2</v>
      </c>
      <c r="AT1247">
        <f>0.000000926*E1247*E1247 - 0.000385884*E1247+ 0.056568805</f>
        <v>1.7277990999999993E-2</v>
      </c>
      <c r="AU1247">
        <v>130</v>
      </c>
      <c r="AV1247">
        <f t="shared" ref="AV1247:AV1252" si="689">(X1247+AQ1247)/(V1247-AO1247)*(4*V1247+8*AO1247)</f>
        <v>11.103557618589821</v>
      </c>
      <c r="AW1247">
        <f t="shared" ref="AW1247:AW1252" si="690">(X1247+AQ1247)/(V1247-AO1247)*(4.5*V1247+10.5*AO1247)</f>
        <v>13.136098432737279</v>
      </c>
      <c r="AX1247">
        <f t="shared" ref="AX1247:AX1252" si="691">AW1247/AV1247</f>
        <v>1.1830531154037092</v>
      </c>
      <c r="AY1247" s="5"/>
      <c r="BD1247" s="5"/>
      <c r="BG1247">
        <f>AVERAGE(BA1247:BA1252)</f>
        <v>16.868665777439784</v>
      </c>
      <c r="BH1247">
        <f>AVERAGE(BF1247:BF1252)</f>
        <v>6.1995855893019618</v>
      </c>
      <c r="BI1247">
        <f>BG1247/BH1247</f>
        <v>2.720934413188592</v>
      </c>
    </row>
    <row r="1248" spans="1:61">
      <c r="A1248">
        <v>686</v>
      </c>
      <c r="B1248">
        <v>82</v>
      </c>
      <c r="C1248" t="s">
        <v>58</v>
      </c>
      <c r="D1248">
        <v>3</v>
      </c>
      <c r="E1248" s="2">
        <f t="shared" si="686"/>
        <v>177</v>
      </c>
      <c r="F1248" s="3">
        <v>30858.759722222221</v>
      </c>
      <c r="G1248" s="3" t="s">
        <v>48</v>
      </c>
      <c r="H1248" s="3"/>
      <c r="J1248">
        <v>1040</v>
      </c>
      <c r="K1248">
        <v>26.5</v>
      </c>
      <c r="L1248">
        <v>44.2</v>
      </c>
      <c r="M1248">
        <v>42.4</v>
      </c>
      <c r="N1248">
        <v>350</v>
      </c>
      <c r="O1248" t="s">
        <v>46</v>
      </c>
      <c r="P1248">
        <v>27.3</v>
      </c>
      <c r="Q1248">
        <v>19.018000000000001</v>
      </c>
      <c r="R1248">
        <v>349</v>
      </c>
      <c r="S1248">
        <v>7.0599999999999996E-2</v>
      </c>
      <c r="T1248">
        <v>3.7</v>
      </c>
      <c r="U1248">
        <v>26.6</v>
      </c>
      <c r="V1248">
        <v>225</v>
      </c>
      <c r="W1248">
        <v>259</v>
      </c>
      <c r="X1248">
        <v>0.26700000000000002</v>
      </c>
      <c r="Y1248">
        <v>0.191</v>
      </c>
      <c r="Z1248">
        <v>7.2000000000000005E-4</v>
      </c>
      <c r="AA1248">
        <v>10</v>
      </c>
      <c r="AM1248">
        <v>212</v>
      </c>
      <c r="AN1248">
        <f t="shared" si="685"/>
        <v>2492.2046400000004</v>
      </c>
      <c r="AO1248">
        <f t="shared" si="687"/>
        <v>48.166332938241204</v>
      </c>
      <c r="AQ1248">
        <f t="shared" si="688"/>
        <v>0.92937492231859564</v>
      </c>
      <c r="AS1248">
        <f>0.15852+0.0847*COS(RADIANS(E1248/365*360))</f>
        <v>7.419933975649394E-2</v>
      </c>
      <c r="AU1248">
        <v>259</v>
      </c>
      <c r="AV1248">
        <f t="shared" si="689"/>
        <v>8.6959536510011066</v>
      </c>
      <c r="AW1248">
        <f t="shared" si="690"/>
        <v>10.271754602592086</v>
      </c>
      <c r="AX1248">
        <f t="shared" si="691"/>
        <v>1.1812108268780352</v>
      </c>
      <c r="AY1248" s="5"/>
      <c r="BD1248" s="5"/>
    </row>
    <row r="1249" spans="1:58">
      <c r="A1249">
        <v>686</v>
      </c>
      <c r="B1249">
        <v>82</v>
      </c>
      <c r="C1249" t="s">
        <v>58</v>
      </c>
      <c r="D1249">
        <v>3</v>
      </c>
      <c r="E1249" s="2">
        <f t="shared" si="686"/>
        <v>177</v>
      </c>
      <c r="F1249" s="3">
        <v>30858.62777777778</v>
      </c>
      <c r="G1249" s="3" t="s">
        <v>48</v>
      </c>
      <c r="H1249" s="3"/>
      <c r="J1249">
        <v>1040</v>
      </c>
      <c r="K1249">
        <v>32.799999999999997</v>
      </c>
      <c r="L1249">
        <v>35.700000000000003</v>
      </c>
      <c r="M1249">
        <v>38.299999999999997</v>
      </c>
      <c r="N1249">
        <v>350</v>
      </c>
      <c r="O1249" t="s">
        <v>46</v>
      </c>
      <c r="P1249">
        <v>31.5</v>
      </c>
      <c r="Q1249">
        <v>32.822000000000003</v>
      </c>
      <c r="R1249">
        <v>348</v>
      </c>
      <c r="S1249">
        <v>0.15490000000000001</v>
      </c>
      <c r="T1249">
        <v>4.7</v>
      </c>
      <c r="U1249">
        <v>33.4</v>
      </c>
      <c r="V1249">
        <v>196</v>
      </c>
      <c r="W1249">
        <v>310</v>
      </c>
      <c r="X1249">
        <v>0.40589999999999998</v>
      </c>
      <c r="Y1249">
        <v>0.41899999999999998</v>
      </c>
      <c r="Z1249">
        <v>1.1000000000000001E-3</v>
      </c>
      <c r="AA1249">
        <v>13</v>
      </c>
      <c r="AM1249">
        <v>212</v>
      </c>
      <c r="AN1249">
        <f t="shared" si="685"/>
        <v>2548.7398400000002</v>
      </c>
      <c r="AO1249">
        <f t="shared" si="687"/>
        <v>62.34497061140442</v>
      </c>
      <c r="AQ1249">
        <f t="shared" si="688"/>
        <v>1.5442568776244971</v>
      </c>
      <c r="AS1249">
        <f>0.15852+0.0847*COS(RADIANS(E1249/365*360))</f>
        <v>7.419933975649394E-2</v>
      </c>
      <c r="AU1249">
        <v>310</v>
      </c>
      <c r="AV1249">
        <f t="shared" si="689"/>
        <v>18.71671263914352</v>
      </c>
      <c r="AW1249">
        <f t="shared" si="690"/>
        <v>22.42081236011715</v>
      </c>
      <c r="AX1249">
        <f t="shared" si="691"/>
        <v>1.1979033280249758</v>
      </c>
      <c r="AY1249" s="5">
        <f>W1249*AS1249*AV1249/SQRT(W1249^2*AS1249^2-AV1249^2)</f>
        <v>32.199365965712161</v>
      </c>
      <c r="AZ1249">
        <f>LN(AY1249)-LN(1+EXP(614.6/8.314-200000/AN1249))+32879/AN1249</f>
        <v>16.361500362504387</v>
      </c>
      <c r="BA1249">
        <f>EXP(AZ1249-32879/8.314/298.16)/(1+EXP(614.6/8.314-200000/298.16/8.314))</f>
        <v>22.127173620194739</v>
      </c>
      <c r="BB1249">
        <f>+EXP(11.88-14510/AN1249)*1000</f>
        <v>486380.16368612408</v>
      </c>
      <c r="BC1249">
        <f>+EXP(38.08-80470/AN1249)</f>
        <v>670.17224514374448</v>
      </c>
      <c r="BD1249" s="5">
        <f>(X1249+AQ1249)*(V1249+BC1249*(1+212.78/BB1249*1000))/(V1249-AO1249)</f>
        <v>16.916146310276989</v>
      </c>
      <c r="BE1249">
        <f>+LN(BD1249)-LN(1+EXP(645/8.31-203000/AN1249))+(74000/AN1249)</f>
        <v>31.738811065306159</v>
      </c>
      <c r="BF1249">
        <f>EXP(BE1249-74000/8.314/298.16)/(1+EXP(645/8.314-203000/298.16/8.314))</f>
        <v>6.5114232424241498</v>
      </c>
    </row>
    <row r="1250" spans="1:58">
      <c r="A1250">
        <v>686</v>
      </c>
      <c r="B1250">
        <v>82</v>
      </c>
      <c r="C1250" t="s">
        <v>58</v>
      </c>
      <c r="D1250">
        <v>3</v>
      </c>
      <c r="E1250" s="2">
        <f t="shared" si="686"/>
        <v>177</v>
      </c>
      <c r="F1250" s="3">
        <v>30858.611111111109</v>
      </c>
      <c r="G1250" s="3" t="s">
        <v>48</v>
      </c>
      <c r="H1250" s="3"/>
      <c r="J1250">
        <v>1040</v>
      </c>
      <c r="K1250">
        <v>33.1</v>
      </c>
      <c r="L1250">
        <v>36</v>
      </c>
      <c r="M1250">
        <v>38.299999999999997</v>
      </c>
      <c r="N1250">
        <v>350</v>
      </c>
      <c r="O1250" t="s">
        <v>46</v>
      </c>
      <c r="P1250">
        <v>31.5</v>
      </c>
      <c r="Q1250">
        <v>31.545000000000002</v>
      </c>
      <c r="R1250">
        <v>349</v>
      </c>
      <c r="S1250">
        <v>0.19239999999999999</v>
      </c>
      <c r="T1250">
        <v>6.1</v>
      </c>
      <c r="U1250">
        <v>33.1</v>
      </c>
      <c r="V1250">
        <v>226</v>
      </c>
      <c r="W1250">
        <v>360</v>
      </c>
      <c r="X1250">
        <v>0.4138</v>
      </c>
      <c r="Y1250">
        <v>0.52</v>
      </c>
      <c r="Z1250">
        <v>1.1199999999999999E-3</v>
      </c>
      <c r="AA1250">
        <v>16</v>
      </c>
      <c r="AM1250">
        <v>212</v>
      </c>
      <c r="AN1250">
        <f t="shared" si="685"/>
        <v>2546.2456400000005</v>
      </c>
      <c r="AO1250">
        <f t="shared" si="687"/>
        <v>61.654193477004654</v>
      </c>
      <c r="AQ1250">
        <f t="shared" si="688"/>
        <v>1.5107647119557532</v>
      </c>
      <c r="AS1250">
        <f>0.15852+0.0847*COS(RADIANS(E1250/365*360))</f>
        <v>7.419933975649394E-2</v>
      </c>
      <c r="AU1250">
        <v>360</v>
      </c>
      <c r="AV1250">
        <f t="shared" si="689"/>
        <v>16.362245179107937</v>
      </c>
      <c r="AW1250">
        <f t="shared" si="690"/>
        <v>19.490524117907047</v>
      </c>
      <c r="AX1250">
        <f t="shared" si="691"/>
        <v>1.1911888560864152</v>
      </c>
      <c r="AY1250" s="5">
        <f>W1250*AS1250*AV1250/SQRT(W1250^2*AS1250^2-AV1250^2)</f>
        <v>20.70035312492465</v>
      </c>
      <c r="AZ1250">
        <f>LN(AY1250)-LN(1+EXP(614.6/8.314-200000/AN1250))+32879/AN1250</f>
        <v>15.933117304527848</v>
      </c>
      <c r="BA1250">
        <f>EXP(AZ1250-32879/8.314/298.16)/(1+EXP(614.6/8.314-200000/298.16/8.314))</f>
        <v>14.417220653626345</v>
      </c>
      <c r="BB1250">
        <f>+EXP(11.88-14510/AN1250)*1000</f>
        <v>483675.34382981877</v>
      </c>
      <c r="BC1250">
        <f>+EXP(38.08-80470/AN1250)</f>
        <v>649.76297484406552</v>
      </c>
      <c r="BD1250" s="5">
        <f>(X1250+AQ1250)*(V1250+BC1250*(1+212.78/BB1250*1000))/(V1250-AO1250)</f>
        <v>13.602971108400626</v>
      </c>
      <c r="BE1250">
        <f>+LN(BD1250)-LN(1+EXP(645/8.31-203000/AN1250))+(74000/AN1250)</f>
        <v>31.558023239854066</v>
      </c>
      <c r="BF1250">
        <f>EXP(BE1250-74000/8.314/298.16)/(1+EXP(645/8.314-203000/298.16/8.314))</f>
        <v>5.4345147323017704</v>
      </c>
    </row>
    <row r="1251" spans="1:58">
      <c r="A1251">
        <v>686</v>
      </c>
      <c r="B1251">
        <v>82</v>
      </c>
      <c r="C1251" t="s">
        <v>58</v>
      </c>
      <c r="D1251">
        <v>3</v>
      </c>
      <c r="E1251" s="2">
        <f t="shared" si="686"/>
        <v>177</v>
      </c>
      <c r="F1251" s="3">
        <v>30858.572916666668</v>
      </c>
      <c r="G1251" s="3" t="s">
        <v>48</v>
      </c>
      <c r="H1251" s="3"/>
      <c r="J1251">
        <v>1040</v>
      </c>
      <c r="K1251">
        <v>33.1</v>
      </c>
      <c r="L1251">
        <v>36.9</v>
      </c>
      <c r="M1251">
        <v>38.299999999999997</v>
      </c>
      <c r="N1251">
        <v>350</v>
      </c>
      <c r="O1251" t="s">
        <v>46</v>
      </c>
      <c r="P1251">
        <v>31.5</v>
      </c>
      <c r="Q1251">
        <v>31.657</v>
      </c>
      <c r="R1251">
        <v>348</v>
      </c>
      <c r="S1251">
        <v>0.2044</v>
      </c>
      <c r="T1251">
        <v>6.5</v>
      </c>
      <c r="U1251">
        <v>33.299999999999997</v>
      </c>
      <c r="V1251">
        <v>202</v>
      </c>
      <c r="W1251">
        <v>800</v>
      </c>
      <c r="X1251">
        <v>0.53249999999999997</v>
      </c>
      <c r="Y1251">
        <v>0.55300000000000005</v>
      </c>
      <c r="Z1251">
        <v>1.4400000000000001E-3</v>
      </c>
      <c r="AA1251">
        <v>17</v>
      </c>
      <c r="AM1251">
        <v>212</v>
      </c>
      <c r="AN1251">
        <f t="shared" si="685"/>
        <v>2547.9084400000002</v>
      </c>
      <c r="AO1251">
        <f t="shared" si="687"/>
        <v>62.114006424712201</v>
      </c>
      <c r="AQ1251">
        <f t="shared" si="688"/>
        <v>1.5330184385521173</v>
      </c>
      <c r="AS1251">
        <f>0.15852+0.0847*COS(RADIANS(E1251/365*360))</f>
        <v>7.419933975649394E-2</v>
      </c>
      <c r="AU1251">
        <v>800</v>
      </c>
      <c r="AV1251">
        <f t="shared" si="689"/>
        <v>19.267975541812692</v>
      </c>
      <c r="AW1251">
        <f t="shared" si="690"/>
        <v>23.052210207989809</v>
      </c>
      <c r="AX1251">
        <f t="shared" si="691"/>
        <v>1.1964002215990515</v>
      </c>
      <c r="AY1251" s="5">
        <f>W1251*AS1251*AV1251/SQRT(W1251^2*AS1251^2-AV1251^2)</f>
        <v>20.371025550468715</v>
      </c>
      <c r="AZ1251">
        <f>LN(AY1251)-LN(1+EXP(614.6/8.314-200000/AN1251))+32879/AN1251</f>
        <v>15.908141829138886</v>
      </c>
      <c r="BA1251">
        <f>EXP(AZ1251-32879/8.314/298.16)/(1+EXP(614.6/8.314-200000/298.16/8.314))</f>
        <v>14.061603058498269</v>
      </c>
      <c r="BB1251">
        <f>+EXP(11.88-14510/AN1251)*1000</f>
        <v>485477.46951709874</v>
      </c>
      <c r="BC1251">
        <f>+EXP(38.08-80470/AN1251)</f>
        <v>663.30336503273281</v>
      </c>
      <c r="BD1251" s="5">
        <f>(X1251+AQ1251)*(V1251+BC1251*(1+212.78/BB1251*1000))/(V1251-AO1251)</f>
        <v>17.06951606577012</v>
      </c>
      <c r="BE1251">
        <f>+LN(BD1251)-LN(1+EXP(645/8.31-203000/AN1251))+(74000/AN1251)</f>
        <v>31.7602936524824</v>
      </c>
      <c r="BF1251">
        <f>EXP(BE1251-74000/8.314/298.16)/(1+EXP(645/8.314-203000/298.16/8.314))</f>
        <v>6.6528187931799669</v>
      </c>
    </row>
    <row r="1252" spans="1:58">
      <c r="A1252">
        <v>686</v>
      </c>
      <c r="B1252">
        <v>82</v>
      </c>
      <c r="C1252" t="s">
        <v>58</v>
      </c>
      <c r="D1252">
        <v>3</v>
      </c>
      <c r="E1252" s="2">
        <f t="shared" si="686"/>
        <v>177</v>
      </c>
      <c r="F1252" s="3">
        <v>30858.577777777777</v>
      </c>
      <c r="G1252" s="3" t="s">
        <v>48</v>
      </c>
      <c r="H1252" s="3"/>
      <c r="J1252">
        <v>1040</v>
      </c>
      <c r="K1252">
        <v>32.799999999999997</v>
      </c>
      <c r="L1252">
        <v>37</v>
      </c>
      <c r="M1252">
        <v>38.299999999999997</v>
      </c>
      <c r="N1252">
        <v>350</v>
      </c>
      <c r="O1252" t="s">
        <v>46</v>
      </c>
      <c r="P1252">
        <v>31.5</v>
      </c>
      <c r="Q1252">
        <v>31.356000000000002</v>
      </c>
      <c r="R1252">
        <v>348</v>
      </c>
      <c r="S1252">
        <v>0.16489999999999999</v>
      </c>
      <c r="T1252">
        <v>5.3</v>
      </c>
      <c r="U1252">
        <v>33.1</v>
      </c>
      <c r="V1252">
        <v>218</v>
      </c>
      <c r="W1252">
        <v>1200</v>
      </c>
      <c r="X1252">
        <v>0.38269999999999998</v>
      </c>
      <c r="Y1252">
        <v>0.44600000000000001</v>
      </c>
      <c r="Z1252">
        <v>1.0399999999999999E-3</v>
      </c>
      <c r="AA1252">
        <v>14</v>
      </c>
      <c r="AM1252">
        <v>212</v>
      </c>
      <c r="AN1252">
        <f t="shared" si="685"/>
        <v>2546.2456400000005</v>
      </c>
      <c r="AO1252">
        <f t="shared" si="687"/>
        <v>61.654193477004654</v>
      </c>
      <c r="AQ1252">
        <f t="shared" si="688"/>
        <v>1.5107647119557532</v>
      </c>
      <c r="AS1252">
        <f>0.15852+0.0847*COS(RADIANS(E1252/365*360))</f>
        <v>7.419933975649394E-2</v>
      </c>
      <c r="AU1252">
        <v>1200</v>
      </c>
      <c r="AV1252">
        <f t="shared" si="689"/>
        <v>16.533999880499632</v>
      </c>
      <c r="AW1252">
        <f t="shared" si="690"/>
        <v>19.720767494646665</v>
      </c>
      <c r="AX1252">
        <f t="shared" si="691"/>
        <v>1.1927402707862325</v>
      </c>
      <c r="AY1252" s="5"/>
      <c r="BD1252" s="5"/>
    </row>
    <row r="1255" spans="1:58">
      <c r="AH1255">
        <v>-0.2321</v>
      </c>
      <c r="AI1255">
        <v>3.8199999999999998E-2</v>
      </c>
      <c r="AJ1255">
        <v>3</v>
      </c>
      <c r="AK1255">
        <v>24.93</v>
      </c>
      <c r="AL1255">
        <v>3934</v>
      </c>
      <c r="AM1255">
        <v>212</v>
      </c>
      <c r="AN1255">
        <f>8.314*(AK1255+273.16)</f>
        <v>2478.3202600000004</v>
      </c>
      <c r="AO1255">
        <f>0.5*AM1255/1.01325*1000/EXP(-3.9489+28990/AN1255)</f>
        <v>45.12752687507664</v>
      </c>
      <c r="AP1255">
        <f>LN(-AH1255)+57052/AN1255</f>
        <v>21.559843815911599</v>
      </c>
      <c r="AQ1255">
        <f>EXP(AP$1223-57052/AN1255)</f>
        <v>0.38451895720046714</v>
      </c>
      <c r="AR1255">
        <f>AI1255*4*(1+2*AO1255/AL1255)/(1-AO1255/AL1255)</f>
        <v>0.15811939745067349</v>
      </c>
    </row>
  </sheetData>
  <autoFilter ref="C1:C1255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Ülo Niinemets</dc:creator>
  <cp:lastModifiedBy>Ülo Niinemets</cp:lastModifiedBy>
  <dcterms:created xsi:type="dcterms:W3CDTF">2023-12-20T10:52:29Z</dcterms:created>
  <dcterms:modified xsi:type="dcterms:W3CDTF">2023-12-20T15:47:49Z</dcterms:modified>
</cp:coreProperties>
</file>