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2\"/>
    </mc:Choice>
  </mc:AlternateContent>
  <xr:revisionPtr revIDLastSave="0" documentId="13_ncr:1_{B5FE4B18-DFEF-4543-8FC2-A8B793D9B2E2}" xr6:coauthVersionLast="47" xr6:coauthVersionMax="47" xr10:uidLastSave="{00000000-0000-0000-0000-000000000000}"/>
  <bookViews>
    <workbookView xWindow="-108" yWindow="-108" windowWidth="23256" windowHeight="12456" xr2:uid="{C49E63F5-E306-43EF-9E1D-6623F3DA5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X19" i="1"/>
  <c r="X18" i="1"/>
  <c r="V19" i="1"/>
  <c r="W19" i="1"/>
  <c r="W18" i="1"/>
  <c r="V18" i="1"/>
  <c r="W14" i="1"/>
  <c r="X14" i="1"/>
  <c r="Y14" i="1"/>
  <c r="Z14" i="1"/>
  <c r="AA14" i="1"/>
  <c r="AB14" i="1"/>
  <c r="AC14" i="1"/>
  <c r="V14" i="1"/>
  <c r="AC5" i="1"/>
  <c r="AC6" i="1"/>
  <c r="AC7" i="1"/>
  <c r="AC8" i="1"/>
  <c r="AC9" i="1"/>
  <c r="AC10" i="1"/>
  <c r="AC11" i="1"/>
  <c r="AC12" i="1"/>
  <c r="AC13" i="1"/>
  <c r="AC4" i="1"/>
  <c r="AB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4" i="1"/>
  <c r="Z5" i="1"/>
  <c r="Z6" i="1"/>
  <c r="Z7" i="1"/>
  <c r="Z8" i="1"/>
  <c r="Z9" i="1"/>
  <c r="Z10" i="1"/>
  <c r="Z11" i="1"/>
  <c r="Z12" i="1"/>
  <c r="Z13" i="1"/>
  <c r="Z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X4" i="1"/>
  <c r="W5" i="1"/>
  <c r="W6" i="1"/>
  <c r="W7" i="1"/>
  <c r="W8" i="1"/>
  <c r="W9" i="1"/>
  <c r="W10" i="1"/>
  <c r="W11" i="1"/>
  <c r="W12" i="1"/>
  <c r="W13" i="1"/>
  <c r="W4" i="1"/>
  <c r="V5" i="1"/>
  <c r="V6" i="1"/>
  <c r="V7" i="1"/>
  <c r="V8" i="1"/>
  <c r="V9" i="1"/>
  <c r="V10" i="1"/>
  <c r="V11" i="1"/>
  <c r="V12" i="1"/>
  <c r="V13" i="1"/>
  <c r="V4" i="1"/>
  <c r="P6" i="1"/>
  <c r="P7" i="1"/>
  <c r="P8" i="1"/>
  <c r="P9" i="1"/>
  <c r="P10" i="1"/>
  <c r="P11" i="1"/>
  <c r="P12" i="1"/>
  <c r="P13" i="1"/>
  <c r="P14" i="1"/>
  <c r="P5" i="1"/>
  <c r="Q17" i="1"/>
  <c r="Q18" i="1"/>
  <c r="Q19" i="1"/>
  <c r="Q20" i="1"/>
  <c r="Q21" i="1"/>
  <c r="Q22" i="1"/>
  <c r="Q23" i="1"/>
  <c r="Q24" i="1"/>
  <c r="Q25" i="1"/>
  <c r="Q16" i="1"/>
  <c r="Q6" i="1"/>
  <c r="Q7" i="1"/>
  <c r="Q8" i="1"/>
  <c r="Q9" i="1"/>
  <c r="Q10" i="1"/>
  <c r="Q11" i="1"/>
  <c r="Q12" i="1"/>
  <c r="Q13" i="1"/>
  <c r="Q14" i="1"/>
  <c r="Q5" i="1"/>
  <c r="P17" i="1"/>
  <c r="P18" i="1"/>
  <c r="P19" i="1"/>
  <c r="P20" i="1"/>
  <c r="P21" i="1"/>
  <c r="P22" i="1"/>
  <c r="P23" i="1"/>
  <c r="P24" i="1"/>
  <c r="P25" i="1"/>
  <c r="P16" i="1"/>
  <c r="O17" i="1"/>
  <c r="O18" i="1"/>
  <c r="O19" i="1"/>
  <c r="O20" i="1"/>
  <c r="O21" i="1"/>
  <c r="O22" i="1"/>
  <c r="O23" i="1"/>
  <c r="O24" i="1"/>
  <c r="O25" i="1"/>
  <c r="O16" i="1"/>
  <c r="O6" i="1"/>
  <c r="O7" i="1"/>
  <c r="O8" i="1"/>
  <c r="O9" i="1"/>
  <c r="O10" i="1"/>
  <c r="O11" i="1"/>
  <c r="O12" i="1"/>
  <c r="O13" i="1"/>
  <c r="O14" i="1"/>
  <c r="O5" i="1"/>
  <c r="N17" i="1"/>
  <c r="N18" i="1"/>
  <c r="N19" i="1"/>
  <c r="N20" i="1"/>
  <c r="N21" i="1"/>
  <c r="N22" i="1"/>
  <c r="N23" i="1"/>
  <c r="N24" i="1"/>
  <c r="N25" i="1"/>
  <c r="N16" i="1"/>
  <c r="N6" i="1"/>
  <c r="N7" i="1"/>
  <c r="N8" i="1"/>
  <c r="N9" i="1"/>
  <c r="N10" i="1"/>
  <c r="N11" i="1"/>
  <c r="N12" i="1"/>
  <c r="N13" i="1"/>
  <c r="N14" i="1"/>
  <c r="N5" i="1"/>
  <c r="M17" i="1"/>
  <c r="M18" i="1"/>
  <c r="M19" i="1"/>
  <c r="M20" i="1"/>
  <c r="M21" i="1"/>
  <c r="M22" i="1"/>
  <c r="M23" i="1"/>
  <c r="M24" i="1"/>
  <c r="M25" i="1"/>
  <c r="M16" i="1"/>
  <c r="M5" i="1"/>
  <c r="M6" i="1"/>
  <c r="M7" i="1"/>
  <c r="M8" i="1"/>
  <c r="M9" i="1"/>
  <c r="M10" i="1"/>
  <c r="M11" i="1"/>
  <c r="M12" i="1"/>
  <c r="M13" i="1"/>
  <c r="M14" i="1"/>
  <c r="L17" i="1"/>
  <c r="L18" i="1"/>
  <c r="L19" i="1"/>
  <c r="L20" i="1"/>
  <c r="L21" i="1"/>
  <c r="L22" i="1"/>
  <c r="L23" i="1"/>
  <c r="L24" i="1"/>
  <c r="L25" i="1"/>
  <c r="L16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<sst xmlns="http://schemas.openxmlformats.org/spreadsheetml/2006/main" count="41" uniqueCount="28">
  <si>
    <t>a mm</t>
  </si>
  <si>
    <t>d mm</t>
  </si>
  <si>
    <t>b mm</t>
  </si>
  <si>
    <t>L mm</t>
  </si>
  <si>
    <t>การทดลอง</t>
  </si>
  <si>
    <t>พื้นที่จมหมด</t>
  </si>
  <si>
    <t>พื้นที่จมบางส่วน</t>
  </si>
  <si>
    <t>M กรัม</t>
  </si>
  <si>
    <t>y มม</t>
  </si>
  <si>
    <t>A ม2</t>
  </si>
  <si>
    <t>I0</t>
  </si>
  <si>
    <t>Hp</t>
  </si>
  <si>
    <t>Fexp</t>
  </si>
  <si>
    <t>Ftheo</t>
  </si>
  <si>
    <t>พื้นที่จมทั้งหมด</t>
  </si>
  <si>
    <t>Hbar ม</t>
  </si>
  <si>
    <t>.</t>
  </si>
  <si>
    <t>รวม</t>
  </si>
  <si>
    <t>X Fexp</t>
  </si>
  <si>
    <t>Y theo</t>
  </si>
  <si>
    <t>X2</t>
  </si>
  <si>
    <t>XY</t>
  </si>
  <si>
    <t>ความสัมพัน</t>
  </si>
  <si>
    <t>Xbar</t>
  </si>
  <si>
    <t>Ybar</t>
  </si>
  <si>
    <t>m</t>
  </si>
  <si>
    <t>C</t>
  </si>
  <si>
    <t>Ftheo = m(Fexp)+C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</si>
</sst>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88" formatCode="0.000"/>
    <numFmt numFmtId="189" formatCode="0.00000"/>
    <numFmt numFmtId="192" formatCode="0.0000"/>
  </numFmts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3" borderId="1" xfId="0" applyNumberFormat="1" applyFill="1" applyBorder="1" applyAlignment="1">
      <alignment horizontal="center" vertical="center"/>
    </xf>
    <xf numFmtId="187" fontId="0" fillId="3" borderId="1" xfId="0" applyNumberFormat="1" applyFill="1" applyBorder="1"/>
    <xf numFmtId="1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/>
    </xf>
    <xf numFmtId="188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5AA8-82F9-402F-A304-5DAF3A28FC3F}">
  <dimension ref="C2:AL25"/>
  <sheetViews>
    <sheetView tabSelected="1" topLeftCell="C3" zoomScaleNormal="100" workbookViewId="0">
      <selection activeCell="G21" sqref="G21"/>
    </sheetView>
  </sheetViews>
  <sheetFormatPr defaultRowHeight="13.8" x14ac:dyDescent="0.25"/>
  <cols>
    <col min="12" max="12" width="9.3984375" customWidth="1"/>
    <col min="14" max="14" width="9.69921875" customWidth="1"/>
    <col min="16" max="16" width="8.3984375" customWidth="1"/>
    <col min="17" max="17" width="8.69921875" customWidth="1"/>
    <col min="21" max="21" width="12.69921875" bestFit="1" customWidth="1"/>
    <col min="24" max="24" width="9.19921875" customWidth="1"/>
    <col min="25" max="25" width="8.09765625" customWidth="1"/>
    <col min="26" max="26" width="9.09765625" customWidth="1"/>
    <col min="28" max="28" width="9.19921875" customWidth="1"/>
    <col min="29" max="29" width="8.69921875" customWidth="1"/>
  </cols>
  <sheetData>
    <row r="2" spans="3:38" x14ac:dyDescent="0.25">
      <c r="C2" s="2" t="s">
        <v>0</v>
      </c>
      <c r="D2" s="2"/>
      <c r="E2" s="2"/>
      <c r="F2" s="2"/>
      <c r="G2" s="12">
        <v>100</v>
      </c>
      <c r="K2" s="4" t="s">
        <v>4</v>
      </c>
      <c r="L2" s="4" t="s">
        <v>9</v>
      </c>
      <c r="M2" s="4" t="s">
        <v>15</v>
      </c>
      <c r="N2" s="4" t="s">
        <v>10</v>
      </c>
      <c r="O2" s="4" t="s">
        <v>11</v>
      </c>
      <c r="P2" s="4" t="s">
        <v>12</v>
      </c>
      <c r="Q2" s="4" t="s">
        <v>13</v>
      </c>
      <c r="U2" s="4" t="s">
        <v>4</v>
      </c>
      <c r="V2" s="19" t="s">
        <v>14</v>
      </c>
      <c r="W2" s="19"/>
      <c r="X2" s="19"/>
      <c r="Y2" s="19"/>
      <c r="Z2" s="19" t="s">
        <v>6</v>
      </c>
      <c r="AA2" s="19"/>
      <c r="AB2" s="19"/>
      <c r="AC2" s="19"/>
    </row>
    <row r="3" spans="3:38" ht="19.2" customHeight="1" x14ac:dyDescent="0.25">
      <c r="C3" s="2" t="s">
        <v>1</v>
      </c>
      <c r="D3" s="2"/>
      <c r="E3" s="2"/>
      <c r="F3" s="2"/>
      <c r="G3" s="12">
        <v>100</v>
      </c>
      <c r="K3" s="4"/>
      <c r="L3" s="4"/>
      <c r="M3" s="4"/>
      <c r="N3" s="4"/>
      <c r="O3" s="4"/>
      <c r="P3" s="4"/>
      <c r="Q3" s="4"/>
      <c r="U3" s="4"/>
      <c r="V3" s="20" t="s">
        <v>18</v>
      </c>
      <c r="W3" s="20" t="s">
        <v>19</v>
      </c>
      <c r="X3" s="20" t="s">
        <v>20</v>
      </c>
      <c r="Y3" s="20" t="s">
        <v>21</v>
      </c>
      <c r="Z3" s="20" t="s">
        <v>18</v>
      </c>
      <c r="AA3" s="20" t="s">
        <v>19</v>
      </c>
      <c r="AB3" s="20" t="s">
        <v>20</v>
      </c>
      <c r="AC3" s="20" t="s">
        <v>21</v>
      </c>
    </row>
    <row r="4" spans="3:38" x14ac:dyDescent="0.25">
      <c r="C4" s="2" t="s">
        <v>2</v>
      </c>
      <c r="D4" s="2"/>
      <c r="E4" s="2"/>
      <c r="F4" s="2"/>
      <c r="G4" s="12">
        <v>75</v>
      </c>
      <c r="K4" s="14" t="s">
        <v>14</v>
      </c>
      <c r="L4" s="14"/>
      <c r="M4" s="14"/>
      <c r="N4" s="14"/>
      <c r="O4" s="14"/>
      <c r="P4" s="14"/>
      <c r="Q4" s="14"/>
      <c r="U4" s="16">
        <v>1</v>
      </c>
      <c r="V4" s="17">
        <f>P5</f>
        <v>7.5329480769230788</v>
      </c>
      <c r="W4" s="9">
        <f>Q5</f>
        <v>8.0932499999999994</v>
      </c>
      <c r="X4" s="17">
        <f>V4^2</f>
        <v>56.745306729619109</v>
      </c>
      <c r="Y4" s="17">
        <f>V4*W4</f>
        <v>60.966032023557702</v>
      </c>
      <c r="Z4" s="9">
        <f>P16</f>
        <v>3.2244023904382475</v>
      </c>
      <c r="AA4" s="9">
        <f>Q16</f>
        <v>3.5330715000000006</v>
      </c>
      <c r="AB4" s="9">
        <f>Z4^2</f>
        <v>10.396770775463885</v>
      </c>
      <c r="AC4" s="9">
        <f>AA4*Z4</f>
        <v>11.392044190189246</v>
      </c>
    </row>
    <row r="5" spans="3:38" x14ac:dyDescent="0.25">
      <c r="C5" s="2" t="s">
        <v>3</v>
      </c>
      <c r="D5" s="2"/>
      <c r="E5" s="2"/>
      <c r="F5" s="2"/>
      <c r="G5" s="12">
        <v>275</v>
      </c>
      <c r="K5" s="16">
        <v>1</v>
      </c>
      <c r="L5" s="7">
        <f>(G$4/1000)*(G$3/1000)</f>
        <v>7.4999999999999997E-3</v>
      </c>
      <c r="M5" s="9">
        <f>(E11/1000)-(G$3/2000)</f>
        <v>0.11</v>
      </c>
      <c r="N5" s="6">
        <f>((G$4/1000)*((G$3/1000)^3))/12</f>
        <v>6.250000000000002E-6</v>
      </c>
      <c r="O5" s="9">
        <f>M5+(N5/(L5*M5))</f>
        <v>0.11757575757575758</v>
      </c>
      <c r="P5" s="9">
        <f>((D11/1000)*9.81*(G$5/1000))/((G$2/1000)+(G$3/2000)+(((G$3/1000)^2)/(12*M5)))</f>
        <v>7.5329480769230788</v>
      </c>
      <c r="Q5" s="9">
        <f>9810*((E11/1000)-(G$3/2000))*(G$4/1000)*(G$3/1000)</f>
        <v>8.0932499999999994</v>
      </c>
      <c r="U5" s="16">
        <v>2</v>
      </c>
      <c r="V5" s="17">
        <f t="shared" ref="V5:V13" si="0">P6</f>
        <v>7.1741170854271346</v>
      </c>
      <c r="W5" s="9">
        <f t="shared" ref="W5:W13" si="1">Q6</f>
        <v>7.7253749999999997</v>
      </c>
      <c r="X5" s="17">
        <f t="shared" ref="X5:X14" si="2">V5^2</f>
        <v>51.467955955417523</v>
      </c>
      <c r="Y5" s="17">
        <f t="shared" ref="Y5:Y13" si="3">V5*W5</f>
        <v>55.42274477883165</v>
      </c>
      <c r="Z5" s="9">
        <f t="shared" ref="Z5:Z13" si="4">P17</f>
        <v>3.044985148514852</v>
      </c>
      <c r="AA5" s="9">
        <f t="shared" ref="AA5:AA13" si="5">Q17</f>
        <v>3.320071875</v>
      </c>
      <c r="AB5" s="9">
        <f t="shared" ref="AB5:AB13" si="6">Z5^2</f>
        <v>9.2719345546760152</v>
      </c>
      <c r="AC5" s="9">
        <f t="shared" ref="AC5:AC13" si="7">AA5*Z5</f>
        <v>10.109569551376858</v>
      </c>
    </row>
    <row r="6" spans="3:38" x14ac:dyDescent="0.25">
      <c r="K6" s="16">
        <v>2</v>
      </c>
      <c r="L6" s="7">
        <f t="shared" ref="L6:L14" si="8">(G$4/1000)*(G$3/1000)</f>
        <v>7.4999999999999997E-3</v>
      </c>
      <c r="M6" s="9">
        <f t="shared" ref="M6:M14" si="9">(E12/1000)-(G$3/2000)</f>
        <v>0.105</v>
      </c>
      <c r="N6" s="6">
        <f t="shared" ref="N6:N16" si="10">((G$4/1000)*((G$3/1000)^3))/12</f>
        <v>6.250000000000002E-6</v>
      </c>
      <c r="O6" s="9">
        <f t="shared" ref="O6:O25" si="11">M6+(N6/(L6*M6))</f>
        <v>0.11293650793650793</v>
      </c>
      <c r="P6" s="9">
        <f t="shared" ref="P6:P14" si="12">((D12/1000)*9.81*(G$5/1000))/((G$2/1000)+(G$3/2000)+(((G$3/1000)^2)/(12*M6)))</f>
        <v>7.1741170854271346</v>
      </c>
      <c r="Q6" s="9">
        <f t="shared" ref="Q6:Q14" si="13">9810*((E12/1000)-(G$3/2000))*(G$4/1000)*(G$3/1000)</f>
        <v>7.7253749999999997</v>
      </c>
      <c r="U6" s="16">
        <v>3</v>
      </c>
      <c r="V6" s="17">
        <f t="shared" si="0"/>
        <v>6.8117470775770466</v>
      </c>
      <c r="W6" s="9">
        <f t="shared" si="1"/>
        <v>7.283925</v>
      </c>
      <c r="X6" s="17">
        <f t="shared" si="2"/>
        <v>46.399898248879431</v>
      </c>
      <c r="Y6" s="17">
        <f t="shared" si="3"/>
        <v>49.61625483204039</v>
      </c>
      <c r="Z6" s="9">
        <f t="shared" si="4"/>
        <v>2.6977500000000001</v>
      </c>
      <c r="AA6" s="9">
        <f t="shared" si="5"/>
        <v>2.9797875</v>
      </c>
      <c r="AB6" s="9">
        <f t="shared" si="6"/>
        <v>7.2778550625000005</v>
      </c>
      <c r="AC6" s="9">
        <f t="shared" si="7"/>
        <v>8.038721728125001</v>
      </c>
    </row>
    <row r="7" spans="3:38" x14ac:dyDescent="0.25">
      <c r="K7" s="16">
        <v>3</v>
      </c>
      <c r="L7" s="7">
        <f t="shared" si="8"/>
        <v>7.4999999999999997E-3</v>
      </c>
      <c r="M7" s="9">
        <f t="shared" si="9"/>
        <v>9.8999999999999991E-2</v>
      </c>
      <c r="N7" s="6">
        <f t="shared" si="10"/>
        <v>6.250000000000002E-6</v>
      </c>
      <c r="O7" s="9">
        <f t="shared" si="11"/>
        <v>0.10741750841750841</v>
      </c>
      <c r="P7" s="9">
        <f t="shared" si="12"/>
        <v>6.8117470775770466</v>
      </c>
      <c r="Q7" s="9">
        <f t="shared" si="13"/>
        <v>7.283925</v>
      </c>
      <c r="U7" s="16">
        <v>4</v>
      </c>
      <c r="V7" s="17">
        <f t="shared" si="0"/>
        <v>6.6341852112676056</v>
      </c>
      <c r="W7" s="9">
        <f t="shared" si="1"/>
        <v>7.1367749999999992</v>
      </c>
      <c r="X7" s="17">
        <f t="shared" si="2"/>
        <v>44.012413417401802</v>
      </c>
      <c r="Y7" s="17">
        <f t="shared" si="3"/>
        <v>47.346687161144359</v>
      </c>
      <c r="Z7" s="9">
        <f t="shared" si="4"/>
        <v>2.3526889534883719</v>
      </c>
      <c r="AA7" s="9">
        <f t="shared" si="5"/>
        <v>2.5957260000000004</v>
      </c>
      <c r="AB7" s="9">
        <f t="shared" si="6"/>
        <v>5.5351453118662111</v>
      </c>
      <c r="AC7" s="9">
        <f t="shared" si="7"/>
        <v>6.1069358864825585</v>
      </c>
    </row>
    <row r="8" spans="3:38" x14ac:dyDescent="0.25">
      <c r="K8" s="16">
        <v>4</v>
      </c>
      <c r="L8" s="7">
        <f t="shared" si="8"/>
        <v>7.4999999999999997E-3</v>
      </c>
      <c r="M8" s="9">
        <f t="shared" si="9"/>
        <v>9.6999999999999989E-2</v>
      </c>
      <c r="N8" s="6">
        <f t="shared" si="10"/>
        <v>6.250000000000002E-6</v>
      </c>
      <c r="O8" s="9">
        <f t="shared" si="11"/>
        <v>0.10559106529209622</v>
      </c>
      <c r="P8" s="9">
        <f t="shared" si="12"/>
        <v>6.6341852112676056</v>
      </c>
      <c r="Q8" s="9">
        <f t="shared" si="13"/>
        <v>7.1367749999999992</v>
      </c>
      <c r="U8" s="16">
        <v>5</v>
      </c>
      <c r="V8" s="17">
        <f t="shared" si="0"/>
        <v>6.2774273371104821</v>
      </c>
      <c r="W8" s="9">
        <f t="shared" si="1"/>
        <v>6.8056874999999994</v>
      </c>
      <c r="X8" s="17">
        <f t="shared" si="2"/>
        <v>39.406093972701996</v>
      </c>
      <c r="Y8" s="17">
        <f t="shared" si="3"/>
        <v>42.722208760331092</v>
      </c>
      <c r="Z8" s="9">
        <f t="shared" si="4"/>
        <v>2.1831502890173415</v>
      </c>
      <c r="AA8" s="9">
        <f t="shared" si="5"/>
        <v>2.413627875</v>
      </c>
      <c r="AB8" s="9">
        <f t="shared" si="6"/>
        <v>4.7661451844365015</v>
      </c>
      <c r="AC8" s="9">
        <f t="shared" si="7"/>
        <v>5.2693123928865617</v>
      </c>
      <c r="AL8" t="s">
        <v>16</v>
      </c>
    </row>
    <row r="9" spans="3:38" x14ac:dyDescent="0.25">
      <c r="C9" s="3" t="s">
        <v>4</v>
      </c>
      <c r="D9" s="4" t="s">
        <v>5</v>
      </c>
      <c r="E9" s="4"/>
      <c r="F9" s="4" t="s">
        <v>6</v>
      </c>
      <c r="G9" s="4"/>
      <c r="K9" s="16">
        <v>5</v>
      </c>
      <c r="L9" s="7">
        <f t="shared" si="8"/>
        <v>7.4999999999999997E-3</v>
      </c>
      <c r="M9" s="9">
        <f t="shared" si="9"/>
        <v>9.2499999999999985E-2</v>
      </c>
      <c r="N9" s="6">
        <f t="shared" si="10"/>
        <v>6.250000000000002E-6</v>
      </c>
      <c r="O9" s="9">
        <f t="shared" si="11"/>
        <v>0.101509009009009</v>
      </c>
      <c r="P9" s="9">
        <f t="shared" si="12"/>
        <v>6.2774273371104821</v>
      </c>
      <c r="Q9" s="9">
        <f t="shared" si="13"/>
        <v>6.8056874999999994</v>
      </c>
      <c r="U9" s="16">
        <v>6</v>
      </c>
      <c r="V9" s="17">
        <f t="shared" si="0"/>
        <v>5.9169138655462188</v>
      </c>
      <c r="W9" s="9">
        <f t="shared" si="1"/>
        <v>6.4010250000000006</v>
      </c>
      <c r="X9" s="17">
        <f t="shared" si="2"/>
        <v>35.009869692293094</v>
      </c>
      <c r="Y9" s="17">
        <f t="shared" si="3"/>
        <v>37.874313576207989</v>
      </c>
      <c r="Z9" s="9">
        <f t="shared" si="4"/>
        <v>1.8498857142857141</v>
      </c>
      <c r="AA9" s="9">
        <f t="shared" si="5"/>
        <v>2.069296875</v>
      </c>
      <c r="AB9" s="9">
        <f t="shared" si="6"/>
        <v>3.4220771559183669</v>
      </c>
      <c r="AC9" s="9">
        <f t="shared" si="7"/>
        <v>3.827962727678571</v>
      </c>
    </row>
    <row r="10" spans="3:38" x14ac:dyDescent="0.25">
      <c r="C10" s="3"/>
      <c r="D10" s="5" t="s">
        <v>7</v>
      </c>
      <c r="E10" s="5" t="s">
        <v>8</v>
      </c>
      <c r="F10" s="5" t="s">
        <v>7</v>
      </c>
      <c r="G10" s="5" t="s">
        <v>8</v>
      </c>
      <c r="K10" s="16">
        <v>6</v>
      </c>
      <c r="L10" s="7">
        <f t="shared" si="8"/>
        <v>7.4999999999999997E-3</v>
      </c>
      <c r="M10" s="9">
        <f t="shared" si="9"/>
        <v>8.7000000000000008E-2</v>
      </c>
      <c r="N10" s="6">
        <f t="shared" si="10"/>
        <v>6.250000000000002E-6</v>
      </c>
      <c r="O10" s="9">
        <f t="shared" si="11"/>
        <v>9.6578544061302687E-2</v>
      </c>
      <c r="P10" s="9">
        <f t="shared" si="12"/>
        <v>5.9169138655462188</v>
      </c>
      <c r="Q10" s="9">
        <f t="shared" si="13"/>
        <v>6.4010250000000006</v>
      </c>
      <c r="U10" s="16">
        <v>7</v>
      </c>
      <c r="V10" s="17">
        <f t="shared" si="0"/>
        <v>5.735563771712159</v>
      </c>
      <c r="W10" s="9">
        <f t="shared" si="1"/>
        <v>6.1803000000000008</v>
      </c>
      <c r="X10" s="17">
        <f t="shared" si="2"/>
        <v>32.896691779377008</v>
      </c>
      <c r="Y10" s="17">
        <f t="shared" si="3"/>
        <v>35.447504778312663</v>
      </c>
      <c r="Z10" s="9">
        <f t="shared" si="4"/>
        <v>1.5212875939849626</v>
      </c>
      <c r="AA10" s="9">
        <f t="shared" si="5"/>
        <v>1.7010540000000003</v>
      </c>
      <c r="AB10" s="9">
        <f t="shared" si="6"/>
        <v>2.3143159436125562</v>
      </c>
      <c r="AC10" s="9">
        <f t="shared" si="7"/>
        <v>2.5877923468984969</v>
      </c>
    </row>
    <row r="11" spans="3:38" x14ac:dyDescent="0.25">
      <c r="C11" s="15">
        <v>1</v>
      </c>
      <c r="D11" s="10">
        <v>440</v>
      </c>
      <c r="E11" s="11">
        <v>160</v>
      </c>
      <c r="F11" s="10">
        <v>200</v>
      </c>
      <c r="G11" s="11">
        <v>98</v>
      </c>
      <c r="K11" s="16">
        <v>7</v>
      </c>
      <c r="L11" s="7">
        <f t="shared" si="8"/>
        <v>7.4999999999999997E-3</v>
      </c>
      <c r="M11" s="9">
        <f t="shared" si="9"/>
        <v>8.4000000000000005E-2</v>
      </c>
      <c r="N11" s="6">
        <f t="shared" si="10"/>
        <v>6.250000000000002E-6</v>
      </c>
      <c r="O11" s="9">
        <f t="shared" si="11"/>
        <v>9.3920634920634932E-2</v>
      </c>
      <c r="P11" s="9">
        <f t="shared" si="12"/>
        <v>5.735563771712159</v>
      </c>
      <c r="Q11" s="9">
        <f t="shared" si="13"/>
        <v>6.1803000000000008</v>
      </c>
      <c r="U11" s="16">
        <v>8</v>
      </c>
      <c r="V11" s="17">
        <f t="shared" si="0"/>
        <v>5.3757195832783857</v>
      </c>
      <c r="W11" s="9">
        <f t="shared" si="1"/>
        <v>5.7903524999999982</v>
      </c>
      <c r="X11" s="17">
        <f t="shared" si="2"/>
        <v>28.89836103804274</v>
      </c>
      <c r="Y11" s="17">
        <f t="shared" si="3"/>
        <v>31.127311328334951</v>
      </c>
      <c r="Z11" s="9">
        <f t="shared" si="4"/>
        <v>1.361481308411215</v>
      </c>
      <c r="AA11" s="9">
        <f t="shared" si="5"/>
        <v>1.5542718750000002</v>
      </c>
      <c r="AB11" s="9">
        <f t="shared" si="6"/>
        <v>1.8536313531531139</v>
      </c>
      <c r="AC11" s="9">
        <f t="shared" si="7"/>
        <v>2.1161121060017525</v>
      </c>
    </row>
    <row r="12" spans="3:38" x14ac:dyDescent="0.25">
      <c r="C12" s="15">
        <v>2</v>
      </c>
      <c r="D12" s="10">
        <v>420</v>
      </c>
      <c r="E12" s="11">
        <v>155</v>
      </c>
      <c r="F12" s="10">
        <v>190</v>
      </c>
      <c r="G12" s="11">
        <v>95</v>
      </c>
      <c r="K12" s="16">
        <v>8</v>
      </c>
      <c r="L12" s="7">
        <f t="shared" si="8"/>
        <v>7.4999999999999997E-3</v>
      </c>
      <c r="M12" s="9">
        <f t="shared" si="9"/>
        <v>7.8699999999999978E-2</v>
      </c>
      <c r="N12" s="6">
        <f t="shared" si="10"/>
        <v>6.250000000000002E-6</v>
      </c>
      <c r="O12" s="9">
        <f t="shared" si="11"/>
        <v>8.9288733587462921E-2</v>
      </c>
      <c r="P12" s="9">
        <f t="shared" si="12"/>
        <v>5.3757195832783857</v>
      </c>
      <c r="Q12" s="9">
        <f t="shared" si="13"/>
        <v>5.7903524999999982</v>
      </c>
      <c r="U12" s="16">
        <v>9</v>
      </c>
      <c r="V12" s="17">
        <f t="shared" si="0"/>
        <v>5.0187192737430166</v>
      </c>
      <c r="W12" s="9">
        <f t="shared" si="1"/>
        <v>5.4445499999999996</v>
      </c>
      <c r="X12" s="17">
        <f t="shared" si="2"/>
        <v>25.187543148639634</v>
      </c>
      <c r="Y12" s="17">
        <f t="shared" si="3"/>
        <v>27.324668021857541</v>
      </c>
      <c r="Z12" s="9">
        <f t="shared" si="4"/>
        <v>1.0414108455882356</v>
      </c>
      <c r="AA12" s="9">
        <f t="shared" si="5"/>
        <v>1.153656</v>
      </c>
      <c r="AB12" s="9">
        <f t="shared" si="6"/>
        <v>1.0845365493088039</v>
      </c>
      <c r="AC12" s="9">
        <f t="shared" si="7"/>
        <v>1.2014298704779416</v>
      </c>
    </row>
    <row r="13" spans="3:38" x14ac:dyDescent="0.25">
      <c r="C13" s="15">
        <v>3</v>
      </c>
      <c r="D13" s="10">
        <v>400</v>
      </c>
      <c r="E13" s="11">
        <v>149</v>
      </c>
      <c r="F13" s="10">
        <v>170</v>
      </c>
      <c r="G13" s="11">
        <v>90</v>
      </c>
      <c r="K13" s="16">
        <v>9</v>
      </c>
      <c r="L13" s="7">
        <f t="shared" si="8"/>
        <v>7.4999999999999997E-3</v>
      </c>
      <c r="M13" s="9">
        <f t="shared" si="9"/>
        <v>7.3999999999999996E-2</v>
      </c>
      <c r="N13" s="6">
        <f t="shared" si="10"/>
        <v>6.250000000000002E-6</v>
      </c>
      <c r="O13" s="9">
        <f t="shared" si="11"/>
        <v>8.5261261261261267E-2</v>
      </c>
      <c r="P13" s="9">
        <f t="shared" si="12"/>
        <v>5.0187192737430166</v>
      </c>
      <c r="Q13" s="9">
        <f t="shared" si="13"/>
        <v>5.4445499999999996</v>
      </c>
      <c r="U13" s="16">
        <v>10</v>
      </c>
      <c r="V13" s="17">
        <f t="shared" si="0"/>
        <v>4.8420361031518624</v>
      </c>
      <c r="W13" s="9">
        <f t="shared" si="1"/>
        <v>5.2973999999999997</v>
      </c>
      <c r="X13" s="17">
        <f t="shared" si="2"/>
        <v>23.445313624226074</v>
      </c>
      <c r="Y13" s="17">
        <f t="shared" si="3"/>
        <v>25.650202052836676</v>
      </c>
      <c r="Z13" s="9">
        <f t="shared" si="4"/>
        <v>0.73308423913043486</v>
      </c>
      <c r="AA13" s="9">
        <f t="shared" si="5"/>
        <v>0.847584</v>
      </c>
      <c r="AB13" s="9">
        <f t="shared" si="6"/>
        <v>0.53741250166144861</v>
      </c>
      <c r="AC13" s="9">
        <f t="shared" si="7"/>
        <v>0.62135047173913049</v>
      </c>
    </row>
    <row r="14" spans="3:38" x14ac:dyDescent="0.25">
      <c r="C14" s="15">
        <v>4</v>
      </c>
      <c r="D14" s="10">
        <v>390</v>
      </c>
      <c r="E14" s="11">
        <v>147</v>
      </c>
      <c r="F14" s="10">
        <v>150</v>
      </c>
      <c r="G14" s="11">
        <v>84</v>
      </c>
      <c r="K14" s="16">
        <v>10</v>
      </c>
      <c r="L14" s="7">
        <f t="shared" si="8"/>
        <v>7.4999999999999997E-3</v>
      </c>
      <c r="M14" s="9">
        <f t="shared" si="9"/>
        <v>7.1999999999999995E-2</v>
      </c>
      <c r="N14" s="6">
        <f t="shared" si="10"/>
        <v>6.250000000000002E-6</v>
      </c>
      <c r="O14" s="9">
        <f t="shared" si="11"/>
        <v>8.3574074074074078E-2</v>
      </c>
      <c r="P14" s="9">
        <f t="shared" si="12"/>
        <v>4.8420361031518624</v>
      </c>
      <c r="Q14" s="9">
        <f t="shared" si="13"/>
        <v>5.2973999999999997</v>
      </c>
      <c r="U14" s="15" t="s">
        <v>17</v>
      </c>
      <c r="V14" s="18">
        <f>SUM(V4:V13)</f>
        <v>61.319377385736992</v>
      </c>
      <c r="W14" s="18">
        <f t="shared" ref="W14:AC14" si="14">SUM(W4:W13)</f>
        <v>66.158640000000005</v>
      </c>
      <c r="X14" s="18">
        <f t="shared" si="14"/>
        <v>383.46944760659841</v>
      </c>
      <c r="Y14" s="18">
        <f t="shared" si="14"/>
        <v>413.49792731345497</v>
      </c>
      <c r="Z14" s="18">
        <f t="shared" si="14"/>
        <v>20.010126482859373</v>
      </c>
      <c r="AA14" s="18">
        <f t="shared" si="14"/>
        <v>22.168147500000003</v>
      </c>
      <c r="AB14" s="18">
        <f t="shared" si="14"/>
        <v>46.4598243925969</v>
      </c>
      <c r="AC14" s="18">
        <f t="shared" si="14"/>
        <v>51.271231271856109</v>
      </c>
    </row>
    <row r="15" spans="3:38" x14ac:dyDescent="0.25">
      <c r="C15" s="15">
        <v>5</v>
      </c>
      <c r="D15" s="10">
        <v>370</v>
      </c>
      <c r="E15" s="11">
        <v>142.5</v>
      </c>
      <c r="F15" s="10">
        <v>140</v>
      </c>
      <c r="G15" s="11">
        <v>81</v>
      </c>
      <c r="K15" s="14" t="s">
        <v>6</v>
      </c>
      <c r="L15" s="14"/>
      <c r="M15" s="14"/>
      <c r="N15" s="14"/>
      <c r="O15" s="14"/>
      <c r="P15" s="14"/>
      <c r="Q15" s="14"/>
    </row>
    <row r="16" spans="3:38" x14ac:dyDescent="0.25">
      <c r="C16" s="15">
        <v>6</v>
      </c>
      <c r="D16" s="10">
        <v>350</v>
      </c>
      <c r="E16" s="11">
        <v>137</v>
      </c>
      <c r="F16" s="10">
        <v>120</v>
      </c>
      <c r="G16" s="11">
        <v>75</v>
      </c>
      <c r="K16" s="16">
        <v>1</v>
      </c>
      <c r="L16" s="7">
        <f>(G$4/1000)*(G11/1000)</f>
        <v>7.3499999999999998E-3</v>
      </c>
      <c r="M16" s="9">
        <f>G11/2000</f>
        <v>4.9000000000000002E-2</v>
      </c>
      <c r="N16" s="13">
        <f>((G$4/1000)*((G11/1000)^3))/12</f>
        <v>5.8824500000000007E-6</v>
      </c>
      <c r="O16" s="9">
        <f t="shared" si="11"/>
        <v>6.533333333333334E-2</v>
      </c>
      <c r="P16" s="9">
        <f>((F11/1000)*9.81*(G$5/1000))/((G$2/1000)+(G$3/1000)-((G11/1000)/(3)))</f>
        <v>3.2244023904382475</v>
      </c>
      <c r="Q16" s="9">
        <f>0.5*9810*(G$4/1000)*((G11/1000)^2)</f>
        <v>3.5330715000000006</v>
      </c>
    </row>
    <row r="17" spans="3:27" x14ac:dyDescent="0.25">
      <c r="C17" s="15">
        <v>7</v>
      </c>
      <c r="D17" s="10">
        <v>340</v>
      </c>
      <c r="E17" s="11">
        <v>134</v>
      </c>
      <c r="F17" s="10">
        <v>100</v>
      </c>
      <c r="G17" s="11">
        <v>68</v>
      </c>
      <c r="K17" s="16">
        <v>2</v>
      </c>
      <c r="L17" s="7">
        <f t="shared" ref="L17:L25" si="15">(G$4/1000)*(G12/1000)</f>
        <v>7.1249999999999994E-3</v>
      </c>
      <c r="M17" s="9">
        <f t="shared" ref="M17:M25" si="16">G12/2000</f>
        <v>4.7500000000000001E-2</v>
      </c>
      <c r="N17" s="13">
        <f t="shared" ref="N17:N25" si="17">((G$4/1000)*((G12/1000)^3))/12</f>
        <v>5.3585937500000002E-6</v>
      </c>
      <c r="O17" s="9">
        <f t="shared" si="11"/>
        <v>6.3333333333333339E-2</v>
      </c>
      <c r="P17" s="9">
        <f t="shared" ref="P17:P25" si="18">((F12/1000)*9.81*(G$5/1000))/((G$2/1000)+(G$3/1000)-((G12/1000)/(3)))</f>
        <v>3.044985148514852</v>
      </c>
      <c r="Q17" s="9">
        <f t="shared" ref="Q17:Q25" si="19">0.5*9810*(G$4/1000)*((G12/1000)^2)</f>
        <v>3.320071875</v>
      </c>
      <c r="U17" s="21" t="s">
        <v>22</v>
      </c>
      <c r="V17" s="21" t="s">
        <v>23</v>
      </c>
      <c r="W17" s="21" t="s">
        <v>24</v>
      </c>
      <c r="X17" s="21" t="s">
        <v>25</v>
      </c>
      <c r="Y17" s="21" t="s">
        <v>26</v>
      </c>
      <c r="Z17" s="19" t="s">
        <v>27</v>
      </c>
      <c r="AA17" s="19"/>
    </row>
    <row r="18" spans="3:27" x14ac:dyDescent="0.25">
      <c r="C18" s="15">
        <v>8</v>
      </c>
      <c r="D18" s="10">
        <v>320</v>
      </c>
      <c r="E18" s="11">
        <v>128.69999999999999</v>
      </c>
      <c r="F18" s="10">
        <v>90</v>
      </c>
      <c r="G18" s="11">
        <v>65</v>
      </c>
      <c r="K18" s="16">
        <v>3</v>
      </c>
      <c r="L18" s="7">
        <f t="shared" si="15"/>
        <v>6.7499999999999999E-3</v>
      </c>
      <c r="M18" s="9">
        <f t="shared" si="16"/>
        <v>4.4999999999999998E-2</v>
      </c>
      <c r="N18" s="13">
        <f t="shared" si="17"/>
        <v>4.5562499999999998E-6</v>
      </c>
      <c r="O18" s="9">
        <f t="shared" si="11"/>
        <v>0.06</v>
      </c>
      <c r="P18" s="9">
        <f t="shared" si="18"/>
        <v>2.6977500000000001</v>
      </c>
      <c r="Q18" s="9">
        <f t="shared" si="19"/>
        <v>2.9797875</v>
      </c>
      <c r="U18" s="22" t="s">
        <v>14</v>
      </c>
      <c r="V18" s="9">
        <f>AVERAGE(V4:V13)</f>
        <v>6.1319377385736988</v>
      </c>
      <c r="W18" s="9">
        <f>AVERAGE(W4:W13)</f>
        <v>6.6158640000000002</v>
      </c>
      <c r="X18" s="9">
        <f>((Y$14/COUNT(Y4:Y13))-(V18*W18))/((X$14/COUNT(X4:X13))-(V18^2))</f>
        <v>1.0474916383616997</v>
      </c>
      <c r="Y18" s="8">
        <f>W18-(X18*V18)</f>
        <v>0.19271049188950062</v>
      </c>
      <c r="Z18" s="1"/>
      <c r="AA18" s="1"/>
    </row>
    <row r="19" spans="3:27" x14ac:dyDescent="0.25">
      <c r="C19" s="15">
        <v>9</v>
      </c>
      <c r="D19" s="10">
        <v>300</v>
      </c>
      <c r="E19" s="11">
        <v>124</v>
      </c>
      <c r="F19" s="10">
        <v>70</v>
      </c>
      <c r="G19" s="11">
        <v>56</v>
      </c>
      <c r="K19" s="16">
        <v>4</v>
      </c>
      <c r="L19" s="7">
        <f t="shared" si="15"/>
        <v>6.3E-3</v>
      </c>
      <c r="M19" s="9">
        <f t="shared" si="16"/>
        <v>4.2000000000000003E-2</v>
      </c>
      <c r="N19" s="13">
        <f t="shared" si="17"/>
        <v>3.7044000000000009E-6</v>
      </c>
      <c r="O19" s="9">
        <f t="shared" si="11"/>
        <v>5.6000000000000008E-2</v>
      </c>
      <c r="P19" s="9">
        <f t="shared" si="18"/>
        <v>2.3526889534883719</v>
      </c>
      <c r="Q19" s="9">
        <f t="shared" si="19"/>
        <v>2.5957260000000004</v>
      </c>
      <c r="U19" s="22" t="s">
        <v>6</v>
      </c>
      <c r="V19" s="9">
        <f>AVERAGE(Z4:Z13)</f>
        <v>2.0010126482859372</v>
      </c>
      <c r="W19" s="9">
        <f>AVERAGE(AA4:AA13)</f>
        <v>2.2168147500000002</v>
      </c>
      <c r="X19" s="9">
        <f>((Y$14/COUNT(Y5:Y14))-(V19*W19))/((X$14/COUNT(X5:X14))-(V19^2))</f>
        <v>1.0748633851258271</v>
      </c>
      <c r="Y19" s="8">
        <f>W19-(X19*V19)</f>
        <v>6.5999521183781606E-2</v>
      </c>
      <c r="Z19" s="1"/>
      <c r="AA19" s="1"/>
    </row>
    <row r="20" spans="3:27" x14ac:dyDescent="0.25">
      <c r="C20" s="15">
        <v>10</v>
      </c>
      <c r="D20" s="10">
        <v>290</v>
      </c>
      <c r="E20" s="11">
        <v>122</v>
      </c>
      <c r="F20" s="10">
        <v>50</v>
      </c>
      <c r="G20" s="11">
        <v>48</v>
      </c>
      <c r="K20" s="16">
        <v>5</v>
      </c>
      <c r="L20" s="7">
        <f t="shared" si="15"/>
        <v>6.0749999999999997E-3</v>
      </c>
      <c r="M20" s="9">
        <f t="shared" si="16"/>
        <v>4.0500000000000001E-2</v>
      </c>
      <c r="N20" s="13">
        <f t="shared" si="17"/>
        <v>3.3215062500000003E-6</v>
      </c>
      <c r="O20" s="9">
        <f t="shared" si="11"/>
        <v>5.3999999999999999E-2</v>
      </c>
      <c r="P20" s="9">
        <f t="shared" si="18"/>
        <v>2.1831502890173415</v>
      </c>
      <c r="Q20" s="9">
        <f t="shared" si="19"/>
        <v>2.413627875</v>
      </c>
    </row>
    <row r="21" spans="3:27" x14ac:dyDescent="0.25">
      <c r="K21" s="16">
        <v>6</v>
      </c>
      <c r="L21" s="7">
        <f t="shared" si="15"/>
        <v>5.6249999999999998E-3</v>
      </c>
      <c r="M21" s="9">
        <f t="shared" si="16"/>
        <v>3.7499999999999999E-2</v>
      </c>
      <c r="N21" s="13">
        <f t="shared" si="17"/>
        <v>2.6367187499999997E-6</v>
      </c>
      <c r="O21" s="9">
        <f t="shared" si="11"/>
        <v>4.9999999999999996E-2</v>
      </c>
      <c r="P21" s="9">
        <f t="shared" si="18"/>
        <v>1.8498857142857141</v>
      </c>
      <c r="Q21" s="9">
        <f t="shared" si="19"/>
        <v>2.069296875</v>
      </c>
    </row>
    <row r="22" spans="3:27" x14ac:dyDescent="0.25">
      <c r="K22" s="16">
        <v>7</v>
      </c>
      <c r="L22" s="7">
        <f t="shared" si="15"/>
        <v>5.1000000000000004E-3</v>
      </c>
      <c r="M22" s="9">
        <f t="shared" si="16"/>
        <v>3.4000000000000002E-2</v>
      </c>
      <c r="N22" s="13">
        <f t="shared" si="17"/>
        <v>1.9652000000000003E-6</v>
      </c>
      <c r="O22" s="9">
        <f t="shared" si="11"/>
        <v>4.5333333333333337E-2</v>
      </c>
      <c r="P22" s="9">
        <f t="shared" si="18"/>
        <v>1.5212875939849626</v>
      </c>
      <c r="Q22" s="9">
        <f t="shared" si="19"/>
        <v>1.7010540000000003</v>
      </c>
    </row>
    <row r="23" spans="3:27" x14ac:dyDescent="0.25">
      <c r="K23" s="16">
        <v>8</v>
      </c>
      <c r="L23" s="7">
        <f t="shared" si="15"/>
        <v>4.875E-3</v>
      </c>
      <c r="M23" s="9">
        <f t="shared" si="16"/>
        <v>3.2500000000000001E-2</v>
      </c>
      <c r="N23" s="13">
        <f t="shared" si="17"/>
        <v>1.71640625E-6</v>
      </c>
      <c r="O23" s="9">
        <f t="shared" si="11"/>
        <v>4.3333333333333335E-2</v>
      </c>
      <c r="P23" s="9">
        <f t="shared" si="18"/>
        <v>1.361481308411215</v>
      </c>
      <c r="Q23" s="9">
        <f t="shared" si="19"/>
        <v>1.5542718750000002</v>
      </c>
    </row>
    <row r="24" spans="3:27" x14ac:dyDescent="0.25">
      <c r="K24" s="16">
        <v>9</v>
      </c>
      <c r="L24" s="7">
        <f t="shared" si="15"/>
        <v>4.1999999999999997E-3</v>
      </c>
      <c r="M24" s="9">
        <f t="shared" si="16"/>
        <v>2.8000000000000001E-2</v>
      </c>
      <c r="N24" s="13">
        <f t="shared" si="17"/>
        <v>1.0976000000000001E-6</v>
      </c>
      <c r="O24" s="9">
        <f t="shared" si="11"/>
        <v>3.7333333333333336E-2</v>
      </c>
      <c r="P24" s="9">
        <f t="shared" si="18"/>
        <v>1.0414108455882356</v>
      </c>
      <c r="Q24" s="9">
        <f t="shared" si="19"/>
        <v>1.153656</v>
      </c>
    </row>
    <row r="25" spans="3:27" x14ac:dyDescent="0.25">
      <c r="K25" s="16">
        <v>10</v>
      </c>
      <c r="L25" s="7">
        <f t="shared" si="15"/>
        <v>3.5999999999999999E-3</v>
      </c>
      <c r="M25" s="9">
        <f t="shared" si="16"/>
        <v>2.4E-2</v>
      </c>
      <c r="N25" s="13">
        <f t="shared" si="17"/>
        <v>6.9119999999999994E-7</v>
      </c>
      <c r="O25" s="9">
        <f t="shared" si="11"/>
        <v>3.2000000000000001E-2</v>
      </c>
      <c r="P25" s="9">
        <f t="shared" si="18"/>
        <v>0.73308423913043486</v>
      </c>
      <c r="Q25" s="9">
        <f t="shared" si="19"/>
        <v>0.847584</v>
      </c>
    </row>
  </sheetData>
  <mergeCells count="22">
    <mergeCell ref="Z17:AA17"/>
    <mergeCell ref="Z18:AA18"/>
    <mergeCell ref="Z19:AA19"/>
    <mergeCell ref="Q2:Q3"/>
    <mergeCell ref="K4:Q4"/>
    <mergeCell ref="K15:Q15"/>
    <mergeCell ref="U2:U3"/>
    <mergeCell ref="V2:Y2"/>
    <mergeCell ref="Z2:AC2"/>
    <mergeCell ref="K2:K3"/>
    <mergeCell ref="L2:L3"/>
    <mergeCell ref="M2:M3"/>
    <mergeCell ref="N2:N3"/>
    <mergeCell ref="O2:O3"/>
    <mergeCell ref="P2:P3"/>
    <mergeCell ref="C2:F2"/>
    <mergeCell ref="C3:F3"/>
    <mergeCell ref="C4:F4"/>
    <mergeCell ref="C5:F5"/>
    <mergeCell ref="C9:C10"/>
    <mergeCell ref="D9:E9"/>
    <mergeCell ref="F9:G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2023-07-26T13:35:41Z</dcterms:created>
  <dcterms:modified xsi:type="dcterms:W3CDTF">2023-07-26T14:34:53Z</dcterms:modified>
</cp:coreProperties>
</file>