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9\"/>
    </mc:Choice>
  </mc:AlternateContent>
  <xr:revisionPtr revIDLastSave="0" documentId="13_ncr:1_{D6FC838C-604B-4759-8EA4-16C5EBE03369}" xr6:coauthVersionLast="47" xr6:coauthVersionMax="47" xr10:uidLastSave="{00000000-0000-0000-0000-000000000000}"/>
  <bookViews>
    <workbookView xWindow="-108" yWindow="-108" windowWidth="23256" windowHeight="12456" activeTab="1" xr2:uid="{3C70AFF6-6731-4404-BD4E-818A71273BCF}"/>
  </bookViews>
  <sheets>
    <sheet name="9-5" sheetId="1" r:id="rId1"/>
    <sheet name="9-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2" l="1"/>
  <c r="M18" i="2"/>
  <c r="M16" i="2"/>
  <c r="L17" i="2"/>
  <c r="L18" i="2"/>
  <c r="L16" i="2"/>
  <c r="K17" i="2"/>
  <c r="K18" i="2"/>
  <c r="K16" i="2"/>
  <c r="H6" i="2"/>
  <c r="H7" i="2"/>
  <c r="H5" i="2"/>
  <c r="G6" i="2"/>
  <c r="G7" i="2"/>
  <c r="G5" i="2"/>
  <c r="F6" i="2"/>
  <c r="F7" i="2"/>
  <c r="F5" i="2"/>
  <c r="D6" i="2"/>
  <c r="D7" i="2"/>
  <c r="D5" i="2"/>
  <c r="C6" i="2"/>
  <c r="C7" i="2"/>
  <c r="C5" i="2"/>
  <c r="B6" i="2"/>
  <c r="B7" i="2"/>
  <c r="B5" i="2"/>
  <c r="G6" i="1"/>
  <c r="I16" i="1"/>
  <c r="M6" i="1" s="1"/>
  <c r="G17" i="1"/>
  <c r="F17" i="1"/>
  <c r="H17" i="1" s="1"/>
  <c r="G16" i="1"/>
  <c r="F16" i="1"/>
  <c r="G15" i="1"/>
  <c r="F15" i="1"/>
  <c r="H15" i="1" s="1"/>
  <c r="G12" i="1"/>
  <c r="F12" i="1"/>
  <c r="H12" i="1" s="1"/>
  <c r="G11" i="1"/>
  <c r="F11" i="1"/>
  <c r="I11" i="1" s="1"/>
  <c r="L6" i="1" s="1"/>
  <c r="G10" i="1"/>
  <c r="F10" i="1"/>
  <c r="H10" i="1" s="1"/>
  <c r="F6" i="1"/>
  <c r="H6" i="1" s="1"/>
  <c r="F7" i="1"/>
  <c r="I7" i="1" s="1"/>
  <c r="F5" i="1"/>
  <c r="I5" i="1" s="1"/>
  <c r="G7" i="1"/>
  <c r="G5" i="1"/>
  <c r="J16" i="1" l="1"/>
  <c r="H7" i="1"/>
  <c r="J7" i="1"/>
  <c r="M13" i="1" s="1"/>
  <c r="J11" i="1"/>
  <c r="N6" i="1"/>
  <c r="J17" i="1"/>
  <c r="I17" i="1"/>
  <c r="M7" i="1" s="1"/>
  <c r="J6" i="1"/>
  <c r="M12" i="1" s="1"/>
  <c r="I6" i="1"/>
  <c r="H16" i="1"/>
  <c r="J15" i="1"/>
  <c r="I10" i="1"/>
  <c r="L5" i="1" s="1"/>
  <c r="J10" i="1"/>
  <c r="L11" i="1" s="1"/>
  <c r="I15" i="1"/>
  <c r="M5" i="1" s="1"/>
  <c r="J5" i="1"/>
  <c r="M11" i="1" s="1"/>
  <c r="H5" i="1"/>
  <c r="L12" i="1"/>
  <c r="H11" i="1"/>
  <c r="J12" i="1"/>
  <c r="L13" i="1" s="1"/>
  <c r="N13" i="1" s="1"/>
  <c r="O13" i="1" s="1"/>
  <c r="I12" i="1"/>
  <c r="L7" i="1" s="1"/>
  <c r="N5" i="1" l="1"/>
  <c r="N7" i="1"/>
  <c r="N12" i="1"/>
  <c r="O12" i="1" s="1"/>
  <c r="N11" i="1"/>
  <c r="O11" i="1" s="1"/>
</calcChain>
</file>

<file path=xl/sharedStrings.xml><?xml version="1.0" encoding="utf-8"?>
<sst xmlns="http://schemas.openxmlformats.org/spreadsheetml/2006/main" count="57" uniqueCount="35">
  <si>
    <t>E2</t>
  </si>
  <si>
    <t>E3</t>
  </si>
  <si>
    <t>M2</t>
  </si>
  <si>
    <t>M1</t>
  </si>
  <si>
    <t xml:space="preserve"> </t>
  </si>
  <si>
    <t>A(v)</t>
  </si>
  <si>
    <t>B(y)</t>
  </si>
  <si>
    <t>การทดลอง</t>
  </si>
  <si>
    <t>C(q*10^-3)</t>
  </si>
  <si>
    <t>B*10^-3</t>
  </si>
  <si>
    <t>D(Fr)</t>
  </si>
  <si>
    <t>€</t>
  </si>
  <si>
    <t>F(M)</t>
  </si>
  <si>
    <t>E2-E3</t>
  </si>
  <si>
    <t>Pf</t>
  </si>
  <si>
    <t>10^-3</t>
  </si>
  <si>
    <t>การสูญเสียพลังงานเนื่องจากไฮโดลิคจั้ม</t>
  </si>
  <si>
    <t>แรงที่ประตูระบายน้ำ</t>
  </si>
  <si>
    <t>M2-M1</t>
  </si>
  <si>
    <t>ทฤษฎี</t>
  </si>
  <si>
    <t>y2</t>
  </si>
  <si>
    <t>y3</t>
  </si>
  <si>
    <t>y3/y2</t>
  </si>
  <si>
    <t>sqrt(1+8Fr2^2)</t>
  </si>
  <si>
    <t>&lt;ลอกอันนี้</t>
  </si>
  <si>
    <t>ก่อนประตูระบายน้ำ</t>
  </si>
  <si>
    <t>ก่อนไฮโดลิคจั้ม</t>
  </si>
  <si>
    <t>หลังไฮโดลิคจั้ม</t>
  </si>
  <si>
    <t>การทดลองที่</t>
  </si>
  <si>
    <t>C(q)</t>
  </si>
  <si>
    <t>Fr2</t>
  </si>
  <si>
    <t>x</t>
  </si>
  <si>
    <t>แกน</t>
  </si>
  <si>
    <t>yทฤษฎี</t>
  </si>
  <si>
    <t>yทดลอง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</si>
</sst>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"/>
    <numFmt numFmtId="188" formatCode="0.0000000"/>
    <numFmt numFmtId="189" formatCode="0.000000"/>
  </numFmts>
  <fonts count="2" x14ac:knownFonts="1">
    <font>
      <sz val="11"/>
      <color theme="1"/>
      <name val="Tahoma"/>
      <family val="2"/>
      <charset val="222"/>
      <scheme val="minor"/>
    </font>
    <font>
      <sz val="48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4" borderId="0" xfId="0" applyFill="1" applyAlignment="1">
      <alignment horizontal="center" vertical="center"/>
    </xf>
    <xf numFmtId="0" fontId="0" fillId="2" borderId="1" xfId="0" applyFill="1" applyBorder="1"/>
    <xf numFmtId="0" fontId="0" fillId="5" borderId="1" xfId="0" applyFill="1" applyBorder="1"/>
    <xf numFmtId="0" fontId="0" fillId="0" borderId="0" xfId="0" applyAlignment="1">
      <alignment horizontal="center" vertical="center"/>
    </xf>
    <xf numFmtId="2" fontId="0" fillId="2" borderId="0" xfId="0" applyNumberFormat="1" applyFill="1"/>
    <xf numFmtId="2" fontId="0" fillId="4" borderId="0" xfId="0" applyNumberFormat="1" applyFill="1" applyAlignment="1">
      <alignment horizontal="center" vertical="center"/>
    </xf>
    <xf numFmtId="189" fontId="0" fillId="4" borderId="0" xfId="0" applyNumberFormat="1" applyFill="1" applyAlignment="1">
      <alignment horizontal="center" vertical="center"/>
    </xf>
    <xf numFmtId="187" fontId="0" fillId="4" borderId="0" xfId="0" applyNumberFormat="1" applyFill="1" applyAlignment="1">
      <alignment horizontal="center" vertical="center"/>
    </xf>
    <xf numFmtId="188" fontId="0" fillId="6" borderId="0" xfId="0" applyNumberFormat="1" applyFill="1"/>
    <xf numFmtId="187" fontId="0" fillId="6" borderId="0" xfId="0" applyNumberFormat="1" applyFill="1"/>
    <xf numFmtId="2" fontId="0" fillId="6" borderId="0" xfId="0" applyNumberFormat="1" applyFill="1"/>
    <xf numFmtId="189" fontId="0" fillId="2" borderId="0" xfId="0" applyNumberFormat="1" applyFill="1"/>
    <xf numFmtId="0" fontId="0" fillId="4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87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89" fontId="0" fillId="3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189" fontId="0" fillId="0" borderId="0" xfId="0" applyNumberFormat="1" applyAlignment="1">
      <alignment horizontal="center" vertical="center"/>
    </xf>
    <xf numFmtId="187" fontId="0" fillId="2" borderId="0" xfId="0" applyNumberFormat="1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187" fontId="0" fillId="0" borderId="7" xfId="0" applyNumberFormat="1" applyBorder="1"/>
    <xf numFmtId="187" fontId="0" fillId="0" borderId="8" xfId="0" applyNumberFormat="1" applyBorder="1"/>
    <xf numFmtId="187" fontId="0" fillId="0" borderId="3" xfId="0" applyNumberFormat="1" applyBorder="1"/>
    <xf numFmtId="187" fontId="0" fillId="0" borderId="9" xfId="0" applyNumberFormat="1" applyBorder="1"/>
    <xf numFmtId="187" fontId="0" fillId="0" borderId="10" xfId="0" applyNumberFormat="1" applyBorder="1"/>
    <xf numFmtId="187" fontId="0" fillId="0" borderId="11" xfId="0" applyNumberFormat="1" applyBorder="1"/>
    <xf numFmtId="187" fontId="0" fillId="6" borderId="0" xfId="0" applyNumberFormat="1" applyFill="1" applyAlignment="1">
      <alignment horizontal="center" vertical="center"/>
    </xf>
    <xf numFmtId="0" fontId="0" fillId="8" borderId="2" xfId="0" applyFill="1" applyBorder="1"/>
    <xf numFmtId="0" fontId="0" fillId="7" borderId="3" xfId="0" applyFill="1" applyBorder="1"/>
    <xf numFmtId="0" fontId="1" fillId="0" borderId="0" xfId="0" applyFont="1"/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กราฟค.สัมพันธ์</a:t>
            </a:r>
            <a:r>
              <a:rPr lang="en-US"/>
              <a:t>y3/y2</a:t>
            </a:r>
            <a:r>
              <a:rPr lang="th-TH"/>
              <a:t>กับ</a:t>
            </a:r>
            <a:r>
              <a:rPr lang="en-US"/>
              <a:t>sqrt(1+8Fr2^2)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ทฤษฎี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0902407659069622E-2"/>
                  <c:y val="8.02893161556276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16-40BA-B335-3A8A2A2CE1C2}"/>
                </c:ext>
              </c:extLst>
            </c:dLbl>
            <c:dLbl>
              <c:idx val="1"/>
              <c:layout>
                <c:manualLayout>
                  <c:x val="3.0902407659069622E-2"/>
                  <c:y val="8.02893161556276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16-40BA-B335-3A8A2A2CE1C2}"/>
                </c:ext>
              </c:extLst>
            </c:dLbl>
            <c:dLbl>
              <c:idx val="2"/>
              <c:layout>
                <c:manualLayout>
                  <c:x val="3.0902407659069622E-2"/>
                  <c:y val="8.028931615562771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16-40BA-B335-3A8A2A2CE1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>
                  <c:manualLayout>
                    <c:x val="3.0902407659069622E-2"/>
                    <c:y val="8.0289314642823753E-2"/>
                  </c:manualLayout>
                </c15:layout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'9-7'!$M$16:$M$18</c:f>
              <c:numCache>
                <c:formatCode>0.000</c:formatCode>
                <c:ptCount val="3"/>
                <c:pt idx="0">
                  <c:v>10.358031177833132</c:v>
                </c:pt>
                <c:pt idx="1">
                  <c:v>8.9230015569366792</c:v>
                </c:pt>
                <c:pt idx="2">
                  <c:v>7.836492987122992</c:v>
                </c:pt>
              </c:numCache>
            </c:numRef>
          </c:xVal>
          <c:yVal>
            <c:numRef>
              <c:f>'9-7'!$K$16:$K$18</c:f>
              <c:numCache>
                <c:formatCode>0.000</c:formatCode>
                <c:ptCount val="3"/>
                <c:pt idx="0">
                  <c:v>4.6790155889165659</c:v>
                </c:pt>
                <c:pt idx="1">
                  <c:v>3.9615007784683396</c:v>
                </c:pt>
                <c:pt idx="2">
                  <c:v>3.418246493561496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16-40BA-B335-3A8A2A2CE1C2}"/>
            </c:ext>
          </c:extLst>
        </c:ser>
        <c:ser>
          <c:idx val="1"/>
          <c:order val="1"/>
          <c:tx>
            <c:v>ทดลอง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6219444983720618E-3"/>
                  <c:y val="-9.31356049856756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16-40BA-B335-3A8A2A2CE1C2}"/>
                </c:ext>
              </c:extLst>
            </c:dLbl>
            <c:dLbl>
              <c:idx val="1"/>
              <c:layout>
                <c:manualLayout>
                  <c:x val="-6.1804815318139326E-2"/>
                  <c:y val="-0.144520766357082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16-40BA-B335-3A8A2A2CE1C2}"/>
                </c:ext>
              </c:extLst>
            </c:dLbl>
            <c:dLbl>
              <c:idx val="2"/>
              <c:layout>
                <c:manualLayout>
                  <c:x val="-7.5048704314883363E-2"/>
                  <c:y val="-0.1636078424256263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16-40BA-B335-3A8A2A2CE1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sq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'9-7'!$M$16:$M$18</c:f>
              <c:numCache>
                <c:formatCode>0.000</c:formatCode>
                <c:ptCount val="3"/>
                <c:pt idx="0">
                  <c:v>10.358031177833132</c:v>
                </c:pt>
                <c:pt idx="1">
                  <c:v>8.9230015569366792</c:v>
                </c:pt>
                <c:pt idx="2">
                  <c:v>7.836492987122992</c:v>
                </c:pt>
              </c:numCache>
            </c:numRef>
          </c:xVal>
          <c:yVal>
            <c:numRef>
              <c:f>'9-7'!$L$16:$L$18</c:f>
              <c:numCache>
                <c:formatCode>0.000</c:formatCode>
                <c:ptCount val="3"/>
                <c:pt idx="0">
                  <c:v>4.9837398373983746</c:v>
                </c:pt>
                <c:pt idx="1">
                  <c:v>4.0347490347490353</c:v>
                </c:pt>
                <c:pt idx="2">
                  <c:v>3.4128205128205131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6-40BA-B335-3A8A2A2CE1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8756079"/>
        <c:axId val="548762799"/>
      </c:scatterChart>
      <c:valAx>
        <c:axId val="548756079"/>
        <c:scaling>
          <c:orientation val="minMax"/>
          <c:min val="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8762799"/>
        <c:crosses val="autoZero"/>
        <c:crossBetween val="midCat"/>
      </c:valAx>
      <c:valAx>
        <c:axId val="548762799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3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875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>
          <a:innerShdw blurRad="63500" dist="50800" dir="18900000">
            <a:prstClr val="black">
              <a:alpha val="50000"/>
            </a:prstClr>
          </a:inn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sx="6000" sy="6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9</xdr:row>
      <xdr:rowOff>121920</xdr:rowOff>
    </xdr:from>
    <xdr:to>
      <xdr:col>9</xdr:col>
      <xdr:colOff>137160</xdr:colOff>
      <xdr:row>32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E3EE8-3DFA-000D-24ED-DC369AA8A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9ADB-0745-4D99-9E4C-B26A525D4D11}">
  <dimension ref="A2:O23"/>
  <sheetViews>
    <sheetView workbookViewId="0">
      <selection activeCell="J11" sqref="J11"/>
    </sheetView>
  </sheetViews>
  <sheetFormatPr defaultRowHeight="13.8" x14ac:dyDescent="0.25"/>
  <cols>
    <col min="1" max="1" width="14.69921875" bestFit="1" customWidth="1"/>
    <col min="2" max="2" width="13" customWidth="1"/>
    <col min="3" max="3" width="11.5" customWidth="1"/>
    <col min="5" max="5" width="10.59765625" customWidth="1"/>
    <col min="6" max="6" width="11.8984375" hidden="1" customWidth="1"/>
    <col min="7" max="7" width="11.3984375" hidden="1" customWidth="1"/>
    <col min="8" max="8" width="12.8984375" customWidth="1"/>
    <col min="9" max="9" width="13.8984375" customWidth="1"/>
    <col min="10" max="10" width="15.3984375" customWidth="1"/>
    <col min="11" max="12" width="12.3984375" bestFit="1" customWidth="1"/>
    <col min="13" max="14" width="12.59765625" bestFit="1" customWidth="1"/>
  </cols>
  <sheetData>
    <row r="2" spans="1:15" x14ac:dyDescent="0.25">
      <c r="B2" s="3" t="s">
        <v>15</v>
      </c>
      <c r="C2" s="2">
        <v>1E-3</v>
      </c>
    </row>
    <row r="3" spans="1:15" x14ac:dyDescent="0.25">
      <c r="L3" t="s">
        <v>16</v>
      </c>
    </row>
    <row r="4" spans="1:15" x14ac:dyDescent="0.25">
      <c r="A4" s="1"/>
      <c r="B4" s="13" t="s">
        <v>28</v>
      </c>
      <c r="C4" s="1" t="s">
        <v>5</v>
      </c>
      <c r="D4" s="1" t="s">
        <v>6</v>
      </c>
      <c r="E4" s="1" t="s">
        <v>29</v>
      </c>
      <c r="F4" s="1" t="s">
        <v>9</v>
      </c>
      <c r="G4" s="1" t="s">
        <v>8</v>
      </c>
      <c r="H4" s="1" t="s">
        <v>10</v>
      </c>
      <c r="I4" s="1" t="s">
        <v>11</v>
      </c>
      <c r="J4" s="1" t="s">
        <v>12</v>
      </c>
      <c r="L4" s="1" t="s">
        <v>0</v>
      </c>
      <c r="M4" s="1" t="s">
        <v>1</v>
      </c>
      <c r="N4" s="1" t="s">
        <v>13</v>
      </c>
    </row>
    <row r="5" spans="1:15" x14ac:dyDescent="0.25">
      <c r="A5" s="35" t="s">
        <v>25</v>
      </c>
      <c r="B5" s="1">
        <v>1</v>
      </c>
      <c r="C5" s="14">
        <v>1.4239999999999999</v>
      </c>
      <c r="D5" s="15">
        <v>143.69999999999999</v>
      </c>
      <c r="E5" s="14">
        <v>20.47</v>
      </c>
      <c r="F5" s="4">
        <f>D5*0.001</f>
        <v>0.14369999999999999</v>
      </c>
      <c r="G5" s="4">
        <f>E5*C$2</f>
        <v>2.0469999999999999E-2</v>
      </c>
      <c r="H5" s="16">
        <f>C5/((9.81*F5)^0.5)</f>
        <v>1.1993532091972285</v>
      </c>
      <c r="I5" s="17">
        <f>F5+((C5^2)/(2*9.81))</f>
        <v>0.24705249745158001</v>
      </c>
      <c r="J5" s="18">
        <f>((G5^2)/(9.81*F5))+((F5^2)/2)</f>
        <v>1.0622086818631946E-2</v>
      </c>
      <c r="L5" s="5">
        <f>I10</f>
        <v>0.11281142711518857</v>
      </c>
      <c r="M5" s="5">
        <f>I15</f>
        <v>7.7504711518858307E-2</v>
      </c>
      <c r="N5" s="11">
        <f>L5-M5</f>
        <v>3.5306715596330265E-2</v>
      </c>
    </row>
    <row r="6" spans="1:15" x14ac:dyDescent="0.25">
      <c r="A6" s="35"/>
      <c r="B6" s="1">
        <v>2</v>
      </c>
      <c r="C6" s="14">
        <v>1.589</v>
      </c>
      <c r="D6" s="15">
        <v>119.72</v>
      </c>
      <c r="E6" s="14">
        <v>19.03</v>
      </c>
      <c r="F6" s="4">
        <f>D6*0.001</f>
        <v>0.11972000000000001</v>
      </c>
      <c r="G6" s="4">
        <f>E6*C$2</f>
        <v>1.9030000000000002E-2</v>
      </c>
      <c r="H6" s="16">
        <f>C6/((9.81*F6)^0.5)</f>
        <v>1.466243295996599</v>
      </c>
      <c r="I6" s="17">
        <f>F6+((C6^2)/(2*9.81))</f>
        <v>0.24841118246687055</v>
      </c>
      <c r="J6" s="18">
        <f>((G6^2)/(9.81*F6))+((F6^2)/2)</f>
        <v>7.4747877148663234E-3</v>
      </c>
      <c r="L6" s="5">
        <f>I11</f>
        <v>9.1899633027522923E-2</v>
      </c>
      <c r="M6" s="5">
        <f>I16</f>
        <v>6.7391720693170246E-2</v>
      </c>
      <c r="N6" s="11">
        <f t="shared" ref="N6:N7" si="0">L6-M6</f>
        <v>2.4507912334352677E-2</v>
      </c>
    </row>
    <row r="7" spans="1:15" x14ac:dyDescent="0.25">
      <c r="A7" s="35"/>
      <c r="B7" s="1">
        <v>3</v>
      </c>
      <c r="C7" s="14">
        <v>1.6759999999999999</v>
      </c>
      <c r="D7" s="15">
        <v>100.1</v>
      </c>
      <c r="E7" s="14">
        <v>16.77</v>
      </c>
      <c r="F7" s="4">
        <f>D7*0.001</f>
        <v>0.10009999999999999</v>
      </c>
      <c r="G7" s="4">
        <f>E7*C$2</f>
        <v>1.677E-2</v>
      </c>
      <c r="H7" s="16">
        <f>C7/((9.81*F7)^0.5)</f>
        <v>1.6913070994223378</v>
      </c>
      <c r="I7" s="17">
        <f>F7+((C7^2)/(2*9.81))</f>
        <v>0.24326901121304789</v>
      </c>
      <c r="J7" s="18">
        <f t="shared" ref="J7" si="1">((G7^2)/(9.81*F7))+((F7^2)/2)</f>
        <v>5.2963984230906709E-3</v>
      </c>
      <c r="L7" s="5">
        <f>I12</f>
        <v>7.4500356778797142E-2</v>
      </c>
      <c r="M7" s="5">
        <f>I17</f>
        <v>5.829733944954129E-2</v>
      </c>
      <c r="N7" s="11">
        <f t="shared" si="0"/>
        <v>1.6203017329255852E-2</v>
      </c>
    </row>
    <row r="8" spans="1:15" x14ac:dyDescent="0.25">
      <c r="C8" s="4"/>
      <c r="D8" s="4"/>
      <c r="E8" s="19"/>
      <c r="F8" s="4"/>
      <c r="G8" s="4"/>
      <c r="H8" s="20"/>
      <c r="I8" s="19"/>
      <c r="J8" s="21"/>
    </row>
    <row r="9" spans="1:15" x14ac:dyDescent="0.25">
      <c r="A9" s="1"/>
      <c r="B9" s="13" t="s">
        <v>28</v>
      </c>
      <c r="C9" s="1" t="s">
        <v>5</v>
      </c>
      <c r="D9" s="6" t="s">
        <v>6</v>
      </c>
      <c r="E9" s="1" t="s">
        <v>29</v>
      </c>
      <c r="F9" s="1" t="s">
        <v>9</v>
      </c>
      <c r="G9" s="1" t="s">
        <v>8</v>
      </c>
      <c r="H9" s="8" t="s">
        <v>10</v>
      </c>
      <c r="I9" s="6" t="s">
        <v>11</v>
      </c>
      <c r="J9" s="7" t="s">
        <v>12</v>
      </c>
      <c r="L9" s="4" t="s">
        <v>17</v>
      </c>
    </row>
    <row r="10" spans="1:15" x14ac:dyDescent="0.25">
      <c r="A10" s="35" t="s">
        <v>26</v>
      </c>
      <c r="B10" s="1">
        <v>1</v>
      </c>
      <c r="C10" s="14">
        <v>1.387</v>
      </c>
      <c r="D10" s="15">
        <v>14.76</v>
      </c>
      <c r="E10" s="14">
        <v>20.47</v>
      </c>
      <c r="F10" s="4">
        <f>D10*0.001</f>
        <v>1.4760000000000001E-2</v>
      </c>
      <c r="G10" s="4">
        <f>E10*C$2</f>
        <v>2.0469999999999999E-2</v>
      </c>
      <c r="H10" s="16">
        <f>C10/((9.81*F10)^0.5)</f>
        <v>3.6450104574775093</v>
      </c>
      <c r="I10" s="17">
        <f>F10+((C10^2)/(2*9.81))</f>
        <v>0.11281142711518857</v>
      </c>
      <c r="J10" s="18">
        <f>((G10^2)/(9.81*F10))+((F10^2)/2)</f>
        <v>3.0028074813963955E-3</v>
      </c>
      <c r="L10" s="1" t="s">
        <v>2</v>
      </c>
      <c r="M10" s="1" t="s">
        <v>3</v>
      </c>
      <c r="N10" s="1" t="s">
        <v>18</v>
      </c>
      <c r="O10" s="1" t="s">
        <v>14</v>
      </c>
    </row>
    <row r="11" spans="1:15" x14ac:dyDescent="0.25">
      <c r="A11" s="35"/>
      <c r="B11" s="1">
        <v>2</v>
      </c>
      <c r="C11" s="14">
        <v>1.224</v>
      </c>
      <c r="D11" s="15">
        <v>15.54</v>
      </c>
      <c r="E11" s="14">
        <v>19.03</v>
      </c>
      <c r="F11" s="4">
        <f>D11*0.001</f>
        <v>1.554E-2</v>
      </c>
      <c r="G11" s="4">
        <f>E11*C$2</f>
        <v>1.9030000000000002E-2</v>
      </c>
      <c r="H11" s="16">
        <f>C11/((9.81*F11)^0.5)</f>
        <v>3.1348835063103699</v>
      </c>
      <c r="I11" s="17">
        <f>F11+((C11^2)/(2*9.81))</f>
        <v>9.1899633027522923E-2</v>
      </c>
      <c r="J11" s="18">
        <f>((G11^2)/(9.81*F11))+((F11^2)/2)</f>
        <v>2.4962595837706649E-3</v>
      </c>
      <c r="L11" s="12">
        <f>J10</f>
        <v>3.0028074813963955E-3</v>
      </c>
      <c r="M11" s="12">
        <f>J5</f>
        <v>1.0622086818631946E-2</v>
      </c>
      <c r="N11" s="9">
        <f>L11-M11</f>
        <v>-7.6192793372355508E-3</v>
      </c>
      <c r="O11" s="10">
        <f>9810*N11</f>
        <v>-74.745130298280756</v>
      </c>
    </row>
    <row r="12" spans="1:15" x14ac:dyDescent="0.25">
      <c r="A12" s="35"/>
      <c r="B12" s="1">
        <v>3</v>
      </c>
      <c r="C12" s="14">
        <v>1.075</v>
      </c>
      <c r="D12" s="15">
        <v>15.6</v>
      </c>
      <c r="E12" s="14">
        <v>16.77</v>
      </c>
      <c r="F12" s="4">
        <f>D12*0.001</f>
        <v>1.5599999999999999E-2</v>
      </c>
      <c r="G12" s="4">
        <f>E12*C$2</f>
        <v>1.677E-2</v>
      </c>
      <c r="H12" s="16">
        <f>C12/((9.81*F12)^0.5)</f>
        <v>2.7479679387055227</v>
      </c>
      <c r="I12" s="17">
        <f>F12+((C12^2)/(2*9.81))</f>
        <v>7.4500356778797142E-2</v>
      </c>
      <c r="J12" s="18">
        <f t="shared" ref="J12" si="2">((G12^2)/(9.81*F12))+((F12^2)/2)</f>
        <v>1.9593711314984711E-3</v>
      </c>
      <c r="L12" s="12">
        <f>J11</f>
        <v>2.4962595837706649E-3</v>
      </c>
      <c r="M12" s="12">
        <f>J6</f>
        <v>7.4747877148663234E-3</v>
      </c>
      <c r="N12" s="9">
        <f t="shared" ref="N12:N13" si="3">L12-M12</f>
        <v>-4.9785281310956581E-3</v>
      </c>
      <c r="O12" s="10">
        <f t="shared" ref="O12:O13" si="4">9810*N12</f>
        <v>-48.839360966048403</v>
      </c>
    </row>
    <row r="13" spans="1:15" x14ac:dyDescent="0.25">
      <c r="C13" s="4"/>
      <c r="D13" s="4"/>
      <c r="E13" s="19"/>
      <c r="F13" s="4"/>
      <c r="G13" s="4"/>
      <c r="H13" s="20"/>
      <c r="I13" s="19"/>
      <c r="J13" s="21"/>
      <c r="L13" s="12">
        <f>J12</f>
        <v>1.9593711314984711E-3</v>
      </c>
      <c r="M13" s="12">
        <f>J7</f>
        <v>5.2963984230906709E-3</v>
      </c>
      <c r="N13" s="9">
        <f t="shared" si="3"/>
        <v>-3.3370272915921998E-3</v>
      </c>
      <c r="O13" s="10">
        <f t="shared" si="4"/>
        <v>-32.736237730519477</v>
      </c>
    </row>
    <row r="14" spans="1:15" x14ac:dyDescent="0.25">
      <c r="A14" s="1"/>
      <c r="B14" s="13" t="s">
        <v>28</v>
      </c>
      <c r="C14" s="1" t="s">
        <v>5</v>
      </c>
      <c r="D14" s="6" t="s">
        <v>6</v>
      </c>
      <c r="E14" s="1" t="s">
        <v>29</v>
      </c>
      <c r="F14" s="1" t="s">
        <v>9</v>
      </c>
      <c r="G14" s="1" t="s">
        <v>8</v>
      </c>
      <c r="H14" s="8" t="s">
        <v>10</v>
      </c>
      <c r="I14" s="6" t="s">
        <v>11</v>
      </c>
      <c r="J14" s="7" t="s">
        <v>12</v>
      </c>
    </row>
    <row r="15" spans="1:15" x14ac:dyDescent="0.25">
      <c r="A15" s="35" t="s">
        <v>27</v>
      </c>
      <c r="B15" s="1">
        <v>1</v>
      </c>
      <c r="C15" s="22">
        <v>0.2782</v>
      </c>
      <c r="D15" s="15">
        <v>73.56</v>
      </c>
      <c r="E15" s="14">
        <v>20.47</v>
      </c>
      <c r="F15" s="4">
        <f>D15*0.001</f>
        <v>7.356E-2</v>
      </c>
      <c r="G15" s="4">
        <f>E15*C$2</f>
        <v>2.0469999999999999E-2</v>
      </c>
      <c r="H15" s="16">
        <f>C15/((9.81*F15)^0.5)</f>
        <v>0.32749280400291197</v>
      </c>
      <c r="I15" s="17">
        <f>F15+((C15^2)/(2*9.81))</f>
        <v>7.7504711518858307E-2</v>
      </c>
      <c r="J15" s="18">
        <f>((G15^2)/(9.81*F15))+((F15^2)/2)</f>
        <v>3.2862008747336978E-3</v>
      </c>
    </row>
    <row r="16" spans="1:15" x14ac:dyDescent="0.25">
      <c r="A16" s="35"/>
      <c r="B16" s="1">
        <v>2</v>
      </c>
      <c r="C16" s="22">
        <v>0.3034</v>
      </c>
      <c r="D16" s="15">
        <v>62.7</v>
      </c>
      <c r="E16" s="14">
        <v>19.03</v>
      </c>
      <c r="F16" s="4">
        <f>D16*0.001</f>
        <v>6.2700000000000006E-2</v>
      </c>
      <c r="G16" s="4">
        <f>E16*C$2</f>
        <v>1.9030000000000002E-2</v>
      </c>
      <c r="H16" s="16">
        <f>C16/((9.81*F16)^0.5)</f>
        <v>0.3868541875973045</v>
      </c>
      <c r="I16" s="17">
        <f>F16+((C16^2)/(2*9.81))</f>
        <v>6.7391720693170246E-2</v>
      </c>
      <c r="J16" s="18">
        <f>((G16^2)/(9.81*F16))+((F16^2)/2)</f>
        <v>2.5544087033460309E-3</v>
      </c>
    </row>
    <row r="17" spans="1:15" x14ac:dyDescent="0.25">
      <c r="A17" s="35"/>
      <c r="B17" s="1">
        <v>3</v>
      </c>
      <c r="C17" s="22">
        <v>0.315</v>
      </c>
      <c r="D17" s="15">
        <v>53.24</v>
      </c>
      <c r="E17" s="14">
        <v>16.77</v>
      </c>
      <c r="F17" s="4">
        <f>D17*0.001</f>
        <v>5.3240000000000003E-2</v>
      </c>
      <c r="G17" s="4">
        <f>E17*C$2</f>
        <v>1.677E-2</v>
      </c>
      <c r="H17" s="16">
        <f>C17/((9.81*F17)^0.5)</f>
        <v>0.43587004838734927</v>
      </c>
      <c r="I17" s="17">
        <f>F17+((C17^2)/(2*9.81))</f>
        <v>5.829733944954129E-2</v>
      </c>
      <c r="J17" s="18">
        <f t="shared" ref="J17" si="5">((G17^2)/(9.81*F17))+((F17^2)/2)</f>
        <v>1.9557157731663437E-3</v>
      </c>
    </row>
    <row r="23" spans="1:15" x14ac:dyDescent="0.25">
      <c r="O23" t="s">
        <v>4</v>
      </c>
    </row>
  </sheetData>
  <mergeCells count="3">
    <mergeCell ref="A5:A7"/>
    <mergeCell ref="A10:A12"/>
    <mergeCell ref="A15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AEE3-0A6B-41EF-AC76-0A40C0432953}">
  <dimension ref="B3:M18"/>
  <sheetViews>
    <sheetView tabSelected="1" topLeftCell="A9" zoomScale="115" zoomScaleNormal="115" workbookViewId="0">
      <selection activeCell="M21" sqref="M21"/>
    </sheetView>
  </sheetViews>
  <sheetFormatPr defaultRowHeight="13.8" x14ac:dyDescent="0.25"/>
  <cols>
    <col min="3" max="3" width="13.5" bestFit="1" customWidth="1"/>
    <col min="11" max="12" width="8.5" customWidth="1"/>
    <col min="13" max="13" width="13.5" bestFit="1" customWidth="1"/>
  </cols>
  <sheetData>
    <row r="3" spans="2:13" x14ac:dyDescent="0.25">
      <c r="B3" s="36" t="s">
        <v>19</v>
      </c>
      <c r="C3" s="36"/>
      <c r="D3" s="36"/>
      <c r="F3" s="37" t="s">
        <v>7</v>
      </c>
      <c r="G3" s="37"/>
      <c r="H3" s="37"/>
      <c r="J3" s="41" t="s">
        <v>24</v>
      </c>
      <c r="K3" s="41"/>
      <c r="L3" s="41"/>
      <c r="M3" s="41"/>
    </row>
    <row r="4" spans="2:13" ht="12.6" customHeight="1" x14ac:dyDescent="0.25">
      <c r="B4" s="13" t="s">
        <v>30</v>
      </c>
      <c r="C4" s="13" t="s">
        <v>23</v>
      </c>
      <c r="D4" s="13" t="s">
        <v>22</v>
      </c>
      <c r="F4" s="13" t="s">
        <v>20</v>
      </c>
      <c r="G4" s="13" t="s">
        <v>21</v>
      </c>
      <c r="H4" s="13" t="s">
        <v>22</v>
      </c>
      <c r="J4" s="41"/>
      <c r="K4" s="41"/>
      <c r="L4" s="41"/>
      <c r="M4" s="41"/>
    </row>
    <row r="5" spans="2:13" ht="13.8" customHeight="1" x14ac:dyDescent="0.25">
      <c r="B5" s="22">
        <f>'9-5'!H10</f>
        <v>3.6450104574775093</v>
      </c>
      <c r="C5" s="31">
        <f>SQRT(1+(8*(B5^2)))</f>
        <v>10.358031177833132</v>
      </c>
      <c r="D5" s="31">
        <f>0.5*(C5-1)</f>
        <v>4.6790155889165659</v>
      </c>
      <c r="E5" s="4"/>
      <c r="F5" s="15">
        <f>'9-5'!D10</f>
        <v>14.76</v>
      </c>
      <c r="G5" s="15">
        <f>'9-5'!D15</f>
        <v>73.56</v>
      </c>
      <c r="H5" s="31">
        <f>G5/F5</f>
        <v>4.9837398373983746</v>
      </c>
      <c r="J5" s="41"/>
      <c r="K5" s="41"/>
      <c r="L5" s="41"/>
      <c r="M5" s="41"/>
    </row>
    <row r="6" spans="2:13" ht="13.8" customHeight="1" x14ac:dyDescent="0.25">
      <c r="B6" s="22">
        <f>'9-5'!H11</f>
        <v>3.1348835063103699</v>
      </c>
      <c r="C6" s="31">
        <f t="shared" ref="C6:C7" si="0">SQRT(1+(8*(B6^2)))</f>
        <v>8.9230015569366792</v>
      </c>
      <c r="D6" s="31">
        <f t="shared" ref="D6:D7" si="1">0.5*(C6-1)</f>
        <v>3.9615007784683396</v>
      </c>
      <c r="E6" s="4"/>
      <c r="F6" s="15">
        <f>'9-5'!D11</f>
        <v>15.54</v>
      </c>
      <c r="G6" s="15">
        <f>'9-5'!D16</f>
        <v>62.7</v>
      </c>
      <c r="H6" s="31">
        <f t="shared" ref="H6:H7" si="2">G6/F6</f>
        <v>4.0347490347490353</v>
      </c>
      <c r="J6" s="41"/>
      <c r="K6" s="41"/>
      <c r="L6" s="41"/>
      <c r="M6" s="41"/>
    </row>
    <row r="7" spans="2:13" ht="15.6" customHeight="1" x14ac:dyDescent="0.9">
      <c r="B7" s="22">
        <f>'9-5'!H12</f>
        <v>2.7479679387055227</v>
      </c>
      <c r="C7" s="31">
        <f t="shared" si="0"/>
        <v>7.836492987122992</v>
      </c>
      <c r="D7" s="31">
        <f t="shared" si="1"/>
        <v>3.418246493561496</v>
      </c>
      <c r="E7" s="4"/>
      <c r="F7" s="15">
        <f>'9-5'!D12</f>
        <v>15.6</v>
      </c>
      <c r="G7" s="15">
        <f>'9-5'!D17</f>
        <v>53.24</v>
      </c>
      <c r="H7" s="31">
        <f t="shared" si="2"/>
        <v>3.4128205128205131</v>
      </c>
      <c r="J7" s="34"/>
      <c r="K7" s="34"/>
      <c r="L7" s="34"/>
      <c r="M7" s="34"/>
    </row>
    <row r="8" spans="2:13" ht="15.6" customHeight="1" x14ac:dyDescent="0.9">
      <c r="B8" s="4"/>
      <c r="J8" s="34"/>
      <c r="K8" s="34"/>
      <c r="L8" s="34"/>
      <c r="M8" s="34"/>
    </row>
    <row r="9" spans="2:13" ht="13.8" customHeight="1" x14ac:dyDescent="0.9">
      <c r="J9" s="34"/>
      <c r="K9" s="34"/>
      <c r="L9" s="34"/>
      <c r="M9" s="34"/>
    </row>
    <row r="12" spans="2:13" ht="14.4" thickBot="1" x14ac:dyDescent="0.3"/>
    <row r="13" spans="2:13" ht="14.4" thickBot="1" x14ac:dyDescent="0.3">
      <c r="K13" s="38" t="s">
        <v>32</v>
      </c>
      <c r="L13" s="39"/>
      <c r="M13" s="40"/>
    </row>
    <row r="14" spans="2:13" ht="14.4" thickBot="1" x14ac:dyDescent="0.3">
      <c r="K14" s="33" t="s">
        <v>33</v>
      </c>
      <c r="L14" s="32" t="s">
        <v>34</v>
      </c>
      <c r="M14" s="24" t="s">
        <v>31</v>
      </c>
    </row>
    <row r="15" spans="2:13" ht="14.4" thickBot="1" x14ac:dyDescent="0.3">
      <c r="K15" s="23" t="s">
        <v>22</v>
      </c>
      <c r="L15" s="23" t="s">
        <v>22</v>
      </c>
      <c r="M15" s="23" t="s">
        <v>23</v>
      </c>
    </row>
    <row r="16" spans="2:13" x14ac:dyDescent="0.25">
      <c r="K16" s="25">
        <f>D5</f>
        <v>4.6790155889165659</v>
      </c>
      <c r="L16" s="28">
        <f>H5</f>
        <v>4.9837398373983746</v>
      </c>
      <c r="M16" s="25">
        <f>C5</f>
        <v>10.358031177833132</v>
      </c>
    </row>
    <row r="17" spans="11:13" x14ac:dyDescent="0.25">
      <c r="K17" s="26">
        <f t="shared" ref="K17:K18" si="3">D6</f>
        <v>3.9615007784683396</v>
      </c>
      <c r="L17" s="29">
        <f t="shared" ref="L17:L18" si="4">H6</f>
        <v>4.0347490347490353</v>
      </c>
      <c r="M17" s="26">
        <f t="shared" ref="M17:M18" si="5">C6</f>
        <v>8.9230015569366792</v>
      </c>
    </row>
    <row r="18" spans="11:13" ht="14.4" thickBot="1" x14ac:dyDescent="0.3">
      <c r="K18" s="27">
        <f t="shared" si="3"/>
        <v>3.418246493561496</v>
      </c>
      <c r="L18" s="30">
        <f t="shared" si="4"/>
        <v>3.4128205128205131</v>
      </c>
      <c r="M18" s="27">
        <f t="shared" si="5"/>
        <v>7.836492987122992</v>
      </c>
    </row>
  </sheetData>
  <mergeCells count="4">
    <mergeCell ref="B3:D3"/>
    <mergeCell ref="F3:H3"/>
    <mergeCell ref="K13:M13"/>
    <mergeCell ref="J3:M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9-5</vt:lpstr>
      <vt:lpstr>9-7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2023-07-12T13:50:10Z</dcterms:created>
  <dcterms:modified xsi:type="dcterms:W3CDTF">2023-07-15T10:57:52Z</dcterms:modified>
</cp:coreProperties>
</file>