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12\"/>
    </mc:Choice>
  </mc:AlternateContent>
  <xr:revisionPtr revIDLastSave="0" documentId="13_ncr:1_{5B586532-BFC3-4C63-8908-01C018E213E1}" xr6:coauthVersionLast="47" xr6:coauthVersionMax="47" xr10:uidLastSave="{00000000-0000-0000-0000-000000000000}"/>
  <bookViews>
    <workbookView xWindow="-108" yWindow="-108" windowWidth="23256" windowHeight="12456" xr2:uid="{EBED5A10-0CF0-45CE-903F-398AF4A7AF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4" i="1" l="1"/>
  <c r="Y14" i="1" s="1"/>
  <c r="V15" i="1"/>
  <c r="V16" i="1"/>
  <c r="V17" i="1"/>
  <c r="V18" i="1"/>
  <c r="V19" i="1"/>
  <c r="V20" i="1"/>
  <c r="V21" i="1"/>
  <c r="V22" i="1"/>
  <c r="V23" i="1"/>
  <c r="Y15" i="1"/>
  <c r="Y16" i="1"/>
  <c r="Y17" i="1"/>
  <c r="Y18" i="1"/>
  <c r="Y19" i="1"/>
  <c r="L8" i="1"/>
  <c r="U17" i="1" s="1"/>
  <c r="AB15" i="1"/>
  <c r="AB16" i="1"/>
  <c r="AB17" i="1"/>
  <c r="AB18" i="1"/>
  <c r="AB19" i="1"/>
  <c r="AB20" i="1"/>
  <c r="AB21" i="1"/>
  <c r="AB22" i="1"/>
  <c r="AB23" i="1"/>
  <c r="AB14" i="1"/>
  <c r="L15" i="1"/>
  <c r="L16" i="1"/>
  <c r="L17" i="1"/>
  <c r="L18" i="1"/>
  <c r="L19" i="1"/>
  <c r="L20" i="1"/>
  <c r="L21" i="1"/>
  <c r="L22" i="1"/>
  <c r="L23" i="1"/>
  <c r="L14" i="1"/>
  <c r="W15" i="1"/>
  <c r="W16" i="1"/>
  <c r="W17" i="1"/>
  <c r="W18" i="1"/>
  <c r="W19" i="1"/>
  <c r="W20" i="1"/>
  <c r="W21" i="1"/>
  <c r="W22" i="1"/>
  <c r="W23" i="1"/>
  <c r="W14" i="1"/>
  <c r="T15" i="1"/>
  <c r="T16" i="1"/>
  <c r="T17" i="1"/>
  <c r="T18" i="1"/>
  <c r="T19" i="1"/>
  <c r="T20" i="1"/>
  <c r="T21" i="1"/>
  <c r="T22" i="1"/>
  <c r="T23" i="1"/>
  <c r="T14" i="1"/>
  <c r="S14" i="1"/>
  <c r="S15" i="1"/>
  <c r="S16" i="1"/>
  <c r="S17" i="1"/>
  <c r="S18" i="1"/>
  <c r="S19" i="1"/>
  <c r="S20" i="1"/>
  <c r="S21" i="1"/>
  <c r="S22" i="1"/>
  <c r="S23" i="1"/>
  <c r="Q15" i="1"/>
  <c r="Q16" i="1"/>
  <c r="Q17" i="1"/>
  <c r="Q18" i="1"/>
  <c r="Q19" i="1"/>
  <c r="Q20" i="1"/>
  <c r="Q21" i="1"/>
  <c r="Q23" i="1"/>
  <c r="Q14" i="1"/>
  <c r="P15" i="1"/>
  <c r="P16" i="1"/>
  <c r="P17" i="1"/>
  <c r="P18" i="1"/>
  <c r="P19" i="1"/>
  <c r="P20" i="1"/>
  <c r="P21" i="1"/>
  <c r="P23" i="1"/>
  <c r="P14" i="1"/>
  <c r="I15" i="1"/>
  <c r="I16" i="1"/>
  <c r="I17" i="1"/>
  <c r="I18" i="1"/>
  <c r="I19" i="1"/>
  <c r="I20" i="1"/>
  <c r="I21" i="1"/>
  <c r="I22" i="1"/>
  <c r="P22" i="1" s="1"/>
  <c r="I23" i="1"/>
  <c r="I14" i="1"/>
  <c r="H7" i="1"/>
  <c r="R16" i="1" s="1"/>
  <c r="H5" i="1"/>
  <c r="Y23" i="1" l="1"/>
  <c r="Y22" i="1"/>
  <c r="Y21" i="1"/>
  <c r="X17" i="1"/>
  <c r="Z17" i="1" s="1"/>
  <c r="AA17" i="1"/>
  <c r="U14" i="1"/>
  <c r="U15" i="1"/>
  <c r="U23" i="1"/>
  <c r="U16" i="1"/>
  <c r="U21" i="1"/>
  <c r="U20" i="1"/>
  <c r="U19" i="1"/>
  <c r="U18" i="1"/>
  <c r="Y20" i="1"/>
  <c r="Q22" i="1"/>
  <c r="R17" i="1"/>
  <c r="R14" i="1"/>
  <c r="R23" i="1"/>
  <c r="R21" i="1"/>
  <c r="R20" i="1"/>
  <c r="R19" i="1"/>
  <c r="R18" i="1"/>
  <c r="R22" i="1"/>
  <c r="U22" i="1" s="1"/>
  <c r="R15" i="1"/>
  <c r="X22" i="1" l="1"/>
  <c r="Z22" i="1" s="1"/>
  <c r="AA22" i="1"/>
  <c r="X21" i="1"/>
  <c r="Z21" i="1" s="1"/>
  <c r="AA21" i="1"/>
  <c r="AA23" i="1"/>
  <c r="X23" i="1"/>
  <c r="Z23" i="1" s="1"/>
  <c r="X15" i="1"/>
  <c r="Z15" i="1" s="1"/>
  <c r="AA15" i="1"/>
  <c r="AA14" i="1"/>
  <c r="X14" i="1"/>
  <c r="Z14" i="1" s="1"/>
  <c r="X20" i="1"/>
  <c r="Z20" i="1" s="1"/>
  <c r="AA20" i="1"/>
  <c r="X18" i="1"/>
  <c r="Z18" i="1" s="1"/>
  <c r="AA18" i="1"/>
  <c r="X16" i="1"/>
  <c r="Z16" i="1" s="1"/>
  <c r="AA16" i="1"/>
  <c r="X19" i="1"/>
  <c r="Z19" i="1" s="1"/>
  <c r="AA19" i="1"/>
</calcChain>
</file>

<file path=xl/sharedStrings.xml><?xml version="1.0" encoding="utf-8"?>
<sst xmlns="http://schemas.openxmlformats.org/spreadsheetml/2006/main" count="38" uniqueCount="37">
  <si>
    <t>ด้านดูด</t>
  </si>
  <si>
    <t>ด้านส่ง</t>
  </si>
  <si>
    <t>ระดับเส้นผ่านศูนย์กลางท่อจากจุดอ้างอิง Z1 มม</t>
  </si>
  <si>
    <t>Z2 มม</t>
  </si>
  <si>
    <t>D1 มม</t>
  </si>
  <si>
    <t>A1 ม^2</t>
  </si>
  <si>
    <t>D2 มม</t>
  </si>
  <si>
    <t>A2 ม^2</t>
  </si>
  <si>
    <t>M น้ำหนักเริ่มต้นของเครื่องชั่ง (กก)</t>
  </si>
  <si>
    <t>เดลZ</t>
  </si>
  <si>
    <t>D เส้นผ่านศูนย์กลางใบพัด</t>
  </si>
  <si>
    <t>การทดลอง</t>
  </si>
  <si>
    <t>P1</t>
  </si>
  <si>
    <t>P2</t>
  </si>
  <si>
    <t>ปริมาตรน้ำ ลิตร</t>
  </si>
  <si>
    <t>เริ่ม</t>
  </si>
  <si>
    <t>สิ้น</t>
  </si>
  <si>
    <t>สุทธ</t>
  </si>
  <si>
    <t>อัตราเร็วมอเตอร์(รอบ/นาที๗</t>
  </si>
  <si>
    <t>เวลา(วิ)</t>
  </si>
  <si>
    <t>น้ำหนักจากเครื่องชั่ง กก</t>
  </si>
  <si>
    <t>อ่านได้</t>
  </si>
  <si>
    <t>สุทธิ F</t>
  </si>
  <si>
    <t>Q ม*/วิ</t>
  </si>
  <si>
    <t>V1 ม/วิ</t>
  </si>
  <si>
    <t>V2 ม/วิ</t>
  </si>
  <si>
    <t>Hs</t>
  </si>
  <si>
    <t>HD</t>
  </si>
  <si>
    <t>H</t>
  </si>
  <si>
    <t>T</t>
  </si>
  <si>
    <t>N</t>
  </si>
  <si>
    <t>P0</t>
  </si>
  <si>
    <t>P</t>
  </si>
  <si>
    <t>นีต้า%</t>
  </si>
  <si>
    <t>gH/(N2D2)</t>
  </si>
  <si>
    <t>Q/ND3</t>
  </si>
  <si>
    <t>r ความยาวแขนไดนาโม (มม)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</si>
</sst>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000"/>
    <numFmt numFmtId="188" formatCode="0.00000"/>
    <numFmt numFmtId="189" formatCode="0.000"/>
  </numFmts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87" fontId="0" fillId="0" borderId="1" xfId="0" applyNumberFormat="1" applyBorder="1"/>
    <xf numFmtId="188" fontId="0" fillId="0" borderId="1" xfId="0" applyNumberFormat="1" applyBorder="1"/>
    <xf numFmtId="0" fontId="0" fillId="0" borderId="1" xfId="0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189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Sheet1!$U$12</c:f>
              <c:strCache>
                <c:ptCount val="1"/>
                <c:pt idx="0">
                  <c:v>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Sheet1!$P$14:$P$23</c:f>
              <c:numCache>
                <c:formatCode>0.000000</c:formatCode>
                <c:ptCount val="10"/>
                <c:pt idx="0">
                  <c:v>2.0196191575302946E-3</c:v>
                </c:pt>
                <c:pt idx="1">
                  <c:v>1.9274012206874397E-3</c:v>
                </c:pt>
                <c:pt idx="2">
                  <c:v>1.8270401948842871E-3</c:v>
                </c:pt>
                <c:pt idx="3">
                  <c:v>1.6963528413910093E-3</c:v>
                </c:pt>
                <c:pt idx="4">
                  <c:v>1.5683814303638645E-3</c:v>
                </c:pt>
                <c:pt idx="5">
                  <c:v>1.3962580284836638E-3</c:v>
                </c:pt>
                <c:pt idx="6">
                  <c:v>1.2143290831815423E-3</c:v>
                </c:pt>
                <c:pt idx="7">
                  <c:v>1.0025062656641604E-3</c:v>
                </c:pt>
                <c:pt idx="8">
                  <c:v>6.9460523269275292E-4</c:v>
                </c:pt>
                <c:pt idx="9">
                  <c:v>5.0838840874428064E-4</c:v>
                </c:pt>
              </c:numCache>
            </c:numRef>
          </c:xVal>
          <c:yVal>
            <c:numRef>
              <c:f>Sheet1!$U$14:$U$23</c:f>
              <c:numCache>
                <c:formatCode>0.000</c:formatCode>
                <c:ptCount val="10"/>
                <c:pt idx="0">
                  <c:v>3.8599922831189124</c:v>
                </c:pt>
                <c:pt idx="1">
                  <c:v>5.8889715390919477</c:v>
                </c:pt>
                <c:pt idx="2">
                  <c:v>7.723927407472889</c:v>
                </c:pt>
                <c:pt idx="3">
                  <c:v>9.77070794025677</c:v>
                </c:pt>
                <c:pt idx="4">
                  <c:v>11.777857539171858</c:v>
                </c:pt>
                <c:pt idx="5">
                  <c:v>13.802915251337559</c:v>
                </c:pt>
                <c:pt idx="6">
                  <c:v>15.828920326249328</c:v>
                </c:pt>
                <c:pt idx="7">
                  <c:v>17.855069212527049</c:v>
                </c:pt>
                <c:pt idx="8">
                  <c:v>19.879798331415557</c:v>
                </c:pt>
                <c:pt idx="9">
                  <c:v>20.893161480192742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4-4687-B75C-91F4C614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722799"/>
        <c:axId val="1209724239"/>
      </c:scatterChart>
      <c:scatterChart>
        <c:scatterStyle val="lineMarker"/>
        <c:varyColors val="0"/>
        <c:ser>
          <c:idx val="1"/>
          <c:order val="1"/>
          <c:tx>
            <c:strRef>
              <c:f>Sheet1!$Z$12</c:f>
              <c:strCache>
                <c:ptCount val="1"/>
                <c:pt idx="0">
                  <c:v>นีต้า%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Sheet1!$P$14:$P$23</c:f>
              <c:numCache>
                <c:formatCode>0.000000</c:formatCode>
                <c:ptCount val="10"/>
                <c:pt idx="0">
                  <c:v>2.0196191575302946E-3</c:v>
                </c:pt>
                <c:pt idx="1">
                  <c:v>1.9274012206874397E-3</c:v>
                </c:pt>
                <c:pt idx="2">
                  <c:v>1.8270401948842871E-3</c:v>
                </c:pt>
                <c:pt idx="3">
                  <c:v>1.6963528413910093E-3</c:v>
                </c:pt>
                <c:pt idx="4">
                  <c:v>1.5683814303638645E-3</c:v>
                </c:pt>
                <c:pt idx="5">
                  <c:v>1.3962580284836638E-3</c:v>
                </c:pt>
                <c:pt idx="6">
                  <c:v>1.2143290831815423E-3</c:v>
                </c:pt>
                <c:pt idx="7">
                  <c:v>1.0025062656641604E-3</c:v>
                </c:pt>
                <c:pt idx="8">
                  <c:v>6.9460523269275292E-4</c:v>
                </c:pt>
                <c:pt idx="9">
                  <c:v>5.0838840874428064E-4</c:v>
                </c:pt>
              </c:numCache>
            </c:numRef>
          </c:xVal>
          <c:yVal>
            <c:numRef>
              <c:f>Sheet1!$Z$14:$Z$23</c:f>
              <c:numCache>
                <c:formatCode>0.000</c:formatCode>
                <c:ptCount val="10"/>
                <c:pt idx="0">
                  <c:v>20.256758788391583</c:v>
                </c:pt>
                <c:pt idx="1">
                  <c:v>30.659776071240906</c:v>
                </c:pt>
                <c:pt idx="2">
                  <c:v>38.103670489230375</c:v>
                </c:pt>
                <c:pt idx="3">
                  <c:v>46.698846745508774</c:v>
                </c:pt>
                <c:pt idx="4">
                  <c:v>56.932505493491348</c:v>
                </c:pt>
                <c:pt idx="5">
                  <c:v>62.267614629181075</c:v>
                </c:pt>
                <c:pt idx="6">
                  <c:v>65.29217681253354</c:v>
                </c:pt>
                <c:pt idx="7">
                  <c:v>76.829682740335059</c:v>
                </c:pt>
                <c:pt idx="8">
                  <c:v>80.528703544181738</c:v>
                </c:pt>
                <c:pt idx="9">
                  <c:v>84.96775828077881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54-4687-B75C-91F4C614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21743"/>
        <c:axId val="147921263"/>
      </c:scatterChart>
      <c:valAx>
        <c:axId val="120972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09724239"/>
        <c:crosses val="autoZero"/>
        <c:crossBetween val="midCat"/>
      </c:valAx>
      <c:valAx>
        <c:axId val="12097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09722799"/>
        <c:crosses val="autoZero"/>
        <c:crossBetween val="midCat"/>
      </c:valAx>
      <c:valAx>
        <c:axId val="147921263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7921743"/>
        <c:crosses val="max"/>
        <c:crossBetween val="midCat"/>
      </c:valAx>
      <c:valAx>
        <c:axId val="147921743"/>
        <c:scaling>
          <c:orientation val="minMax"/>
        </c:scaling>
        <c:delete val="1"/>
        <c:axPos val="b"/>
        <c:numFmt formatCode="0.000000" sourceLinked="1"/>
        <c:majorTickMark val="out"/>
        <c:minorTickMark val="none"/>
        <c:tickLblPos val="nextTo"/>
        <c:crossAx val="14792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405681</xdr:colOff>
      <xdr:row>26</xdr:row>
      <xdr:rowOff>42075</xdr:rowOff>
    </xdr:from>
    <xdr:to>
      <xdr:col>12</xdr:col>
      <xdr:colOff>225286</xdr:colOff>
      <xdr:row>57</xdr:row>
      <xdr:rowOff>125895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346A9-71BF-0EBE-6B4F-97B7A1B3E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3EDBD-A243-4919-B4B7-7A3E8B605F42}">
  <dimension ref="D4:AB23"/>
  <sheetViews>
    <sheetView tabSelected="1" topLeftCell="D10" zoomScale="115" zoomScaleNormal="115" workbookViewId="0">
      <selection activeCell="M10" sqref="M10"/>
    </sheetView>
  </sheetViews>
  <sheetFormatPr defaultRowHeight="13.8" x14ac:dyDescent="0.25"/>
  <cols>
    <col min="8" max="8" width="9.3984375" bestFit="1" customWidth="1"/>
    <col min="13" max="13" width="12.19921875" customWidth="1"/>
    <col min="17" max="18" width="9.3984375" bestFit="1" customWidth="1"/>
    <col min="21" max="21" width="9.3984375" bestFit="1" customWidth="1"/>
    <col min="22" max="22" width="9.09765625" customWidth="1"/>
    <col min="26" max="26" width="9.3984375" bestFit="1" customWidth="1"/>
  </cols>
  <sheetData>
    <row r="4" spans="4:28" x14ac:dyDescent="0.25">
      <c r="D4" s="13" t="s">
        <v>0</v>
      </c>
      <c r="E4" s="13" t="s">
        <v>4</v>
      </c>
      <c r="F4" s="13"/>
      <c r="G4" s="13"/>
      <c r="H4" s="1">
        <v>50.8</v>
      </c>
      <c r="I4" s="12" t="s">
        <v>2</v>
      </c>
      <c r="J4" s="12"/>
      <c r="K4" s="12"/>
      <c r="L4" s="13">
        <v>540</v>
      </c>
    </row>
    <row r="5" spans="4:28" x14ac:dyDescent="0.25">
      <c r="D5" s="13"/>
      <c r="E5" s="13" t="s">
        <v>5</v>
      </c>
      <c r="F5" s="13"/>
      <c r="G5" s="13"/>
      <c r="H5" s="3">
        <f>(PI()/4*((H4/1000)^2))</f>
        <v>2.0268299163899908E-3</v>
      </c>
      <c r="I5" s="12"/>
      <c r="J5" s="12"/>
      <c r="K5" s="12"/>
      <c r="L5" s="13"/>
    </row>
    <row r="6" spans="4:28" x14ac:dyDescent="0.25">
      <c r="D6" s="13" t="s">
        <v>1</v>
      </c>
      <c r="E6" s="13" t="s">
        <v>6</v>
      </c>
      <c r="F6" s="13"/>
      <c r="G6" s="13"/>
      <c r="H6" s="1">
        <v>38.1</v>
      </c>
      <c r="I6" s="12" t="s">
        <v>3</v>
      </c>
      <c r="J6" s="12"/>
      <c r="K6" s="12"/>
      <c r="L6" s="13">
        <v>245</v>
      </c>
    </row>
    <row r="7" spans="4:28" x14ac:dyDescent="0.25">
      <c r="D7" s="13"/>
      <c r="E7" s="13" t="s">
        <v>7</v>
      </c>
      <c r="F7" s="13"/>
      <c r="G7" s="13"/>
      <c r="H7" s="2">
        <f>(PI()/4*((H6/1000)^2))</f>
        <v>1.1400918279693699E-3</v>
      </c>
      <c r="I7" s="12"/>
      <c r="J7" s="12"/>
      <c r="K7" s="12"/>
      <c r="L7" s="13"/>
    </row>
    <row r="8" spans="4:28" x14ac:dyDescent="0.25">
      <c r="D8" s="13" t="s">
        <v>8</v>
      </c>
      <c r="E8" s="13"/>
      <c r="F8" s="13"/>
      <c r="G8" s="13"/>
      <c r="H8" s="1">
        <v>1.25</v>
      </c>
      <c r="I8" s="13" t="s">
        <v>9</v>
      </c>
      <c r="J8" s="13"/>
      <c r="K8" s="13"/>
      <c r="L8" s="1">
        <f>(L4-L6)</f>
        <v>295</v>
      </c>
    </row>
    <row r="9" spans="4:28" x14ac:dyDescent="0.25">
      <c r="D9" s="13" t="s">
        <v>36</v>
      </c>
      <c r="E9" s="13"/>
      <c r="F9" s="13"/>
      <c r="G9" s="13"/>
      <c r="H9" s="1">
        <v>120</v>
      </c>
      <c r="I9" s="13" t="s">
        <v>10</v>
      </c>
      <c r="J9" s="13"/>
      <c r="K9" s="13"/>
      <c r="L9" s="1">
        <v>193</v>
      </c>
    </row>
    <row r="11" spans="4:28" ht="15" customHeight="1" x14ac:dyDescent="0.25"/>
    <row r="12" spans="4:28" ht="32.4" customHeight="1" x14ac:dyDescent="0.25">
      <c r="D12" s="13" t="s">
        <v>11</v>
      </c>
      <c r="E12" s="13" t="s">
        <v>12</v>
      </c>
      <c r="F12" s="13" t="s">
        <v>13</v>
      </c>
      <c r="G12" s="13" t="s">
        <v>14</v>
      </c>
      <c r="H12" s="13"/>
      <c r="I12" s="13"/>
      <c r="J12" s="13" t="s">
        <v>19</v>
      </c>
      <c r="K12" s="12" t="s">
        <v>20</v>
      </c>
      <c r="L12" s="12"/>
      <c r="M12" s="12" t="s">
        <v>18</v>
      </c>
      <c r="O12" s="11" t="s">
        <v>11</v>
      </c>
      <c r="P12" s="11" t="s">
        <v>23</v>
      </c>
      <c r="Q12" s="11" t="s">
        <v>24</v>
      </c>
      <c r="R12" s="11" t="s">
        <v>25</v>
      </c>
      <c r="S12" s="11" t="s">
        <v>26</v>
      </c>
      <c r="T12" s="11" t="s">
        <v>27</v>
      </c>
      <c r="U12" s="11" t="s">
        <v>28</v>
      </c>
      <c r="V12" s="11" t="s">
        <v>29</v>
      </c>
      <c r="W12" s="11" t="s">
        <v>30</v>
      </c>
      <c r="X12" s="11" t="s">
        <v>31</v>
      </c>
      <c r="Y12" s="11" t="s">
        <v>32</v>
      </c>
      <c r="Z12" s="11" t="s">
        <v>33</v>
      </c>
      <c r="AA12" s="11" t="s">
        <v>34</v>
      </c>
      <c r="AB12" s="11" t="s">
        <v>35</v>
      </c>
    </row>
    <row r="13" spans="4:28" ht="25.8" customHeight="1" x14ac:dyDescent="0.25">
      <c r="D13" s="13"/>
      <c r="E13" s="13"/>
      <c r="F13" s="13"/>
      <c r="G13" s="1" t="s">
        <v>15</v>
      </c>
      <c r="H13" s="1" t="s">
        <v>16</v>
      </c>
      <c r="I13" s="1" t="s">
        <v>17</v>
      </c>
      <c r="J13" s="13"/>
      <c r="K13" s="1" t="s">
        <v>21</v>
      </c>
      <c r="L13" s="1" t="s">
        <v>22</v>
      </c>
      <c r="M13" s="12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4:28" x14ac:dyDescent="0.25">
      <c r="D14" s="1">
        <v>1</v>
      </c>
      <c r="E14" s="10">
        <v>-0.13900000000000001</v>
      </c>
      <c r="F14" s="9">
        <v>0.2</v>
      </c>
      <c r="G14" s="1">
        <v>0</v>
      </c>
      <c r="H14" s="1">
        <v>70</v>
      </c>
      <c r="I14" s="1">
        <f>H14-G14</f>
        <v>70</v>
      </c>
      <c r="J14" s="1">
        <v>34.659999999999997</v>
      </c>
      <c r="K14" s="1">
        <v>2.5</v>
      </c>
      <c r="L14" s="1">
        <f>K14-H$8</f>
        <v>1.25</v>
      </c>
      <c r="M14" s="1">
        <v>2450</v>
      </c>
      <c r="O14" s="4">
        <v>1</v>
      </c>
      <c r="P14" s="5">
        <f>(I14*(10^-3))/J14</f>
        <v>2.0196191575302946E-3</v>
      </c>
      <c r="Q14" s="6">
        <f>P14/H$5</f>
        <v>0.99644234634520334</v>
      </c>
      <c r="R14" s="6">
        <f>P14/H$7</f>
        <v>1.7714530601692502</v>
      </c>
      <c r="S14" s="8">
        <f>E14*100000/(9.81*10^3)</f>
        <v>-1.4169215086646281</v>
      </c>
      <c r="T14" s="8">
        <f>F14*100000/(9.81*10^3)</f>
        <v>2.038735983690112</v>
      </c>
      <c r="U14" s="6">
        <f>T14-S14+(((R14^2)-(Q14^2))/(2*9.81))+(L$8/1000)</f>
        <v>3.8599922831189124</v>
      </c>
      <c r="V14" s="6">
        <f>L14*9.81*(H$9/1000)</f>
        <v>1.4715</v>
      </c>
      <c r="W14" s="6">
        <f>M14/60</f>
        <v>40.833333333333336</v>
      </c>
      <c r="X14" s="8">
        <f>9810*P14*U14</f>
        <v>76.475957900108412</v>
      </c>
      <c r="Y14" s="6">
        <f>2*PI()*W14*V14</f>
        <v>377.53304316351944</v>
      </c>
      <c r="Z14" s="6">
        <f>(X14/Y14)*100</f>
        <v>20.256758788391583</v>
      </c>
      <c r="AA14" s="6">
        <f>(9.81*U14)/((W14^2)*((L$9/1000)^2))</f>
        <v>0.60969292840479872</v>
      </c>
      <c r="AB14" s="7">
        <f>P14/(W14*(0.193^3))</f>
        <v>6.8799094235505297E-3</v>
      </c>
    </row>
    <row r="15" spans="4:28" x14ac:dyDescent="0.25">
      <c r="D15" s="1">
        <v>2</v>
      </c>
      <c r="E15" s="10">
        <v>-0.13900000000000001</v>
      </c>
      <c r="F15" s="9">
        <v>0.4</v>
      </c>
      <c r="G15" s="1">
        <v>0</v>
      </c>
      <c r="H15" s="1">
        <v>60</v>
      </c>
      <c r="I15" s="1">
        <f t="shared" ref="I15:I23" si="0">H15-G15</f>
        <v>60</v>
      </c>
      <c r="J15" s="1">
        <v>31.13</v>
      </c>
      <c r="K15" s="1">
        <v>2.4500000000000002</v>
      </c>
      <c r="L15" s="1">
        <f t="shared" ref="L15:L23" si="1">K15-H$8</f>
        <v>1.2000000000000002</v>
      </c>
      <c r="M15" s="1">
        <v>2455</v>
      </c>
      <c r="O15" s="4">
        <v>2</v>
      </c>
      <c r="P15" s="5">
        <f t="shared" ref="P15:P23" si="2">(I15*(10^-3))/J15</f>
        <v>1.9274012206874397E-3</v>
      </c>
      <c r="Q15" s="6">
        <f t="shared" ref="Q15:Q23" si="3">P15/H$5</f>
        <v>0.95094373982813285</v>
      </c>
      <c r="R15" s="6">
        <f t="shared" ref="R15:R23" si="4">P15/H$7</f>
        <v>1.6905666485833473</v>
      </c>
      <c r="S15" s="8">
        <f t="shared" ref="S15:S23" si="5">E15*100000/(9.81*10^3)</f>
        <v>-1.4169215086646281</v>
      </c>
      <c r="T15" s="8">
        <f t="shared" ref="T15:T23" si="6">F15*100000/(9.81*10^3)</f>
        <v>4.077471967380224</v>
      </c>
      <c r="U15" s="6">
        <f t="shared" ref="U15:U23" si="7">T15-S15+(((R15^2)-(Q15^2))/(2*9.81))+(L$8/1000)</f>
        <v>5.8889715390919477</v>
      </c>
      <c r="V15" s="6">
        <f t="shared" ref="V15:V23" si="8">L15*9.81*(H$9/1000)</f>
        <v>1.4126400000000001</v>
      </c>
      <c r="W15" s="6">
        <f t="shared" ref="W15:W23" si="9">M15/60</f>
        <v>40.916666666666664</v>
      </c>
      <c r="X15" s="8">
        <f t="shared" ref="X15:X22" si="10">9810*P15*U15</f>
        <v>111.34753125311663</v>
      </c>
      <c r="Y15" s="6">
        <f t="shared" ref="Y15:Y22" si="11">2*PI()*W15*V15</f>
        <v>363.17137801133981</v>
      </c>
      <c r="Z15" s="6">
        <f t="shared" ref="Z15:Z23" si="12">(X15/Y15)*100</f>
        <v>30.659776071240906</v>
      </c>
      <c r="AA15" s="6">
        <f t="shared" ref="AA15:AA23" si="13">(9.81*U15)/((W15^2)*((L$9/1000)^2))</f>
        <v>0.92638892119278071</v>
      </c>
      <c r="AB15" s="7">
        <f t="shared" ref="AB15:AB23" si="14">P15/(W15*(0.193^3))</f>
        <v>6.5523932854019157E-3</v>
      </c>
    </row>
    <row r="16" spans="4:28" x14ac:dyDescent="0.25">
      <c r="D16" s="1">
        <v>3</v>
      </c>
      <c r="E16" s="10">
        <v>-0.12</v>
      </c>
      <c r="F16" s="9">
        <v>0.6</v>
      </c>
      <c r="G16" s="1">
        <v>0</v>
      </c>
      <c r="H16" s="1">
        <v>60</v>
      </c>
      <c r="I16" s="1">
        <f t="shared" si="0"/>
        <v>60</v>
      </c>
      <c r="J16" s="1">
        <v>32.840000000000003</v>
      </c>
      <c r="K16" s="1">
        <v>2.4500000000000002</v>
      </c>
      <c r="L16" s="1">
        <f t="shared" si="1"/>
        <v>1.2000000000000002</v>
      </c>
      <c r="M16" s="1">
        <v>2456</v>
      </c>
      <c r="O16" s="4">
        <v>3</v>
      </c>
      <c r="P16" s="5">
        <f t="shared" si="2"/>
        <v>1.8270401948842871E-3</v>
      </c>
      <c r="Q16" s="6">
        <f t="shared" si="3"/>
        <v>0.90142748540955464</v>
      </c>
      <c r="R16" s="6">
        <f t="shared" si="4"/>
        <v>1.6025377518392081</v>
      </c>
      <c r="S16" s="8">
        <f t="shared" si="5"/>
        <v>-1.2232415902140672</v>
      </c>
      <c r="T16" s="8">
        <f t="shared" si="6"/>
        <v>6.1162079510703364</v>
      </c>
      <c r="U16" s="6">
        <f t="shared" si="7"/>
        <v>7.723927407472889</v>
      </c>
      <c r="V16" s="6">
        <f t="shared" si="8"/>
        <v>1.4126400000000001</v>
      </c>
      <c r="W16" s="6">
        <f t="shared" si="9"/>
        <v>40.93333333333333</v>
      </c>
      <c r="X16" s="8">
        <f t="shared" si="10"/>
        <v>138.43799244940749</v>
      </c>
      <c r="Y16" s="6">
        <f t="shared" si="11"/>
        <v>363.31930932621208</v>
      </c>
      <c r="Z16" s="6">
        <f t="shared" si="12"/>
        <v>38.103670489230375</v>
      </c>
      <c r="AA16" s="8">
        <f t="shared" si="13"/>
        <v>1.2140549629322854</v>
      </c>
      <c r="AB16" s="7">
        <f t="shared" si="14"/>
        <v>6.2086769444606154E-3</v>
      </c>
    </row>
    <row r="17" spans="4:28" x14ac:dyDescent="0.25">
      <c r="D17" s="1">
        <v>4</v>
      </c>
      <c r="E17" s="10">
        <v>-0.122</v>
      </c>
      <c r="F17" s="9">
        <v>0.8</v>
      </c>
      <c r="G17" s="1">
        <v>0</v>
      </c>
      <c r="H17" s="1">
        <v>60</v>
      </c>
      <c r="I17" s="1">
        <f t="shared" si="0"/>
        <v>60</v>
      </c>
      <c r="J17" s="1">
        <v>35.369999999999997</v>
      </c>
      <c r="K17" s="1">
        <v>2.4</v>
      </c>
      <c r="L17" s="1">
        <f t="shared" si="1"/>
        <v>1.1499999999999999</v>
      </c>
      <c r="M17" s="1">
        <v>2456</v>
      </c>
      <c r="O17" s="4">
        <v>4</v>
      </c>
      <c r="P17" s="5">
        <f t="shared" si="2"/>
        <v>1.6963528413910093E-3</v>
      </c>
      <c r="Q17" s="6">
        <f t="shared" si="3"/>
        <v>0.83694878769719472</v>
      </c>
      <c r="R17" s="6">
        <f t="shared" si="4"/>
        <v>1.4879089559061238</v>
      </c>
      <c r="S17" s="8">
        <f t="shared" si="5"/>
        <v>-1.2436289500509683</v>
      </c>
      <c r="T17" s="8">
        <f t="shared" si="6"/>
        <v>8.154943934760448</v>
      </c>
      <c r="U17" s="6">
        <f t="shared" si="7"/>
        <v>9.77070794025677</v>
      </c>
      <c r="V17" s="6">
        <f t="shared" si="8"/>
        <v>1.35378</v>
      </c>
      <c r="W17" s="6">
        <f t="shared" si="9"/>
        <v>40.93333333333333</v>
      </c>
      <c r="X17" s="8">
        <f t="shared" si="10"/>
        <v>162.59651381495999</v>
      </c>
      <c r="Y17" s="6">
        <f t="shared" si="11"/>
        <v>348.18100477095317</v>
      </c>
      <c r="Z17" s="6">
        <f t="shared" si="12"/>
        <v>46.698846745508774</v>
      </c>
      <c r="AA17" s="8">
        <f t="shared" si="13"/>
        <v>1.5357700610642691</v>
      </c>
      <c r="AB17" s="7">
        <f t="shared" si="14"/>
        <v>5.7645731087386668E-3</v>
      </c>
    </row>
    <row r="18" spans="4:28" x14ac:dyDescent="0.25">
      <c r="D18" s="1">
        <v>5</v>
      </c>
      <c r="E18" s="10">
        <v>-0.12</v>
      </c>
      <c r="F18" s="9">
        <v>1</v>
      </c>
      <c r="G18" s="1">
        <v>0</v>
      </c>
      <c r="H18" s="1">
        <v>50</v>
      </c>
      <c r="I18" s="1">
        <f t="shared" si="0"/>
        <v>50</v>
      </c>
      <c r="J18" s="1">
        <v>31.88</v>
      </c>
      <c r="K18" s="1">
        <v>2.2999999999999998</v>
      </c>
      <c r="L18" s="1">
        <f t="shared" si="1"/>
        <v>1.0499999999999998</v>
      </c>
      <c r="M18" s="1">
        <v>2459</v>
      </c>
      <c r="O18" s="4">
        <v>5</v>
      </c>
      <c r="P18" s="5">
        <f t="shared" si="2"/>
        <v>1.5683814303638645E-3</v>
      </c>
      <c r="Q18" s="6">
        <f t="shared" si="3"/>
        <v>0.77381008523760397</v>
      </c>
      <c r="R18" s="6">
        <f t="shared" si="4"/>
        <v>1.3756623737557403</v>
      </c>
      <c r="S18" s="8">
        <f t="shared" si="5"/>
        <v>-1.2232415902140672</v>
      </c>
      <c r="T18" s="8">
        <f t="shared" si="6"/>
        <v>10.193679918450561</v>
      </c>
      <c r="U18" s="6">
        <f t="shared" si="7"/>
        <v>11.777857539171858</v>
      </c>
      <c r="V18" s="6">
        <f t="shared" si="8"/>
        <v>1.2360599999999999</v>
      </c>
      <c r="W18" s="6">
        <f t="shared" si="9"/>
        <v>40.983333333333334</v>
      </c>
      <c r="X18" s="8">
        <f t="shared" si="10"/>
        <v>181.2120176588393</v>
      </c>
      <c r="Y18" s="6">
        <f t="shared" si="11"/>
        <v>318.29271536197518</v>
      </c>
      <c r="Z18" s="6">
        <f t="shared" si="12"/>
        <v>56.932505493491348</v>
      </c>
      <c r="AA18" s="8">
        <f t="shared" si="13"/>
        <v>1.8467415885597727</v>
      </c>
      <c r="AB18" s="7">
        <f t="shared" si="14"/>
        <v>5.3231963560670705E-3</v>
      </c>
    </row>
    <row r="19" spans="4:28" x14ac:dyDescent="0.25">
      <c r="D19" s="1">
        <v>6</v>
      </c>
      <c r="E19" s="10">
        <v>-0.12</v>
      </c>
      <c r="F19" s="9">
        <v>1.2</v>
      </c>
      <c r="G19" s="1">
        <v>0</v>
      </c>
      <c r="H19" s="1">
        <v>50</v>
      </c>
      <c r="I19" s="1">
        <f t="shared" si="0"/>
        <v>50</v>
      </c>
      <c r="J19" s="1">
        <v>35.81</v>
      </c>
      <c r="K19" s="1">
        <v>2.25</v>
      </c>
      <c r="L19" s="1">
        <f t="shared" si="1"/>
        <v>1</v>
      </c>
      <c r="M19" s="1">
        <v>2463</v>
      </c>
      <c r="O19" s="4">
        <v>6</v>
      </c>
      <c r="P19" s="5">
        <f t="shared" si="2"/>
        <v>1.3962580284836638E-3</v>
      </c>
      <c r="Q19" s="6">
        <f t="shared" si="3"/>
        <v>0.68888761567648182</v>
      </c>
      <c r="R19" s="6">
        <f t="shared" si="4"/>
        <v>1.2246890945359676</v>
      </c>
      <c r="S19" s="8">
        <f t="shared" si="5"/>
        <v>-1.2232415902140672</v>
      </c>
      <c r="T19" s="8">
        <f t="shared" si="6"/>
        <v>12.232415902140673</v>
      </c>
      <c r="U19" s="6">
        <f t="shared" si="7"/>
        <v>13.802915251337559</v>
      </c>
      <c r="V19" s="6">
        <f t="shared" si="8"/>
        <v>1.1772</v>
      </c>
      <c r="W19" s="6">
        <f t="shared" si="9"/>
        <v>41.05</v>
      </c>
      <c r="X19" s="8">
        <f t="shared" si="10"/>
        <v>189.06255042672643</v>
      </c>
      <c r="Y19" s="6">
        <f t="shared" si="11"/>
        <v>303.62902377526473</v>
      </c>
      <c r="Z19" s="6">
        <f t="shared" si="12"/>
        <v>62.267614629181075</v>
      </c>
      <c r="AA19" s="8">
        <f t="shared" si="13"/>
        <v>2.1572421033545428</v>
      </c>
      <c r="AB19" s="7">
        <f t="shared" si="14"/>
        <v>4.7313011807984338E-3</v>
      </c>
    </row>
    <row r="20" spans="4:28" x14ac:dyDescent="0.25">
      <c r="D20" s="1">
        <v>7</v>
      </c>
      <c r="E20" s="10">
        <v>-0.12</v>
      </c>
      <c r="F20" s="9">
        <v>1.4</v>
      </c>
      <c r="G20" s="1">
        <v>0</v>
      </c>
      <c r="H20" s="1">
        <v>40</v>
      </c>
      <c r="I20" s="1">
        <f t="shared" si="0"/>
        <v>40</v>
      </c>
      <c r="J20" s="1">
        <v>32.94</v>
      </c>
      <c r="K20" s="1">
        <v>2.2000000000000002</v>
      </c>
      <c r="L20" s="1">
        <f t="shared" si="1"/>
        <v>0.95000000000000018</v>
      </c>
      <c r="M20" s="1">
        <v>2466</v>
      </c>
      <c r="O20" s="4">
        <v>7</v>
      </c>
      <c r="P20" s="5">
        <f t="shared" si="2"/>
        <v>1.2143290831815423E-3</v>
      </c>
      <c r="Q20" s="6">
        <f t="shared" si="3"/>
        <v>0.59912727425318313</v>
      </c>
      <c r="R20" s="6">
        <f t="shared" si="4"/>
        <v>1.0651151542278812</v>
      </c>
      <c r="S20" s="8">
        <f t="shared" si="5"/>
        <v>-1.2232415902140672</v>
      </c>
      <c r="T20" s="8">
        <f t="shared" si="6"/>
        <v>14.271151885830784</v>
      </c>
      <c r="U20" s="6">
        <f t="shared" si="7"/>
        <v>15.828920326249328</v>
      </c>
      <c r="V20" s="6">
        <f t="shared" si="8"/>
        <v>1.1183400000000001</v>
      </c>
      <c r="W20" s="6">
        <f t="shared" si="9"/>
        <v>41.1</v>
      </c>
      <c r="X20" s="8">
        <f t="shared" si="10"/>
        <v>188.56309459684991</v>
      </c>
      <c r="Y20" s="6">
        <f t="shared" si="11"/>
        <v>288.79890945932311</v>
      </c>
      <c r="Z20" s="6">
        <f t="shared" si="12"/>
        <v>65.29217681253354</v>
      </c>
      <c r="AA20" s="8">
        <f t="shared" si="13"/>
        <v>2.4678686367212239</v>
      </c>
      <c r="AB20" s="7">
        <f t="shared" si="14"/>
        <v>4.1098185458035702E-3</v>
      </c>
    </row>
    <row r="21" spans="4:28" x14ac:dyDescent="0.25">
      <c r="D21" s="1">
        <v>8</v>
      </c>
      <c r="E21" s="10">
        <v>-0.12</v>
      </c>
      <c r="F21" s="9">
        <v>1.6</v>
      </c>
      <c r="G21" s="1">
        <v>0</v>
      </c>
      <c r="H21" s="1">
        <v>40</v>
      </c>
      <c r="I21" s="1">
        <f t="shared" si="0"/>
        <v>40</v>
      </c>
      <c r="J21" s="1">
        <v>39.9</v>
      </c>
      <c r="K21" s="1">
        <v>2</v>
      </c>
      <c r="L21" s="1">
        <f t="shared" si="1"/>
        <v>0.75</v>
      </c>
      <c r="M21" s="1">
        <v>2472</v>
      </c>
      <c r="O21" s="4">
        <v>8</v>
      </c>
      <c r="P21" s="5">
        <f t="shared" si="2"/>
        <v>1.0025062656641604E-3</v>
      </c>
      <c r="Q21" s="6">
        <f t="shared" si="3"/>
        <v>0.49461785498495869</v>
      </c>
      <c r="R21" s="6">
        <f t="shared" si="4"/>
        <v>0.87932063108437086</v>
      </c>
      <c r="S21" s="8">
        <f t="shared" si="5"/>
        <v>-1.2232415902140672</v>
      </c>
      <c r="T21" s="8">
        <f t="shared" si="6"/>
        <v>16.309887869520896</v>
      </c>
      <c r="U21" s="6">
        <f t="shared" si="7"/>
        <v>17.855069212527049</v>
      </c>
      <c r="V21" s="6">
        <f t="shared" si="8"/>
        <v>0.88289999999999991</v>
      </c>
      <c r="W21" s="6">
        <f t="shared" si="9"/>
        <v>41.2</v>
      </c>
      <c r="X21" s="8">
        <f t="shared" si="10"/>
        <v>175.59722202996525</v>
      </c>
      <c r="Y21" s="6">
        <f t="shared" si="11"/>
        <v>228.5538814776049</v>
      </c>
      <c r="Z21" s="6">
        <f t="shared" si="12"/>
        <v>76.829682740335059</v>
      </c>
      <c r="AA21" s="8">
        <f t="shared" si="13"/>
        <v>2.7702661494745673</v>
      </c>
      <c r="AB21" s="7">
        <f t="shared" si="14"/>
        <v>3.3846826295954881E-3</v>
      </c>
    </row>
    <row r="22" spans="4:28" x14ac:dyDescent="0.25">
      <c r="D22" s="1">
        <v>9</v>
      </c>
      <c r="E22" s="10">
        <v>-0.12</v>
      </c>
      <c r="F22" s="9">
        <v>1.8</v>
      </c>
      <c r="G22" s="1">
        <v>0</v>
      </c>
      <c r="H22" s="1">
        <v>30</v>
      </c>
      <c r="I22" s="1">
        <f t="shared" si="0"/>
        <v>30</v>
      </c>
      <c r="J22" s="1">
        <v>43.19</v>
      </c>
      <c r="K22" s="1">
        <v>1.8</v>
      </c>
      <c r="L22" s="1">
        <f t="shared" si="1"/>
        <v>0.55000000000000004</v>
      </c>
      <c r="M22" s="1">
        <v>2481</v>
      </c>
      <c r="O22" s="4">
        <v>9</v>
      </c>
      <c r="P22" s="5">
        <f t="shared" si="2"/>
        <v>6.9460523269275292E-4</v>
      </c>
      <c r="Q22" s="6">
        <f t="shared" si="3"/>
        <v>0.34270523988017798</v>
      </c>
      <c r="R22" s="6">
        <f t="shared" si="4"/>
        <v>0.60925375978698304</v>
      </c>
      <c r="S22" s="8">
        <f t="shared" si="5"/>
        <v>-1.2232415902140672</v>
      </c>
      <c r="T22" s="8">
        <f t="shared" si="6"/>
        <v>18.348623853211009</v>
      </c>
      <c r="U22" s="6">
        <f t="shared" si="7"/>
        <v>19.879798331415557</v>
      </c>
      <c r="V22" s="6">
        <f t="shared" si="8"/>
        <v>0.64746000000000015</v>
      </c>
      <c r="W22" s="6">
        <f t="shared" si="9"/>
        <v>41.35</v>
      </c>
      <c r="X22" s="8">
        <f t="shared" si="10"/>
        <v>135.46248318906225</v>
      </c>
      <c r="Y22" s="6">
        <f t="shared" si="11"/>
        <v>168.21639642409161</v>
      </c>
      <c r="Z22" s="6">
        <f t="shared" si="12"/>
        <v>80.528703544181738</v>
      </c>
      <c r="AA22" s="8">
        <f t="shared" si="13"/>
        <v>3.062071561120006</v>
      </c>
      <c r="AB22" s="7">
        <f t="shared" si="14"/>
        <v>2.336633558842287E-3</v>
      </c>
    </row>
    <row r="23" spans="4:28" x14ac:dyDescent="0.25">
      <c r="D23" s="1">
        <v>10</v>
      </c>
      <c r="E23" s="10">
        <v>-0.12</v>
      </c>
      <c r="F23" s="9">
        <v>1.9</v>
      </c>
      <c r="G23" s="1">
        <v>0</v>
      </c>
      <c r="H23" s="1">
        <v>20</v>
      </c>
      <c r="I23" s="1">
        <f t="shared" si="0"/>
        <v>20</v>
      </c>
      <c r="J23" s="1">
        <v>39.340000000000003</v>
      </c>
      <c r="K23" s="1">
        <v>1.65</v>
      </c>
      <c r="L23" s="1">
        <f t="shared" si="1"/>
        <v>0.39999999999999991</v>
      </c>
      <c r="M23" s="1">
        <v>2487</v>
      </c>
      <c r="O23" s="4">
        <v>10</v>
      </c>
      <c r="P23" s="5">
        <f t="shared" si="2"/>
        <v>5.0838840874428064E-4</v>
      </c>
      <c r="Q23" s="6">
        <f t="shared" si="3"/>
        <v>0.25082933927173173</v>
      </c>
      <c r="R23" s="6">
        <f t="shared" si="4"/>
        <v>0.44591882537196748</v>
      </c>
      <c r="S23" s="8">
        <f t="shared" si="5"/>
        <v>-1.2232415902140672</v>
      </c>
      <c r="T23" s="8">
        <f t="shared" si="6"/>
        <v>19.367991845056064</v>
      </c>
      <c r="U23" s="6">
        <f t="shared" si="7"/>
        <v>20.893161480192742</v>
      </c>
      <c r="V23" s="6">
        <f t="shared" si="8"/>
        <v>0.47087999999999991</v>
      </c>
      <c r="W23" s="6">
        <f t="shared" si="9"/>
        <v>41.45</v>
      </c>
      <c r="X23" s="8">
        <f>9810*P23*U23</f>
        <v>104.2002613729999</v>
      </c>
      <c r="Y23" s="6">
        <f>2*PI()*W23*V23</f>
        <v>122.63506002908379</v>
      </c>
      <c r="Z23" s="6">
        <f t="shared" si="12"/>
        <v>84.96775828077881</v>
      </c>
      <c r="AA23" s="8">
        <f t="shared" si="13"/>
        <v>3.2026500063851007</v>
      </c>
      <c r="AB23" s="7">
        <f t="shared" si="14"/>
        <v>1.7060791605334308E-3</v>
      </c>
    </row>
  </sheetData>
  <mergeCells count="35">
    <mergeCell ref="D9:G9"/>
    <mergeCell ref="I8:K8"/>
    <mergeCell ref="I9:K9"/>
    <mergeCell ref="D4:D5"/>
    <mergeCell ref="D6:D7"/>
    <mergeCell ref="E4:G4"/>
    <mergeCell ref="E5:G5"/>
    <mergeCell ref="E6:G6"/>
    <mergeCell ref="E7:G7"/>
    <mergeCell ref="I4:K5"/>
    <mergeCell ref="L4:L5"/>
    <mergeCell ref="I6:K7"/>
    <mergeCell ref="L6:L7"/>
    <mergeCell ref="D8:G8"/>
    <mergeCell ref="S12:S13"/>
    <mergeCell ref="G12:I12"/>
    <mergeCell ref="D12:D13"/>
    <mergeCell ref="E12:E13"/>
    <mergeCell ref="F12:F13"/>
    <mergeCell ref="J12:J13"/>
    <mergeCell ref="K12:L12"/>
    <mergeCell ref="M12:M13"/>
    <mergeCell ref="O12:O13"/>
    <mergeCell ref="P12:P13"/>
    <mergeCell ref="Q12:Q13"/>
    <mergeCell ref="R12:R13"/>
    <mergeCell ref="Z12:Z13"/>
    <mergeCell ref="AA12:AA13"/>
    <mergeCell ref="AB12:AB13"/>
    <mergeCell ref="T12:T13"/>
    <mergeCell ref="U12:U13"/>
    <mergeCell ref="V12:V13"/>
    <mergeCell ref="W12:W13"/>
    <mergeCell ref="X12:X13"/>
    <mergeCell ref="Y12:Y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2023-07-24T10:31:54Z</dcterms:created>
  <dcterms:modified xsi:type="dcterms:W3CDTF">2023-07-24T12:53:44Z</dcterms:modified>
</cp:coreProperties>
</file>