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FLUID\lab6\"/>
    </mc:Choice>
  </mc:AlternateContent>
  <xr:revisionPtr revIDLastSave="0" documentId="8_{C3284687-AC21-411C-B7F0-C6811A6C439A}" xr6:coauthVersionLast="47" xr6:coauthVersionMax="47" xr10:uidLastSave="{00000000-0000-0000-0000-000000000000}"/>
  <bookViews>
    <workbookView xWindow="28680" yWindow="-120" windowWidth="29040" windowHeight="15720" xr2:uid="{CA5FD5B2-F1A5-CC4D-AC35-9F4910FC58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J26" i="1" s="1"/>
  <c r="M26" i="1" s="1"/>
  <c r="P26" i="1" s="1"/>
  <c r="I27" i="1"/>
  <c r="I12" i="1"/>
  <c r="I13" i="1"/>
  <c r="J13" i="1" s="1"/>
  <c r="H23" i="1"/>
  <c r="I23" i="1" s="1"/>
  <c r="H24" i="1"/>
  <c r="I24" i="1" s="1"/>
  <c r="J24" i="1" s="1"/>
  <c r="M24" i="1" s="1"/>
  <c r="P24" i="1" s="1"/>
  <c r="H25" i="1"/>
  <c r="I25" i="1" s="1"/>
  <c r="J25" i="1" s="1"/>
  <c r="M25" i="1" s="1"/>
  <c r="P25" i="1" s="1"/>
  <c r="H26" i="1"/>
  <c r="H27" i="1"/>
  <c r="H28" i="1"/>
  <c r="I28" i="1" s="1"/>
  <c r="H29" i="1"/>
  <c r="I29" i="1" s="1"/>
  <c r="J29" i="1" s="1"/>
  <c r="H30" i="1"/>
  <c r="I30" i="1" s="1"/>
  <c r="H31" i="1"/>
  <c r="I31" i="1" s="1"/>
  <c r="H10" i="1"/>
  <c r="I10" i="1" s="1"/>
  <c r="J10" i="1" s="1"/>
  <c r="M10" i="1" s="1"/>
  <c r="P10" i="1" s="1"/>
  <c r="H11" i="1"/>
  <c r="I11" i="1" s="1"/>
  <c r="J11" i="1" s="1"/>
  <c r="M11" i="1" s="1"/>
  <c r="P11" i="1" s="1"/>
  <c r="H12" i="1"/>
  <c r="H13" i="1"/>
  <c r="H14" i="1"/>
  <c r="I14" i="1" s="1"/>
  <c r="J14" i="1" s="1"/>
  <c r="H15" i="1"/>
  <c r="I15" i="1" s="1"/>
  <c r="J15" i="1" s="1"/>
  <c r="H16" i="1"/>
  <c r="I16" i="1" s="1"/>
  <c r="H17" i="1"/>
  <c r="I17" i="1" s="1"/>
  <c r="H18" i="1"/>
  <c r="I18" i="1" s="1"/>
  <c r="J18" i="1" s="1"/>
  <c r="M18" i="1" s="1"/>
  <c r="P18" i="1" s="1"/>
  <c r="L23" i="1"/>
  <c r="Q23" i="1" s="1"/>
  <c r="K31" i="1"/>
  <c r="L31" i="1" s="1"/>
  <c r="Q31" i="1" s="1"/>
  <c r="K23" i="1"/>
  <c r="K24" i="1"/>
  <c r="L24" i="1" s="1"/>
  <c r="Q24" i="1" s="1"/>
  <c r="K25" i="1"/>
  <c r="L25" i="1" s="1"/>
  <c r="Q25" i="1" s="1"/>
  <c r="K26" i="1"/>
  <c r="L26" i="1" s="1"/>
  <c r="Q26" i="1" s="1"/>
  <c r="K27" i="1"/>
  <c r="L27" i="1" s="1"/>
  <c r="Q27" i="1" s="1"/>
  <c r="K28" i="1"/>
  <c r="L28" i="1" s="1"/>
  <c r="Q28" i="1" s="1"/>
  <c r="K29" i="1"/>
  <c r="L29" i="1" s="1"/>
  <c r="Q29" i="1" s="1"/>
  <c r="K30" i="1"/>
  <c r="L30" i="1" s="1"/>
  <c r="Q30" i="1" s="1"/>
  <c r="K22" i="1"/>
  <c r="L22" i="1" s="1"/>
  <c r="Q22" i="1" s="1"/>
  <c r="K10" i="1"/>
  <c r="K11" i="1"/>
  <c r="K12" i="1"/>
  <c r="K13" i="1"/>
  <c r="L13" i="1" s="1"/>
  <c r="Q13" i="1" s="1"/>
  <c r="K14" i="1"/>
  <c r="L14" i="1" s="1"/>
  <c r="Q14" i="1" s="1"/>
  <c r="K15" i="1"/>
  <c r="L15" i="1" s="1"/>
  <c r="Q15" i="1" s="1"/>
  <c r="K16" i="1"/>
  <c r="K17" i="1"/>
  <c r="L17" i="1" s="1"/>
  <c r="K18" i="1"/>
  <c r="K9" i="1"/>
  <c r="L9" i="1" s="1"/>
  <c r="Q9" i="1" s="1"/>
  <c r="I22" i="1"/>
  <c r="J22" i="1" s="1"/>
  <c r="M22" i="1" s="1"/>
  <c r="P22" i="1" s="1"/>
  <c r="I9" i="1"/>
  <c r="J9" i="1" s="1"/>
  <c r="H22" i="1"/>
  <c r="H9" i="1"/>
  <c r="L12" i="1" l="1"/>
  <c r="Q12" i="1" s="1"/>
  <c r="L11" i="1"/>
  <c r="Q11" i="1" s="1"/>
  <c r="S11" i="1" s="1"/>
  <c r="Q18" i="1"/>
  <c r="S18" i="1" s="1"/>
  <c r="Q10" i="1"/>
  <c r="S10" i="1" s="1"/>
  <c r="J27" i="1"/>
  <c r="M27" i="1" s="1"/>
  <c r="P27" i="1" s="1"/>
  <c r="R27" i="1" s="1"/>
  <c r="L18" i="1"/>
  <c r="L10" i="1"/>
  <c r="M9" i="1"/>
  <c r="P9" i="1" s="1"/>
  <c r="S9" i="1" s="1"/>
  <c r="Q32" i="1"/>
  <c r="W10" i="1" s="1"/>
  <c r="J12" i="1"/>
  <c r="M12" i="1" s="1"/>
  <c r="P12" i="1" s="1"/>
  <c r="L16" i="1"/>
  <c r="Q16" i="1" s="1"/>
  <c r="Q17" i="1"/>
  <c r="J17" i="1"/>
  <c r="M17" i="1" s="1"/>
  <c r="P17" i="1" s="1"/>
  <c r="R17" i="1" s="1"/>
  <c r="S25" i="1"/>
  <c r="R25" i="1"/>
  <c r="R26" i="1"/>
  <c r="S26" i="1"/>
  <c r="S24" i="1"/>
  <c r="R24" i="1"/>
  <c r="R9" i="1"/>
  <c r="R11" i="1"/>
  <c r="R10" i="1"/>
  <c r="S22" i="1"/>
  <c r="R22" i="1"/>
  <c r="R18" i="1"/>
  <c r="J16" i="1"/>
  <c r="M16" i="1" s="1"/>
  <c r="P16" i="1" s="1"/>
  <c r="J31" i="1"/>
  <c r="M31" i="1" s="1"/>
  <c r="P31" i="1" s="1"/>
  <c r="J23" i="1"/>
  <c r="M23" i="1" s="1"/>
  <c r="P23" i="1" s="1"/>
  <c r="M15" i="1"/>
  <c r="P15" i="1" s="1"/>
  <c r="M13" i="1"/>
  <c r="P13" i="1" s="1"/>
  <c r="M29" i="1"/>
  <c r="P29" i="1" s="1"/>
  <c r="J30" i="1"/>
  <c r="M30" i="1" s="1"/>
  <c r="P30" i="1" s="1"/>
  <c r="M14" i="1"/>
  <c r="P14" i="1" s="1"/>
  <c r="J28" i="1"/>
  <c r="M28" i="1" s="1"/>
  <c r="P28" i="1" s="1"/>
  <c r="Q19" i="1" l="1"/>
  <c r="W9" i="1" s="1"/>
  <c r="S27" i="1"/>
  <c r="S17" i="1"/>
  <c r="S31" i="1"/>
  <c r="R31" i="1"/>
  <c r="S16" i="1"/>
  <c r="R16" i="1"/>
  <c r="P32" i="1"/>
  <c r="V10" i="1" s="1"/>
  <c r="R28" i="1"/>
  <c r="S28" i="1"/>
  <c r="S30" i="1"/>
  <c r="R30" i="1"/>
  <c r="P19" i="1"/>
  <c r="V9" i="1" s="1"/>
  <c r="R14" i="1"/>
  <c r="S14" i="1"/>
  <c r="S29" i="1"/>
  <c r="R29" i="1"/>
  <c r="R13" i="1"/>
  <c r="S13" i="1"/>
  <c r="S23" i="1"/>
  <c r="R23" i="1"/>
  <c r="S15" i="1"/>
  <c r="R15" i="1"/>
  <c r="R12" i="1"/>
  <c r="S12" i="1"/>
  <c r="S32" i="1" l="1"/>
  <c r="R19" i="1"/>
  <c r="R32" i="1"/>
  <c r="S19" i="1"/>
  <c r="X9" i="1" s="1"/>
  <c r="Y9" i="1" s="1"/>
  <c r="X10" i="1"/>
  <c r="Y10" i="1" s="1"/>
</calcChain>
</file>

<file path=xl/sharedStrings.xml><?xml version="1.0" encoding="utf-8"?>
<sst xmlns="http://schemas.openxmlformats.org/spreadsheetml/2006/main" count="52" uniqueCount="31">
  <si>
    <t>เส้นผ่านศกหัวฉีดD(มม)</t>
  </si>
  <si>
    <t>ระยะจากหัวฉีดถึงฉากกั้นs(มม)</t>
  </si>
  <si>
    <t>ระยะจากจุดหมุนถึงฉากกั้นy(มม)</t>
  </si>
  <si>
    <t>น้ำหนักเลื่อนM(กรัม)</t>
  </si>
  <si>
    <t>การทดลองที่</t>
  </si>
  <si>
    <t>น้ำหนักน้ำW(กก)</t>
  </si>
  <si>
    <t>แผ่นราบ</t>
  </si>
  <si>
    <t>เวลา t วินาที</t>
  </si>
  <si>
    <t>ระยะx (มม)</t>
  </si>
  <si>
    <t>ถ้วยครึ่งทรงกลม</t>
  </si>
  <si>
    <t>ปริมาตรน้ำ V(ลบ.ม)*10^-3</t>
  </si>
  <si>
    <t>U(ม/วิ)</t>
  </si>
  <si>
    <t>พื้นที่หน้าตัดหัวฉีด A(ตร.มม)</t>
  </si>
  <si>
    <t>Q(ลบ.ม/วินาที)*10^-3</t>
  </si>
  <si>
    <t>V(ม/วิ)</t>
  </si>
  <si>
    <t>x(ม)</t>
  </si>
  <si>
    <t>Fx(N)</t>
  </si>
  <si>
    <t>pQv</t>
  </si>
  <si>
    <t>Xi</t>
  </si>
  <si>
    <t>Yi</t>
  </si>
  <si>
    <t>xi^2</t>
  </si>
  <si>
    <t>รวม</t>
  </si>
  <si>
    <t>XiYi</t>
  </si>
  <si>
    <t>ความสัมพันธ์</t>
  </si>
  <si>
    <t>Xbar</t>
  </si>
  <si>
    <t>Ybar</t>
  </si>
  <si>
    <t>m</t>
  </si>
  <si>
    <t>C</t>
  </si>
  <si>
    <t>Y=mx+c</t>
  </si>
  <si>
    <t>Fx=0.968pQv+0.036</t>
  </si>
  <si>
    <t>Fx=1.979pQv-0.166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</si>
</sst>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00"/>
  </numFmts>
  <fonts count="1" x14ac:knownFonts="1">
    <font>
      <sz val="12"/>
      <color theme="1"/>
      <name val="Tahoma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0" fillId="5" borderId="0" xfId="0" applyFill="1"/>
    <xf numFmtId="0" fontId="0" fillId="3" borderId="1" xfId="0" applyFill="1" applyBorder="1"/>
    <xf numFmtId="187" fontId="0" fillId="0" borderId="0" xfId="0" applyNumberFormat="1"/>
    <xf numFmtId="2" fontId="0" fillId="0" borderId="0" xfId="0" applyNumberFormat="1"/>
    <xf numFmtId="0" fontId="0" fillId="4" borderId="1" xfId="0" applyFill="1" applyBorder="1"/>
    <xf numFmtId="0" fontId="0" fillId="5" borderId="1" xfId="0" applyFill="1" applyBorder="1"/>
    <xf numFmtId="0" fontId="0" fillId="7" borderId="0" xfId="0" applyFill="1"/>
    <xf numFmtId="0" fontId="0" fillId="6" borderId="1" xfId="0" applyFill="1" applyBorder="1"/>
    <xf numFmtId="0" fontId="0" fillId="6" borderId="0" xfId="0" applyFill="1"/>
    <xf numFmtId="0" fontId="0" fillId="8" borderId="0" xfId="0" applyFill="1"/>
    <xf numFmtId="0" fontId="0" fillId="9" borderId="1" xfId="0" applyFill="1" applyBorder="1"/>
    <xf numFmtId="187" fontId="0" fillId="0" borderId="0" xfId="0" applyNumberFormat="1" applyAlignment="1">
      <alignment horizontal="right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แผ่นราบ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0.9"/>
            <c:dispRSqr val="0"/>
            <c:dispEq val="1"/>
            <c:trendlineLbl>
              <c:layout>
                <c:manualLayout>
                  <c:x val="3.6192647345453167E-2"/>
                  <c:y val="0.2412117854368712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0.968x + 0.036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Sheet1!$P$9:$P$18</c:f>
              <c:numCache>
                <c:formatCode>0.00</c:formatCode>
                <c:ptCount val="10"/>
                <c:pt idx="0">
                  <c:v>4.8890179570243042</c:v>
                </c:pt>
                <c:pt idx="1">
                  <c:v>4.4075506119365562</c:v>
                </c:pt>
                <c:pt idx="2">
                  <c:v>4.009106935203711</c:v>
                </c:pt>
                <c:pt idx="3">
                  <c:v>3.5945828202142329</c:v>
                </c:pt>
                <c:pt idx="4">
                  <c:v>3.1331435946864552</c:v>
                </c:pt>
                <c:pt idx="5">
                  <c:v>2.9064452430193768</c:v>
                </c:pt>
                <c:pt idx="6">
                  <c:v>2.3293952042172617</c:v>
                </c:pt>
                <c:pt idx="7">
                  <c:v>1.9593819753754937</c:v>
                </c:pt>
                <c:pt idx="8">
                  <c:v>1.4911047948392098</c:v>
                </c:pt>
                <c:pt idx="9">
                  <c:v>0.90519907276658473</c:v>
                </c:pt>
              </c:numCache>
            </c:numRef>
          </c:xVal>
          <c:yVal>
            <c:numRef>
              <c:f>Sheet1!$Q$9:$Q$18</c:f>
              <c:numCache>
                <c:formatCode>0.00</c:formatCode>
                <c:ptCount val="10"/>
                <c:pt idx="0">
                  <c:v>4.7088000000000001</c:v>
                </c:pt>
                <c:pt idx="1">
                  <c:v>4.3164000000000007</c:v>
                </c:pt>
                <c:pt idx="2">
                  <c:v>3.9240000000000004</c:v>
                </c:pt>
                <c:pt idx="3">
                  <c:v>3.5316000000000001</c:v>
                </c:pt>
                <c:pt idx="4">
                  <c:v>3.1392000000000002</c:v>
                </c:pt>
                <c:pt idx="5">
                  <c:v>2.7468000000000004</c:v>
                </c:pt>
                <c:pt idx="6">
                  <c:v>2.3544</c:v>
                </c:pt>
                <c:pt idx="7">
                  <c:v>1.9620000000000002</c:v>
                </c:pt>
                <c:pt idx="8">
                  <c:v>1.5696000000000001</c:v>
                </c:pt>
                <c:pt idx="9">
                  <c:v>0.78480000000000005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F5-469C-A6FA-CDED854ED586}"/>
            </c:ext>
          </c:extLst>
        </c:ser>
        <c:ser>
          <c:idx val="1"/>
          <c:order val="1"/>
          <c:tx>
            <c:v>ถ้วยครึ่งวงกลม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0.95000000000000007"/>
            <c:dispRSqr val="0"/>
            <c:dispEq val="1"/>
            <c:trendlineLbl>
              <c:layout>
                <c:manualLayout>
                  <c:x val="-0.10183222962845671"/>
                  <c:y val="1.545731626423685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th-TH" sz="1600" baseline="0"/>
                      <a:t>y = 1.9791x - 0.166</a:t>
                    </a:r>
                    <a:endParaRPr lang="th-TH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Sheet1!$P$22:$P$31</c:f>
              <c:numCache>
                <c:formatCode>0.00</c:formatCode>
                <c:ptCount val="10"/>
                <c:pt idx="0">
                  <c:v>4.0166926916569077</c:v>
                </c:pt>
                <c:pt idx="1">
                  <c:v>3.5289554263941665</c:v>
                </c:pt>
                <c:pt idx="2">
                  <c:v>3.3213434565324231</c:v>
                </c:pt>
                <c:pt idx="3">
                  <c:v>2.9459553923500303</c:v>
                </c:pt>
                <c:pt idx="4">
                  <c:v>2.4305458733488106</c:v>
                </c:pt>
                <c:pt idx="5">
                  <c:v>2.1439664436964709</c:v>
                </c:pt>
                <c:pt idx="6">
                  <c:v>1.7599631781616034</c:v>
                </c:pt>
                <c:pt idx="7">
                  <c:v>1.4350235784416698</c:v>
                </c:pt>
                <c:pt idx="8">
                  <c:v>1.2613750339598602</c:v>
                </c:pt>
                <c:pt idx="9">
                  <c:v>0.99397069104814806</c:v>
                </c:pt>
              </c:numCache>
            </c:numRef>
          </c:xVal>
          <c:yVal>
            <c:numRef>
              <c:f>Sheet1!$Q$22:$Q$31</c:f>
              <c:numCache>
                <c:formatCode>0.00</c:formatCode>
                <c:ptCount val="10"/>
                <c:pt idx="0">
                  <c:v>7.8480000000000008</c:v>
                </c:pt>
                <c:pt idx="1">
                  <c:v>7.0632000000000001</c:v>
                </c:pt>
                <c:pt idx="2">
                  <c:v>6.2784000000000004</c:v>
                </c:pt>
                <c:pt idx="3">
                  <c:v>5.4936000000000007</c:v>
                </c:pt>
                <c:pt idx="4">
                  <c:v>4.7088000000000001</c:v>
                </c:pt>
                <c:pt idx="5">
                  <c:v>3.9240000000000004</c:v>
                </c:pt>
                <c:pt idx="6">
                  <c:v>3.1392000000000002</c:v>
                </c:pt>
                <c:pt idx="7">
                  <c:v>2.7468000000000004</c:v>
                </c:pt>
                <c:pt idx="8">
                  <c:v>2.3544</c:v>
                </c:pt>
                <c:pt idx="9">
                  <c:v>1.9620000000000002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F5-469C-A6FA-CDED854ED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07136"/>
        <c:axId val="448504256"/>
      </c:scatterChart>
      <c:valAx>
        <c:axId val="4485071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504256"/>
        <c:crosses val="autoZero"/>
        <c:crossBetween val="midCat"/>
      </c:valAx>
      <c:valAx>
        <c:axId val="448504256"/>
        <c:scaling>
          <c:orientation val="minMax"/>
          <c:max val="8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5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631914</xdr:colOff>
      <xdr:row>10</xdr:row>
      <xdr:rowOff>167913</xdr:rowOff>
    </xdr:from>
    <xdr:to>
      <xdr:col>26</xdr:col>
      <xdr:colOff>924198</xdr:colOff>
      <xdr:row>43</xdr:row>
      <xdr:rowOff>124732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2523CD-2071-A15C-68BA-F2249C4C3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2AA90-C14F-514C-A0B9-0626AFD9E432}">
  <dimension ref="A1:Z32"/>
  <sheetViews>
    <sheetView tabSelected="1" topLeftCell="L7" zoomScale="84" workbookViewId="0">
      <selection activeCell="R41" sqref="R41"/>
    </sheetView>
  </sheetViews>
  <sheetFormatPr defaultColWidth="11.1796875" defaultRowHeight="15" x14ac:dyDescent="0.25"/>
  <cols>
    <col min="1" max="1" width="29.26953125" customWidth="1"/>
    <col min="2" max="2" width="17.1796875" customWidth="1"/>
    <col min="3" max="3" width="23.26953125" customWidth="1"/>
    <col min="4" max="4" width="26.81640625" customWidth="1"/>
    <col min="5" max="5" width="14.1796875" customWidth="1"/>
    <col min="8" max="8" width="23.1796875" customWidth="1"/>
    <col min="10" max="10" width="10.26953125" customWidth="1"/>
    <col min="18" max="18" width="16.81640625" bestFit="1" customWidth="1"/>
    <col min="21" max="21" width="24" customWidth="1"/>
    <col min="24" max="24" width="15.26953125" customWidth="1"/>
    <col min="25" max="25" width="14.26953125" bestFit="1" customWidth="1"/>
    <col min="26" max="26" width="18.453125" customWidth="1"/>
  </cols>
  <sheetData>
    <row r="1" spans="1:26" x14ac:dyDescent="0.25">
      <c r="A1" t="s">
        <v>0</v>
      </c>
      <c r="B1">
        <v>10</v>
      </c>
    </row>
    <row r="2" spans="1:26" x14ac:dyDescent="0.25">
      <c r="A2" t="s">
        <v>12</v>
      </c>
      <c r="B2">
        <v>78.540000000000006</v>
      </c>
    </row>
    <row r="3" spans="1:26" x14ac:dyDescent="0.25">
      <c r="A3" t="s">
        <v>1</v>
      </c>
      <c r="B3">
        <v>35</v>
      </c>
    </row>
    <row r="4" spans="1:26" x14ac:dyDescent="0.25">
      <c r="A4" t="s">
        <v>2</v>
      </c>
      <c r="B4">
        <v>150</v>
      </c>
    </row>
    <row r="5" spans="1:26" x14ac:dyDescent="0.25">
      <c r="A5" t="s">
        <v>3</v>
      </c>
      <c r="B5">
        <v>600</v>
      </c>
    </row>
    <row r="7" spans="1:26" x14ac:dyDescent="0.25">
      <c r="B7" s="1" t="s">
        <v>6</v>
      </c>
      <c r="O7" s="1" t="s">
        <v>6</v>
      </c>
    </row>
    <row r="8" spans="1:26" x14ac:dyDescent="0.25">
      <c r="B8" s="3" t="s">
        <v>4</v>
      </c>
      <c r="C8" s="3" t="s">
        <v>5</v>
      </c>
      <c r="D8" s="3" t="s">
        <v>10</v>
      </c>
      <c r="E8" s="3" t="s">
        <v>7</v>
      </c>
      <c r="F8" s="3" t="s">
        <v>8</v>
      </c>
      <c r="H8" s="9" t="s">
        <v>13</v>
      </c>
      <c r="I8" s="9" t="s">
        <v>11</v>
      </c>
      <c r="J8" s="3" t="s">
        <v>14</v>
      </c>
      <c r="K8" s="3" t="s">
        <v>15</v>
      </c>
      <c r="L8" s="3" t="s">
        <v>16</v>
      </c>
      <c r="M8" s="3" t="s">
        <v>17</v>
      </c>
      <c r="O8" s="3" t="s">
        <v>4</v>
      </c>
      <c r="P8" s="3" t="s">
        <v>18</v>
      </c>
      <c r="Q8" s="3" t="s">
        <v>19</v>
      </c>
      <c r="R8" s="3" t="s">
        <v>20</v>
      </c>
      <c r="S8" s="3" t="s">
        <v>22</v>
      </c>
      <c r="U8" s="14" t="s">
        <v>23</v>
      </c>
      <c r="V8" s="14" t="s">
        <v>24</v>
      </c>
      <c r="W8" s="14" t="s">
        <v>25</v>
      </c>
      <c r="X8" s="14" t="s">
        <v>26</v>
      </c>
      <c r="Y8" s="14" t="s">
        <v>27</v>
      </c>
      <c r="Z8" s="14" t="s">
        <v>28</v>
      </c>
    </row>
    <row r="9" spans="1:26" x14ac:dyDescent="0.25">
      <c r="B9" s="4">
        <v>1</v>
      </c>
      <c r="C9" s="4">
        <v>30</v>
      </c>
      <c r="D9" s="4">
        <v>30</v>
      </c>
      <c r="E9" s="4">
        <v>48.28</v>
      </c>
      <c r="F9" s="4">
        <v>120</v>
      </c>
      <c r="H9" s="8">
        <f>(D9/E9)</f>
        <v>0.62137531068765528</v>
      </c>
      <c r="I9" s="8">
        <f>(H9*10^-3)/(B$2*10^-6)</f>
        <v>7.9115776761860861</v>
      </c>
      <c r="J9" s="8">
        <f>(((I9)^2)-(2*(9.81)*(0.035)))^0.5</f>
        <v>7.8680595655044474</v>
      </c>
      <c r="K9">
        <f>F9/1000</f>
        <v>0.12</v>
      </c>
      <c r="L9" s="8">
        <f>(0.6*9.81*K9)/0.15</f>
        <v>4.7088000000000001</v>
      </c>
      <c r="M9" s="8">
        <f>1000*(H9*10^-3)*J9</f>
        <v>4.8890179570243042</v>
      </c>
      <c r="O9" s="4">
        <v>1</v>
      </c>
      <c r="P9" s="8">
        <f>M9</f>
        <v>4.8890179570243042</v>
      </c>
      <c r="Q9" s="8">
        <f>L9</f>
        <v>4.7088000000000001</v>
      </c>
      <c r="R9" s="8">
        <f>P9^2</f>
        <v>23.9024965841061</v>
      </c>
      <c r="S9" s="8">
        <f>P9*Q9</f>
        <v>23.021407756036044</v>
      </c>
      <c r="U9" s="15" t="s">
        <v>6</v>
      </c>
      <c r="V9" s="8">
        <f>P19/10</f>
        <v>2.9624928209283183</v>
      </c>
      <c r="W9" s="8">
        <f>Q19/10</f>
        <v>2.9037600000000006</v>
      </c>
      <c r="X9" s="7">
        <f>((S19/10)-(V9*W9))/((R19/10)-(V9^2))</f>
        <v>0.968008643259061</v>
      </c>
      <c r="Y9" s="16">
        <f>W9-(X9*(V9))</f>
        <v>3.6041343748470567E-2</v>
      </c>
      <c r="Z9" t="s">
        <v>29</v>
      </c>
    </row>
    <row r="10" spans="1:26" x14ac:dyDescent="0.25">
      <c r="B10" s="4">
        <v>2</v>
      </c>
      <c r="C10" s="4">
        <v>18</v>
      </c>
      <c r="D10" s="4">
        <v>18</v>
      </c>
      <c r="E10" s="4">
        <v>30.5</v>
      </c>
      <c r="F10" s="4">
        <v>110</v>
      </c>
      <c r="H10" s="8">
        <f t="shared" ref="H10:H18" si="0">(D10/E10)</f>
        <v>0.5901639344262295</v>
      </c>
      <c r="I10" s="8">
        <f t="shared" ref="I10:I18" si="1">(H10*10^-3)/(B$2*10^-6)</f>
        <v>7.5141830204511013</v>
      </c>
      <c r="J10" s="8">
        <f t="shared" ref="J10:J18" si="2">(((I10)^2)-(2*(9.81)*(0.035)))^0.5</f>
        <v>7.4683496480036098</v>
      </c>
      <c r="K10">
        <f t="shared" ref="K10:K18" si="3">F10/1000</f>
        <v>0.11</v>
      </c>
      <c r="L10" s="8">
        <f t="shared" ref="L10:L18" si="4">(0.6*9.81*K10)/0.15</f>
        <v>4.3164000000000007</v>
      </c>
      <c r="M10" s="8">
        <f t="shared" ref="M10:M17" si="5">1000*(H10*10^-3)*J10</f>
        <v>4.4075506119365562</v>
      </c>
      <c r="O10" s="4">
        <v>2</v>
      </c>
      <c r="P10" s="8">
        <f t="shared" ref="P10:P18" si="6">M10</f>
        <v>4.4075506119365562</v>
      </c>
      <c r="Q10" s="8">
        <f t="shared" ref="Q10:Q18" si="7">L10</f>
        <v>4.3164000000000007</v>
      </c>
      <c r="R10" s="8">
        <f t="shared" ref="R10:R18" si="8">P10^2</f>
        <v>19.426502396782311</v>
      </c>
      <c r="S10" s="8">
        <f t="shared" ref="S10:S18" si="9">P10*Q10</f>
        <v>19.024751461362953</v>
      </c>
      <c r="U10" s="15" t="s">
        <v>9</v>
      </c>
      <c r="V10" s="8">
        <f>P32/10</f>
        <v>2.3837791765590088</v>
      </c>
      <c r="W10" s="8">
        <f>Q32/10</f>
        <v>4.5518400000000003</v>
      </c>
      <c r="X10" s="7">
        <f>((S32/10)-(V10*W10))/((R32/10)-(V10^2))</f>
        <v>1.9791494993634553</v>
      </c>
      <c r="Y10" s="16">
        <f>W10-(X10*(V10))</f>
        <v>-0.16601536387979188</v>
      </c>
      <c r="Z10" t="s">
        <v>30</v>
      </c>
    </row>
    <row r="11" spans="1:26" x14ac:dyDescent="0.25">
      <c r="B11" s="4">
        <v>3</v>
      </c>
      <c r="C11" s="4">
        <v>18</v>
      </c>
      <c r="D11" s="4">
        <v>18</v>
      </c>
      <c r="E11" s="4">
        <v>31.97</v>
      </c>
      <c r="F11" s="4">
        <v>100</v>
      </c>
      <c r="H11" s="8">
        <f t="shared" si="0"/>
        <v>0.56302783859868633</v>
      </c>
      <c r="I11" s="8">
        <f t="shared" si="1"/>
        <v>7.168676325422541</v>
      </c>
      <c r="J11" s="8">
        <f t="shared" si="2"/>
        <v>7.1206193732479219</v>
      </c>
      <c r="K11">
        <f t="shared" si="3"/>
        <v>0.1</v>
      </c>
      <c r="L11" s="8">
        <f t="shared" si="4"/>
        <v>3.9240000000000004</v>
      </c>
      <c r="M11" s="8">
        <f t="shared" si="5"/>
        <v>4.009106935203711</v>
      </c>
      <c r="O11" s="4">
        <v>3</v>
      </c>
      <c r="P11" s="8">
        <f t="shared" si="6"/>
        <v>4.009106935203711</v>
      </c>
      <c r="Q11" s="8">
        <f t="shared" si="7"/>
        <v>3.9240000000000004</v>
      </c>
      <c r="R11" s="8">
        <f t="shared" si="8"/>
        <v>16.072938417898492</v>
      </c>
      <c r="S11" s="8">
        <f t="shared" si="9"/>
        <v>15.731735613739364</v>
      </c>
    </row>
    <row r="12" spans="1:26" x14ac:dyDescent="0.25">
      <c r="B12" s="4">
        <v>4</v>
      </c>
      <c r="C12" s="4">
        <v>18</v>
      </c>
      <c r="D12" s="4">
        <v>18</v>
      </c>
      <c r="E12" s="4">
        <v>33.75</v>
      </c>
      <c r="F12" s="4">
        <v>90</v>
      </c>
      <c r="H12" s="8">
        <f t="shared" si="0"/>
        <v>0.53333333333333333</v>
      </c>
      <c r="I12" s="8">
        <f t="shared" si="1"/>
        <v>6.7905950258891439</v>
      </c>
      <c r="J12" s="8">
        <f t="shared" si="2"/>
        <v>6.7398427879016864</v>
      </c>
      <c r="K12">
        <f t="shared" si="3"/>
        <v>0.09</v>
      </c>
      <c r="L12" s="8">
        <f t="shared" si="4"/>
        <v>3.5316000000000001</v>
      </c>
      <c r="M12" s="8">
        <f t="shared" si="5"/>
        <v>3.5945828202142329</v>
      </c>
      <c r="O12" s="4">
        <v>4</v>
      </c>
      <c r="P12" s="8">
        <f t="shared" si="6"/>
        <v>3.5945828202142329</v>
      </c>
      <c r="Q12" s="8">
        <f t="shared" si="7"/>
        <v>3.5316000000000001</v>
      </c>
      <c r="R12" s="8">
        <f t="shared" si="8"/>
        <v>12.921025651379308</v>
      </c>
      <c r="S12" s="8">
        <f t="shared" si="9"/>
        <v>12.694628687868585</v>
      </c>
    </row>
    <row r="13" spans="1:26" x14ac:dyDescent="0.25">
      <c r="B13" s="4">
        <v>5</v>
      </c>
      <c r="C13" s="4">
        <v>18</v>
      </c>
      <c r="D13" s="4">
        <v>18</v>
      </c>
      <c r="E13" s="4">
        <v>36.130000000000003</v>
      </c>
      <c r="F13" s="4">
        <v>80</v>
      </c>
      <c r="H13" s="8">
        <f t="shared" si="0"/>
        <v>0.49820094104622192</v>
      </c>
      <c r="I13" s="8">
        <f t="shared" si="1"/>
        <v>6.343276560303309</v>
      </c>
      <c r="J13" s="8">
        <f t="shared" si="2"/>
        <v>6.2889154486678684</v>
      </c>
      <c r="K13">
        <f t="shared" si="3"/>
        <v>0.08</v>
      </c>
      <c r="L13" s="8">
        <f t="shared" si="4"/>
        <v>3.1392000000000002</v>
      </c>
      <c r="M13" s="8">
        <f t="shared" si="5"/>
        <v>3.1331435946864552</v>
      </c>
      <c r="O13" s="4">
        <v>5</v>
      </c>
      <c r="P13" s="8">
        <f t="shared" si="6"/>
        <v>3.1331435946864552</v>
      </c>
      <c r="Q13" s="8">
        <f t="shared" si="7"/>
        <v>3.1392000000000002</v>
      </c>
      <c r="R13" s="8">
        <f t="shared" si="8"/>
        <v>9.8165887849247628</v>
      </c>
      <c r="S13" s="8">
        <f t="shared" si="9"/>
        <v>9.8355643724397215</v>
      </c>
    </row>
    <row r="14" spans="1:26" x14ac:dyDescent="0.25">
      <c r="B14" s="4">
        <v>6</v>
      </c>
      <c r="C14" s="4">
        <v>18</v>
      </c>
      <c r="D14" s="4">
        <v>18</v>
      </c>
      <c r="E14" s="4">
        <v>37.5</v>
      </c>
      <c r="F14" s="4">
        <v>70</v>
      </c>
      <c r="H14" s="8">
        <f t="shared" si="0"/>
        <v>0.48</v>
      </c>
      <c r="I14" s="8">
        <f t="shared" si="1"/>
        <v>6.1115355233002289</v>
      </c>
      <c r="J14" s="8">
        <f t="shared" si="2"/>
        <v>6.055094256290368</v>
      </c>
      <c r="K14">
        <f t="shared" si="3"/>
        <v>7.0000000000000007E-2</v>
      </c>
      <c r="L14" s="8">
        <f t="shared" si="4"/>
        <v>2.7468000000000004</v>
      </c>
      <c r="M14" s="8">
        <f t="shared" si="5"/>
        <v>2.9064452430193768</v>
      </c>
      <c r="O14" s="4">
        <v>6</v>
      </c>
      <c r="P14" s="8">
        <f t="shared" si="6"/>
        <v>2.9064452430193768</v>
      </c>
      <c r="Q14" s="8">
        <f t="shared" si="7"/>
        <v>2.7468000000000004</v>
      </c>
      <c r="R14" s="8">
        <f t="shared" si="8"/>
        <v>8.4474239506699647</v>
      </c>
      <c r="S14" s="8">
        <f t="shared" si="9"/>
        <v>7.9834237935256249</v>
      </c>
    </row>
    <row r="15" spans="1:26" x14ac:dyDescent="0.25">
      <c r="B15" s="4">
        <v>7</v>
      </c>
      <c r="C15" s="4">
        <v>18</v>
      </c>
      <c r="D15" s="4">
        <v>18</v>
      </c>
      <c r="E15" s="4">
        <v>41.84</v>
      </c>
      <c r="F15" s="4">
        <v>60</v>
      </c>
      <c r="H15" s="8">
        <f t="shared" si="0"/>
        <v>0.4302103250478011</v>
      </c>
      <c r="I15" s="8">
        <f t="shared" si="1"/>
        <v>5.4775951750420306</v>
      </c>
      <c r="J15" s="8">
        <f t="shared" si="2"/>
        <v>5.4145497413583463</v>
      </c>
      <c r="K15">
        <f t="shared" si="3"/>
        <v>0.06</v>
      </c>
      <c r="L15" s="8">
        <f t="shared" si="4"/>
        <v>2.3544</v>
      </c>
      <c r="M15" s="8">
        <f t="shared" si="5"/>
        <v>2.3293952042172617</v>
      </c>
      <c r="O15" s="4">
        <v>7</v>
      </c>
      <c r="P15" s="8">
        <f t="shared" si="6"/>
        <v>2.3293952042172617</v>
      </c>
      <c r="Q15" s="8">
        <f t="shared" si="7"/>
        <v>2.3544</v>
      </c>
      <c r="R15" s="8">
        <f t="shared" si="8"/>
        <v>5.4260820174303781</v>
      </c>
      <c r="S15" s="8">
        <f t="shared" si="9"/>
        <v>5.4843280688091207</v>
      </c>
    </row>
    <row r="16" spans="1:26" x14ac:dyDescent="0.25">
      <c r="B16" s="4">
        <v>8</v>
      </c>
      <c r="C16" s="4">
        <v>12</v>
      </c>
      <c r="D16" s="4">
        <v>12</v>
      </c>
      <c r="E16" s="4">
        <v>30.38</v>
      </c>
      <c r="F16" s="4">
        <v>50</v>
      </c>
      <c r="H16" s="8">
        <f t="shared" si="0"/>
        <v>0.39499670836076367</v>
      </c>
      <c r="I16" s="8">
        <f t="shared" si="1"/>
        <v>5.0292425306947237</v>
      </c>
      <c r="J16" s="8">
        <f t="shared" si="2"/>
        <v>4.960502034325625</v>
      </c>
      <c r="K16">
        <f t="shared" si="3"/>
        <v>0.05</v>
      </c>
      <c r="L16" s="8">
        <f t="shared" si="4"/>
        <v>1.9620000000000002</v>
      </c>
      <c r="M16" s="8">
        <f t="shared" si="5"/>
        <v>1.9593819753754937</v>
      </c>
      <c r="O16" s="4">
        <v>8</v>
      </c>
      <c r="P16" s="8">
        <f t="shared" si="6"/>
        <v>1.9593819753754937</v>
      </c>
      <c r="Q16" s="8">
        <f t="shared" si="7"/>
        <v>1.9620000000000002</v>
      </c>
      <c r="R16" s="8">
        <f t="shared" si="8"/>
        <v>3.8391777254263721</v>
      </c>
      <c r="S16" s="8">
        <f t="shared" si="9"/>
        <v>3.8443074356867193</v>
      </c>
    </row>
    <row r="17" spans="2:19" x14ac:dyDescent="0.25">
      <c r="B17" s="4">
        <v>9</v>
      </c>
      <c r="C17" s="4">
        <v>12</v>
      </c>
      <c r="D17" s="4">
        <v>12</v>
      </c>
      <c r="E17" s="4">
        <v>34.75</v>
      </c>
      <c r="F17" s="4">
        <v>40</v>
      </c>
      <c r="H17" s="8">
        <f t="shared" si="0"/>
        <v>0.34532374100719426</v>
      </c>
      <c r="I17" s="8">
        <f t="shared" si="1"/>
        <v>4.3967881462591576</v>
      </c>
      <c r="J17" s="8">
        <f t="shared" si="2"/>
        <v>4.3179909683885445</v>
      </c>
      <c r="K17">
        <f t="shared" si="3"/>
        <v>0.04</v>
      </c>
      <c r="L17" s="8">
        <f t="shared" si="4"/>
        <v>1.5696000000000001</v>
      </c>
      <c r="M17" s="8">
        <f t="shared" si="5"/>
        <v>1.4911047948392098</v>
      </c>
      <c r="O17" s="4">
        <v>9</v>
      </c>
      <c r="P17" s="8">
        <f t="shared" si="6"/>
        <v>1.4911047948392098</v>
      </c>
      <c r="Q17" s="8">
        <f t="shared" si="7"/>
        <v>1.5696000000000001</v>
      </c>
      <c r="R17" s="8">
        <f t="shared" si="8"/>
        <v>2.2233935091924817</v>
      </c>
      <c r="S17" s="8">
        <f t="shared" si="9"/>
        <v>2.3404380859796237</v>
      </c>
    </row>
    <row r="18" spans="2:19" x14ac:dyDescent="0.25">
      <c r="B18" s="4">
        <v>10</v>
      </c>
      <c r="C18" s="4">
        <v>12</v>
      </c>
      <c r="D18" s="4">
        <v>12</v>
      </c>
      <c r="E18" s="4">
        <v>44.34</v>
      </c>
      <c r="F18" s="4">
        <v>20</v>
      </c>
      <c r="H18" s="8">
        <f t="shared" si="0"/>
        <v>0.2706359945872801</v>
      </c>
      <c r="I18" s="8">
        <f t="shared" si="1"/>
        <v>3.445836447508023</v>
      </c>
      <c r="J18" s="8">
        <f t="shared" si="2"/>
        <v>3.3447105738725305</v>
      </c>
      <c r="K18">
        <f t="shared" si="3"/>
        <v>0.02</v>
      </c>
      <c r="L18" s="8">
        <f t="shared" si="4"/>
        <v>0.78480000000000005</v>
      </c>
      <c r="M18" s="8">
        <f>1000*(H18*10^-3)*J18</f>
        <v>0.90519907276658473</v>
      </c>
      <c r="O18" s="4">
        <v>10</v>
      </c>
      <c r="P18" s="8">
        <f t="shared" si="6"/>
        <v>0.90519907276658473</v>
      </c>
      <c r="Q18" s="8">
        <f t="shared" si="7"/>
        <v>0.78480000000000005</v>
      </c>
      <c r="R18" s="8">
        <f t="shared" si="8"/>
        <v>0.81938536133748474</v>
      </c>
      <c r="S18" s="8">
        <f t="shared" si="9"/>
        <v>0.71040023230721572</v>
      </c>
    </row>
    <row r="19" spans="2:19" x14ac:dyDescent="0.25">
      <c r="O19" s="11" t="s">
        <v>21</v>
      </c>
      <c r="P19" s="8">
        <f>SUM(P9:P18)</f>
        <v>29.624928209283183</v>
      </c>
      <c r="Q19" s="8">
        <f>SUM(Q9:Q18)</f>
        <v>29.037600000000005</v>
      </c>
      <c r="R19" s="8">
        <f>SUM(R9:R18)</f>
        <v>102.89501439914763</v>
      </c>
      <c r="S19" s="8">
        <f>SUM(S9:S18)</f>
        <v>100.67098550775498</v>
      </c>
    </row>
    <row r="20" spans="2:19" x14ac:dyDescent="0.25">
      <c r="B20" s="2" t="s">
        <v>9</v>
      </c>
    </row>
    <row r="21" spans="2:19" x14ac:dyDescent="0.25">
      <c r="B21" s="5" t="s">
        <v>4</v>
      </c>
      <c r="C21" s="5" t="s">
        <v>5</v>
      </c>
      <c r="D21" s="5" t="s">
        <v>10</v>
      </c>
      <c r="E21" s="5" t="s">
        <v>7</v>
      </c>
      <c r="F21" s="5" t="s">
        <v>8</v>
      </c>
      <c r="H21" s="10" t="s">
        <v>13</v>
      </c>
      <c r="I21" s="10" t="s">
        <v>11</v>
      </c>
      <c r="J21" s="5" t="s">
        <v>14</v>
      </c>
      <c r="K21" s="5" t="s">
        <v>15</v>
      </c>
      <c r="L21" s="5" t="s">
        <v>16</v>
      </c>
      <c r="M21" s="5" t="s">
        <v>17</v>
      </c>
      <c r="O21" s="5" t="s">
        <v>4</v>
      </c>
      <c r="P21" s="5" t="s">
        <v>18</v>
      </c>
      <c r="Q21" s="5" t="s">
        <v>19</v>
      </c>
      <c r="R21" s="5" t="s">
        <v>20</v>
      </c>
      <c r="S21" s="5" t="s">
        <v>22</v>
      </c>
    </row>
    <row r="22" spans="2:19" x14ac:dyDescent="0.25">
      <c r="B22" s="6">
        <v>1</v>
      </c>
      <c r="C22" s="6">
        <v>18</v>
      </c>
      <c r="D22" s="6">
        <v>18</v>
      </c>
      <c r="E22" s="6">
        <v>31.94</v>
      </c>
      <c r="F22" s="6">
        <v>200</v>
      </c>
      <c r="H22" s="8">
        <f>(D22/E22)</f>
        <v>0.56355666875391353</v>
      </c>
      <c r="I22" s="8">
        <f>(H22*10^-3)/(B$2*10^-6)</f>
        <v>7.1754095843380892</v>
      </c>
      <c r="J22" s="8">
        <f>(((I22)^2)-(2*(9.81)*(0.035)))^0.5</f>
        <v>7.127398031751202</v>
      </c>
      <c r="K22">
        <f>F22/1000</f>
        <v>0.2</v>
      </c>
      <c r="L22" s="8">
        <f>(0.6*9.81*K22)/0.15</f>
        <v>7.8480000000000008</v>
      </c>
      <c r="M22" s="8">
        <f>1000*(H22*10^-3)*J22</f>
        <v>4.0166926916569077</v>
      </c>
      <c r="O22" s="12">
        <v>1</v>
      </c>
      <c r="P22" s="8">
        <f>M22</f>
        <v>4.0166926916569077</v>
      </c>
      <c r="Q22" s="8">
        <f>L22</f>
        <v>7.8480000000000008</v>
      </c>
      <c r="R22" s="8">
        <f>P22^2</f>
        <v>16.133820179210016</v>
      </c>
      <c r="S22" s="8">
        <f>P22*Q22</f>
        <v>31.523004244123413</v>
      </c>
    </row>
    <row r="23" spans="2:19" x14ac:dyDescent="0.25">
      <c r="B23" s="6">
        <v>2</v>
      </c>
      <c r="C23" s="6">
        <v>18</v>
      </c>
      <c r="D23" s="6">
        <v>18</v>
      </c>
      <c r="E23" s="6">
        <v>34.06</v>
      </c>
      <c r="F23" s="6">
        <v>180</v>
      </c>
      <c r="H23" s="8">
        <f t="shared" ref="H23:H31" si="10">(D23/E23)</f>
        <v>0.52847915443335292</v>
      </c>
      <c r="I23" s="8">
        <f t="shared" ref="I23:I31" si="11">(H23*10^-3)/(B$2*10^-6)</f>
        <v>6.7287898450897998</v>
      </c>
      <c r="J23" s="8">
        <f t="shared" ref="J23:J30" si="12">(((I23)^2)-(2*(9.81)*(0.035)))^0.5</f>
        <v>6.677567879054739</v>
      </c>
      <c r="K23">
        <f t="shared" ref="K23:K31" si="13">F23/1000</f>
        <v>0.18</v>
      </c>
      <c r="L23" s="8">
        <f t="shared" ref="L23:L31" si="14">(0.6*9.81*K23)/0.15</f>
        <v>7.0632000000000001</v>
      </c>
      <c r="M23" s="8">
        <f t="shared" ref="M23:M31" si="15">1000*(H23*10^-3)*J23</f>
        <v>3.5289554263941665</v>
      </c>
      <c r="O23" s="12">
        <v>2</v>
      </c>
      <c r="P23" s="8">
        <f t="shared" ref="P23:P31" si="16">M23</f>
        <v>3.5289554263941665</v>
      </c>
      <c r="Q23" s="8">
        <f t="shared" ref="Q23:Q31" si="17">L23</f>
        <v>7.0632000000000001</v>
      </c>
      <c r="R23" s="8">
        <f t="shared" ref="R23:R31" si="18">P23^2</f>
        <v>12.453526401476834</v>
      </c>
      <c r="S23" s="8">
        <f t="shared" ref="S23:S31" si="19">P23*Q23</f>
        <v>24.925717967707278</v>
      </c>
    </row>
    <row r="24" spans="2:19" x14ac:dyDescent="0.25">
      <c r="B24" s="6">
        <v>3</v>
      </c>
      <c r="C24" s="6">
        <v>18</v>
      </c>
      <c r="D24" s="6">
        <v>18</v>
      </c>
      <c r="E24" s="6">
        <v>35.1</v>
      </c>
      <c r="F24" s="6">
        <v>160</v>
      </c>
      <c r="H24" s="8">
        <f t="shared" si="10"/>
        <v>0.51282051282051277</v>
      </c>
      <c r="I24" s="8">
        <f t="shared" si="11"/>
        <v>6.5294182941241763</v>
      </c>
      <c r="J24" s="8">
        <f t="shared" si="12"/>
        <v>6.4766197402382257</v>
      </c>
      <c r="K24">
        <f t="shared" si="13"/>
        <v>0.16</v>
      </c>
      <c r="L24" s="8">
        <f t="shared" si="14"/>
        <v>6.2784000000000004</v>
      </c>
      <c r="M24" s="8">
        <f t="shared" si="15"/>
        <v>3.3213434565324231</v>
      </c>
      <c r="O24" s="12">
        <v>3</v>
      </c>
      <c r="P24" s="8">
        <f t="shared" si="16"/>
        <v>3.3213434565324231</v>
      </c>
      <c r="Q24" s="8">
        <f t="shared" si="17"/>
        <v>6.2784000000000004</v>
      </c>
      <c r="R24" s="8">
        <f t="shared" si="18"/>
        <v>11.031322356250744</v>
      </c>
      <c r="S24" s="8">
        <f t="shared" si="19"/>
        <v>20.852722757493165</v>
      </c>
    </row>
    <row r="25" spans="2:19" x14ac:dyDescent="0.25">
      <c r="B25" s="6">
        <v>4</v>
      </c>
      <c r="C25" s="6">
        <v>18</v>
      </c>
      <c r="D25" s="6">
        <v>18</v>
      </c>
      <c r="E25" s="6">
        <v>37.25</v>
      </c>
      <c r="F25" s="6">
        <v>140</v>
      </c>
      <c r="H25" s="8">
        <f t="shared" si="10"/>
        <v>0.48322147651006714</v>
      </c>
      <c r="I25" s="8">
        <f t="shared" si="11"/>
        <v>6.1525525402351295</v>
      </c>
      <c r="J25" s="8">
        <f t="shared" si="12"/>
        <v>6.0964910202799238</v>
      </c>
      <c r="K25">
        <f t="shared" si="13"/>
        <v>0.14000000000000001</v>
      </c>
      <c r="L25" s="8">
        <f t="shared" si="14"/>
        <v>5.4936000000000007</v>
      </c>
      <c r="M25" s="8">
        <f t="shared" si="15"/>
        <v>2.9459553923500303</v>
      </c>
      <c r="O25" s="12">
        <v>4</v>
      </c>
      <c r="P25" s="8">
        <f t="shared" si="16"/>
        <v>2.9459553923500303</v>
      </c>
      <c r="Q25" s="8">
        <f t="shared" si="17"/>
        <v>5.4936000000000007</v>
      </c>
      <c r="R25" s="8">
        <f t="shared" si="18"/>
        <v>8.6786531737162207</v>
      </c>
      <c r="S25" s="8">
        <f t="shared" si="19"/>
        <v>16.183900543414129</v>
      </c>
    </row>
    <row r="26" spans="2:19" x14ac:dyDescent="0.25">
      <c r="B26" s="6">
        <v>5</v>
      </c>
      <c r="C26" s="6">
        <v>18</v>
      </c>
      <c r="D26" s="6">
        <v>18</v>
      </c>
      <c r="E26" s="6">
        <v>40.97</v>
      </c>
      <c r="F26" s="6">
        <v>120</v>
      </c>
      <c r="H26" s="8">
        <f t="shared" si="10"/>
        <v>0.43934586282645838</v>
      </c>
      <c r="I26" s="8">
        <f t="shared" si="11"/>
        <v>5.5939121826643543</v>
      </c>
      <c r="J26" s="8">
        <f t="shared" si="12"/>
        <v>5.532192468394487</v>
      </c>
      <c r="K26">
        <f t="shared" si="13"/>
        <v>0.12</v>
      </c>
      <c r="L26" s="8">
        <f t="shared" si="14"/>
        <v>4.7088000000000001</v>
      </c>
      <c r="M26" s="8">
        <f t="shared" si="15"/>
        <v>2.4305458733488106</v>
      </c>
      <c r="O26" s="12">
        <v>5</v>
      </c>
      <c r="P26" s="8">
        <f t="shared" si="16"/>
        <v>2.4305458733488106</v>
      </c>
      <c r="Q26" s="8">
        <f t="shared" si="17"/>
        <v>4.7088000000000001</v>
      </c>
      <c r="R26" s="8">
        <f t="shared" si="18"/>
        <v>5.9075532424529325</v>
      </c>
      <c r="S26" s="8">
        <f t="shared" si="19"/>
        <v>11.444954408424879</v>
      </c>
    </row>
    <row r="27" spans="2:19" x14ac:dyDescent="0.25">
      <c r="B27" s="6">
        <v>6</v>
      </c>
      <c r="C27" s="6">
        <v>12</v>
      </c>
      <c r="D27" s="6">
        <v>12</v>
      </c>
      <c r="E27" s="6">
        <v>29.06</v>
      </c>
      <c r="F27" s="6">
        <v>100</v>
      </c>
      <c r="H27" s="8">
        <f t="shared" si="10"/>
        <v>0.41293874741913283</v>
      </c>
      <c r="I27" s="8">
        <f t="shared" si="11"/>
        <v>5.2576871329148567</v>
      </c>
      <c r="J27" s="8">
        <f t="shared" si="12"/>
        <v>5.1919720711516204</v>
      </c>
      <c r="K27">
        <f t="shared" si="13"/>
        <v>0.1</v>
      </c>
      <c r="L27" s="8">
        <f t="shared" si="14"/>
        <v>3.9240000000000004</v>
      </c>
      <c r="M27" s="8">
        <f t="shared" si="15"/>
        <v>2.1439664436964709</v>
      </c>
      <c r="O27" s="12">
        <v>6</v>
      </c>
      <c r="P27" s="8">
        <f t="shared" si="16"/>
        <v>2.1439664436964709</v>
      </c>
      <c r="Q27" s="8">
        <f t="shared" si="17"/>
        <v>3.9240000000000004</v>
      </c>
      <c r="R27" s="8">
        <f t="shared" si="18"/>
        <v>4.5965921116964932</v>
      </c>
      <c r="S27" s="8">
        <f t="shared" si="19"/>
        <v>8.412924325064953</v>
      </c>
    </row>
    <row r="28" spans="2:19" x14ac:dyDescent="0.25">
      <c r="B28" s="6">
        <v>7</v>
      </c>
      <c r="C28" s="6">
        <v>12</v>
      </c>
      <c r="D28" s="6">
        <v>12</v>
      </c>
      <c r="E28" s="6">
        <v>32.03</v>
      </c>
      <c r="F28" s="6">
        <v>80</v>
      </c>
      <c r="H28" s="8">
        <f t="shared" si="10"/>
        <v>0.37464876678114267</v>
      </c>
      <c r="I28" s="8">
        <f t="shared" si="11"/>
        <v>4.7701650977991177</v>
      </c>
      <c r="J28" s="8">
        <f t="shared" si="12"/>
        <v>4.6976350497096799</v>
      </c>
      <c r="K28">
        <f t="shared" si="13"/>
        <v>0.08</v>
      </c>
      <c r="L28" s="8">
        <f t="shared" si="14"/>
        <v>3.1392000000000002</v>
      </c>
      <c r="M28" s="8">
        <f t="shared" si="15"/>
        <v>1.7599631781616034</v>
      </c>
      <c r="O28" s="12">
        <v>7</v>
      </c>
      <c r="P28" s="8">
        <f t="shared" si="16"/>
        <v>1.7599631781616034</v>
      </c>
      <c r="Q28" s="8">
        <f t="shared" si="17"/>
        <v>3.1392000000000002</v>
      </c>
      <c r="R28" s="8">
        <f t="shared" si="18"/>
        <v>3.0974703884846919</v>
      </c>
      <c r="S28" s="8">
        <f t="shared" si="19"/>
        <v>5.5248764088849054</v>
      </c>
    </row>
    <row r="29" spans="2:19" x14ac:dyDescent="0.25">
      <c r="B29" s="6">
        <v>8</v>
      </c>
      <c r="C29" s="6">
        <v>12</v>
      </c>
      <c r="D29" s="6">
        <v>12</v>
      </c>
      <c r="E29" s="6">
        <v>35.409999999999997</v>
      </c>
      <c r="F29" s="6">
        <v>70</v>
      </c>
      <c r="H29" s="8">
        <f t="shared" si="10"/>
        <v>0.33888731996611132</v>
      </c>
      <c r="I29" s="8">
        <f t="shared" si="11"/>
        <v>4.314837279935209</v>
      </c>
      <c r="J29" s="8">
        <f t="shared" si="12"/>
        <v>4.2345154093849597</v>
      </c>
      <c r="K29">
        <f t="shared" si="13"/>
        <v>7.0000000000000007E-2</v>
      </c>
      <c r="L29" s="8">
        <f t="shared" si="14"/>
        <v>2.7468000000000004</v>
      </c>
      <c r="M29" s="8">
        <f t="shared" si="15"/>
        <v>1.4350235784416698</v>
      </c>
      <c r="O29" s="12">
        <v>8</v>
      </c>
      <c r="P29" s="8">
        <f t="shared" si="16"/>
        <v>1.4350235784416698</v>
      </c>
      <c r="Q29" s="8">
        <f t="shared" si="17"/>
        <v>2.7468000000000004</v>
      </c>
      <c r="R29" s="8">
        <f t="shared" si="18"/>
        <v>2.0592926706835355</v>
      </c>
      <c r="S29" s="8">
        <f t="shared" si="19"/>
        <v>3.9417227652635791</v>
      </c>
    </row>
    <row r="30" spans="2:19" x14ac:dyDescent="0.25">
      <c r="B30" s="6">
        <v>9</v>
      </c>
      <c r="C30" s="6">
        <v>12</v>
      </c>
      <c r="D30" s="6">
        <v>12</v>
      </c>
      <c r="E30" s="6">
        <v>37.72</v>
      </c>
      <c r="F30" s="6">
        <v>60</v>
      </c>
      <c r="H30" s="8">
        <f t="shared" si="10"/>
        <v>0.31813361611876989</v>
      </c>
      <c r="I30" s="8">
        <f t="shared" si="11"/>
        <v>4.050593533470459</v>
      </c>
      <c r="J30" s="8">
        <f t="shared" si="12"/>
        <v>3.9649221900804936</v>
      </c>
      <c r="K30">
        <f t="shared" si="13"/>
        <v>0.06</v>
      </c>
      <c r="L30" s="8">
        <f t="shared" si="14"/>
        <v>2.3544</v>
      </c>
      <c r="M30" s="8">
        <f t="shared" si="15"/>
        <v>1.2613750339598602</v>
      </c>
      <c r="O30" s="12">
        <v>9</v>
      </c>
      <c r="P30" s="8">
        <f t="shared" si="16"/>
        <v>1.2613750339598602</v>
      </c>
      <c r="Q30" s="8">
        <f t="shared" si="17"/>
        <v>2.3544</v>
      </c>
      <c r="R30" s="8">
        <f t="shared" si="18"/>
        <v>1.5910669762972385</v>
      </c>
      <c r="S30" s="8">
        <f t="shared" si="19"/>
        <v>2.9697813799550947</v>
      </c>
    </row>
    <row r="31" spans="2:19" x14ac:dyDescent="0.25">
      <c r="B31" s="6">
        <v>10</v>
      </c>
      <c r="C31" s="6">
        <v>12</v>
      </c>
      <c r="D31" s="6">
        <v>12</v>
      </c>
      <c r="E31" s="6">
        <v>42.37</v>
      </c>
      <c r="F31" s="6">
        <v>50</v>
      </c>
      <c r="H31" s="8">
        <f t="shared" si="10"/>
        <v>0.28321925890960586</v>
      </c>
      <c r="I31" s="8">
        <f t="shared" si="11"/>
        <v>3.6060511702267104</v>
      </c>
      <c r="J31" s="8">
        <f>(((I31)^2)-(2*(9.81)*(0.035)))^0.5</f>
        <v>3.5095448483091691</v>
      </c>
      <c r="K31">
        <f t="shared" si="13"/>
        <v>0.05</v>
      </c>
      <c r="L31" s="8">
        <f t="shared" si="14"/>
        <v>1.9620000000000002</v>
      </c>
      <c r="M31" s="8">
        <f t="shared" si="15"/>
        <v>0.99397069104814806</v>
      </c>
      <c r="O31" s="12">
        <v>10</v>
      </c>
      <c r="P31" s="8">
        <f t="shared" si="16"/>
        <v>0.99397069104814806</v>
      </c>
      <c r="Q31" s="8">
        <f t="shared" si="17"/>
        <v>1.9620000000000002</v>
      </c>
      <c r="R31" s="8">
        <f t="shared" si="18"/>
        <v>0.98797773466273298</v>
      </c>
      <c r="S31" s="8">
        <f t="shared" si="19"/>
        <v>1.9501704958364667</v>
      </c>
    </row>
    <row r="32" spans="2:19" x14ac:dyDescent="0.25">
      <c r="O32" s="13" t="s">
        <v>21</v>
      </c>
      <c r="P32" s="8">
        <f>SUM(P22:P31)</f>
        <v>23.837791765590087</v>
      </c>
      <c r="Q32" s="8">
        <f>SUM(Q22:Q31)</f>
        <v>45.518400000000007</v>
      </c>
      <c r="R32" s="8">
        <f>SUM(R22:R31)</f>
        <v>66.537275234931442</v>
      </c>
      <c r="S32" s="8">
        <f>SUM(S22:S31)</f>
        <v>127.72977529616784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Soravis AMNUAYSARN</cp:lastModifiedBy>
  <dcterms:created xsi:type="dcterms:W3CDTF">2023-09-03T11:29:08Z</dcterms:created>
  <dcterms:modified xsi:type="dcterms:W3CDTF">2023-09-04T13:02:06Z</dcterms:modified>
</cp:coreProperties>
</file>