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ABFLUID\lab11\"/>
    </mc:Choice>
  </mc:AlternateContent>
  <xr:revisionPtr revIDLastSave="0" documentId="13_ncr:1_{7EFC57A4-6C6D-4B7E-9B2C-B861F0459201}" xr6:coauthVersionLast="47" xr6:coauthVersionMax="47" xr10:uidLastSave="{00000000-0000-0000-0000-000000000000}"/>
  <bookViews>
    <workbookView xWindow="28680" yWindow="-120" windowWidth="29040" windowHeight="15720" xr2:uid="{DD930733-D6D9-0543-9D83-32F9058366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9" i="1" l="1"/>
  <c r="V4" i="1"/>
  <c r="T4" i="1"/>
  <c r="S4" i="1"/>
  <c r="K5" i="1"/>
  <c r="K6" i="1"/>
  <c r="K7" i="1"/>
  <c r="K8" i="1"/>
  <c r="K9" i="1"/>
  <c r="K10" i="1"/>
  <c r="K11" i="1"/>
  <c r="K12" i="1"/>
  <c r="K13" i="1"/>
  <c r="K4" i="1"/>
  <c r="I5" i="1"/>
  <c r="I6" i="1"/>
  <c r="N6" i="1" s="1"/>
  <c r="I7" i="1"/>
  <c r="N7" i="1" s="1"/>
  <c r="I8" i="1"/>
  <c r="N8" i="1" s="1"/>
  <c r="I9" i="1"/>
  <c r="N9" i="1" s="1"/>
  <c r="I10" i="1"/>
  <c r="I11" i="1"/>
  <c r="I12" i="1"/>
  <c r="N12" i="1" s="1"/>
  <c r="I13" i="1"/>
  <c r="I4" i="1"/>
  <c r="N4" i="1" s="1"/>
  <c r="J4" i="1"/>
  <c r="F4" i="1"/>
  <c r="G20" i="1"/>
  <c r="G21" i="1"/>
  <c r="G22" i="1"/>
  <c r="G23" i="1"/>
  <c r="H23" i="1" s="1"/>
  <c r="G24" i="1"/>
  <c r="G25" i="1"/>
  <c r="H25" i="1" s="1"/>
  <c r="J25" i="1" s="1"/>
  <c r="M25" i="1" s="1"/>
  <c r="G26" i="1"/>
  <c r="H26" i="1" s="1"/>
  <c r="J26" i="1" s="1"/>
  <c r="M26" i="1" s="1"/>
  <c r="G27" i="1"/>
  <c r="H27" i="1" s="1"/>
  <c r="J27" i="1" s="1"/>
  <c r="M27" i="1" s="1"/>
  <c r="G28" i="1"/>
  <c r="H28" i="1" s="1"/>
  <c r="J28" i="1" s="1"/>
  <c r="M28" i="1" s="1"/>
  <c r="G19" i="1"/>
  <c r="F28" i="1"/>
  <c r="D28" i="1"/>
  <c r="F27" i="1"/>
  <c r="I27" i="1" s="1"/>
  <c r="N27" i="1" s="1"/>
  <c r="D27" i="1"/>
  <c r="F26" i="1"/>
  <c r="I26" i="1" s="1"/>
  <c r="N26" i="1" s="1"/>
  <c r="D26" i="1"/>
  <c r="F25" i="1"/>
  <c r="D25" i="1"/>
  <c r="H24" i="1"/>
  <c r="J24" i="1" s="1"/>
  <c r="M24" i="1" s="1"/>
  <c r="F24" i="1"/>
  <c r="D24" i="1"/>
  <c r="F23" i="1"/>
  <c r="I23" i="1" s="1"/>
  <c r="N23" i="1" s="1"/>
  <c r="D23" i="1"/>
  <c r="H22" i="1"/>
  <c r="F22" i="1"/>
  <c r="I22" i="1" s="1"/>
  <c r="N22" i="1" s="1"/>
  <c r="D22" i="1"/>
  <c r="H21" i="1"/>
  <c r="F21" i="1"/>
  <c r="I21" i="1" s="1"/>
  <c r="N21" i="1" s="1"/>
  <c r="D21" i="1"/>
  <c r="H20" i="1"/>
  <c r="J20" i="1" s="1"/>
  <c r="M20" i="1" s="1"/>
  <c r="P20" i="1" s="1"/>
  <c r="F20" i="1"/>
  <c r="I20" i="1" s="1"/>
  <c r="N20" i="1" s="1"/>
  <c r="D20" i="1"/>
  <c r="H19" i="1"/>
  <c r="J19" i="1" s="1"/>
  <c r="M19" i="1" s="1"/>
  <c r="F19" i="1"/>
  <c r="D19" i="1"/>
  <c r="N5" i="1"/>
  <c r="N10" i="1"/>
  <c r="N11" i="1"/>
  <c r="D5" i="1"/>
  <c r="D6" i="1"/>
  <c r="D7" i="1"/>
  <c r="D8" i="1"/>
  <c r="D9" i="1"/>
  <c r="D10" i="1"/>
  <c r="D11" i="1"/>
  <c r="D12" i="1"/>
  <c r="D13" i="1"/>
  <c r="D4" i="1"/>
  <c r="G5" i="1"/>
  <c r="H5" i="1" s="1"/>
  <c r="G6" i="1"/>
  <c r="H6" i="1" s="1"/>
  <c r="G7" i="1"/>
  <c r="H7" i="1" s="1"/>
  <c r="G8" i="1"/>
  <c r="H8" i="1" s="1"/>
  <c r="J8" i="1" s="1"/>
  <c r="M8" i="1" s="1"/>
  <c r="G9" i="1"/>
  <c r="H9" i="1" s="1"/>
  <c r="G10" i="1"/>
  <c r="H10" i="1" s="1"/>
  <c r="G11" i="1"/>
  <c r="H11" i="1" s="1"/>
  <c r="J11" i="1" s="1"/>
  <c r="M11" i="1" s="1"/>
  <c r="G12" i="1"/>
  <c r="H12" i="1" s="1"/>
  <c r="G13" i="1"/>
  <c r="H13" i="1" s="1"/>
  <c r="J13" i="1" s="1"/>
  <c r="M13" i="1" s="1"/>
  <c r="G4" i="1"/>
  <c r="H4" i="1" s="1"/>
  <c r="F5" i="1"/>
  <c r="F6" i="1"/>
  <c r="F7" i="1"/>
  <c r="F8" i="1"/>
  <c r="F9" i="1"/>
  <c r="F10" i="1"/>
  <c r="F11" i="1"/>
  <c r="F12" i="1"/>
  <c r="F13" i="1"/>
  <c r="N13" i="1" s="1"/>
  <c r="R4" i="1" l="1"/>
  <c r="J12" i="1"/>
  <c r="M12" i="1" s="1"/>
  <c r="P13" i="1"/>
  <c r="O13" i="1"/>
  <c r="J9" i="1"/>
  <c r="M9" i="1" s="1"/>
  <c r="P26" i="1"/>
  <c r="P11" i="1"/>
  <c r="O11" i="1"/>
  <c r="J10" i="1"/>
  <c r="M10" i="1" s="1"/>
  <c r="P8" i="1"/>
  <c r="O8" i="1"/>
  <c r="J7" i="1"/>
  <c r="M7" i="1" s="1"/>
  <c r="M4" i="1"/>
  <c r="J6" i="1"/>
  <c r="M6" i="1" s="1"/>
  <c r="P27" i="1"/>
  <c r="J5" i="1"/>
  <c r="M5" i="1" s="1"/>
  <c r="P19" i="1"/>
  <c r="Q19" i="1"/>
  <c r="U19" i="1" s="1"/>
  <c r="K24" i="1"/>
  <c r="K19" i="1"/>
  <c r="K28" i="1"/>
  <c r="O19" i="1"/>
  <c r="O25" i="1"/>
  <c r="O27" i="1"/>
  <c r="O20" i="1"/>
  <c r="O24" i="1"/>
  <c r="O26" i="1"/>
  <c r="O28" i="1"/>
  <c r="K25" i="1"/>
  <c r="K22" i="1"/>
  <c r="K27" i="1"/>
  <c r="K23" i="1"/>
  <c r="J23" i="1"/>
  <c r="M23" i="1" s="1"/>
  <c r="P23" i="1" s="1"/>
  <c r="J21" i="1"/>
  <c r="M21" i="1" s="1"/>
  <c r="P21" i="1" s="1"/>
  <c r="K21" i="1"/>
  <c r="I25" i="1"/>
  <c r="N25" i="1" s="1"/>
  <c r="P25" i="1" s="1"/>
  <c r="I19" i="1"/>
  <c r="N19" i="1" s="1"/>
  <c r="K20" i="1"/>
  <c r="I24" i="1"/>
  <c r="N24" i="1" s="1"/>
  <c r="P24" i="1" s="1"/>
  <c r="K26" i="1"/>
  <c r="J22" i="1"/>
  <c r="M22" i="1" s="1"/>
  <c r="P22" i="1" s="1"/>
  <c r="I28" i="1"/>
  <c r="N28" i="1" s="1"/>
  <c r="P28" i="1" s="1"/>
  <c r="P10" i="1" l="1"/>
  <c r="O10" i="1"/>
  <c r="O5" i="1"/>
  <c r="P5" i="1"/>
  <c r="O22" i="1"/>
  <c r="O6" i="1"/>
  <c r="P6" i="1"/>
  <c r="P9" i="1"/>
  <c r="O9" i="1"/>
  <c r="R19" i="1"/>
  <c r="O23" i="1"/>
  <c r="P7" i="1"/>
  <c r="O7" i="1"/>
  <c r="O21" i="1"/>
  <c r="S19" i="1"/>
  <c r="T19" i="1"/>
  <c r="O4" i="1"/>
  <c r="P4" i="1"/>
  <c r="Q4" i="1"/>
  <c r="U4" i="1" s="1"/>
  <c r="O12" i="1"/>
  <c r="P12" i="1"/>
</calcChain>
</file>

<file path=xl/sharedStrings.xml><?xml version="1.0" encoding="utf-8"?>
<sst xmlns="http://schemas.openxmlformats.org/spreadsheetml/2006/main" count="47" uniqueCount="25">
  <si>
    <t>t(s)</t>
  </si>
  <si>
    <t>สามเหลี่ยม</t>
  </si>
  <si>
    <t>ระดับสันฝาย(มม)</t>
  </si>
  <si>
    <t>V(*10^-3) ลบ.ม</t>
  </si>
  <si>
    <t>ระดับน้ำ(มม)</t>
  </si>
  <si>
    <t>ระดับน้ำ(ม)</t>
  </si>
  <si>
    <t>Q(ลบม/วิ)*10^-4</t>
  </si>
  <si>
    <t>ระดับน้ำเหนือสันฝาย(H)</t>
  </si>
  <si>
    <t>มม</t>
  </si>
  <si>
    <t>ม</t>
  </si>
  <si>
    <t>logQ</t>
  </si>
  <si>
    <t>logH</t>
  </si>
  <si>
    <t>Q/(g^1/2)(H^5/2)</t>
  </si>
  <si>
    <t>สี่เหลี่ยม</t>
  </si>
  <si>
    <t>Xi</t>
  </si>
  <si>
    <t>Yi</t>
  </si>
  <si>
    <t>xi^2</t>
  </si>
  <si>
    <t>xiyi</t>
  </si>
  <si>
    <t>Xbar</t>
  </si>
  <si>
    <t>Ybar</t>
  </si>
  <si>
    <t>sum xiyi</t>
  </si>
  <si>
    <t>sum Xi^2</t>
  </si>
  <si>
    <t>Xbar^2</t>
  </si>
  <si>
    <t>m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</si>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</sst>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7" formatCode="0.000"/>
    <numFmt numFmtId="188" formatCode="0.0000"/>
    <numFmt numFmtId="189" formatCode="0.00000"/>
  </numFmts>
  <fonts count="1" x14ac:knownFonts="1">
    <font>
      <sz val="12"/>
      <color theme="1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87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horizontal="left" indent="3"/>
    </xf>
    <xf numFmtId="188" fontId="0" fillId="0" borderId="0" xfId="0" applyNumberFormat="1"/>
    <xf numFmtId="189" fontId="0" fillId="0" borderId="0" xfId="0" applyNumberFormat="1"/>
    <xf numFmtId="0" fontId="0" fillId="3" borderId="1" xfId="0" applyFill="1" applyBorder="1"/>
    <xf numFmtId="0" fontId="0" fillId="0" borderId="0" xfId="0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Sheet1!$J$4:$J$13</c:f>
              <c:numCache>
                <c:formatCode>0.0000</c:formatCode>
                <c:ptCount val="10"/>
                <c:pt idx="0">
                  <c:v>-1.6161846340195687</c:v>
                </c:pt>
                <c:pt idx="1">
                  <c:v>-1.5583048643592829</c:v>
                </c:pt>
                <c:pt idx="2">
                  <c:v>-1.4989407377822483</c:v>
                </c:pt>
                <c:pt idx="3">
                  <c:v>-1.4534573365218688</c:v>
                </c:pt>
                <c:pt idx="4">
                  <c:v>-1.4202164033831899</c:v>
                </c:pt>
                <c:pt idx="5">
                  <c:v>-1.3752024210392388</c:v>
                </c:pt>
                <c:pt idx="6">
                  <c:v>-1.3990271043132516</c:v>
                </c:pt>
                <c:pt idx="7">
                  <c:v>-1.5316526695878425</c:v>
                </c:pt>
                <c:pt idx="8">
                  <c:v>-1.5702477199975919</c:v>
                </c:pt>
                <c:pt idx="9">
                  <c:v>-1.6798537138889458</c:v>
                </c:pt>
              </c:numCache>
            </c:numRef>
          </c:xVal>
          <c:yVal>
            <c:numRef>
              <c:f>Sheet1!$I$4:$I$13</c:f>
              <c:numCache>
                <c:formatCode>0.0000</c:formatCode>
                <c:ptCount val="10"/>
                <c:pt idx="0">
                  <c:v>-3.7078539359785987</c:v>
                </c:pt>
                <c:pt idx="1">
                  <c:v>-3.5696339661988064</c:v>
                </c:pt>
                <c:pt idx="2">
                  <c:v>-3.4759132025306942</c:v>
                </c:pt>
                <c:pt idx="3">
                  <c:v>-3.370698092575577</c:v>
                </c:pt>
                <c:pt idx="4">
                  <c:v>-3.3099139273065608</c:v>
                </c:pt>
                <c:pt idx="5">
                  <c:v>-3.1896640662449549</c:v>
                </c:pt>
                <c:pt idx="6">
                  <c:v>-3.2498774732165998</c:v>
                </c:pt>
                <c:pt idx="7">
                  <c:v>-3.5107683552780831</c:v>
                </c:pt>
                <c:pt idx="8">
                  <c:v>-3.6068588742097312</c:v>
                </c:pt>
                <c:pt idx="9">
                  <c:v>-3.8018608621457806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AAE-4B7C-9458-D7D6160321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6952896"/>
        <c:axId val="1496953376"/>
      </c:scatterChart>
      <c:valAx>
        <c:axId val="1496952896"/>
        <c:scaling>
          <c:orientation val="minMax"/>
          <c:max val="-1.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496953376"/>
        <c:crosses val="autoZero"/>
        <c:crossBetween val="midCat"/>
        <c:majorUnit val="5.000000000000001E-2"/>
      </c:valAx>
      <c:valAx>
        <c:axId val="1496953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496952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763904</xdr:colOff>
      <xdr:row>1</xdr:row>
      <xdr:rowOff>24766</xdr:rowOff>
    </xdr:from>
    <xdr:to>
      <xdr:col>30</xdr:col>
      <xdr:colOff>809625</xdr:colOff>
      <xdr:row>17</xdr:row>
      <xdr:rowOff>66676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489CB5-7B34-386E-835E-4614B3EFCD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F6C7A-DED1-924B-901B-0FA50C1931C6}">
  <dimension ref="A1:AF28"/>
  <sheetViews>
    <sheetView tabSelected="1" topLeftCell="P1" workbookViewId="0">
      <selection activeCell="U8" sqref="U8"/>
    </sheetView>
  </sheetViews>
  <sheetFormatPr defaultColWidth="10.90625" defaultRowHeight="15" x14ac:dyDescent="0.25"/>
  <cols>
    <col min="1" max="1" width="20" customWidth="1"/>
    <col min="2" max="2" width="20.6328125" customWidth="1"/>
    <col min="3" max="3" width="12.81640625" bestFit="1" customWidth="1"/>
    <col min="6" max="6" width="15" customWidth="1"/>
    <col min="7" max="7" width="16.36328125" customWidth="1"/>
    <col min="9" max="9" width="11.36328125" bestFit="1" customWidth="1"/>
    <col min="11" max="11" width="24.6328125" customWidth="1"/>
    <col min="15" max="15" width="17.81640625" bestFit="1" customWidth="1"/>
    <col min="16" max="16" width="11.6328125" bestFit="1" customWidth="1"/>
    <col min="21" max="21" width="9.81640625" customWidth="1"/>
    <col min="22" max="22" width="10.36328125" customWidth="1"/>
  </cols>
  <sheetData>
    <row r="1" spans="1:32" x14ac:dyDescent="0.25">
      <c r="A1" s="8" t="s">
        <v>1</v>
      </c>
      <c r="B1" s="8" t="s">
        <v>2</v>
      </c>
    </row>
    <row r="2" spans="1:32" x14ac:dyDescent="0.25">
      <c r="A2" s="8"/>
      <c r="B2" s="8">
        <v>99.1</v>
      </c>
      <c r="G2" s="7" t="s">
        <v>7</v>
      </c>
      <c r="H2" s="7"/>
    </row>
    <row r="3" spans="1:32" x14ac:dyDescent="0.25">
      <c r="A3" t="s">
        <v>3</v>
      </c>
      <c r="B3" t="s">
        <v>0</v>
      </c>
      <c r="C3" t="s">
        <v>4</v>
      </c>
      <c r="D3" t="s">
        <v>5</v>
      </c>
      <c r="F3" t="s">
        <v>6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s="4" t="s">
        <v>22</v>
      </c>
      <c r="V3" t="s">
        <v>23</v>
      </c>
    </row>
    <row r="4" spans="1:32" x14ac:dyDescent="0.25">
      <c r="A4">
        <v>6</v>
      </c>
      <c r="B4" s="2">
        <v>30.62</v>
      </c>
      <c r="C4" s="3">
        <v>123.3</v>
      </c>
      <c r="D4" s="1">
        <f>C4/1000</f>
        <v>0.12329999999999999</v>
      </c>
      <c r="F4" s="1">
        <f>(A4/B4)*10</f>
        <v>1.9595035924232527</v>
      </c>
      <c r="G4" s="2">
        <f>C4-99.1</f>
        <v>24.200000000000003</v>
      </c>
      <c r="H4" s="4">
        <f>G4/1000</f>
        <v>2.4200000000000003E-2</v>
      </c>
      <c r="I4" s="4">
        <f>LOG10(F4*(10^-4))</f>
        <v>-3.7078539359785987</v>
      </c>
      <c r="J4" s="4">
        <f>LOG10(H4)</f>
        <v>-1.6161846340195687</v>
      </c>
      <c r="K4" s="4">
        <f>(F4*(10^-4))/((9.81^0.5)*(H4^2.5))</f>
        <v>0.68670964211303187</v>
      </c>
      <c r="M4" s="4">
        <f>J4</f>
        <v>-1.6161846340195687</v>
      </c>
      <c r="N4" s="4">
        <f>I4</f>
        <v>-3.7078539359785987</v>
      </c>
      <c r="O4" s="4">
        <f>M4^2</f>
        <v>2.6120527712409674</v>
      </c>
      <c r="P4" s="4">
        <f>M4*N4</f>
        <v>5.992576556517589</v>
      </c>
      <c r="Q4" s="4">
        <f>(SUM(M4:M13))/10</f>
        <v>-1.5103087604893028</v>
      </c>
      <c r="R4" s="4">
        <f>(SUM(N4:N13))/10</f>
        <v>-3.4793042755685391</v>
      </c>
      <c r="S4" s="4">
        <f>SUM(P4:P13)</f>
        <v>52.725912508637954</v>
      </c>
      <c r="T4" s="4">
        <f>SUM(O4:O13)</f>
        <v>22.898747858352884</v>
      </c>
      <c r="U4" s="4">
        <f>Q4^2</f>
        <v>2.2810325520107342</v>
      </c>
      <c r="V4" s="5">
        <f>((S4/10)-(Q4*R4))/((T4/10)-U4)</f>
        <v>2.009393035434571</v>
      </c>
      <c r="AF4" t="s">
        <v>24</v>
      </c>
    </row>
    <row r="5" spans="1:32" x14ac:dyDescent="0.25">
      <c r="A5">
        <v>9</v>
      </c>
      <c r="B5" s="2">
        <v>33.409999999999997</v>
      </c>
      <c r="C5" s="3">
        <v>126.75</v>
      </c>
      <c r="D5" s="1">
        <f t="shared" ref="D5:D13" si="0">C5/1000</f>
        <v>0.12675</v>
      </c>
      <c r="F5" s="1">
        <f t="shared" ref="F5:F13" si="1">(A5/B5)*10</f>
        <v>2.6938042502244839</v>
      </c>
      <c r="G5" s="2">
        <f t="shared" ref="G5:G13" si="2">C5-99.1</f>
        <v>27.650000000000006</v>
      </c>
      <c r="H5" s="4">
        <f t="shared" ref="H5:H13" si="3">G5/1000</f>
        <v>2.7650000000000004E-2</v>
      </c>
      <c r="I5" s="4">
        <f t="shared" ref="I5:I13" si="4">LOG10(F5*(10^-4))</f>
        <v>-3.5696339661988064</v>
      </c>
      <c r="J5" s="4">
        <f t="shared" ref="J5:J13" si="5">LOG10(H5)</f>
        <v>-1.5583048643592829</v>
      </c>
      <c r="K5" s="4">
        <f t="shared" ref="K5:K13" si="6">(F5*(10^-4))/((9.81^0.5)*(H5^2.5))</f>
        <v>0.6765403301424916</v>
      </c>
      <c r="M5" s="4">
        <f t="shared" ref="M5:M13" si="7">J5</f>
        <v>-1.5583048643592829</v>
      </c>
      <c r="N5" s="4">
        <f t="shared" ref="N5:N13" si="8">I5</f>
        <v>-3.5696339661988064</v>
      </c>
      <c r="O5" s="4">
        <f t="shared" ref="O5:O12" si="9">M5^2</f>
        <v>2.4283140502858034</v>
      </c>
      <c r="P5" s="4">
        <f t="shared" ref="P5:P13" si="10">M5*N5</f>
        <v>5.5625779735097201</v>
      </c>
      <c r="Q5" s="4"/>
    </row>
    <row r="6" spans="1:32" x14ac:dyDescent="0.25">
      <c r="A6">
        <v>12</v>
      </c>
      <c r="B6" s="2">
        <v>35.9</v>
      </c>
      <c r="C6" s="3">
        <v>130.80000000000001</v>
      </c>
      <c r="D6" s="1">
        <f t="shared" si="0"/>
        <v>0.1308</v>
      </c>
      <c r="F6" s="1">
        <f t="shared" si="1"/>
        <v>3.3426183844011144</v>
      </c>
      <c r="G6" s="2">
        <f t="shared" si="2"/>
        <v>31.700000000000017</v>
      </c>
      <c r="H6" s="4">
        <f t="shared" si="3"/>
        <v>3.170000000000002E-2</v>
      </c>
      <c r="I6" s="4">
        <f t="shared" si="4"/>
        <v>-3.4759132025306942</v>
      </c>
      <c r="J6" s="4">
        <f t="shared" si="5"/>
        <v>-1.4989407377822483</v>
      </c>
      <c r="K6" s="4">
        <f t="shared" si="6"/>
        <v>0.59649133364235474</v>
      </c>
      <c r="M6" s="4">
        <f t="shared" si="7"/>
        <v>-1.4989407377822483</v>
      </c>
      <c r="N6" s="4">
        <f t="shared" si="8"/>
        <v>-3.4759132025306942</v>
      </c>
      <c r="O6" s="4">
        <f t="shared" si="9"/>
        <v>2.246823335383191</v>
      </c>
      <c r="P6" s="4">
        <f t="shared" si="10"/>
        <v>5.2101879002684166</v>
      </c>
    </row>
    <row r="7" spans="1:32" x14ac:dyDescent="0.25">
      <c r="A7">
        <v>15</v>
      </c>
      <c r="B7" s="2">
        <v>35.22</v>
      </c>
      <c r="C7" s="3">
        <v>134.30000000000001</v>
      </c>
      <c r="D7" s="1">
        <f t="shared" si="0"/>
        <v>0.1343</v>
      </c>
      <c r="F7" s="1">
        <f t="shared" si="1"/>
        <v>4.2589437819420786</v>
      </c>
      <c r="G7" s="2">
        <f t="shared" si="2"/>
        <v>35.200000000000017</v>
      </c>
      <c r="H7" s="4">
        <f t="shared" si="3"/>
        <v>3.5200000000000016E-2</v>
      </c>
      <c r="I7" s="4">
        <f t="shared" si="4"/>
        <v>-3.370698092575577</v>
      </c>
      <c r="J7" s="4">
        <f t="shared" si="5"/>
        <v>-1.4534573365218688</v>
      </c>
      <c r="K7" s="4">
        <f t="shared" si="6"/>
        <v>0.58493922455812764</v>
      </c>
      <c r="M7" s="4">
        <f t="shared" si="7"/>
        <v>-1.4534573365218688</v>
      </c>
      <c r="N7" s="4">
        <f t="shared" si="8"/>
        <v>-3.370698092575577</v>
      </c>
      <c r="O7" s="4">
        <f t="shared" si="9"/>
        <v>2.1125382290892452</v>
      </c>
      <c r="P7" s="4">
        <f t="shared" si="10"/>
        <v>4.8991658718542412</v>
      </c>
      <c r="Q7" s="4"/>
    </row>
    <row r="8" spans="1:32" x14ac:dyDescent="0.25">
      <c r="A8">
        <v>15</v>
      </c>
      <c r="B8" s="2">
        <v>30.62</v>
      </c>
      <c r="C8" s="3">
        <v>137.1</v>
      </c>
      <c r="D8" s="1">
        <f t="shared" si="0"/>
        <v>0.1371</v>
      </c>
      <c r="F8" s="1">
        <f t="shared" si="1"/>
        <v>4.8987589810581316</v>
      </c>
      <c r="G8" s="2">
        <f t="shared" si="2"/>
        <v>38</v>
      </c>
      <c r="H8" s="4">
        <f t="shared" si="3"/>
        <v>3.7999999999999999E-2</v>
      </c>
      <c r="I8" s="4">
        <f t="shared" si="4"/>
        <v>-3.3099139273065608</v>
      </c>
      <c r="J8" s="4">
        <f t="shared" si="5"/>
        <v>-1.4202164033831899</v>
      </c>
      <c r="K8" s="4">
        <f t="shared" si="6"/>
        <v>0.55563881631816059</v>
      </c>
      <c r="M8" s="4">
        <f t="shared" si="7"/>
        <v>-1.4202164033831899</v>
      </c>
      <c r="N8" s="4">
        <f t="shared" si="8"/>
        <v>-3.3099139273065608</v>
      </c>
      <c r="O8" s="4">
        <f t="shared" si="9"/>
        <v>2.0170146324386837</v>
      </c>
      <c r="P8" s="4">
        <f t="shared" si="10"/>
        <v>4.700794053347253</v>
      </c>
      <c r="Q8" s="4"/>
    </row>
    <row r="9" spans="1:32" x14ac:dyDescent="0.25">
      <c r="A9">
        <v>21</v>
      </c>
      <c r="B9" s="2">
        <v>32.5</v>
      </c>
      <c r="C9" s="3">
        <v>141.25</v>
      </c>
      <c r="D9" s="1">
        <f t="shared" si="0"/>
        <v>0.14124999999999999</v>
      </c>
      <c r="F9" s="1">
        <f t="shared" si="1"/>
        <v>6.4615384615384617</v>
      </c>
      <c r="G9" s="2">
        <f t="shared" si="2"/>
        <v>42.150000000000006</v>
      </c>
      <c r="H9" s="4">
        <f t="shared" si="3"/>
        <v>4.2150000000000007E-2</v>
      </c>
      <c r="I9" s="4">
        <f t="shared" si="4"/>
        <v>-3.1896640662449549</v>
      </c>
      <c r="J9" s="4">
        <f t="shared" si="5"/>
        <v>-1.3752024210392388</v>
      </c>
      <c r="K9" s="4">
        <f t="shared" si="6"/>
        <v>0.56559750194964142</v>
      </c>
      <c r="M9" s="4">
        <f t="shared" si="7"/>
        <v>-1.3752024210392388</v>
      </c>
      <c r="N9" s="4">
        <f t="shared" si="8"/>
        <v>-3.1896640662449549</v>
      </c>
      <c r="O9" s="4">
        <f t="shared" si="9"/>
        <v>1.8911816988321839</v>
      </c>
      <c r="P9" s="4">
        <f t="shared" si="10"/>
        <v>4.3864337462019254</v>
      </c>
      <c r="Q9" s="4"/>
    </row>
    <row r="10" spans="1:32" x14ac:dyDescent="0.25">
      <c r="A10">
        <v>18</v>
      </c>
      <c r="B10" s="2">
        <v>32</v>
      </c>
      <c r="C10" s="3">
        <v>139</v>
      </c>
      <c r="D10" s="1">
        <f t="shared" si="0"/>
        <v>0.13900000000000001</v>
      </c>
      <c r="F10" s="1">
        <f t="shared" si="1"/>
        <v>5.625</v>
      </c>
      <c r="G10" s="2">
        <f t="shared" si="2"/>
        <v>39.900000000000006</v>
      </c>
      <c r="H10" s="4">
        <f t="shared" si="3"/>
        <v>3.9900000000000005E-2</v>
      </c>
      <c r="I10" s="4">
        <f t="shared" si="4"/>
        <v>-3.2498774732165998</v>
      </c>
      <c r="J10" s="4">
        <f t="shared" si="5"/>
        <v>-1.3990271043132516</v>
      </c>
      <c r="K10" s="4">
        <f t="shared" si="6"/>
        <v>0.56474940739429236</v>
      </c>
      <c r="M10" s="4">
        <f t="shared" si="7"/>
        <v>-1.3990271043132516</v>
      </c>
      <c r="N10" s="4">
        <f t="shared" si="8"/>
        <v>-3.2498774732165998</v>
      </c>
      <c r="O10" s="4">
        <f t="shared" si="9"/>
        <v>1.9572768386031218</v>
      </c>
      <c r="P10" s="4">
        <f t="shared" si="10"/>
        <v>4.5466666707270864</v>
      </c>
      <c r="Q10" s="4"/>
    </row>
    <row r="11" spans="1:32" x14ac:dyDescent="0.25">
      <c r="A11">
        <v>12</v>
      </c>
      <c r="B11" s="2">
        <v>38.9</v>
      </c>
      <c r="C11" s="3">
        <v>128.5</v>
      </c>
      <c r="D11" s="1">
        <f t="shared" si="0"/>
        <v>0.1285</v>
      </c>
      <c r="F11" s="1">
        <f t="shared" si="1"/>
        <v>3.0848329048843186</v>
      </c>
      <c r="G11" s="2">
        <f t="shared" si="2"/>
        <v>29.400000000000006</v>
      </c>
      <c r="H11" s="4">
        <f t="shared" si="3"/>
        <v>2.9400000000000006E-2</v>
      </c>
      <c r="I11" s="4">
        <f t="shared" si="4"/>
        <v>-3.5107683552780831</v>
      </c>
      <c r="J11" s="4">
        <f t="shared" si="5"/>
        <v>-1.5316526695878425</v>
      </c>
      <c r="K11" s="4">
        <f t="shared" si="6"/>
        <v>0.66455176378540881</v>
      </c>
      <c r="M11" s="4">
        <f t="shared" si="7"/>
        <v>-1.5316526695878425</v>
      </c>
      <c r="N11" s="4">
        <f t="shared" si="8"/>
        <v>-3.5107683552780831</v>
      </c>
      <c r="O11" s="4">
        <f t="shared" si="9"/>
        <v>2.3459599002555649</v>
      </c>
      <c r="P11" s="4">
        <f t="shared" si="10"/>
        <v>5.3772777236661948</v>
      </c>
      <c r="Q11" s="4"/>
    </row>
    <row r="12" spans="1:32" x14ac:dyDescent="0.25">
      <c r="A12">
        <v>9</v>
      </c>
      <c r="B12" s="2">
        <v>36.4</v>
      </c>
      <c r="C12" s="3">
        <v>126</v>
      </c>
      <c r="D12" s="1">
        <f t="shared" si="0"/>
        <v>0.126</v>
      </c>
      <c r="F12" s="1">
        <f t="shared" si="1"/>
        <v>2.4725274725274726</v>
      </c>
      <c r="G12" s="2">
        <f t="shared" si="2"/>
        <v>26.900000000000006</v>
      </c>
      <c r="H12" s="4">
        <f t="shared" si="3"/>
        <v>2.6900000000000007E-2</v>
      </c>
      <c r="I12" s="4">
        <f t="shared" si="4"/>
        <v>-3.6068588742097312</v>
      </c>
      <c r="J12" s="4">
        <f t="shared" si="5"/>
        <v>-1.5702477199975919</v>
      </c>
      <c r="K12" s="4">
        <f t="shared" si="6"/>
        <v>0.6651596897834382</v>
      </c>
      <c r="M12" s="4">
        <f t="shared" si="7"/>
        <v>-1.5702477199975919</v>
      </c>
      <c r="N12" s="4">
        <f t="shared" si="8"/>
        <v>-3.6068588742097312</v>
      </c>
      <c r="O12" s="4">
        <f t="shared" si="9"/>
        <v>2.465677902157636</v>
      </c>
      <c r="P12" s="4">
        <f t="shared" si="10"/>
        <v>5.6636619235809116</v>
      </c>
      <c r="Q12" s="4"/>
    </row>
    <row r="13" spans="1:32" x14ac:dyDescent="0.25">
      <c r="A13">
        <v>6</v>
      </c>
      <c r="B13" s="2">
        <v>38.020000000000003</v>
      </c>
      <c r="C13" s="3">
        <v>120</v>
      </c>
      <c r="D13" s="1">
        <f t="shared" si="0"/>
        <v>0.12</v>
      </c>
      <c r="F13" s="1">
        <f t="shared" si="1"/>
        <v>1.5781167806417673</v>
      </c>
      <c r="G13" s="2">
        <f t="shared" si="2"/>
        <v>20.900000000000006</v>
      </c>
      <c r="H13" s="4">
        <f t="shared" si="3"/>
        <v>2.0900000000000005E-2</v>
      </c>
      <c r="I13" s="4">
        <f t="shared" si="4"/>
        <v>-3.8018608621457806</v>
      </c>
      <c r="J13" s="4">
        <f t="shared" si="5"/>
        <v>-1.6798537138889458</v>
      </c>
      <c r="K13" s="4">
        <f t="shared" si="6"/>
        <v>0.79788246162732246</v>
      </c>
      <c r="M13" s="4">
        <f t="shared" si="7"/>
        <v>-1.6798537138889458</v>
      </c>
      <c r="N13" s="4">
        <f t="shared" si="8"/>
        <v>-3.8018608621457806</v>
      </c>
      <c r="O13" s="4">
        <f>M13^2</f>
        <v>2.8219085000664843</v>
      </c>
      <c r="P13" s="4">
        <f t="shared" si="10"/>
        <v>6.3865700889646186</v>
      </c>
      <c r="Q13" s="4"/>
    </row>
    <row r="15" spans="1:32" x14ac:dyDescent="0.25">
      <c r="F15" s="1"/>
      <c r="H15" s="4"/>
    </row>
    <row r="16" spans="1:32" x14ac:dyDescent="0.25">
      <c r="A16" s="6" t="s">
        <v>13</v>
      </c>
      <c r="B16" s="6" t="s">
        <v>2</v>
      </c>
    </row>
    <row r="17" spans="1:22" x14ac:dyDescent="0.25">
      <c r="A17" s="6"/>
      <c r="B17" s="6">
        <v>69.599999999999994</v>
      </c>
      <c r="G17" s="7" t="s">
        <v>7</v>
      </c>
      <c r="H17" s="7"/>
    </row>
    <row r="18" spans="1:22" x14ac:dyDescent="0.25">
      <c r="A18" t="s">
        <v>3</v>
      </c>
      <c r="B18" t="s">
        <v>0</v>
      </c>
      <c r="C18" t="s">
        <v>4</v>
      </c>
      <c r="D18" t="s">
        <v>5</v>
      </c>
      <c r="F18" t="s">
        <v>6</v>
      </c>
      <c r="G18" t="s">
        <v>8</v>
      </c>
      <c r="H18" t="s">
        <v>9</v>
      </c>
      <c r="I18" t="s">
        <v>10</v>
      </c>
      <c r="J18" t="s">
        <v>11</v>
      </c>
      <c r="K18" t="s">
        <v>12</v>
      </c>
      <c r="M18" t="s">
        <v>14</v>
      </c>
      <c r="N18" t="s">
        <v>15</v>
      </c>
      <c r="O18" t="s">
        <v>16</v>
      </c>
      <c r="P18" t="s">
        <v>17</v>
      </c>
      <c r="Q18" t="s">
        <v>18</v>
      </c>
      <c r="R18" t="s">
        <v>19</v>
      </c>
      <c r="S18" t="s">
        <v>20</v>
      </c>
      <c r="T18" t="s">
        <v>21</v>
      </c>
      <c r="U18" s="4" t="s">
        <v>22</v>
      </c>
      <c r="V18" t="s">
        <v>23</v>
      </c>
    </row>
    <row r="19" spans="1:22" x14ac:dyDescent="0.25">
      <c r="A19">
        <v>21</v>
      </c>
      <c r="B19" s="2">
        <v>33.03</v>
      </c>
      <c r="C19" s="3">
        <v>118.7</v>
      </c>
      <c r="D19" s="1">
        <f>C19/1000</f>
        <v>0.1187</v>
      </c>
      <c r="F19" s="1">
        <f>(A19/B19)*10</f>
        <v>6.3578564940962758</v>
      </c>
      <c r="G19" s="2">
        <f>C19-69.6</f>
        <v>49.100000000000009</v>
      </c>
      <c r="H19" s="4">
        <f>G19/1000</f>
        <v>4.9100000000000012E-2</v>
      </c>
      <c r="I19" s="4">
        <f>LOG10(F19*10^-4)</f>
        <v>-3.196689278957495</v>
      </c>
      <c r="J19" s="4">
        <f>LOG10(H19)</f>
        <v>-1.3089185078770313</v>
      </c>
      <c r="K19" s="4">
        <f>(F19*(10^-4))/((9.81^(1/2))*(H19^(5/2)))</f>
        <v>0.3799902794453387</v>
      </c>
      <c r="M19" s="4">
        <f>J19</f>
        <v>-1.3089185078770313</v>
      </c>
      <c r="N19" s="4">
        <f>I19</f>
        <v>-3.196689278957495</v>
      </c>
      <c r="O19" s="4">
        <f>M19^2</f>
        <v>1.7132676602630341</v>
      </c>
      <c r="P19" s="4">
        <f>M19*N19</f>
        <v>4.1842057611595473</v>
      </c>
      <c r="Q19" s="4">
        <f>(SUM(M19:M28))/10</f>
        <v>-1.4011787422956004</v>
      </c>
      <c r="R19" s="4">
        <f>(SUM(N19:N28))/10</f>
        <v>-3.3322853614059467</v>
      </c>
      <c r="S19" s="4">
        <f>SUM(P19:P28)</f>
        <v>46.941005528531207</v>
      </c>
      <c r="T19" s="4">
        <f>SUM(O19:O28)</f>
        <v>19.793072091169016</v>
      </c>
      <c r="U19" s="4">
        <f>Q19^2</f>
        <v>1.9633018678610805</v>
      </c>
      <c r="V19" s="5">
        <f>((S19/10)-(Q19*R19))/((T19/10)-U19)</f>
        <v>1.5603004515266661</v>
      </c>
    </row>
    <row r="20" spans="1:22" x14ac:dyDescent="0.25">
      <c r="A20">
        <v>21</v>
      </c>
      <c r="B20" s="2">
        <v>30.53</v>
      </c>
      <c r="C20" s="3">
        <v>120.75</v>
      </c>
      <c r="D20" s="1">
        <f t="shared" ref="D20:D28" si="11">C20/1000</f>
        <v>0.12075</v>
      </c>
      <c r="F20" s="1">
        <f t="shared" ref="F20:F28" si="12">(A20/B20)*10</f>
        <v>6.878480183426138</v>
      </c>
      <c r="G20" s="2">
        <f t="shared" ref="G20:G28" si="13">C20-69.6</f>
        <v>51.150000000000006</v>
      </c>
      <c r="H20" s="4">
        <f t="shared" ref="H20:H28" si="14">G20/1000</f>
        <v>5.1150000000000008E-2</v>
      </c>
      <c r="I20" s="4">
        <f t="shared" ref="I20:I28" si="15">LOG10(F20*10^-4)</f>
        <v>-3.1625075095647426</v>
      </c>
      <c r="J20" s="4">
        <f t="shared" ref="J20:J28" si="16">LOG10(H20)</f>
        <v>-1.2911543619518209</v>
      </c>
      <c r="K20" s="4">
        <f t="shared" ref="K20:K28" si="17">(F20*(10^-4))/((9.81^(1/2))*(H20^(5/2)))</f>
        <v>0.37114523709441816</v>
      </c>
      <c r="M20" s="4">
        <f t="shared" ref="M20:M28" si="18">J20</f>
        <v>-1.2911543619518209</v>
      </c>
      <c r="N20" s="4">
        <f t="shared" ref="N20:N28" si="19">I20</f>
        <v>-3.1625075095647426</v>
      </c>
      <c r="O20" s="4">
        <f t="shared" ref="O20:O27" si="20">M20^2</f>
        <v>1.6670795863872137</v>
      </c>
      <c r="P20" s="4">
        <f t="shared" ref="P20:P28" si="21">M20*N20</f>
        <v>4.0832853656799069</v>
      </c>
    </row>
    <row r="21" spans="1:22" x14ac:dyDescent="0.25">
      <c r="A21">
        <v>24</v>
      </c>
      <c r="B21" s="2">
        <v>34.81</v>
      </c>
      <c r="C21" s="3">
        <v>120.85</v>
      </c>
      <c r="D21" s="1">
        <f t="shared" si="11"/>
        <v>0.12085</v>
      </c>
      <c r="F21" s="1">
        <f t="shared" si="12"/>
        <v>6.8945705257110026</v>
      </c>
      <c r="G21" s="2">
        <f t="shared" si="13"/>
        <v>51.25</v>
      </c>
      <c r="H21" s="4">
        <f t="shared" si="14"/>
        <v>5.1249999999999997E-2</v>
      </c>
      <c r="I21" s="4">
        <f t="shared" si="15"/>
        <v>-3.1614927815726821</v>
      </c>
      <c r="J21" s="4">
        <f t="shared" si="16"/>
        <v>-1.2903061302722081</v>
      </c>
      <c r="K21" s="4">
        <f t="shared" si="17"/>
        <v>0.37020138603347297</v>
      </c>
      <c r="M21" s="4">
        <f t="shared" si="18"/>
        <v>-1.2903061302722081</v>
      </c>
      <c r="N21" s="4">
        <f t="shared" si="19"/>
        <v>-3.1614927815726821</v>
      </c>
      <c r="O21" s="4">
        <f t="shared" si="20"/>
        <v>1.6648899098180405</v>
      </c>
      <c r="P21" s="4">
        <f t="shared" si="21"/>
        <v>4.079293516874567</v>
      </c>
    </row>
    <row r="22" spans="1:22" x14ac:dyDescent="0.25">
      <c r="A22">
        <v>6</v>
      </c>
      <c r="B22" s="2">
        <v>36.25</v>
      </c>
      <c r="C22" s="3">
        <v>90.05</v>
      </c>
      <c r="D22" s="1">
        <f t="shared" si="11"/>
        <v>9.0049999999999991E-2</v>
      </c>
      <c r="F22" s="1">
        <f t="shared" si="12"/>
        <v>1.6551724137931034</v>
      </c>
      <c r="G22" s="2">
        <f t="shared" si="13"/>
        <v>20.450000000000003</v>
      </c>
      <c r="H22" s="4">
        <f t="shared" si="14"/>
        <v>2.0450000000000003E-2</v>
      </c>
      <c r="I22" s="4">
        <f t="shared" si="15"/>
        <v>-3.7811567605233689</v>
      </c>
      <c r="J22" s="4">
        <f t="shared" si="16"/>
        <v>-1.6893066876566394</v>
      </c>
      <c r="K22" s="4">
        <f t="shared" si="17"/>
        <v>0.88364017893541003</v>
      </c>
      <c r="M22" s="4">
        <f t="shared" si="18"/>
        <v>-1.6893066876566394</v>
      </c>
      <c r="N22" s="4">
        <f t="shared" si="19"/>
        <v>-3.7811567605233689</v>
      </c>
      <c r="O22" s="4">
        <f t="shared" si="20"/>
        <v>2.8537570849614466</v>
      </c>
      <c r="P22" s="4">
        <f t="shared" si="21"/>
        <v>6.3875334026302415</v>
      </c>
    </row>
    <row r="23" spans="1:22" x14ac:dyDescent="0.25">
      <c r="A23">
        <v>12</v>
      </c>
      <c r="B23" s="2">
        <v>43.6</v>
      </c>
      <c r="C23" s="3">
        <v>98.1</v>
      </c>
      <c r="D23" s="1">
        <f t="shared" si="11"/>
        <v>9.8099999999999993E-2</v>
      </c>
      <c r="F23" s="1">
        <f t="shared" si="12"/>
        <v>2.7522935779816518</v>
      </c>
      <c r="G23" s="2">
        <f t="shared" si="13"/>
        <v>28.5</v>
      </c>
      <c r="H23" s="4">
        <f t="shared" si="14"/>
        <v>2.8500000000000001E-2</v>
      </c>
      <c r="I23" s="4">
        <f t="shared" si="15"/>
        <v>-3.5603052432209612</v>
      </c>
      <c r="J23" s="4">
        <f t="shared" si="16"/>
        <v>-1.5451551399914898</v>
      </c>
      <c r="K23" s="4">
        <f t="shared" si="17"/>
        <v>0.64083777381202367</v>
      </c>
      <c r="M23" s="4">
        <f t="shared" si="18"/>
        <v>-1.5451551399914898</v>
      </c>
      <c r="N23" s="4">
        <f t="shared" si="19"/>
        <v>-3.5603052432209612</v>
      </c>
      <c r="O23" s="4">
        <f t="shared" si="20"/>
        <v>2.3875044066421203</v>
      </c>
      <c r="P23" s="4">
        <f t="shared" si="21"/>
        <v>5.5012239465015194</v>
      </c>
    </row>
    <row r="24" spans="1:22" x14ac:dyDescent="0.25">
      <c r="A24">
        <v>12</v>
      </c>
      <c r="B24" s="2">
        <v>33.69</v>
      </c>
      <c r="C24" s="3">
        <v>103.1</v>
      </c>
      <c r="D24" s="1">
        <f t="shared" si="11"/>
        <v>0.1031</v>
      </c>
      <c r="F24" s="1">
        <f t="shared" si="12"/>
        <v>3.5618878005342838</v>
      </c>
      <c r="G24" s="2">
        <f t="shared" si="13"/>
        <v>33.5</v>
      </c>
      <c r="H24" s="4">
        <f t="shared" si="14"/>
        <v>3.3500000000000002E-2</v>
      </c>
      <c r="I24" s="4">
        <f t="shared" si="15"/>
        <v>-3.4483197649334953</v>
      </c>
      <c r="J24" s="4">
        <f t="shared" si="16"/>
        <v>-1.4749551929631548</v>
      </c>
      <c r="K24" s="4">
        <f t="shared" si="17"/>
        <v>0.55364797243475306</v>
      </c>
      <c r="M24" s="4">
        <f t="shared" si="18"/>
        <v>-1.4749551929631548</v>
      </c>
      <c r="N24" s="4">
        <f t="shared" si="19"/>
        <v>-3.4483197649334953</v>
      </c>
      <c r="O24" s="4">
        <f t="shared" si="20"/>
        <v>2.175492821248977</v>
      </c>
      <c r="P24" s="4">
        <f t="shared" si="21"/>
        <v>5.0861171442861446</v>
      </c>
    </row>
    <row r="25" spans="1:22" x14ac:dyDescent="0.25">
      <c r="A25">
        <v>15</v>
      </c>
      <c r="B25" s="2">
        <v>34.85</v>
      </c>
      <c r="C25" s="3">
        <v>107.35</v>
      </c>
      <c r="D25" s="1">
        <f t="shared" si="11"/>
        <v>0.10735</v>
      </c>
      <c r="F25" s="1">
        <f t="shared" si="12"/>
        <v>4.3041606886657107</v>
      </c>
      <c r="G25" s="2">
        <f t="shared" si="13"/>
        <v>37.75</v>
      </c>
      <c r="H25" s="4">
        <f t="shared" si="14"/>
        <v>3.7749999999999999E-2</v>
      </c>
      <c r="I25" s="4">
        <f t="shared" si="15"/>
        <v>-3.366111523378347</v>
      </c>
      <c r="J25" s="4">
        <f t="shared" si="16"/>
        <v>-1.423083044034793</v>
      </c>
      <c r="K25" s="4">
        <f t="shared" si="17"/>
        <v>0.49631977930472293</v>
      </c>
      <c r="M25" s="4">
        <f t="shared" si="18"/>
        <v>-1.423083044034793</v>
      </c>
      <c r="N25" s="4">
        <f t="shared" si="19"/>
        <v>-3.366111523378347</v>
      </c>
      <c r="O25" s="4">
        <f t="shared" si="20"/>
        <v>2.0251653502193325</v>
      </c>
      <c r="P25" s="4">
        <f t="shared" si="21"/>
        <v>4.7902562332498526</v>
      </c>
    </row>
    <row r="26" spans="1:22" x14ac:dyDescent="0.25">
      <c r="A26">
        <v>18</v>
      </c>
      <c r="B26" s="2">
        <v>33.31</v>
      </c>
      <c r="C26" s="3">
        <v>112.85</v>
      </c>
      <c r="D26" s="1">
        <f t="shared" si="11"/>
        <v>0.11284999999999999</v>
      </c>
      <c r="F26" s="1">
        <f t="shared" si="12"/>
        <v>5.4037826478534967</v>
      </c>
      <c r="G26" s="2">
        <f t="shared" si="13"/>
        <v>43.25</v>
      </c>
      <c r="H26" s="4">
        <f t="shared" si="14"/>
        <v>4.3249999999999997E-2</v>
      </c>
      <c r="I26" s="4">
        <f t="shared" si="15"/>
        <v>-3.2673021275878709</v>
      </c>
      <c r="J26" s="4">
        <f t="shared" si="16"/>
        <v>-1.364013888199167</v>
      </c>
      <c r="K26" s="4">
        <f t="shared" si="17"/>
        <v>0.44350455971919828</v>
      </c>
      <c r="M26" s="4">
        <f t="shared" si="18"/>
        <v>-1.364013888199167</v>
      </c>
      <c r="N26" s="4">
        <f t="shared" si="19"/>
        <v>-3.2673021275878709</v>
      </c>
      <c r="O26" s="4">
        <f t="shared" si="20"/>
        <v>1.8605338872002097</v>
      </c>
      <c r="P26" s="4">
        <f t="shared" si="21"/>
        <v>4.4566454789725425</v>
      </c>
    </row>
    <row r="27" spans="1:22" x14ac:dyDescent="0.25">
      <c r="A27">
        <v>21</v>
      </c>
      <c r="B27" s="2">
        <v>33.6</v>
      </c>
      <c r="C27" s="3">
        <v>116.85</v>
      </c>
      <c r="D27" s="1">
        <f t="shared" si="11"/>
        <v>0.11685</v>
      </c>
      <c r="F27" s="1">
        <f t="shared" si="12"/>
        <v>6.25</v>
      </c>
      <c r="G27" s="2">
        <f t="shared" si="13"/>
        <v>47.25</v>
      </c>
      <c r="H27" s="4">
        <f t="shared" si="14"/>
        <v>4.725E-2</v>
      </c>
      <c r="I27" s="4">
        <f t="shared" si="15"/>
        <v>-3.2041199826559246</v>
      </c>
      <c r="J27" s="4">
        <f t="shared" si="16"/>
        <v>-1.3255981871547182</v>
      </c>
      <c r="K27" s="4">
        <f t="shared" si="17"/>
        <v>0.41118852045571902</v>
      </c>
      <c r="M27" s="4">
        <f t="shared" si="18"/>
        <v>-1.3255981871547182</v>
      </c>
      <c r="N27" s="4">
        <f t="shared" si="19"/>
        <v>-3.2041199826559246</v>
      </c>
      <c r="O27" s="4">
        <f t="shared" si="20"/>
        <v>1.7572105537878753</v>
      </c>
      <c r="P27" s="4">
        <f t="shared" si="21"/>
        <v>4.2473756404349006</v>
      </c>
    </row>
    <row r="28" spans="1:22" x14ac:dyDescent="0.25">
      <c r="A28">
        <v>21</v>
      </c>
      <c r="B28" s="2">
        <v>31.41</v>
      </c>
      <c r="C28" s="3">
        <v>119.8</v>
      </c>
      <c r="D28" s="1">
        <f t="shared" si="11"/>
        <v>0.1198</v>
      </c>
      <c r="F28" s="1">
        <f t="shared" si="12"/>
        <v>6.6857688634192938</v>
      </c>
      <c r="G28" s="2">
        <f t="shared" si="13"/>
        <v>50.2</v>
      </c>
      <c r="H28" s="4">
        <f t="shared" si="14"/>
        <v>5.0200000000000002E-2</v>
      </c>
      <c r="I28" s="4">
        <f t="shared" si="15"/>
        <v>-3.1748486416645854</v>
      </c>
      <c r="J28" s="4">
        <f t="shared" si="16"/>
        <v>-1.2992962828549806</v>
      </c>
      <c r="K28" s="4">
        <f t="shared" si="17"/>
        <v>0.37805724202959945</v>
      </c>
      <c r="M28" s="4">
        <f t="shared" si="18"/>
        <v>-1.2992962828549806</v>
      </c>
      <c r="N28" s="4">
        <f t="shared" si="19"/>
        <v>-3.1748486416645854</v>
      </c>
      <c r="O28" s="4">
        <f>M28^2</f>
        <v>1.6881708306407697</v>
      </c>
      <c r="P28" s="4">
        <f t="shared" si="21"/>
        <v>4.1250690387419802</v>
      </c>
    </row>
  </sheetData>
  <mergeCells count="2">
    <mergeCell ref="G2:H2"/>
    <mergeCell ref="G17:H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2023-07-22T05:09:18Z</dcterms:created>
  <dcterms:modified xsi:type="dcterms:W3CDTF">2023-07-22T17:20:24Z</dcterms:modified>
</cp:coreProperties>
</file>