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ABFLUID\lab7\"/>
    </mc:Choice>
  </mc:AlternateContent>
  <xr:revisionPtr revIDLastSave="0" documentId="13_ncr:1_{2B359B9E-1EBE-485C-A3CA-995121BD7765}" xr6:coauthVersionLast="47" xr6:coauthVersionMax="47" xr10:uidLastSave="{00000000-0000-0000-0000-000000000000}"/>
  <bookViews>
    <workbookView xWindow="28680" yWindow="-120" windowWidth="29040" windowHeight="15720" xr2:uid="{F0CC3805-AC8E-40F5-BA8D-7020D17EC8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1" l="1"/>
  <c r="V6" i="1"/>
  <c r="V7" i="1"/>
  <c r="V8" i="1"/>
  <c r="V9" i="1"/>
  <c r="V10" i="1"/>
  <c r="V11" i="1"/>
  <c r="V12" i="1"/>
  <c r="V13" i="1"/>
  <c r="V14" i="1"/>
  <c r="P22" i="1"/>
  <c r="P23" i="1"/>
  <c r="P24" i="1"/>
  <c r="P25" i="1"/>
  <c r="P26" i="1"/>
  <c r="P27" i="1"/>
  <c r="P28" i="1"/>
  <c r="P29" i="1"/>
  <c r="P30" i="1"/>
  <c r="P21" i="1"/>
  <c r="H22" i="1"/>
  <c r="H23" i="1"/>
  <c r="H24" i="1"/>
  <c r="H25" i="1"/>
  <c r="H26" i="1"/>
  <c r="H27" i="1"/>
  <c r="H28" i="1"/>
  <c r="H29" i="1"/>
  <c r="H30" i="1"/>
  <c r="H21" i="1"/>
  <c r="D47" i="1"/>
  <c r="H47" i="1"/>
  <c r="L47" i="1"/>
  <c r="C22" i="1" l="1"/>
  <c r="C23" i="1"/>
  <c r="C24" i="1"/>
  <c r="C25" i="1"/>
  <c r="C26" i="1"/>
  <c r="C27" i="1"/>
  <c r="C28" i="1"/>
  <c r="C29" i="1"/>
  <c r="C30" i="1"/>
  <c r="C21" i="1"/>
  <c r="S6" i="1"/>
  <c r="S7" i="1"/>
  <c r="S8" i="1"/>
  <c r="T8" i="1" s="1"/>
  <c r="U8" i="1" s="1"/>
  <c r="L40" i="1" s="1"/>
  <c r="S9" i="1"/>
  <c r="T9" i="1" s="1"/>
  <c r="U9" i="1" s="1"/>
  <c r="L41" i="1" s="1"/>
  <c r="S10" i="1"/>
  <c r="T10" i="1" s="1"/>
  <c r="U10" i="1" s="1"/>
  <c r="L42" i="1" s="1"/>
  <c r="S11" i="1"/>
  <c r="S12" i="1"/>
  <c r="S13" i="1"/>
  <c r="T13" i="1" s="1"/>
  <c r="U13" i="1" s="1"/>
  <c r="L45" i="1" s="1"/>
  <c r="S14" i="1"/>
  <c r="T14" i="1" s="1"/>
  <c r="U14" i="1" s="1"/>
  <c r="L46" i="1" s="1"/>
  <c r="S5" i="1"/>
  <c r="T5" i="1" s="1"/>
  <c r="U5" i="1" s="1"/>
  <c r="L37" i="1" s="1"/>
  <c r="Q6" i="1"/>
  <c r="Q7" i="1"/>
  <c r="R7" i="1" s="1"/>
  <c r="Q8" i="1"/>
  <c r="R8" i="1" s="1"/>
  <c r="Q9" i="1"/>
  <c r="R9" i="1" s="1"/>
  <c r="Q10" i="1"/>
  <c r="R10" i="1" s="1"/>
  <c r="Q11" i="1"/>
  <c r="Q12" i="1"/>
  <c r="Q13" i="1"/>
  <c r="Q14" i="1"/>
  <c r="Q5" i="1"/>
  <c r="B54" i="1"/>
  <c r="B53" i="1"/>
  <c r="B52" i="1"/>
  <c r="K19" i="1"/>
  <c r="O19" i="1"/>
  <c r="T6" i="1"/>
  <c r="U6" i="1" s="1"/>
  <c r="L38" i="1" s="1"/>
  <c r="T7" i="1"/>
  <c r="U7" i="1" s="1"/>
  <c r="L39" i="1" s="1"/>
  <c r="T11" i="1"/>
  <c r="U11" i="1" s="1"/>
  <c r="L43" i="1" s="1"/>
  <c r="T12" i="1"/>
  <c r="U12" i="1" s="1"/>
  <c r="L44" i="1" s="1"/>
  <c r="K21" i="1"/>
  <c r="L21" i="1" s="1"/>
  <c r="Q3" i="1"/>
  <c r="U3" i="1" s="1"/>
  <c r="N21" i="1"/>
  <c r="M22" i="1"/>
  <c r="N22" i="1" s="1"/>
  <c r="O22" i="1" s="1"/>
  <c r="H38" i="1" s="1"/>
  <c r="M23" i="1"/>
  <c r="N23" i="1" s="1"/>
  <c r="O23" i="1" s="1"/>
  <c r="H39" i="1" s="1"/>
  <c r="M24" i="1"/>
  <c r="N24" i="1" s="1"/>
  <c r="O24" i="1" s="1"/>
  <c r="H40" i="1" s="1"/>
  <c r="M25" i="1"/>
  <c r="N25" i="1" s="1"/>
  <c r="O25" i="1" s="1"/>
  <c r="H41" i="1" s="1"/>
  <c r="M26" i="1"/>
  <c r="N26" i="1" s="1"/>
  <c r="O26" i="1" s="1"/>
  <c r="H42" i="1" s="1"/>
  <c r="M27" i="1"/>
  <c r="N27" i="1" s="1"/>
  <c r="O27" i="1" s="1"/>
  <c r="H43" i="1" s="1"/>
  <c r="M28" i="1"/>
  <c r="N28" i="1" s="1"/>
  <c r="O28" i="1" s="1"/>
  <c r="H44" i="1" s="1"/>
  <c r="M29" i="1"/>
  <c r="N29" i="1" s="1"/>
  <c r="O29" i="1" s="1"/>
  <c r="H45" i="1" s="1"/>
  <c r="M30" i="1"/>
  <c r="N30" i="1" s="1"/>
  <c r="O30" i="1" s="1"/>
  <c r="H46" i="1" s="1"/>
  <c r="M21" i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G46" i="1" s="1"/>
  <c r="G22" i="1"/>
  <c r="D38" i="1" s="1"/>
  <c r="F22" i="1"/>
  <c r="F23" i="1"/>
  <c r="G23" i="1" s="1"/>
  <c r="D39" i="1" s="1"/>
  <c r="F24" i="1"/>
  <c r="G24" i="1" s="1"/>
  <c r="D40" i="1" s="1"/>
  <c r="F25" i="1"/>
  <c r="G25" i="1" s="1"/>
  <c r="D41" i="1" s="1"/>
  <c r="F26" i="1"/>
  <c r="G26" i="1" s="1"/>
  <c r="D42" i="1" s="1"/>
  <c r="F27" i="1"/>
  <c r="G27" i="1" s="1"/>
  <c r="D43" i="1" s="1"/>
  <c r="F28" i="1"/>
  <c r="G28" i="1" s="1"/>
  <c r="D44" i="1" s="1"/>
  <c r="E22" i="1"/>
  <c r="E23" i="1"/>
  <c r="E24" i="1"/>
  <c r="E25" i="1"/>
  <c r="E26" i="1"/>
  <c r="E27" i="1"/>
  <c r="E28" i="1"/>
  <c r="E29" i="1"/>
  <c r="F29" i="1" s="1"/>
  <c r="G29" i="1" s="1"/>
  <c r="D45" i="1" s="1"/>
  <c r="E30" i="1"/>
  <c r="F30" i="1" s="1"/>
  <c r="G30" i="1" s="1"/>
  <c r="D46" i="1" s="1"/>
  <c r="E21" i="1"/>
  <c r="F21" i="1" s="1"/>
  <c r="G21" i="1" s="1"/>
  <c r="D37" i="1" s="1"/>
  <c r="G19" i="1"/>
  <c r="C19" i="1"/>
  <c r="I46" i="1" l="1"/>
  <c r="J46" i="1"/>
  <c r="E52" i="1"/>
  <c r="D26" i="1"/>
  <c r="D25" i="1"/>
  <c r="C41" i="1" s="1"/>
  <c r="F41" i="1" s="1"/>
  <c r="D24" i="1"/>
  <c r="C40" i="1" s="1"/>
  <c r="F40" i="1" s="1"/>
  <c r="D27" i="1"/>
  <c r="C43" i="1" s="1"/>
  <c r="F43" i="1" s="1"/>
  <c r="R5" i="1"/>
  <c r="D23" i="1"/>
  <c r="C39" i="1" s="1"/>
  <c r="F39" i="1" s="1"/>
  <c r="R14" i="1"/>
  <c r="D22" i="1"/>
  <c r="C38" i="1" s="1"/>
  <c r="F38" i="1" s="1"/>
  <c r="O21" i="1"/>
  <c r="H37" i="1" s="1"/>
  <c r="E53" i="1" s="1"/>
  <c r="R13" i="1"/>
  <c r="K45" i="1" s="1"/>
  <c r="D21" i="1"/>
  <c r="C37" i="1" s="1"/>
  <c r="F37" i="1" s="1"/>
  <c r="R6" i="1"/>
  <c r="K38" i="1" s="1"/>
  <c r="R12" i="1"/>
  <c r="R11" i="1"/>
  <c r="D30" i="1"/>
  <c r="C46" i="1" s="1"/>
  <c r="F46" i="1" s="1"/>
  <c r="D29" i="1"/>
  <c r="C45" i="1" s="1"/>
  <c r="F45" i="1" s="1"/>
  <c r="D28" i="1"/>
  <c r="C44" i="1" s="1"/>
  <c r="C42" i="1"/>
  <c r="E54" i="1"/>
  <c r="K44" i="1"/>
  <c r="K43" i="1"/>
  <c r="G44" i="1"/>
  <c r="K41" i="1"/>
  <c r="G42" i="1"/>
  <c r="K39" i="1"/>
  <c r="K42" i="1"/>
  <c r="G43" i="1"/>
  <c r="K40" i="1"/>
  <c r="G40" i="1"/>
  <c r="G39" i="1"/>
  <c r="K37" i="1"/>
  <c r="G37" i="1"/>
  <c r="K46" i="1"/>
  <c r="G41" i="1"/>
  <c r="G45" i="1"/>
  <c r="G38" i="1"/>
  <c r="N42" i="1" l="1"/>
  <c r="M42" i="1"/>
  <c r="N38" i="1"/>
  <c r="M38" i="1"/>
  <c r="N45" i="1"/>
  <c r="M45" i="1"/>
  <c r="N43" i="1"/>
  <c r="M43" i="1"/>
  <c r="N40" i="1"/>
  <c r="M40" i="1"/>
  <c r="M39" i="1"/>
  <c r="N39" i="1"/>
  <c r="M44" i="1"/>
  <c r="N44" i="1"/>
  <c r="N41" i="1"/>
  <c r="M41" i="1"/>
  <c r="N46" i="1"/>
  <c r="M46" i="1"/>
  <c r="N37" i="1"/>
  <c r="K47" i="1"/>
  <c r="D54" i="1" s="1"/>
  <c r="M37" i="1"/>
  <c r="I43" i="1"/>
  <c r="J43" i="1"/>
  <c r="I38" i="1"/>
  <c r="J38" i="1"/>
  <c r="J40" i="1"/>
  <c r="I40" i="1"/>
  <c r="I44" i="1"/>
  <c r="J44" i="1"/>
  <c r="J41" i="1"/>
  <c r="I41" i="1"/>
  <c r="J42" i="1"/>
  <c r="I42" i="1"/>
  <c r="J45" i="1"/>
  <c r="I45" i="1"/>
  <c r="J39" i="1"/>
  <c r="I39" i="1"/>
  <c r="G47" i="1"/>
  <c r="I37" i="1"/>
  <c r="J37" i="1"/>
  <c r="E39" i="1"/>
  <c r="E46" i="1"/>
  <c r="E42" i="1"/>
  <c r="F42" i="1"/>
  <c r="F47" i="1" s="1"/>
  <c r="E44" i="1"/>
  <c r="F44" i="1"/>
  <c r="E45" i="1"/>
  <c r="E37" i="1"/>
  <c r="E38" i="1"/>
  <c r="D53" i="1"/>
  <c r="E40" i="1"/>
  <c r="C47" i="1"/>
  <c r="D52" i="1" s="1"/>
  <c r="E43" i="1"/>
  <c r="E41" i="1"/>
  <c r="N47" i="1" l="1"/>
  <c r="M47" i="1"/>
  <c r="J47" i="1"/>
  <c r="F53" i="1" s="1"/>
  <c r="G53" i="1" s="1"/>
  <c r="H53" i="1" s="1"/>
  <c r="I47" i="1"/>
  <c r="E47" i="1"/>
  <c r="F52" i="1"/>
  <c r="G52" i="1" s="1"/>
  <c r="H52" i="1" s="1"/>
  <c r="F54" i="1" l="1"/>
  <c r="G54" i="1" s="1"/>
  <c r="H54" i="1" s="1"/>
</calcChain>
</file>

<file path=xl/sharedStrings.xml><?xml version="1.0" encoding="utf-8"?>
<sst xmlns="http://schemas.openxmlformats.org/spreadsheetml/2006/main" count="95" uniqueCount="44">
  <si>
    <r>
      <rPr>
        <sz val="11"/>
        <color theme="1"/>
        <rFont val="Tahoma"/>
        <family val="2"/>
      </rPr>
      <t>Ɐ</t>
    </r>
    <r>
      <rPr>
        <sz val="11"/>
        <color theme="1"/>
        <rFont val="Tahoma"/>
        <family val="2"/>
        <charset val="222"/>
      </rPr>
      <t xml:space="preserve"> ลิตร</t>
    </r>
  </si>
  <si>
    <t>time s</t>
  </si>
  <si>
    <t>D1</t>
  </si>
  <si>
    <t>L1</t>
  </si>
  <si>
    <t>D2</t>
  </si>
  <si>
    <t>L2</t>
  </si>
  <si>
    <t>D3</t>
  </si>
  <si>
    <t>L3</t>
  </si>
  <si>
    <t>ระดับน้ำ</t>
  </si>
  <si>
    <t>H1 mm</t>
  </si>
  <si>
    <t>H2 mm</t>
  </si>
  <si>
    <t>H3 mm</t>
  </si>
  <si>
    <t>H4 mm</t>
  </si>
  <si>
    <t>H5 mm</t>
  </si>
  <si>
    <t>H6 mm</t>
  </si>
  <si>
    <t>การทดลองที่</t>
  </si>
  <si>
    <t>mm</t>
  </si>
  <si>
    <t>m</t>
  </si>
  <si>
    <t xml:space="preserve">A1 </t>
  </si>
  <si>
    <t>mm2</t>
  </si>
  <si>
    <t>Q m3/s</t>
  </si>
  <si>
    <t>v m/s</t>
  </si>
  <si>
    <t>Hf/L</t>
  </si>
  <si>
    <t>log(Hf/L)</t>
  </si>
  <si>
    <t>log v</t>
  </si>
  <si>
    <t>Hf m</t>
  </si>
  <si>
    <t>A2</t>
  </si>
  <si>
    <t>A3</t>
  </si>
  <si>
    <t>x log v</t>
  </si>
  <si>
    <t>y log H/L</t>
  </si>
  <si>
    <t>x2</t>
  </si>
  <si>
    <t>xy</t>
  </si>
  <si>
    <t>sum</t>
  </si>
  <si>
    <t>ความสัมพันธ์</t>
  </si>
  <si>
    <t>Xbar</t>
  </si>
  <si>
    <t>Ybar</t>
  </si>
  <si>
    <t>log C</t>
  </si>
  <si>
    <t>C</t>
  </si>
  <si>
    <t>Darcy-Weisbach eq</t>
  </si>
  <si>
    <t>Hazen-William eq</t>
  </si>
  <si>
    <t>m ทฤษฎี</t>
  </si>
  <si>
    <t>m ทดลอง</t>
  </si>
  <si>
    <t>f</t>
  </si>
  <si>
    <t>CHW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</si>
</sst>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87" formatCode="0.0"/>
    <numFmt numFmtId="188" formatCode="0.000"/>
    <numFmt numFmtId="189" formatCode="0.0000"/>
    <numFmt numFmtId="190" formatCode="0.000E+00"/>
  </numFmts>
  <fonts count="3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</font>
    <font>
      <sz val="11"/>
      <color theme="1"/>
      <name val="Tahoma"/>
      <family val="2"/>
      <charset val="22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8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88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89" fontId="0" fillId="0" borderId="1" xfId="0" applyNumberFormat="1" applyBorder="1" applyAlignment="1">
      <alignment horizontal="center" vertical="center"/>
    </xf>
    <xf numFmtId="190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87" fontId="0" fillId="0" borderId="4" xfId="0" applyNumberFormat="1" applyBorder="1" applyAlignment="1">
      <alignment horizontal="center" vertical="center"/>
    </xf>
    <xf numFmtId="187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87" fontId="0" fillId="0" borderId="4" xfId="0" applyNumberFormat="1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2"/>
            <c:backward val="0.19900000000000004"/>
            <c:dispRSqr val="0"/>
            <c:dispEq val="1"/>
            <c:trendlineLbl>
              <c:layout>
                <c:manualLayout>
                  <c:x val="0.6705715094436725"/>
                  <c:y val="0.72796106471079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Sheet1!$C$37:$C$46</c:f>
              <c:numCache>
                <c:formatCode>0.00E+00</c:formatCode>
                <c:ptCount val="10"/>
                <c:pt idx="0">
                  <c:v>0.43140953960217737</c:v>
                </c:pt>
                <c:pt idx="1">
                  <c:v>0.40939772448387135</c:v>
                </c:pt>
                <c:pt idx="2">
                  <c:v>0.39079168869391329</c:v>
                </c:pt>
                <c:pt idx="3">
                  <c:v>0.37441868084252966</c:v>
                </c:pt>
                <c:pt idx="4">
                  <c:v>0.34001534165498259</c:v>
                </c:pt>
                <c:pt idx="5">
                  <c:v>0.33838759626822495</c:v>
                </c:pt>
                <c:pt idx="6">
                  <c:v>0.31776403689339694</c:v>
                </c:pt>
                <c:pt idx="7">
                  <c:v>0.27363342678239616</c:v>
                </c:pt>
                <c:pt idx="8">
                  <c:v>0.24891453016933379</c:v>
                </c:pt>
                <c:pt idx="9">
                  <c:v>0.19957392996180184</c:v>
                </c:pt>
              </c:numCache>
            </c:numRef>
          </c:xVal>
          <c:yVal>
            <c:numRef>
              <c:f>Sheet1!$D$37:$D$46</c:f>
              <c:numCache>
                <c:formatCode>0.00E+00</c:formatCode>
                <c:ptCount val="10"/>
                <c:pt idx="0">
                  <c:v>-0.42296801437396864</c:v>
                </c:pt>
                <c:pt idx="1">
                  <c:v>-0.45642857603763454</c:v>
                </c:pt>
                <c:pt idx="2">
                  <c:v>-0.49160496686694694</c:v>
                </c:pt>
                <c:pt idx="3">
                  <c:v>-0.52753610339301049</c:v>
                </c:pt>
                <c:pt idx="4">
                  <c:v>-0.56543109596580121</c:v>
                </c:pt>
                <c:pt idx="5">
                  <c:v>-0.60835929650761211</c:v>
                </c:pt>
                <c:pt idx="6">
                  <c:v>-0.6671577330056484</c:v>
                </c:pt>
                <c:pt idx="7">
                  <c:v>-0.714892970433188</c:v>
                </c:pt>
                <c:pt idx="8">
                  <c:v>-0.7664962396588656</c:v>
                </c:pt>
                <c:pt idx="9">
                  <c:v>-0.85387196432176204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D-4528-AA85-2770B5BECFBF}"/>
            </c:ext>
          </c:extLst>
        </c:ser>
        <c:ser>
          <c:idx val="1"/>
          <c:order val="1"/>
          <c:tx>
            <c:v>D2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0.15000000000000002"/>
            <c:backward val="0.30000000000000004"/>
            <c:dispRSqr val="0"/>
            <c:dispEq val="1"/>
            <c:trendlineLbl>
              <c:layout>
                <c:manualLayout>
                  <c:x val="4.5058889697611328E-2"/>
                  <c:y val="1.09908421031065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Sheet1!$G$37:$G$46</c:f>
              <c:numCache>
                <c:formatCode>0.00E+00</c:formatCode>
                <c:ptCount val="10"/>
                <c:pt idx="0">
                  <c:v>0.51833586549494759</c:v>
                </c:pt>
                <c:pt idx="1">
                  <c:v>0.51419353202834639</c:v>
                </c:pt>
                <c:pt idx="2">
                  <c:v>0.48284399518268617</c:v>
                </c:pt>
                <c:pt idx="3">
                  <c:v>0.47339857249987571</c:v>
                </c:pt>
                <c:pt idx="4">
                  <c:v>0.45249916167939847</c:v>
                </c:pt>
                <c:pt idx="5">
                  <c:v>0.43022897654197656</c:v>
                </c:pt>
                <c:pt idx="6">
                  <c:v>0.39702157663573101</c:v>
                </c:pt>
                <c:pt idx="7">
                  <c:v>0.37240297449844867</c:v>
                </c:pt>
                <c:pt idx="8">
                  <c:v>0.346470608059121</c:v>
                </c:pt>
                <c:pt idx="9">
                  <c:v>0.30237994009922636</c:v>
                </c:pt>
              </c:numCache>
            </c:numRef>
          </c:xVal>
          <c:yVal>
            <c:numRef>
              <c:f>Sheet1!$H$37:$H$46</c:f>
              <c:numCache>
                <c:formatCode>0.00E+00</c:formatCode>
                <c:ptCount val="10"/>
                <c:pt idx="0">
                  <c:v>-0.3767507096020995</c:v>
                </c:pt>
                <c:pt idx="1">
                  <c:v>-0.40671393297954272</c:v>
                </c:pt>
                <c:pt idx="2">
                  <c:v>-0.44177157819667429</c:v>
                </c:pt>
                <c:pt idx="3">
                  <c:v>-0.47573373123302126</c:v>
                </c:pt>
                <c:pt idx="4">
                  <c:v>-0.50919904798914506</c:v>
                </c:pt>
                <c:pt idx="5">
                  <c:v>-0.56288390695192136</c:v>
                </c:pt>
                <c:pt idx="6">
                  <c:v>-0.60695153358322174</c:v>
                </c:pt>
                <c:pt idx="7">
                  <c:v>-0.65443024394360783</c:v>
                </c:pt>
                <c:pt idx="8">
                  <c:v>-0.71309464702762515</c:v>
                </c:pt>
                <c:pt idx="9">
                  <c:v>-0.78727984558215769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CD-4528-AA85-2770B5BECFBF}"/>
            </c:ext>
          </c:extLst>
        </c:ser>
        <c:ser>
          <c:idx val="2"/>
          <c:order val="2"/>
          <c:tx>
            <c:v>D3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6.0000000000000012E-2"/>
            <c:backward val="0.19500000000000003"/>
            <c:dispRSqr val="0"/>
            <c:dispEq val="1"/>
            <c:trendlineLbl>
              <c:layout>
                <c:manualLayout>
                  <c:x val="0.28637357830271215"/>
                  <c:y val="8.61570751184289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Sheet1!$K$37:$K$46</c:f>
              <c:numCache>
                <c:formatCode>0.00E+00</c:formatCode>
                <c:ptCount val="10"/>
                <c:pt idx="0">
                  <c:v>0.44690432966144988</c:v>
                </c:pt>
                <c:pt idx="1">
                  <c:v>0.42586601077099273</c:v>
                </c:pt>
                <c:pt idx="2">
                  <c:v>0.42514178411860892</c:v>
                </c:pt>
                <c:pt idx="3">
                  <c:v>0.41559287846949722</c:v>
                </c:pt>
                <c:pt idx="4">
                  <c:v>0.38283875295108055</c:v>
                </c:pt>
                <c:pt idx="5">
                  <c:v>0.35776447988871013</c:v>
                </c:pt>
                <c:pt idx="6">
                  <c:v>0.30432305954324018</c:v>
                </c:pt>
                <c:pt idx="7">
                  <c:v>0.29644353844572285</c:v>
                </c:pt>
                <c:pt idx="8">
                  <c:v>0.25145585036120338</c:v>
                </c:pt>
                <c:pt idx="9">
                  <c:v>0.19766132621715929</c:v>
                </c:pt>
              </c:numCache>
            </c:numRef>
          </c:xVal>
          <c:yVal>
            <c:numRef>
              <c:f>Sheet1!$L$37:$L$46</c:f>
              <c:numCache>
                <c:formatCode>0.00E+00</c:formatCode>
                <c:ptCount val="10"/>
                <c:pt idx="0">
                  <c:v>-0.2846653162076872</c:v>
                </c:pt>
                <c:pt idx="1">
                  <c:v>-0.31803554100531689</c:v>
                </c:pt>
                <c:pt idx="2">
                  <c:v>-0.344093581819785</c:v>
                </c:pt>
                <c:pt idx="3">
                  <c:v>-0.37592426885431734</c:v>
                </c:pt>
                <c:pt idx="4">
                  <c:v>-0.42113167133397139</c:v>
                </c:pt>
                <c:pt idx="5">
                  <c:v>-0.46142626619314431</c:v>
                </c:pt>
                <c:pt idx="6">
                  <c:v>-0.51598503733243706</c:v>
                </c:pt>
                <c:pt idx="7">
                  <c:v>-0.5770820192323376</c:v>
                </c:pt>
                <c:pt idx="8">
                  <c:v>-0.64975198166583714</c:v>
                </c:pt>
                <c:pt idx="9">
                  <c:v>-0.71669877129645043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CD-4528-AA85-2770B5BEC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92688"/>
        <c:axId val="628665472"/>
      </c:scatterChart>
      <c:valAx>
        <c:axId val="173392688"/>
        <c:scaling>
          <c:orientation val="maxMin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28665472"/>
        <c:crosses val="autoZero"/>
        <c:crossBetween val="midCat"/>
      </c:valAx>
      <c:valAx>
        <c:axId val="628665472"/>
        <c:scaling>
          <c:orientation val="minMax"/>
          <c:max val="-0.2"/>
          <c:min val="-1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3392688"/>
        <c:crosses val="autoZero"/>
        <c:crossBetween val="midCat"/>
        <c:majorUnit val="0.1200000000000000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281940</xdr:colOff>
      <xdr:row>30</xdr:row>
      <xdr:rowOff>95250</xdr:rowOff>
    </xdr:from>
    <xdr:to>
      <xdr:col>26</xdr:col>
      <xdr:colOff>38100</xdr:colOff>
      <xdr:row>62</xdr:row>
      <xdr:rowOff>15240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FF9B3C0E-B2DD-BC10-5E89-49F895BD9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BE7EE-F248-49DA-9638-1D85BBA26B11}">
  <dimension ref="B3:V54"/>
  <sheetViews>
    <sheetView tabSelected="1" topLeftCell="G28" workbookViewId="0">
      <selection activeCell="K59" sqref="K59"/>
    </sheetView>
  </sheetViews>
  <sheetFormatPr defaultRowHeight="13.8" x14ac:dyDescent="0.25"/>
  <cols>
    <col min="3" max="3" width="9.09765625" bestFit="1" customWidth="1"/>
    <col min="4" max="4" width="9.3984375" bestFit="1" customWidth="1"/>
    <col min="5" max="5" width="9.69921875" customWidth="1"/>
    <col min="6" max="6" width="9.3984375" bestFit="1" customWidth="1"/>
    <col min="7" max="7" width="9" customWidth="1"/>
    <col min="8" max="8" width="13.59765625" bestFit="1" customWidth="1"/>
    <col min="9" max="9" width="9.19921875" customWidth="1"/>
    <col min="10" max="10" width="9.3984375" bestFit="1" customWidth="1"/>
    <col min="11" max="11" width="9.5" customWidth="1"/>
    <col min="12" max="12" width="9.3984375" bestFit="1" customWidth="1"/>
    <col min="13" max="13" width="9.19921875" customWidth="1"/>
    <col min="14" max="14" width="9.3984375" bestFit="1" customWidth="1"/>
    <col min="17" max="17" width="9.09765625" bestFit="1" customWidth="1"/>
  </cols>
  <sheetData>
    <row r="3" spans="2:22" x14ac:dyDescent="0.25">
      <c r="B3" s="13" t="s">
        <v>15</v>
      </c>
      <c r="C3" s="3" t="s">
        <v>2</v>
      </c>
      <c r="D3" s="11">
        <v>20.5</v>
      </c>
      <c r="E3" s="12"/>
      <c r="F3" s="2" t="s">
        <v>16</v>
      </c>
      <c r="G3" s="3" t="s">
        <v>4</v>
      </c>
      <c r="H3" s="17">
        <v>17</v>
      </c>
      <c r="I3" s="18"/>
      <c r="J3" s="2" t="s">
        <v>16</v>
      </c>
      <c r="K3" s="3" t="s">
        <v>6</v>
      </c>
      <c r="L3" s="17">
        <v>16.3</v>
      </c>
      <c r="M3" s="18"/>
      <c r="N3" s="2" t="s">
        <v>16</v>
      </c>
      <c r="P3" s="3" t="s">
        <v>6</v>
      </c>
      <c r="Q3" s="17">
        <f>L3</f>
        <v>16.3</v>
      </c>
      <c r="R3" s="12"/>
      <c r="S3" s="2" t="s">
        <v>16</v>
      </c>
      <c r="T3" s="2" t="s">
        <v>27</v>
      </c>
      <c r="U3" s="8">
        <f>PI()*(Q3^2)/4</f>
        <v>208.67243803306803</v>
      </c>
      <c r="V3" s="2" t="s">
        <v>19</v>
      </c>
    </row>
    <row r="4" spans="2:22" ht="27.6" x14ac:dyDescent="0.25">
      <c r="B4" s="13"/>
      <c r="C4" s="3" t="s">
        <v>3</v>
      </c>
      <c r="D4" s="11">
        <v>1.25</v>
      </c>
      <c r="E4" s="12"/>
      <c r="F4" s="2" t="s">
        <v>17</v>
      </c>
      <c r="G4" s="3" t="s">
        <v>5</v>
      </c>
      <c r="H4" s="11">
        <v>1.25</v>
      </c>
      <c r="I4" s="12"/>
      <c r="J4" s="2" t="s">
        <v>17</v>
      </c>
      <c r="K4" s="3" t="s">
        <v>7</v>
      </c>
      <c r="L4" s="11">
        <v>1.25</v>
      </c>
      <c r="M4" s="12"/>
      <c r="N4" s="2" t="s">
        <v>17</v>
      </c>
      <c r="P4" s="1" t="s">
        <v>15</v>
      </c>
      <c r="Q4" s="2" t="s">
        <v>20</v>
      </c>
      <c r="R4" s="2" t="s">
        <v>21</v>
      </c>
      <c r="S4" s="2" t="s">
        <v>25</v>
      </c>
      <c r="T4" s="2" t="s">
        <v>22</v>
      </c>
      <c r="U4" s="2" t="s">
        <v>23</v>
      </c>
      <c r="V4" s="2" t="s">
        <v>24</v>
      </c>
    </row>
    <row r="5" spans="2:22" x14ac:dyDescent="0.25">
      <c r="B5" s="13"/>
      <c r="C5" s="14" t="s">
        <v>0</v>
      </c>
      <c r="D5" s="16" t="s">
        <v>1</v>
      </c>
      <c r="E5" s="11" t="s">
        <v>8</v>
      </c>
      <c r="F5" s="12"/>
      <c r="G5" s="14" t="s">
        <v>0</v>
      </c>
      <c r="H5" s="16" t="s">
        <v>1</v>
      </c>
      <c r="I5" s="11" t="s">
        <v>8</v>
      </c>
      <c r="J5" s="12"/>
      <c r="K5" s="14" t="s">
        <v>0</v>
      </c>
      <c r="L5" s="16" t="s">
        <v>1</v>
      </c>
      <c r="M5" s="11" t="s">
        <v>8</v>
      </c>
      <c r="N5" s="12"/>
      <c r="P5" s="2">
        <v>1</v>
      </c>
      <c r="Q5" s="10">
        <f>(K7*10^-3)/L7</f>
        <v>5.8394160583941611E-4</v>
      </c>
      <c r="R5" s="7">
        <f>Q5/(U$3*10^-6)</f>
        <v>2.7983648024799508</v>
      </c>
      <c r="S5" s="7">
        <f>(M7-N7)/1000</f>
        <v>0.64900000000000002</v>
      </c>
      <c r="T5" s="7">
        <f>S5/L$4</f>
        <v>0.51919999999999999</v>
      </c>
      <c r="U5" s="7">
        <f>LOG(T5)</f>
        <v>-0.2846653162076872</v>
      </c>
      <c r="V5" s="9">
        <f>LOG10(R5)</f>
        <v>0.44690432966144988</v>
      </c>
    </row>
    <row r="6" spans="2:22" x14ac:dyDescent="0.25">
      <c r="B6" s="13"/>
      <c r="C6" s="15"/>
      <c r="D6" s="15"/>
      <c r="E6" s="2" t="s">
        <v>9</v>
      </c>
      <c r="F6" s="2" t="s">
        <v>10</v>
      </c>
      <c r="G6" s="15"/>
      <c r="H6" s="15"/>
      <c r="I6" s="2" t="s">
        <v>11</v>
      </c>
      <c r="J6" s="2" t="s">
        <v>12</v>
      </c>
      <c r="K6" s="15"/>
      <c r="L6" s="15"/>
      <c r="M6" s="2" t="s">
        <v>13</v>
      </c>
      <c r="N6" s="2" t="s">
        <v>14</v>
      </c>
      <c r="P6" s="2">
        <v>2</v>
      </c>
      <c r="Q6" s="10">
        <f t="shared" ref="Q6:Q14" si="0">(K8*10^-3)/L8</f>
        <v>5.5632823365785807E-4</v>
      </c>
      <c r="R6" s="7">
        <f t="shared" ref="R6:R14" si="1">Q6/(U$3*10^-6)</f>
        <v>2.6660360079259608</v>
      </c>
      <c r="S6" s="7">
        <f t="shared" ref="S6:S14" si="2">(M8-N8)/1000</f>
        <v>0.60099999999999998</v>
      </c>
      <c r="T6" s="7">
        <f t="shared" ref="T6:T14" si="3">S6/L$4</f>
        <v>0.48080000000000001</v>
      </c>
      <c r="U6" s="7">
        <f t="shared" ref="U6:U14" si="4">LOG(T6)</f>
        <v>-0.31803554100531689</v>
      </c>
      <c r="V6" s="9">
        <f t="shared" ref="V6:V14" si="5">LOG10(R6)</f>
        <v>0.42586601077099273</v>
      </c>
    </row>
    <row r="7" spans="2:22" x14ac:dyDescent="0.25">
      <c r="B7" s="2">
        <v>1</v>
      </c>
      <c r="C7" s="4">
        <v>30</v>
      </c>
      <c r="D7" s="2">
        <v>33.659999999999997</v>
      </c>
      <c r="E7" s="2">
        <v>900</v>
      </c>
      <c r="F7" s="2">
        <v>428</v>
      </c>
      <c r="G7" s="4">
        <v>25</v>
      </c>
      <c r="H7" s="2">
        <v>33.39</v>
      </c>
      <c r="I7" s="2">
        <v>900</v>
      </c>
      <c r="J7" s="2">
        <v>375</v>
      </c>
      <c r="K7" s="4">
        <v>20</v>
      </c>
      <c r="L7" s="5">
        <v>34.25</v>
      </c>
      <c r="M7" s="2">
        <v>901</v>
      </c>
      <c r="N7" s="2">
        <v>252</v>
      </c>
      <c r="P7" s="2">
        <v>3</v>
      </c>
      <c r="Q7" s="10">
        <f t="shared" si="0"/>
        <v>5.554012774229381E-4</v>
      </c>
      <c r="R7" s="7">
        <f t="shared" si="1"/>
        <v>2.6615938485125885</v>
      </c>
      <c r="S7" s="7">
        <f t="shared" si="2"/>
        <v>0.56599999999999995</v>
      </c>
      <c r="T7" s="7">
        <f t="shared" si="3"/>
        <v>0.45279999999999998</v>
      </c>
      <c r="U7" s="7">
        <f t="shared" si="4"/>
        <v>-0.344093581819785</v>
      </c>
      <c r="V7" s="9">
        <f t="shared" si="5"/>
        <v>0.42514178411860892</v>
      </c>
    </row>
    <row r="8" spans="2:22" x14ac:dyDescent="0.25">
      <c r="B8" s="2">
        <v>2</v>
      </c>
      <c r="C8" s="4">
        <v>30</v>
      </c>
      <c r="D8" s="2">
        <v>35.409999999999997</v>
      </c>
      <c r="E8" s="2">
        <v>870</v>
      </c>
      <c r="F8" s="2">
        <v>433</v>
      </c>
      <c r="G8" s="4">
        <v>25</v>
      </c>
      <c r="H8" s="2">
        <v>33.71</v>
      </c>
      <c r="I8" s="2">
        <v>871</v>
      </c>
      <c r="J8" s="2">
        <v>381</v>
      </c>
      <c r="K8" s="4">
        <v>20</v>
      </c>
      <c r="L8" s="5">
        <v>35.950000000000003</v>
      </c>
      <c r="M8" s="2">
        <v>867</v>
      </c>
      <c r="N8" s="2">
        <v>266</v>
      </c>
      <c r="P8" s="2">
        <v>4</v>
      </c>
      <c r="Q8" s="10">
        <f t="shared" si="0"/>
        <v>5.433228481555619E-4</v>
      </c>
      <c r="R8" s="7">
        <f t="shared" si="1"/>
        <v>2.6037116031081324</v>
      </c>
      <c r="S8" s="7">
        <f t="shared" si="2"/>
        <v>0.52600000000000002</v>
      </c>
      <c r="T8" s="7">
        <f t="shared" si="3"/>
        <v>0.42080000000000001</v>
      </c>
      <c r="U8" s="7">
        <f t="shared" si="4"/>
        <v>-0.37592426885431734</v>
      </c>
      <c r="V8" s="9">
        <f t="shared" si="5"/>
        <v>0.41559287846949722</v>
      </c>
    </row>
    <row r="9" spans="2:22" x14ac:dyDescent="0.25">
      <c r="B9" s="2">
        <v>3</v>
      </c>
      <c r="C9" s="4">
        <v>30</v>
      </c>
      <c r="D9" s="2">
        <v>36.96</v>
      </c>
      <c r="E9" s="2">
        <v>840</v>
      </c>
      <c r="F9" s="2">
        <v>437</v>
      </c>
      <c r="G9" s="4">
        <v>22.5</v>
      </c>
      <c r="H9" s="2">
        <v>32.61</v>
      </c>
      <c r="I9" s="2">
        <v>838</v>
      </c>
      <c r="J9" s="2">
        <v>386</v>
      </c>
      <c r="K9" s="4">
        <v>20</v>
      </c>
      <c r="L9" s="5">
        <v>36.01</v>
      </c>
      <c r="M9" s="2">
        <v>840</v>
      </c>
      <c r="N9" s="2">
        <v>274</v>
      </c>
      <c r="P9" s="2">
        <v>5</v>
      </c>
      <c r="Q9" s="10">
        <f t="shared" si="0"/>
        <v>5.0385299347954955E-4</v>
      </c>
      <c r="R9" s="7">
        <f t="shared" si="1"/>
        <v>2.41456417641368</v>
      </c>
      <c r="S9" s="7">
        <f t="shared" si="2"/>
        <v>0.47399999999999998</v>
      </c>
      <c r="T9" s="7">
        <f t="shared" si="3"/>
        <v>0.37919999999999998</v>
      </c>
      <c r="U9" s="7">
        <f t="shared" si="4"/>
        <v>-0.42113167133397139</v>
      </c>
      <c r="V9" s="9">
        <f t="shared" si="5"/>
        <v>0.38283875295108055</v>
      </c>
    </row>
    <row r="10" spans="2:22" x14ac:dyDescent="0.25">
      <c r="B10" s="2">
        <v>4</v>
      </c>
      <c r="C10" s="4">
        <v>30</v>
      </c>
      <c r="D10" s="2">
        <v>38.380000000000003</v>
      </c>
      <c r="E10" s="2">
        <v>809</v>
      </c>
      <c r="F10" s="2">
        <v>438</v>
      </c>
      <c r="G10" s="4">
        <v>25</v>
      </c>
      <c r="H10" s="2">
        <v>37.03</v>
      </c>
      <c r="I10" s="2">
        <v>808</v>
      </c>
      <c r="J10" s="2">
        <v>390</v>
      </c>
      <c r="K10" s="4">
        <v>19</v>
      </c>
      <c r="L10" s="5">
        <v>34.97</v>
      </c>
      <c r="M10" s="2">
        <v>810</v>
      </c>
      <c r="N10" s="2">
        <v>284</v>
      </c>
      <c r="P10" s="2">
        <v>6</v>
      </c>
      <c r="Q10" s="10">
        <f t="shared" si="0"/>
        <v>4.755865567533291E-4</v>
      </c>
      <c r="R10" s="7">
        <f t="shared" si="1"/>
        <v>2.2791057661288434</v>
      </c>
      <c r="S10" s="7">
        <f t="shared" si="2"/>
        <v>0.432</v>
      </c>
      <c r="T10" s="7">
        <f t="shared" si="3"/>
        <v>0.34560000000000002</v>
      </c>
      <c r="U10" s="7">
        <f t="shared" si="4"/>
        <v>-0.46142626619314431</v>
      </c>
      <c r="V10" s="9">
        <f t="shared" si="5"/>
        <v>0.35776447988871013</v>
      </c>
    </row>
    <row r="11" spans="2:22" x14ac:dyDescent="0.25">
      <c r="B11" s="2">
        <v>5</v>
      </c>
      <c r="C11" s="4">
        <v>25</v>
      </c>
      <c r="D11" s="2">
        <v>34.619999999999997</v>
      </c>
      <c r="E11" s="2">
        <v>781</v>
      </c>
      <c r="F11" s="2">
        <v>441</v>
      </c>
      <c r="G11" s="4">
        <v>22.5</v>
      </c>
      <c r="H11" s="2">
        <v>34.97</v>
      </c>
      <c r="I11" s="2">
        <v>781</v>
      </c>
      <c r="J11" s="2">
        <v>394</v>
      </c>
      <c r="K11" s="4">
        <v>17</v>
      </c>
      <c r="L11" s="5">
        <v>33.74</v>
      </c>
      <c r="M11" s="2">
        <v>770</v>
      </c>
      <c r="N11" s="2">
        <v>296</v>
      </c>
      <c r="P11" s="2">
        <v>7</v>
      </c>
      <c r="Q11" s="10">
        <f t="shared" si="0"/>
        <v>4.2052144659377626E-4</v>
      </c>
      <c r="R11" s="7">
        <f t="shared" si="1"/>
        <v>2.0152227604066084</v>
      </c>
      <c r="S11" s="7">
        <f t="shared" si="2"/>
        <v>0.38100000000000001</v>
      </c>
      <c r="T11" s="7">
        <f t="shared" si="3"/>
        <v>0.30480000000000002</v>
      </c>
      <c r="U11" s="7">
        <f t="shared" si="4"/>
        <v>-0.51598503733243706</v>
      </c>
      <c r="V11" s="9">
        <f t="shared" si="5"/>
        <v>0.30432305954324018</v>
      </c>
    </row>
    <row r="12" spans="2:22" x14ac:dyDescent="0.25">
      <c r="B12" s="2">
        <v>6</v>
      </c>
      <c r="C12" s="4">
        <v>25</v>
      </c>
      <c r="D12" s="2">
        <v>34.75</v>
      </c>
      <c r="E12" s="2">
        <v>750</v>
      </c>
      <c r="F12" s="2">
        <v>442</v>
      </c>
      <c r="G12" s="4">
        <v>20</v>
      </c>
      <c r="H12" s="2">
        <v>32.72</v>
      </c>
      <c r="I12" s="2">
        <v>740</v>
      </c>
      <c r="J12" s="2">
        <v>398</v>
      </c>
      <c r="K12" s="4">
        <v>15</v>
      </c>
      <c r="L12" s="5">
        <v>31.54</v>
      </c>
      <c r="M12" s="2">
        <v>738</v>
      </c>
      <c r="N12" s="2">
        <v>306</v>
      </c>
      <c r="P12" s="2">
        <v>8</v>
      </c>
      <c r="Q12" s="10">
        <f t="shared" si="0"/>
        <v>4.1296060991105469E-4</v>
      </c>
      <c r="R12" s="7">
        <f t="shared" si="1"/>
        <v>1.9789897209405942</v>
      </c>
      <c r="S12" s="7">
        <f t="shared" si="2"/>
        <v>0.33100000000000002</v>
      </c>
      <c r="T12" s="7">
        <f t="shared" si="3"/>
        <v>0.26480000000000004</v>
      </c>
      <c r="U12" s="7">
        <f t="shared" si="4"/>
        <v>-0.5770820192323376</v>
      </c>
      <c r="V12" s="9">
        <f t="shared" si="5"/>
        <v>0.29644353844572285</v>
      </c>
    </row>
    <row r="13" spans="2:22" x14ac:dyDescent="0.25">
      <c r="B13" s="2">
        <v>7</v>
      </c>
      <c r="C13" s="4">
        <v>25</v>
      </c>
      <c r="D13" s="2">
        <v>36.44</v>
      </c>
      <c r="E13" s="2">
        <v>711</v>
      </c>
      <c r="F13" s="2">
        <v>442</v>
      </c>
      <c r="G13" s="4">
        <v>20</v>
      </c>
      <c r="H13" s="2">
        <v>35.32</v>
      </c>
      <c r="I13" s="2">
        <v>709</v>
      </c>
      <c r="J13" s="2">
        <v>400</v>
      </c>
      <c r="K13" s="4">
        <v>15</v>
      </c>
      <c r="L13" s="5">
        <v>35.67</v>
      </c>
      <c r="M13" s="2">
        <v>698</v>
      </c>
      <c r="N13" s="2">
        <v>317</v>
      </c>
      <c r="P13" s="2">
        <v>9</v>
      </c>
      <c r="Q13" s="10">
        <f t="shared" si="0"/>
        <v>3.7232392181197645E-4</v>
      </c>
      <c r="R13" s="7">
        <f t="shared" si="1"/>
        <v>1.7842505954378836</v>
      </c>
      <c r="S13" s="7">
        <f t="shared" si="2"/>
        <v>0.28000000000000003</v>
      </c>
      <c r="T13" s="7">
        <f t="shared" si="3"/>
        <v>0.22400000000000003</v>
      </c>
      <c r="U13" s="7">
        <f t="shared" si="4"/>
        <v>-0.64975198166583714</v>
      </c>
      <c r="V13" s="9">
        <f t="shared" si="5"/>
        <v>0.25145585036120338</v>
      </c>
    </row>
    <row r="14" spans="2:22" x14ac:dyDescent="0.25">
      <c r="B14" s="2">
        <v>8</v>
      </c>
      <c r="C14" s="4">
        <v>20</v>
      </c>
      <c r="D14" s="2">
        <v>32.270000000000003</v>
      </c>
      <c r="E14" s="2">
        <v>681</v>
      </c>
      <c r="F14" s="2">
        <v>440</v>
      </c>
      <c r="G14" s="4">
        <v>20</v>
      </c>
      <c r="H14" s="2">
        <v>37.380000000000003</v>
      </c>
      <c r="I14" s="2">
        <v>678</v>
      </c>
      <c r="J14" s="2">
        <v>401</v>
      </c>
      <c r="K14" s="4">
        <v>13</v>
      </c>
      <c r="L14" s="5">
        <v>31.48</v>
      </c>
      <c r="M14" s="2">
        <v>660</v>
      </c>
      <c r="N14" s="2">
        <v>329</v>
      </c>
      <c r="P14" s="2">
        <v>10</v>
      </c>
      <c r="Q14" s="10">
        <f t="shared" si="0"/>
        <v>3.2894736842105268E-4</v>
      </c>
      <c r="R14" s="7">
        <f t="shared" si="1"/>
        <v>1.5763814882391169</v>
      </c>
      <c r="S14" s="7">
        <f t="shared" si="2"/>
        <v>0.24</v>
      </c>
      <c r="T14" s="7">
        <f t="shared" si="3"/>
        <v>0.192</v>
      </c>
      <c r="U14" s="7">
        <f t="shared" si="4"/>
        <v>-0.71669877129645043</v>
      </c>
      <c r="V14" s="9">
        <f t="shared" si="5"/>
        <v>0.19766132621715929</v>
      </c>
    </row>
    <row r="15" spans="2:22" x14ac:dyDescent="0.25">
      <c r="B15" s="2">
        <v>9</v>
      </c>
      <c r="C15" s="4">
        <v>20</v>
      </c>
      <c r="D15" s="2">
        <v>34.159999999999997</v>
      </c>
      <c r="E15" s="2">
        <v>652</v>
      </c>
      <c r="F15" s="2">
        <v>438</v>
      </c>
      <c r="G15" s="4">
        <v>17.5</v>
      </c>
      <c r="H15" s="2">
        <v>34.72</v>
      </c>
      <c r="I15" s="2">
        <v>645</v>
      </c>
      <c r="J15" s="2">
        <v>403</v>
      </c>
      <c r="K15" s="4">
        <v>12</v>
      </c>
      <c r="L15" s="5">
        <v>32.229999999999997</v>
      </c>
      <c r="M15" s="2">
        <v>619</v>
      </c>
      <c r="N15" s="2">
        <v>339</v>
      </c>
    </row>
    <row r="16" spans="2:22" x14ac:dyDescent="0.25">
      <c r="B16" s="2">
        <v>10</v>
      </c>
      <c r="C16" s="4">
        <v>20</v>
      </c>
      <c r="D16" s="2">
        <v>38.270000000000003</v>
      </c>
      <c r="E16" s="2">
        <v>610</v>
      </c>
      <c r="F16" s="2">
        <v>435</v>
      </c>
      <c r="G16" s="4">
        <v>15</v>
      </c>
      <c r="H16" s="2">
        <v>32.94</v>
      </c>
      <c r="I16" s="2">
        <v>608</v>
      </c>
      <c r="J16" s="2">
        <v>404</v>
      </c>
      <c r="K16" s="4">
        <v>10</v>
      </c>
      <c r="L16" s="5">
        <v>30.4</v>
      </c>
      <c r="M16" s="2">
        <v>588</v>
      </c>
      <c r="N16" s="2">
        <v>348</v>
      </c>
    </row>
    <row r="19" spans="2:16" x14ac:dyDescent="0.25">
      <c r="B19" s="3" t="s">
        <v>2</v>
      </c>
      <c r="C19" s="11">
        <f>D3</f>
        <v>20.5</v>
      </c>
      <c r="D19" s="12"/>
      <c r="E19" s="2" t="s">
        <v>16</v>
      </c>
      <c r="F19" s="2" t="s">
        <v>18</v>
      </c>
      <c r="G19" s="8">
        <f>PI()*(C19^2)/4</f>
        <v>330.06357816777762</v>
      </c>
      <c r="H19" s="2" t="s">
        <v>19</v>
      </c>
      <c r="J19" s="3" t="s">
        <v>4</v>
      </c>
      <c r="K19" s="17">
        <f>H3</f>
        <v>17</v>
      </c>
      <c r="L19" s="12"/>
      <c r="M19" s="2" t="s">
        <v>16</v>
      </c>
      <c r="N19" s="2" t="s">
        <v>26</v>
      </c>
      <c r="O19" s="8">
        <f>PI()*(K19^2)/4</f>
        <v>226.98006922186255</v>
      </c>
      <c r="P19" s="2" t="s">
        <v>19</v>
      </c>
    </row>
    <row r="20" spans="2:16" ht="37.200000000000003" customHeight="1" x14ac:dyDescent="0.25">
      <c r="B20" s="1" t="s">
        <v>15</v>
      </c>
      <c r="C20" s="2" t="s">
        <v>20</v>
      </c>
      <c r="D20" s="2" t="s">
        <v>21</v>
      </c>
      <c r="E20" s="2" t="s">
        <v>25</v>
      </c>
      <c r="F20" s="2" t="s">
        <v>22</v>
      </c>
      <c r="G20" s="2" t="s">
        <v>23</v>
      </c>
      <c r="H20" s="2" t="s">
        <v>24</v>
      </c>
      <c r="J20" s="1" t="s">
        <v>15</v>
      </c>
      <c r="K20" s="2" t="s">
        <v>20</v>
      </c>
      <c r="L20" s="2" t="s">
        <v>21</v>
      </c>
      <c r="M20" s="2" t="s">
        <v>25</v>
      </c>
      <c r="N20" s="2" t="s">
        <v>22</v>
      </c>
      <c r="O20" s="2" t="s">
        <v>23</v>
      </c>
      <c r="P20" s="2" t="s">
        <v>24</v>
      </c>
    </row>
    <row r="21" spans="2:16" x14ac:dyDescent="0.25">
      <c r="B21" s="2">
        <v>1</v>
      </c>
      <c r="C21" s="10">
        <f>(C7*10^-3)/D7</f>
        <v>8.9126559714795015E-4</v>
      </c>
      <c r="D21" s="7">
        <f>C21/(G$19*10^-6)</f>
        <v>2.7002846000018299</v>
      </c>
      <c r="E21" s="7">
        <f>(E7-F7)/1000</f>
        <v>0.47199999999999998</v>
      </c>
      <c r="F21" s="7">
        <f>E21/D$4</f>
        <v>0.37759999999999999</v>
      </c>
      <c r="G21" s="7">
        <f>LOG(F21)</f>
        <v>-0.42296801437396864</v>
      </c>
      <c r="H21" s="9">
        <f>LOG10(D21)</f>
        <v>0.43140953960217737</v>
      </c>
      <c r="J21" s="2">
        <v>1</v>
      </c>
      <c r="K21" s="10">
        <f>(G7*10^-3)/H7</f>
        <v>7.4872716382150348E-4</v>
      </c>
      <c r="L21" s="7">
        <f>K21/(O$19*10^-6)</f>
        <v>3.2986471736849161</v>
      </c>
      <c r="M21" s="7">
        <f>(I7-J7)/1000</f>
        <v>0.52500000000000002</v>
      </c>
      <c r="N21" s="7">
        <f>M21/H$4</f>
        <v>0.42000000000000004</v>
      </c>
      <c r="O21" s="7">
        <f>LOG(N21)</f>
        <v>-0.3767507096020995</v>
      </c>
      <c r="P21" s="9">
        <f>LOG10(L21)</f>
        <v>0.51833586549494759</v>
      </c>
    </row>
    <row r="22" spans="2:16" x14ac:dyDescent="0.25">
      <c r="B22" s="2">
        <v>2</v>
      </c>
      <c r="C22" s="10">
        <f t="shared" ref="C22:C30" si="6">(C8*10^-3)/D8</f>
        <v>8.4721829991527822E-4</v>
      </c>
      <c r="D22" s="7">
        <f t="shared" ref="D22:D30" si="7">C22/(G$19*10^-6)</f>
        <v>2.5668336525292741</v>
      </c>
      <c r="E22" s="7">
        <f t="shared" ref="E22:E30" si="8">(E8-F8)/1000</f>
        <v>0.437</v>
      </c>
      <c r="F22" s="7">
        <f t="shared" ref="F22:F30" si="9">E22/D$4</f>
        <v>0.34960000000000002</v>
      </c>
      <c r="G22" s="7">
        <f t="shared" ref="G22:G30" si="10">LOG(F22)</f>
        <v>-0.45642857603763454</v>
      </c>
      <c r="H22" s="9">
        <f t="shared" ref="H22:H30" si="11">LOG10(D22)</f>
        <v>0.40939772448387135</v>
      </c>
      <c r="J22" s="2">
        <v>2</v>
      </c>
      <c r="K22" s="10">
        <f t="shared" ref="K22:K30" si="12">(G8*10^-3)/H8</f>
        <v>7.4161969741916344E-4</v>
      </c>
      <c r="L22" s="7">
        <f t="shared" ref="L22:L30" si="13">K22/(O$19*10^-6)</f>
        <v>3.2673339996837538</v>
      </c>
      <c r="M22" s="7">
        <f t="shared" ref="M22:M30" si="14">(I8-J8)/1000</f>
        <v>0.49</v>
      </c>
      <c r="N22" s="7">
        <f t="shared" ref="N22:N30" si="15">M22/H$4</f>
        <v>0.39200000000000002</v>
      </c>
      <c r="O22" s="7">
        <f t="shared" ref="O22:O30" si="16">LOG(N22)</f>
        <v>-0.40671393297954272</v>
      </c>
      <c r="P22" s="9">
        <f t="shared" ref="P22:P30" si="17">LOG10(L22)</f>
        <v>0.51419353202834639</v>
      </c>
    </row>
    <row r="23" spans="2:16" x14ac:dyDescent="0.25">
      <c r="B23" s="2">
        <v>3</v>
      </c>
      <c r="C23" s="10">
        <f t="shared" si="6"/>
        <v>8.1168831168831163E-4</v>
      </c>
      <c r="D23" s="7">
        <f t="shared" si="7"/>
        <v>2.459187760715952</v>
      </c>
      <c r="E23" s="7">
        <f t="shared" si="8"/>
        <v>0.40300000000000002</v>
      </c>
      <c r="F23" s="7">
        <f t="shared" si="9"/>
        <v>0.32240000000000002</v>
      </c>
      <c r="G23" s="7">
        <f t="shared" si="10"/>
        <v>-0.49160496686694694</v>
      </c>
      <c r="H23" s="9">
        <f t="shared" si="11"/>
        <v>0.39079168869391329</v>
      </c>
      <c r="J23" s="2">
        <v>3</v>
      </c>
      <c r="K23" s="10">
        <f t="shared" si="12"/>
        <v>6.8997240110395578E-4</v>
      </c>
      <c r="L23" s="7">
        <f t="shared" si="13"/>
        <v>3.0397928922540753</v>
      </c>
      <c r="M23" s="7">
        <f t="shared" si="14"/>
        <v>0.45200000000000001</v>
      </c>
      <c r="N23" s="7">
        <f t="shared" si="15"/>
        <v>0.36160000000000003</v>
      </c>
      <c r="O23" s="7">
        <f t="shared" si="16"/>
        <v>-0.44177157819667429</v>
      </c>
      <c r="P23" s="9">
        <f t="shared" si="17"/>
        <v>0.48284399518268617</v>
      </c>
    </row>
    <row r="24" spans="2:16" x14ac:dyDescent="0.25">
      <c r="B24" s="2">
        <v>4</v>
      </c>
      <c r="C24" s="10">
        <f t="shared" si="6"/>
        <v>7.816571130797289E-4</v>
      </c>
      <c r="D24" s="7">
        <f t="shared" si="7"/>
        <v>2.3682016580526728</v>
      </c>
      <c r="E24" s="7">
        <f t="shared" si="8"/>
        <v>0.371</v>
      </c>
      <c r="F24" s="7">
        <f t="shared" si="9"/>
        <v>0.29680000000000001</v>
      </c>
      <c r="G24" s="7">
        <f t="shared" si="10"/>
        <v>-0.52753610339301049</v>
      </c>
      <c r="H24" s="9">
        <f t="shared" si="11"/>
        <v>0.37441868084252966</v>
      </c>
      <c r="J24" s="2">
        <v>4</v>
      </c>
      <c r="K24" s="10">
        <f t="shared" si="12"/>
        <v>6.7512827437213069E-4</v>
      </c>
      <c r="L24" s="7">
        <f t="shared" si="13"/>
        <v>2.9743945214512379</v>
      </c>
      <c r="M24" s="7">
        <f t="shared" si="14"/>
        <v>0.41799999999999998</v>
      </c>
      <c r="N24" s="7">
        <f t="shared" si="15"/>
        <v>0.33439999999999998</v>
      </c>
      <c r="O24" s="7">
        <f t="shared" si="16"/>
        <v>-0.47573373123302126</v>
      </c>
      <c r="P24" s="9">
        <f t="shared" si="17"/>
        <v>0.47339857249987571</v>
      </c>
    </row>
    <row r="25" spans="2:16" x14ac:dyDescent="0.25">
      <c r="B25" s="2">
        <v>5</v>
      </c>
      <c r="C25" s="10">
        <f t="shared" si="6"/>
        <v>7.2212593876372052E-4</v>
      </c>
      <c r="D25" s="7">
        <f t="shared" si="7"/>
        <v>2.1878389090136148</v>
      </c>
      <c r="E25" s="7">
        <f t="shared" si="8"/>
        <v>0.34</v>
      </c>
      <c r="F25" s="7">
        <f t="shared" si="9"/>
        <v>0.27200000000000002</v>
      </c>
      <c r="G25" s="7">
        <f t="shared" si="10"/>
        <v>-0.56543109596580121</v>
      </c>
      <c r="H25" s="9">
        <f t="shared" si="11"/>
        <v>0.34001534165498259</v>
      </c>
      <c r="J25" s="2">
        <v>5</v>
      </c>
      <c r="K25" s="10">
        <f t="shared" si="12"/>
        <v>6.4340863597369172E-4</v>
      </c>
      <c r="L25" s="7">
        <f t="shared" si="13"/>
        <v>2.8346481617502262</v>
      </c>
      <c r="M25" s="7">
        <f t="shared" si="14"/>
        <v>0.38700000000000001</v>
      </c>
      <c r="N25" s="7">
        <f t="shared" si="15"/>
        <v>0.30959999999999999</v>
      </c>
      <c r="O25" s="7">
        <f t="shared" si="16"/>
        <v>-0.50919904798914506</v>
      </c>
      <c r="P25" s="9">
        <f t="shared" si="17"/>
        <v>0.45249916167939847</v>
      </c>
    </row>
    <row r="26" spans="2:16" x14ac:dyDescent="0.25">
      <c r="B26" s="2">
        <v>6</v>
      </c>
      <c r="C26" s="10">
        <f t="shared" si="6"/>
        <v>7.1942446043165469E-4</v>
      </c>
      <c r="D26" s="7">
        <f t="shared" si="7"/>
        <v>2.1796541879151463</v>
      </c>
      <c r="E26" s="7">
        <f t="shared" si="8"/>
        <v>0.308</v>
      </c>
      <c r="F26" s="7">
        <f t="shared" si="9"/>
        <v>0.24640000000000001</v>
      </c>
      <c r="G26" s="7">
        <f t="shared" si="10"/>
        <v>-0.60835929650761211</v>
      </c>
      <c r="H26" s="9">
        <f t="shared" si="11"/>
        <v>0.33838759626822495</v>
      </c>
      <c r="J26" s="2">
        <v>6</v>
      </c>
      <c r="K26" s="10">
        <f t="shared" si="12"/>
        <v>6.1124694376528117E-4</v>
      </c>
      <c r="L26" s="7">
        <f t="shared" si="13"/>
        <v>2.6929542574410599</v>
      </c>
      <c r="M26" s="7">
        <f t="shared" si="14"/>
        <v>0.34200000000000003</v>
      </c>
      <c r="N26" s="7">
        <f t="shared" si="15"/>
        <v>0.27360000000000001</v>
      </c>
      <c r="O26" s="7">
        <f t="shared" si="16"/>
        <v>-0.56288390695192136</v>
      </c>
      <c r="P26" s="9">
        <f t="shared" si="17"/>
        <v>0.43022897654197656</v>
      </c>
    </row>
    <row r="27" spans="2:16" x14ac:dyDescent="0.25">
      <c r="B27" s="2">
        <v>7</v>
      </c>
      <c r="C27" s="10">
        <f t="shared" si="6"/>
        <v>6.860592755214051E-4</v>
      </c>
      <c r="D27" s="7">
        <f t="shared" si="7"/>
        <v>2.0785670425370837</v>
      </c>
      <c r="E27" s="7">
        <f t="shared" si="8"/>
        <v>0.26900000000000002</v>
      </c>
      <c r="F27" s="7">
        <f t="shared" si="9"/>
        <v>0.2152</v>
      </c>
      <c r="G27" s="7">
        <f t="shared" si="10"/>
        <v>-0.6671577330056484</v>
      </c>
      <c r="H27" s="9">
        <f t="shared" si="11"/>
        <v>0.31776403689339694</v>
      </c>
      <c r="J27" s="2">
        <v>7</v>
      </c>
      <c r="K27" s="10">
        <f t="shared" si="12"/>
        <v>5.6625141562853911E-4</v>
      </c>
      <c r="L27" s="7">
        <f t="shared" si="13"/>
        <v>2.4947186665762029</v>
      </c>
      <c r="M27" s="7">
        <f t="shared" si="14"/>
        <v>0.309</v>
      </c>
      <c r="N27" s="7">
        <f t="shared" si="15"/>
        <v>0.2472</v>
      </c>
      <c r="O27" s="7">
        <f t="shared" si="16"/>
        <v>-0.60695153358322174</v>
      </c>
      <c r="P27" s="9">
        <f t="shared" si="17"/>
        <v>0.39702157663573101</v>
      </c>
    </row>
    <row r="28" spans="2:16" x14ac:dyDescent="0.25">
      <c r="B28" s="2">
        <v>8</v>
      </c>
      <c r="C28" s="10">
        <f t="shared" si="6"/>
        <v>6.1977068484660668E-4</v>
      </c>
      <c r="D28" s="7">
        <f t="shared" si="7"/>
        <v>1.8777312185943928</v>
      </c>
      <c r="E28" s="7">
        <f t="shared" si="8"/>
        <v>0.24099999999999999</v>
      </c>
      <c r="F28" s="7">
        <f t="shared" si="9"/>
        <v>0.1928</v>
      </c>
      <c r="G28" s="7">
        <f t="shared" si="10"/>
        <v>-0.714892970433188</v>
      </c>
      <c r="H28" s="9">
        <f t="shared" si="11"/>
        <v>0.27363342678239616</v>
      </c>
      <c r="J28" s="2">
        <v>8</v>
      </c>
      <c r="K28" s="10">
        <f t="shared" si="12"/>
        <v>5.3504547886570354E-4</v>
      </c>
      <c r="L28" s="7">
        <f t="shared" si="13"/>
        <v>2.3572355083860748</v>
      </c>
      <c r="M28" s="7">
        <f t="shared" si="14"/>
        <v>0.27700000000000002</v>
      </c>
      <c r="N28" s="7">
        <f t="shared" si="15"/>
        <v>0.22160000000000002</v>
      </c>
      <c r="O28" s="7">
        <f t="shared" si="16"/>
        <v>-0.65443024394360783</v>
      </c>
      <c r="P28" s="9">
        <f t="shared" si="17"/>
        <v>0.37240297449844867</v>
      </c>
    </row>
    <row r="29" spans="2:16" x14ac:dyDescent="0.25">
      <c r="B29" s="2">
        <v>9</v>
      </c>
      <c r="C29" s="10">
        <f t="shared" si="6"/>
        <v>5.854800936768151E-4</v>
      </c>
      <c r="D29" s="7">
        <f t="shared" si="7"/>
        <v>1.7738403519918347</v>
      </c>
      <c r="E29" s="7">
        <f t="shared" si="8"/>
        <v>0.214</v>
      </c>
      <c r="F29" s="7">
        <f t="shared" si="9"/>
        <v>0.17119999999999999</v>
      </c>
      <c r="G29" s="7">
        <f t="shared" si="10"/>
        <v>-0.7664962396588656</v>
      </c>
      <c r="H29" s="9">
        <f t="shared" si="11"/>
        <v>0.24891453016933379</v>
      </c>
      <c r="J29" s="2">
        <v>9</v>
      </c>
      <c r="K29" s="10">
        <f t="shared" si="12"/>
        <v>5.0403225806451622E-4</v>
      </c>
      <c r="L29" s="7">
        <f t="shared" si="13"/>
        <v>2.2206013937366809</v>
      </c>
      <c r="M29" s="7">
        <f t="shared" si="14"/>
        <v>0.24199999999999999</v>
      </c>
      <c r="N29" s="7">
        <f t="shared" si="15"/>
        <v>0.19359999999999999</v>
      </c>
      <c r="O29" s="7">
        <f t="shared" si="16"/>
        <v>-0.71309464702762515</v>
      </c>
      <c r="P29" s="9">
        <f t="shared" si="17"/>
        <v>0.346470608059121</v>
      </c>
    </row>
    <row r="30" spans="2:16" x14ac:dyDescent="0.25">
      <c r="B30" s="2">
        <v>10</v>
      </c>
      <c r="C30" s="10">
        <f t="shared" si="6"/>
        <v>5.2260256075254764E-4</v>
      </c>
      <c r="D30" s="7">
        <f t="shared" si="7"/>
        <v>1.5833390756216634</v>
      </c>
      <c r="E30" s="7">
        <f t="shared" si="8"/>
        <v>0.17499999999999999</v>
      </c>
      <c r="F30" s="7">
        <f t="shared" si="9"/>
        <v>0.13999999999999999</v>
      </c>
      <c r="G30" s="7">
        <f t="shared" si="10"/>
        <v>-0.85387196432176204</v>
      </c>
      <c r="H30" s="9">
        <f t="shared" si="11"/>
        <v>0.19957392996180184</v>
      </c>
      <c r="J30" s="2">
        <v>10</v>
      </c>
      <c r="K30" s="10">
        <f t="shared" si="12"/>
        <v>4.5537340619307832E-4</v>
      </c>
      <c r="L30" s="7">
        <f t="shared" si="13"/>
        <v>2.0062263957985307</v>
      </c>
      <c r="M30" s="7">
        <f t="shared" si="14"/>
        <v>0.20399999999999999</v>
      </c>
      <c r="N30" s="7">
        <f t="shared" si="15"/>
        <v>0.16319999999999998</v>
      </c>
      <c r="O30" s="7">
        <f t="shared" si="16"/>
        <v>-0.78727984558215769</v>
      </c>
      <c r="P30" s="9">
        <f t="shared" si="17"/>
        <v>0.30237994009922636</v>
      </c>
    </row>
    <row r="35" spans="2:14" ht="13.8" customHeight="1" x14ac:dyDescent="0.25">
      <c r="B35" s="13" t="s">
        <v>15</v>
      </c>
      <c r="C35" s="3" t="s">
        <v>2</v>
      </c>
      <c r="D35" s="11">
        <v>20.5</v>
      </c>
      <c r="E35" s="12"/>
      <c r="F35" s="2" t="s">
        <v>16</v>
      </c>
      <c r="G35" s="3" t="s">
        <v>4</v>
      </c>
      <c r="H35" s="17">
        <v>17</v>
      </c>
      <c r="I35" s="18"/>
      <c r="J35" s="2" t="s">
        <v>16</v>
      </c>
      <c r="K35" s="3" t="s">
        <v>6</v>
      </c>
      <c r="L35" s="17">
        <v>16.3</v>
      </c>
      <c r="M35" s="18"/>
      <c r="N35" s="2" t="s">
        <v>16</v>
      </c>
    </row>
    <row r="36" spans="2:14" ht="27.6" customHeight="1" x14ac:dyDescent="0.25">
      <c r="B36" s="13"/>
      <c r="C36" s="2" t="s">
        <v>28</v>
      </c>
      <c r="D36" s="2" t="s">
        <v>29</v>
      </c>
      <c r="E36" s="2" t="s">
        <v>30</v>
      </c>
      <c r="F36" s="2" t="s">
        <v>31</v>
      </c>
      <c r="G36" s="2" t="s">
        <v>28</v>
      </c>
      <c r="H36" s="2" t="s">
        <v>29</v>
      </c>
      <c r="I36" s="2" t="s">
        <v>30</v>
      </c>
      <c r="J36" s="2" t="s">
        <v>31</v>
      </c>
      <c r="K36" s="2" t="s">
        <v>28</v>
      </c>
      <c r="L36" s="2" t="s">
        <v>29</v>
      </c>
      <c r="M36" s="2" t="s">
        <v>30</v>
      </c>
      <c r="N36" s="2" t="s">
        <v>31</v>
      </c>
    </row>
    <row r="37" spans="2:14" x14ac:dyDescent="0.25">
      <c r="B37" s="2">
        <v>1</v>
      </c>
      <c r="C37" s="6">
        <f>H21</f>
        <v>0.43140953960217737</v>
      </c>
      <c r="D37" s="6">
        <f>G21</f>
        <v>-0.42296801437396864</v>
      </c>
      <c r="E37" s="6">
        <f>C37^2</f>
        <v>0.18611419085976263</v>
      </c>
      <c r="F37" s="6">
        <f>C37*D37</f>
        <v>-0.18247243634752094</v>
      </c>
      <c r="G37" s="6">
        <f>P21</f>
        <v>0.51833586549494759</v>
      </c>
      <c r="H37" s="6">
        <f>O21</f>
        <v>-0.3767507096020995</v>
      </c>
      <c r="I37" s="6">
        <f>G37^2</f>
        <v>0.26867206945839639</v>
      </c>
      <c r="J37" s="6">
        <f>G37*H37</f>
        <v>-0.19528340513743991</v>
      </c>
      <c r="K37" s="6">
        <f>V5</f>
        <v>0.44690432966144988</v>
      </c>
      <c r="L37" s="6">
        <f>U5</f>
        <v>-0.2846653162076872</v>
      </c>
      <c r="M37" s="6">
        <f>K37^2</f>
        <v>0.19972347987014988</v>
      </c>
      <c r="N37" s="6">
        <f>K37*L37</f>
        <v>-0.12721816231766112</v>
      </c>
    </row>
    <row r="38" spans="2:14" x14ac:dyDescent="0.25">
      <c r="B38" s="2">
        <v>2</v>
      </c>
      <c r="C38" s="6">
        <f t="shared" ref="C38:C46" si="18">H22</f>
        <v>0.40939772448387135</v>
      </c>
      <c r="D38" s="6">
        <f t="shared" ref="D38:D46" si="19">G22</f>
        <v>-0.45642857603763454</v>
      </c>
      <c r="E38" s="6">
        <f t="shared" ref="E38:E46" si="20">C38^2</f>
        <v>0.16760649681257184</v>
      </c>
      <c r="F38" s="6">
        <f t="shared" ref="F38:F46" si="21">C38*D38</f>
        <v>-0.18686082041922122</v>
      </c>
      <c r="G38" s="6">
        <f t="shared" ref="G38:G46" si="22">P22</f>
        <v>0.51419353202834639</v>
      </c>
      <c r="H38" s="6">
        <f t="shared" ref="H38:H46" si="23">O22</f>
        <v>-0.40671393297954272</v>
      </c>
      <c r="I38" s="6">
        <f t="shared" ref="I38:I46" si="24">G38^2</f>
        <v>0.26439498837978609</v>
      </c>
      <c r="J38" s="6">
        <f t="shared" ref="J38:J46" si="25">G38*H38</f>
        <v>-0.20912967372389124</v>
      </c>
      <c r="K38" s="6">
        <f t="shared" ref="K38:K46" si="26">V6</f>
        <v>0.42586601077099273</v>
      </c>
      <c r="L38" s="6">
        <f t="shared" ref="L38:L46" si="27">U6</f>
        <v>-0.31803554100531689</v>
      </c>
      <c r="M38" s="6">
        <f t="shared" ref="M38:M46" si="28">K38^2</f>
        <v>0.1813618591299993</v>
      </c>
      <c r="N38" s="6">
        <f t="shared" ref="N38:N46" si="29">K38*L38</f>
        <v>-0.13544052713132879</v>
      </c>
    </row>
    <row r="39" spans="2:14" x14ac:dyDescent="0.25">
      <c r="B39" s="2">
        <v>3</v>
      </c>
      <c r="C39" s="6">
        <f t="shared" si="18"/>
        <v>0.39079168869391329</v>
      </c>
      <c r="D39" s="6">
        <f t="shared" si="19"/>
        <v>-0.49160496686694694</v>
      </c>
      <c r="E39" s="6">
        <f t="shared" si="20"/>
        <v>0.15271814395224043</v>
      </c>
      <c r="F39" s="6">
        <f t="shared" si="21"/>
        <v>-0.19211513517224948</v>
      </c>
      <c r="G39" s="6">
        <f t="shared" si="22"/>
        <v>0.48284399518268617</v>
      </c>
      <c r="H39" s="6">
        <f t="shared" si="23"/>
        <v>-0.44177157819667429</v>
      </c>
      <c r="I39" s="6">
        <f t="shared" si="24"/>
        <v>0.23313832368397785</v>
      </c>
      <c r="J39" s="6">
        <f t="shared" si="25"/>
        <v>-0.21330675377464267</v>
      </c>
      <c r="K39" s="6">
        <f t="shared" si="26"/>
        <v>0.42514178411860892</v>
      </c>
      <c r="L39" s="6">
        <f t="shared" si="27"/>
        <v>-0.344093581819785</v>
      </c>
      <c r="M39" s="6">
        <f t="shared" si="28"/>
        <v>0.18074553660355389</v>
      </c>
      <c r="N39" s="6">
        <f t="shared" si="29"/>
        <v>-0.14628855927862594</v>
      </c>
    </row>
    <row r="40" spans="2:14" x14ac:dyDescent="0.25">
      <c r="B40" s="2">
        <v>4</v>
      </c>
      <c r="C40" s="6">
        <f t="shared" si="18"/>
        <v>0.37441868084252966</v>
      </c>
      <c r="D40" s="6">
        <f t="shared" si="19"/>
        <v>-0.52753610339301049</v>
      </c>
      <c r="E40" s="6">
        <f t="shared" si="20"/>
        <v>0.14018934856386009</v>
      </c>
      <c r="F40" s="6">
        <f t="shared" si="21"/>
        <v>-0.19751937192921931</v>
      </c>
      <c r="G40" s="6">
        <f t="shared" si="22"/>
        <v>0.47339857249987571</v>
      </c>
      <c r="H40" s="6">
        <f t="shared" si="23"/>
        <v>-0.47573373123302126</v>
      </c>
      <c r="I40" s="6">
        <f t="shared" si="24"/>
        <v>0.22410620844492007</v>
      </c>
      <c r="J40" s="6">
        <f t="shared" si="25"/>
        <v>-0.22521166925575181</v>
      </c>
      <c r="K40" s="6">
        <f t="shared" si="26"/>
        <v>0.41559287846949722</v>
      </c>
      <c r="L40" s="6">
        <f t="shared" si="27"/>
        <v>-0.37592426885431734</v>
      </c>
      <c r="M40" s="6">
        <f t="shared" si="28"/>
        <v>0.17271744063456229</v>
      </c>
      <c r="N40" s="6">
        <f t="shared" si="29"/>
        <v>-0.15623144897970689</v>
      </c>
    </row>
    <row r="41" spans="2:14" x14ac:dyDescent="0.25">
      <c r="B41" s="2">
        <v>5</v>
      </c>
      <c r="C41" s="6">
        <f t="shared" si="18"/>
        <v>0.34001534165498259</v>
      </c>
      <c r="D41" s="6">
        <f t="shared" si="19"/>
        <v>-0.56543109596580121</v>
      </c>
      <c r="E41" s="6">
        <f t="shared" si="20"/>
        <v>0.11561043256075454</v>
      </c>
      <c r="F41" s="6">
        <f t="shared" si="21"/>
        <v>-0.19225524727716314</v>
      </c>
      <c r="G41" s="6">
        <f t="shared" si="22"/>
        <v>0.45249916167939847</v>
      </c>
      <c r="H41" s="6">
        <f t="shared" si="23"/>
        <v>-0.50919904798914506</v>
      </c>
      <c r="I41" s="6">
        <f t="shared" si="24"/>
        <v>0.2047554913205584</v>
      </c>
      <c r="J41" s="6">
        <f t="shared" si="25"/>
        <v>-0.23041214234303592</v>
      </c>
      <c r="K41" s="6">
        <f t="shared" si="26"/>
        <v>0.38283875295108055</v>
      </c>
      <c r="L41" s="6">
        <f t="shared" si="27"/>
        <v>-0.42113167133397139</v>
      </c>
      <c r="M41" s="6">
        <f t="shared" si="28"/>
        <v>0.1465655107611385</v>
      </c>
      <c r="N41" s="6">
        <f t="shared" si="29"/>
        <v>-0.16122552388170192</v>
      </c>
    </row>
    <row r="42" spans="2:14" x14ac:dyDescent="0.25">
      <c r="B42" s="2">
        <v>6</v>
      </c>
      <c r="C42" s="6">
        <f t="shared" si="18"/>
        <v>0.33838759626822495</v>
      </c>
      <c r="D42" s="6">
        <f t="shared" si="19"/>
        <v>-0.60835929650761211</v>
      </c>
      <c r="E42" s="6">
        <f t="shared" si="20"/>
        <v>0.1145061653081872</v>
      </c>
      <c r="F42" s="6">
        <f t="shared" si="21"/>
        <v>-0.2058612400126392</v>
      </c>
      <c r="G42" s="6">
        <f t="shared" si="22"/>
        <v>0.43022897654197656</v>
      </c>
      <c r="H42" s="6">
        <f t="shared" si="23"/>
        <v>-0.56288390695192136</v>
      </c>
      <c r="I42" s="6">
        <f t="shared" si="24"/>
        <v>0.18509697225635663</v>
      </c>
      <c r="J42" s="6">
        <f t="shared" si="25"/>
        <v>-0.2421689671998743</v>
      </c>
      <c r="K42" s="6">
        <f t="shared" si="26"/>
        <v>0.35776447988871013</v>
      </c>
      <c r="L42" s="6">
        <f t="shared" si="27"/>
        <v>-0.46142626619314431</v>
      </c>
      <c r="M42" s="6">
        <f t="shared" si="28"/>
        <v>0.12799542307003928</v>
      </c>
      <c r="N42" s="6">
        <f t="shared" si="29"/>
        <v>-0.16508192813157979</v>
      </c>
    </row>
    <row r="43" spans="2:14" x14ac:dyDescent="0.25">
      <c r="B43" s="2">
        <v>7</v>
      </c>
      <c r="C43" s="6">
        <f t="shared" si="18"/>
        <v>0.31776403689339694</v>
      </c>
      <c r="D43" s="6">
        <f t="shared" si="19"/>
        <v>-0.6671577330056484</v>
      </c>
      <c r="E43" s="6">
        <f t="shared" si="20"/>
        <v>0.10097398314278813</v>
      </c>
      <c r="F43" s="6">
        <f t="shared" si="21"/>
        <v>-0.21199873448452192</v>
      </c>
      <c r="G43" s="6">
        <f t="shared" si="22"/>
        <v>0.39702157663573101</v>
      </c>
      <c r="H43" s="6">
        <f t="shared" si="23"/>
        <v>-0.60695153358322174</v>
      </c>
      <c r="I43" s="6">
        <f t="shared" si="24"/>
        <v>0.15762613231432163</v>
      </c>
      <c r="J43" s="6">
        <f t="shared" si="25"/>
        <v>-0.24097285480468553</v>
      </c>
      <c r="K43" s="6">
        <f t="shared" si="26"/>
        <v>0.30432305954324018</v>
      </c>
      <c r="L43" s="6">
        <f t="shared" si="27"/>
        <v>-0.51598503733243706</v>
      </c>
      <c r="M43" s="6">
        <f t="shared" si="28"/>
        <v>9.2612524569758506E-2</v>
      </c>
      <c r="N43" s="6">
        <f t="shared" si="29"/>
        <v>-0.15702614523954025</v>
      </c>
    </row>
    <row r="44" spans="2:14" x14ac:dyDescent="0.25">
      <c r="B44" s="2">
        <v>8</v>
      </c>
      <c r="C44" s="6">
        <f t="shared" si="18"/>
        <v>0.27363342678239616</v>
      </c>
      <c r="D44" s="6">
        <f t="shared" si="19"/>
        <v>-0.714892970433188</v>
      </c>
      <c r="E44" s="6">
        <f t="shared" si="20"/>
        <v>7.4875252252676966E-2</v>
      </c>
      <c r="F44" s="6">
        <f t="shared" si="21"/>
        <v>-0.19561861328227945</v>
      </c>
      <c r="G44" s="6">
        <f t="shared" si="22"/>
        <v>0.37240297449844867</v>
      </c>
      <c r="H44" s="6">
        <f t="shared" si="23"/>
        <v>-0.65443024394360783</v>
      </c>
      <c r="I44" s="6">
        <f t="shared" si="24"/>
        <v>0.1386839754152922</v>
      </c>
      <c r="J44" s="6">
        <f t="shared" si="25"/>
        <v>-0.24371176944634493</v>
      </c>
      <c r="K44" s="6">
        <f t="shared" si="26"/>
        <v>0.29644353844572285</v>
      </c>
      <c r="L44" s="6">
        <f t="shared" si="27"/>
        <v>-0.5770820192323376</v>
      </c>
      <c r="M44" s="6">
        <f t="shared" si="28"/>
        <v>8.7878771486220766E-2</v>
      </c>
      <c r="N44" s="6">
        <f t="shared" si="29"/>
        <v>-0.17107223575463684</v>
      </c>
    </row>
    <row r="45" spans="2:14" x14ac:dyDescent="0.25">
      <c r="B45" s="2">
        <v>9</v>
      </c>
      <c r="C45" s="6">
        <f t="shared" si="18"/>
        <v>0.24891453016933379</v>
      </c>
      <c r="D45" s="6">
        <f t="shared" si="19"/>
        <v>-0.7664962396588656</v>
      </c>
      <c r="E45" s="6">
        <f t="shared" si="20"/>
        <v>6.1958443329420181E-2</v>
      </c>
      <c r="F45" s="6">
        <f t="shared" si="21"/>
        <v>-0.19079205137124761</v>
      </c>
      <c r="G45" s="6">
        <f t="shared" si="22"/>
        <v>0.346470608059121</v>
      </c>
      <c r="H45" s="6">
        <f t="shared" si="23"/>
        <v>-0.71309464702762515</v>
      </c>
      <c r="I45" s="6">
        <f t="shared" si="24"/>
        <v>0.12004188224885703</v>
      </c>
      <c r="J45" s="6">
        <f t="shared" si="25"/>
        <v>-0.24706633595936556</v>
      </c>
      <c r="K45" s="6">
        <f t="shared" si="26"/>
        <v>0.25145585036120338</v>
      </c>
      <c r="L45" s="6">
        <f t="shared" si="27"/>
        <v>-0.64975198166583714</v>
      </c>
      <c r="M45" s="6">
        <f t="shared" si="28"/>
        <v>6.323004468087591E-2</v>
      </c>
      <c r="N45" s="6">
        <f t="shared" si="29"/>
        <v>-0.16338393707366011</v>
      </c>
    </row>
    <row r="46" spans="2:14" x14ac:dyDescent="0.25">
      <c r="B46" s="2">
        <v>10</v>
      </c>
      <c r="C46" s="6">
        <f t="shared" si="18"/>
        <v>0.19957392996180184</v>
      </c>
      <c r="D46" s="6">
        <f t="shared" si="19"/>
        <v>-0.85387196432176204</v>
      </c>
      <c r="E46" s="6">
        <f t="shared" si="20"/>
        <v>3.9829753520398185E-2</v>
      </c>
      <c r="F46" s="6">
        <f t="shared" si="21"/>
        <v>-0.17041058360389749</v>
      </c>
      <c r="G46" s="6">
        <f t="shared" si="22"/>
        <v>0.30237994009922636</v>
      </c>
      <c r="H46" s="6">
        <f t="shared" si="23"/>
        <v>-0.78727984558215769</v>
      </c>
      <c r="I46" s="6">
        <f t="shared" si="24"/>
        <v>9.1433628174411724E-2</v>
      </c>
      <c r="J46" s="6">
        <f t="shared" si="25"/>
        <v>-0.23805763254846102</v>
      </c>
      <c r="K46" s="6">
        <f t="shared" si="26"/>
        <v>0.19766132621715929</v>
      </c>
      <c r="L46" s="6">
        <f t="shared" si="27"/>
        <v>-0.71669877129645043</v>
      </c>
      <c r="M46" s="6">
        <f t="shared" si="28"/>
        <v>3.9069999881926262E-2</v>
      </c>
      <c r="N46" s="6">
        <f t="shared" si="29"/>
        <v>-0.14166362963266493</v>
      </c>
    </row>
    <row r="47" spans="2:14" x14ac:dyDescent="0.25">
      <c r="B47" s="2" t="s">
        <v>32</v>
      </c>
      <c r="C47" s="7">
        <f>SUM(C37:C46)</f>
        <v>3.3243064953526278</v>
      </c>
      <c r="D47" s="7">
        <f t="shared" ref="D47:N47" si="30">SUM(D37:D46)</f>
        <v>-6.074746960564438</v>
      </c>
      <c r="E47" s="7">
        <f t="shared" si="30"/>
        <v>1.1543822103026604</v>
      </c>
      <c r="F47" s="7">
        <f t="shared" si="30"/>
        <v>-1.9259042338999599</v>
      </c>
      <c r="G47" s="7">
        <f t="shared" si="30"/>
        <v>4.289775202719758</v>
      </c>
      <c r="H47" s="7">
        <f t="shared" si="30"/>
        <v>-5.5348091770890164</v>
      </c>
      <c r="I47" s="7">
        <f t="shared" si="30"/>
        <v>1.8879496716968782</v>
      </c>
      <c r="J47" s="7">
        <f t="shared" si="30"/>
        <v>-2.2853212041934929</v>
      </c>
      <c r="K47" s="7">
        <f t="shared" si="30"/>
        <v>3.5039920104276647</v>
      </c>
      <c r="L47" s="7">
        <f t="shared" si="30"/>
        <v>-4.6647944549412843</v>
      </c>
      <c r="M47" s="7">
        <f t="shared" si="30"/>
        <v>1.2919005906882246</v>
      </c>
      <c r="N47" s="7">
        <f t="shared" si="30"/>
        <v>-1.5246320974211067</v>
      </c>
    </row>
    <row r="50" spans="2:14" x14ac:dyDescent="0.25">
      <c r="B50" s="19" t="s">
        <v>33</v>
      </c>
      <c r="C50" s="19"/>
      <c r="D50" s="19" t="s">
        <v>34</v>
      </c>
      <c r="E50" s="19" t="s">
        <v>35</v>
      </c>
      <c r="F50" s="19" t="s">
        <v>17</v>
      </c>
      <c r="G50" s="19" t="s">
        <v>36</v>
      </c>
      <c r="H50" s="19" t="s">
        <v>37</v>
      </c>
      <c r="I50" s="19" t="s">
        <v>38</v>
      </c>
      <c r="J50" s="19"/>
      <c r="K50" s="19"/>
      <c r="L50" s="19" t="s">
        <v>39</v>
      </c>
      <c r="M50" s="19"/>
      <c r="N50" s="19"/>
    </row>
    <row r="51" spans="2:14" x14ac:dyDescent="0.25">
      <c r="B51" s="19"/>
      <c r="C51" s="19"/>
      <c r="D51" s="19"/>
      <c r="E51" s="19"/>
      <c r="F51" s="19"/>
      <c r="G51" s="19"/>
      <c r="H51" s="19"/>
      <c r="I51" s="2" t="s">
        <v>40</v>
      </c>
      <c r="J51" s="2" t="s">
        <v>41</v>
      </c>
      <c r="K51" s="2" t="s">
        <v>42</v>
      </c>
      <c r="L51" s="2" t="s">
        <v>40</v>
      </c>
      <c r="M51" s="2" t="s">
        <v>41</v>
      </c>
      <c r="N51" s="2" t="s">
        <v>43</v>
      </c>
    </row>
    <row r="52" spans="2:14" x14ac:dyDescent="0.25">
      <c r="B52" s="20">
        <f>D35</f>
        <v>20.5</v>
      </c>
      <c r="C52" s="21"/>
      <c r="D52" s="7">
        <f>C47/10</f>
        <v>0.3324306495352628</v>
      </c>
      <c r="E52" s="7">
        <f>D47/10</f>
        <v>-0.60747469605644377</v>
      </c>
      <c r="F52" s="5">
        <f>((F47/10)-(D52*E52))/((E47/10)-(D52^2))</f>
        <v>1.8978539865003827</v>
      </c>
      <c r="G52" s="5">
        <f>E52-F52*D52</f>
        <v>-1.238379529511854</v>
      </c>
      <c r="H52" s="6">
        <f>10^G52</f>
        <v>5.7759107053162756E-2</v>
      </c>
      <c r="I52" s="2">
        <v>2</v>
      </c>
      <c r="J52" s="2"/>
      <c r="K52" s="2"/>
      <c r="L52" s="2">
        <v>1.8520000000000001</v>
      </c>
      <c r="M52" s="2"/>
      <c r="N52" s="2"/>
    </row>
    <row r="53" spans="2:14" x14ac:dyDescent="0.25">
      <c r="B53" s="22">
        <f>H35</f>
        <v>17</v>
      </c>
      <c r="C53" s="21"/>
      <c r="D53" s="7">
        <f>G47/10</f>
        <v>0.42897752027197578</v>
      </c>
      <c r="E53" s="7">
        <f>H47/10</f>
        <v>-0.55348091770890162</v>
      </c>
      <c r="F53" s="5">
        <f>((J47/10)-(D53*E53))/((I47/10)-(D53^2))</f>
        <v>1.8642943937321226</v>
      </c>
      <c r="G53" s="5">
        <f>E53-F53*D53</f>
        <v>-1.3532213037890539</v>
      </c>
      <c r="H53" s="6">
        <f t="shared" ref="H53:H54" si="31">10^G53</f>
        <v>4.4338265150179162E-2</v>
      </c>
      <c r="I53" s="2">
        <v>2</v>
      </c>
      <c r="J53" s="2"/>
      <c r="K53" s="2"/>
      <c r="L53" s="2">
        <v>1.8520000000000001</v>
      </c>
      <c r="M53" s="2"/>
      <c r="N53" s="2"/>
    </row>
    <row r="54" spans="2:14" x14ac:dyDescent="0.25">
      <c r="B54" s="22">
        <f>L35</f>
        <v>16.3</v>
      </c>
      <c r="C54" s="21"/>
      <c r="D54" s="7">
        <f>K47/10</f>
        <v>0.35039920104276645</v>
      </c>
      <c r="E54" s="7">
        <f>L47/10</f>
        <v>-0.46647944549412845</v>
      </c>
      <c r="F54" s="5">
        <f>((N47/10)-(D54*E54))/((M47/10)-(D54^2))</f>
        <v>1.7145130014293293</v>
      </c>
      <c r="G54" s="5">
        <f t="shared" ref="G54" si="32">E54-F54*D54</f>
        <v>-1.0672434313724009</v>
      </c>
      <c r="H54" s="6">
        <f t="shared" si="31"/>
        <v>8.5655759174405668E-2</v>
      </c>
      <c r="I54" s="2">
        <v>2</v>
      </c>
      <c r="J54" s="2"/>
      <c r="K54" s="2"/>
      <c r="L54" s="2">
        <v>1.8520000000000001</v>
      </c>
      <c r="M54" s="2"/>
      <c r="N54" s="2"/>
    </row>
  </sheetData>
  <mergeCells count="34">
    <mergeCell ref="I50:K50"/>
    <mergeCell ref="L50:N50"/>
    <mergeCell ref="B52:C52"/>
    <mergeCell ref="B53:C53"/>
    <mergeCell ref="B54:C54"/>
    <mergeCell ref="B50:C51"/>
    <mergeCell ref="D50:D51"/>
    <mergeCell ref="E50:E51"/>
    <mergeCell ref="F50:F51"/>
    <mergeCell ref="G50:G51"/>
    <mergeCell ref="H50:H51"/>
    <mergeCell ref="Q3:R3"/>
    <mergeCell ref="B35:B36"/>
    <mergeCell ref="D35:E35"/>
    <mergeCell ref="H35:I35"/>
    <mergeCell ref="L35:M35"/>
    <mergeCell ref="H3:I3"/>
    <mergeCell ref="H4:I4"/>
    <mergeCell ref="L3:M3"/>
    <mergeCell ref="L4:M4"/>
    <mergeCell ref="C19:D19"/>
    <mergeCell ref="K19:L19"/>
    <mergeCell ref="G5:G6"/>
    <mergeCell ref="H5:H6"/>
    <mergeCell ref="I5:J5"/>
    <mergeCell ref="K5:K6"/>
    <mergeCell ref="L5:L6"/>
    <mergeCell ref="M5:N5"/>
    <mergeCell ref="B3:B6"/>
    <mergeCell ref="C5:C6"/>
    <mergeCell ref="D5:D6"/>
    <mergeCell ref="E5:F5"/>
    <mergeCell ref="D3:E3"/>
    <mergeCell ref="D4:E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Soravis AMNUAYSARN</dc:creator>
  <cp:lastModifiedBy>Soravis AMNUAYSARN</cp:lastModifiedBy>
  <dcterms:created xsi:type="dcterms:W3CDTF">2023-09-08T16:56:30Z</dcterms:created>
  <dcterms:modified xsi:type="dcterms:W3CDTF">2023-09-11T16:16:04Z</dcterms:modified>
</cp:coreProperties>
</file>