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161B9FA8-196C-4FAF-988A-512198614D0F}" xr6:coauthVersionLast="47" xr6:coauthVersionMax="47" xr10:uidLastSave="{00000000-0000-0000-0000-000000000000}"/>
  <bookViews>
    <workbookView xWindow="-108" yWindow="-108" windowWidth="23256" windowHeight="12456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21" i="1"/>
  <c r="G22" i="1"/>
  <c r="G23" i="1"/>
  <c r="H23" i="1" s="1"/>
  <c r="K23" i="1" s="1"/>
  <c r="G24" i="1"/>
  <c r="H24" i="1" s="1"/>
  <c r="G25" i="1"/>
  <c r="H25" i="1" s="1"/>
  <c r="G26" i="1"/>
  <c r="G27" i="1"/>
  <c r="G28" i="1"/>
  <c r="G19" i="1"/>
  <c r="G5" i="1"/>
  <c r="H5" i="1" s="1"/>
  <c r="K5" i="1" s="1"/>
  <c r="G6" i="1"/>
  <c r="G7" i="1"/>
  <c r="G8" i="1"/>
  <c r="G9" i="1"/>
  <c r="G10" i="1"/>
  <c r="G11" i="1"/>
  <c r="G12" i="1"/>
  <c r="G13" i="1"/>
  <c r="H13" i="1" s="1"/>
  <c r="G4" i="1"/>
  <c r="Q34" i="1"/>
  <c r="F39" i="2"/>
  <c r="J22" i="2"/>
  <c r="E16" i="2"/>
  <c r="D16" i="2"/>
  <c r="K21" i="1"/>
  <c r="K26" i="1"/>
  <c r="K19" i="1"/>
  <c r="K6" i="1"/>
  <c r="K4" i="1"/>
  <c r="I5" i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I4" i="1"/>
  <c r="N4" i="1" s="1"/>
  <c r="F4" i="1"/>
  <c r="H26" i="1"/>
  <c r="J26" i="1" s="1"/>
  <c r="M26" i="1" s="1"/>
  <c r="H27" i="1"/>
  <c r="J27" i="1" s="1"/>
  <c r="M27" i="1" s="1"/>
  <c r="H28" i="1"/>
  <c r="J28" i="1" s="1"/>
  <c r="M28" i="1" s="1"/>
  <c r="F28" i="1"/>
  <c r="D28" i="1"/>
  <c r="F27" i="1"/>
  <c r="I27" i="1" s="1"/>
  <c r="N27" i="1" s="1"/>
  <c r="D27" i="1"/>
  <c r="F26" i="1"/>
  <c r="I26" i="1" s="1"/>
  <c r="N26" i="1" s="1"/>
  <c r="D26" i="1"/>
  <c r="F25" i="1"/>
  <c r="D25" i="1"/>
  <c r="F24" i="1"/>
  <c r="D24" i="1"/>
  <c r="F23" i="1"/>
  <c r="I23" i="1" s="1"/>
  <c r="N23" i="1" s="1"/>
  <c r="D23" i="1"/>
  <c r="H22" i="1"/>
  <c r="K22" i="1" s="1"/>
  <c r="F22" i="1"/>
  <c r="I22" i="1" s="1"/>
  <c r="N22" i="1" s="1"/>
  <c r="D22" i="1"/>
  <c r="H21" i="1"/>
  <c r="F21" i="1"/>
  <c r="I21" i="1" s="1"/>
  <c r="N21" i="1" s="1"/>
  <c r="D21" i="1"/>
  <c r="F20" i="1"/>
  <c r="I20" i="1" s="1"/>
  <c r="N20" i="1" s="1"/>
  <c r="D20" i="1"/>
  <c r="H19" i="1"/>
  <c r="J19" i="1" s="1"/>
  <c r="M19" i="1" s="1"/>
  <c r="F19" i="1"/>
  <c r="D19" i="1"/>
  <c r="N5" i="1"/>
  <c r="N10" i="1"/>
  <c r="N11" i="1"/>
  <c r="D5" i="1"/>
  <c r="D6" i="1"/>
  <c r="D7" i="1"/>
  <c r="D8" i="1"/>
  <c r="D9" i="1"/>
  <c r="D10" i="1"/>
  <c r="D11" i="1"/>
  <c r="D12" i="1"/>
  <c r="D13" i="1"/>
  <c r="D4" i="1"/>
  <c r="H6" i="1"/>
  <c r="H7" i="1"/>
  <c r="K7" i="1" s="1"/>
  <c r="H8" i="1"/>
  <c r="J8" i="1" s="1"/>
  <c r="M8" i="1" s="1"/>
  <c r="H9" i="1"/>
  <c r="K9" i="1" s="1"/>
  <c r="H10" i="1"/>
  <c r="K10" i="1" s="1"/>
  <c r="H11" i="1"/>
  <c r="J11" i="1" s="1"/>
  <c r="M11" i="1" s="1"/>
  <c r="H12" i="1"/>
  <c r="K12" i="1" s="1"/>
  <c r="H4" i="1"/>
  <c r="J4" i="1" s="1"/>
  <c r="F5" i="1"/>
  <c r="F6" i="1"/>
  <c r="F7" i="1"/>
  <c r="F8" i="1"/>
  <c r="F9" i="1"/>
  <c r="F10" i="1"/>
  <c r="F11" i="1"/>
  <c r="F12" i="1"/>
  <c r="F13" i="1"/>
  <c r="N13" i="1" s="1"/>
  <c r="J20" i="1" l="1"/>
  <c r="M20" i="1" s="1"/>
  <c r="P20" i="1" s="1"/>
  <c r="K20" i="1"/>
  <c r="K29" i="1" s="1"/>
  <c r="P36" i="1" s="1"/>
  <c r="Q36" i="1" s="1"/>
  <c r="J25" i="1"/>
  <c r="M25" i="1" s="1"/>
  <c r="O25" i="1" s="1"/>
  <c r="K25" i="1"/>
  <c r="J24" i="1"/>
  <c r="M24" i="1" s="1"/>
  <c r="K24" i="1"/>
  <c r="K28" i="1"/>
  <c r="K27" i="1"/>
  <c r="J13" i="1"/>
  <c r="M13" i="1" s="1"/>
  <c r="K13" i="1"/>
  <c r="K11" i="1"/>
  <c r="K8" i="1"/>
  <c r="K14" i="1" s="1"/>
  <c r="P34" i="1" s="1"/>
  <c r="R4" i="1"/>
  <c r="J12" i="1"/>
  <c r="M12" i="1" s="1"/>
  <c r="P13" i="1"/>
  <c r="O13" i="1"/>
  <c r="J9" i="1"/>
  <c r="M9" i="1" s="1"/>
  <c r="P26" i="1"/>
  <c r="P11" i="1"/>
  <c r="O11" i="1"/>
  <c r="J10" i="1"/>
  <c r="M10" i="1" s="1"/>
  <c r="P8" i="1"/>
  <c r="O8" i="1"/>
  <c r="J7" i="1"/>
  <c r="M7" i="1" s="1"/>
  <c r="M4" i="1"/>
  <c r="J6" i="1"/>
  <c r="M6" i="1" s="1"/>
  <c r="P27" i="1"/>
  <c r="J5" i="1"/>
  <c r="M5" i="1" s="1"/>
  <c r="P19" i="1"/>
  <c r="O19" i="1"/>
  <c r="O27" i="1"/>
  <c r="O20" i="1"/>
  <c r="O24" i="1"/>
  <c r="O26" i="1"/>
  <c r="O28" i="1"/>
  <c r="J23" i="1"/>
  <c r="M23" i="1" s="1"/>
  <c r="P23" i="1" s="1"/>
  <c r="J21" i="1"/>
  <c r="M21" i="1" s="1"/>
  <c r="P21" i="1" s="1"/>
  <c r="I25" i="1"/>
  <c r="N25" i="1" s="1"/>
  <c r="I19" i="1"/>
  <c r="N19" i="1" s="1"/>
  <c r="I24" i="1"/>
  <c r="N24" i="1" s="1"/>
  <c r="P24" i="1" s="1"/>
  <c r="J22" i="1"/>
  <c r="M22" i="1" s="1"/>
  <c r="P22" i="1" s="1"/>
  <c r="I28" i="1"/>
  <c r="N28" i="1" s="1"/>
  <c r="P28" i="1" s="1"/>
  <c r="Q19" i="1" l="1"/>
  <c r="U19" i="1" s="1"/>
  <c r="P25" i="1"/>
  <c r="P10" i="1"/>
  <c r="O10" i="1"/>
  <c r="O5" i="1"/>
  <c r="P5" i="1"/>
  <c r="O22" i="1"/>
  <c r="O6" i="1"/>
  <c r="P6" i="1"/>
  <c r="P9" i="1"/>
  <c r="O9" i="1"/>
  <c r="R19" i="1"/>
  <c r="O23" i="1"/>
  <c r="P7" i="1"/>
  <c r="O7" i="1"/>
  <c r="O21" i="1"/>
  <c r="T19" i="1" s="1"/>
  <c r="S19" i="1"/>
  <c r="O4" i="1"/>
  <c r="P4" i="1"/>
  <c r="Q4" i="1"/>
  <c r="U4" i="1" s="1"/>
  <c r="O12" i="1"/>
  <c r="P12" i="1"/>
  <c r="V19" i="1" l="1"/>
  <c r="W19" i="1" s="1"/>
  <c r="X19" i="1" s="1"/>
  <c r="S4" i="1"/>
  <c r="T4" i="1"/>
  <c r="V4" i="1"/>
  <c r="W4" i="1" s="1"/>
  <c r="X4" i="1" s="1"/>
</calcChain>
</file>

<file path=xl/sharedStrings.xml><?xml version="1.0" encoding="utf-8"?>
<sst xmlns="http://schemas.openxmlformats.org/spreadsheetml/2006/main" count="68" uniqueCount="41">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</sst>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88" fontId="0" fillId="5" borderId="6" xfId="0" applyNumberFormat="1" applyFill="1" applyBorder="1" applyAlignment="1">
      <alignment horizontal="center" vertical="center"/>
    </xf>
    <xf numFmtId="188" fontId="0" fillId="5" borderId="0" xfId="0" applyNumberFormat="1" applyFill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</xdr:colOff>
      <xdr:row>29</xdr:row>
      <xdr:rowOff>70486</xdr:rowOff>
    </xdr:from>
    <xdr:to>
      <xdr:col>6</xdr:col>
      <xdr:colOff>480060</xdr:colOff>
      <xdr:row>49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12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F36"/>
  <sheetViews>
    <sheetView tabSelected="1" topLeftCell="K28" workbookViewId="0">
      <selection activeCell="O43" sqref="O43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4" max="14" width="14.26953125" bestFit="1" customWidth="1"/>
    <col min="15" max="15" width="27.54296875" bestFit="1" customWidth="1"/>
    <col min="16" max="16" width="11.6328125" bestFit="1" customWidth="1"/>
    <col min="18" max="18" width="9.90625" customWidth="1"/>
    <col min="21" max="21" width="9.81640625" customWidth="1"/>
    <col min="22" max="22" width="10.36328125" customWidth="1"/>
  </cols>
  <sheetData>
    <row r="1" spans="1:32" x14ac:dyDescent="0.25">
      <c r="A1" s="35" t="s">
        <v>1</v>
      </c>
      <c r="B1" s="36" t="s">
        <v>2</v>
      </c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32" x14ac:dyDescent="0.25">
      <c r="A2" s="37"/>
      <c r="B2" s="38">
        <v>99.1</v>
      </c>
      <c r="C2" s="27"/>
      <c r="D2" s="28"/>
      <c r="E2" s="28"/>
      <c r="F2" s="18" t="s">
        <v>6</v>
      </c>
      <c r="G2" s="17" t="s">
        <v>7</v>
      </c>
      <c r="H2" s="17"/>
      <c r="I2" s="18" t="s">
        <v>10</v>
      </c>
      <c r="J2" s="18" t="s">
        <v>11</v>
      </c>
      <c r="K2" s="18" t="s">
        <v>12</v>
      </c>
      <c r="L2" s="27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1:32" x14ac:dyDescent="0.25">
      <c r="A3" s="16" t="s">
        <v>3</v>
      </c>
      <c r="B3" s="16" t="s">
        <v>0</v>
      </c>
      <c r="C3" s="16" t="s">
        <v>4</v>
      </c>
      <c r="D3" s="16" t="s">
        <v>5</v>
      </c>
      <c r="E3" s="20"/>
      <c r="F3" s="18"/>
      <c r="G3" s="19" t="s">
        <v>8</v>
      </c>
      <c r="H3" s="19" t="s">
        <v>9</v>
      </c>
      <c r="I3" s="18"/>
      <c r="J3" s="18"/>
      <c r="K3" s="18"/>
      <c r="L3" s="20"/>
      <c r="M3" s="29" t="s">
        <v>14</v>
      </c>
      <c r="N3" s="29" t="s">
        <v>15</v>
      </c>
      <c r="O3" s="29" t="s">
        <v>16</v>
      </c>
      <c r="P3" s="29" t="s">
        <v>17</v>
      </c>
      <c r="Q3" s="29" t="s">
        <v>18</v>
      </c>
      <c r="R3" s="29" t="s">
        <v>19</v>
      </c>
      <c r="S3" s="29" t="s">
        <v>20</v>
      </c>
      <c r="T3" s="29" t="s">
        <v>21</v>
      </c>
      <c r="U3" s="30" t="s">
        <v>22</v>
      </c>
      <c r="V3" s="29" t="s">
        <v>23</v>
      </c>
      <c r="W3" s="29" t="s">
        <v>25</v>
      </c>
      <c r="X3" s="29" t="s">
        <v>26</v>
      </c>
    </row>
    <row r="4" spans="1:32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21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>(F4*(10^-4))/((9.81^0.5)*(H4^2.5))</f>
        <v>0.68670964211303187</v>
      </c>
      <c r="L4" s="21"/>
      <c r="M4" s="2">
        <f>J4</f>
        <v>-1.6161846340195687</v>
      </c>
      <c r="N4" s="2">
        <f>I4</f>
        <v>-3.7078539359785987</v>
      </c>
      <c r="O4" s="2">
        <f>M4^2</f>
        <v>2.6120527712409674</v>
      </c>
      <c r="P4" s="2">
        <f>M4*N4</f>
        <v>5.992576556517589</v>
      </c>
      <c r="Q4" s="2">
        <f>(SUM(M4:M13))/10</f>
        <v>-1.5103087604893028</v>
      </c>
      <c r="R4" s="2">
        <f>(SUM(N4:N13))/10</f>
        <v>-3.4793042755685391</v>
      </c>
      <c r="S4" s="2">
        <f>SUM(P4:P13)</f>
        <v>52.725912508637954</v>
      </c>
      <c r="T4" s="2">
        <f>SUM(O4:O13)</f>
        <v>22.898747858352884</v>
      </c>
      <c r="U4" s="2">
        <f>Q4^2</f>
        <v>2.2810325520107342</v>
      </c>
      <c r="V4" s="8">
        <f>((S4/10)-(Q4*R4))/((T4/10)-U4)</f>
        <v>2.009393035434571</v>
      </c>
      <c r="W4" s="8">
        <f>R4-(V4*Q4)</f>
        <v>-0.44450037088551442</v>
      </c>
      <c r="X4" s="8">
        <f>10^W4</f>
        <v>0.35933508988472457</v>
      </c>
      <c r="AF4" t="s">
        <v>24</v>
      </c>
    </row>
    <row r="5" spans="1:32" x14ac:dyDescent="0.25">
      <c r="A5" s="1">
        <v>9</v>
      </c>
      <c r="B5" s="7">
        <v>33.409999999999997</v>
      </c>
      <c r="C5" s="7">
        <v>126.75</v>
      </c>
      <c r="D5" s="2">
        <f t="shared" ref="D5:D13" si="0">C5/1000</f>
        <v>0.12675</v>
      </c>
      <c r="E5" s="21"/>
      <c r="F5" s="2">
        <f t="shared" ref="F5:F13" si="1">(A5/B5)*10</f>
        <v>2.6938042502244839</v>
      </c>
      <c r="G5" s="7">
        <f t="shared" ref="G5:G13" si="2">C5-B$2</f>
        <v>27.650000000000006</v>
      </c>
      <c r="H5" s="2">
        <f t="shared" ref="H5:H13" si="3">G5/1000</f>
        <v>2.7650000000000004E-2</v>
      </c>
      <c r="I5" s="2">
        <f t="shared" ref="I5:I13" si="4">LOG10(F5*(10^-4))</f>
        <v>-3.5696339661988064</v>
      </c>
      <c r="J5" s="2">
        <f t="shared" ref="J5:J13" si="5">LOG10(H5)</f>
        <v>-1.5583048643592829</v>
      </c>
      <c r="K5" s="2">
        <f>(F5*(10^-4))/((9.81^0.5)*(H5^2.5))</f>
        <v>0.6765403301424916</v>
      </c>
      <c r="L5" s="21"/>
      <c r="M5" s="2">
        <f t="shared" ref="M5:M13" si="6">J5</f>
        <v>-1.5583048643592829</v>
      </c>
      <c r="N5" s="2">
        <f t="shared" ref="N5:N13" si="7">I5</f>
        <v>-3.5696339661988064</v>
      </c>
      <c r="O5" s="2">
        <f t="shared" ref="O5:O12" si="8">M5^2</f>
        <v>2.4283140502858034</v>
      </c>
      <c r="P5" s="2">
        <f t="shared" ref="P5:P13" si="9">M5*N5</f>
        <v>5.5625779735097201</v>
      </c>
      <c r="Q5" s="13"/>
      <c r="R5" s="14"/>
      <c r="S5" s="14"/>
      <c r="T5" s="14"/>
      <c r="U5" s="14"/>
      <c r="V5" s="14"/>
      <c r="W5" s="31"/>
      <c r="X5" s="31"/>
    </row>
    <row r="6" spans="1:32" x14ac:dyDescent="0.25">
      <c r="A6" s="1">
        <v>12</v>
      </c>
      <c r="B6" s="7">
        <v>35.9</v>
      </c>
      <c r="C6" s="7">
        <v>130.80000000000001</v>
      </c>
      <c r="D6" s="2">
        <f t="shared" si="0"/>
        <v>0.1308</v>
      </c>
      <c r="E6" s="21"/>
      <c r="F6" s="2">
        <f t="shared" si="1"/>
        <v>3.3426183844011144</v>
      </c>
      <c r="G6" s="7">
        <f t="shared" si="2"/>
        <v>31.700000000000017</v>
      </c>
      <c r="H6" s="2">
        <f t="shared" si="3"/>
        <v>3.170000000000002E-2</v>
      </c>
      <c r="I6" s="2">
        <f t="shared" si="4"/>
        <v>-3.4759132025306942</v>
      </c>
      <c r="J6" s="2">
        <f t="shared" si="5"/>
        <v>-1.4989407377822483</v>
      </c>
      <c r="K6" s="2">
        <f t="shared" ref="K5:K13" si="10">(F6*(10^-4))/((9.81^0.5)*(H6^2.5))</f>
        <v>0.59649133364235474</v>
      </c>
      <c r="L6" s="21"/>
      <c r="M6" s="2">
        <f t="shared" si="6"/>
        <v>-1.4989407377822483</v>
      </c>
      <c r="N6" s="2">
        <f t="shared" si="7"/>
        <v>-3.4759132025306942</v>
      </c>
      <c r="O6" s="2">
        <f t="shared" si="8"/>
        <v>2.246823335383191</v>
      </c>
      <c r="P6" s="2">
        <f t="shared" si="9"/>
        <v>5.2101879002684166</v>
      </c>
      <c r="Q6" s="13"/>
      <c r="R6" s="14"/>
      <c r="S6" s="14"/>
      <c r="T6" s="14"/>
      <c r="U6" s="14"/>
      <c r="V6" s="14"/>
      <c r="W6" s="32"/>
      <c r="X6" s="32"/>
    </row>
    <row r="7" spans="1:32" x14ac:dyDescent="0.25">
      <c r="A7" s="1">
        <v>15</v>
      </c>
      <c r="B7" s="7">
        <v>35.22</v>
      </c>
      <c r="C7" s="7">
        <v>134.30000000000001</v>
      </c>
      <c r="D7" s="2">
        <f t="shared" si="0"/>
        <v>0.1343</v>
      </c>
      <c r="E7" s="21"/>
      <c r="F7" s="2">
        <f t="shared" si="1"/>
        <v>4.2589437819420786</v>
      </c>
      <c r="G7" s="7">
        <f t="shared" si="2"/>
        <v>35.200000000000017</v>
      </c>
      <c r="H7" s="2">
        <f t="shared" si="3"/>
        <v>3.5200000000000016E-2</v>
      </c>
      <c r="I7" s="2">
        <f t="shared" si="4"/>
        <v>-3.370698092575577</v>
      </c>
      <c r="J7" s="2">
        <f t="shared" si="5"/>
        <v>-1.4534573365218688</v>
      </c>
      <c r="K7" s="2">
        <f t="shared" si="10"/>
        <v>0.58493922455812764</v>
      </c>
      <c r="L7" s="21"/>
      <c r="M7" s="2">
        <f t="shared" si="6"/>
        <v>-1.4534573365218688</v>
      </c>
      <c r="N7" s="2">
        <f t="shared" si="7"/>
        <v>-3.370698092575577</v>
      </c>
      <c r="O7" s="2">
        <f t="shared" si="8"/>
        <v>2.1125382290892452</v>
      </c>
      <c r="P7" s="2">
        <f t="shared" si="9"/>
        <v>4.8991658718542412</v>
      </c>
      <c r="Q7" s="13"/>
      <c r="R7" s="14"/>
      <c r="S7" s="14"/>
      <c r="T7" s="14"/>
      <c r="U7" s="14"/>
      <c r="V7" s="14"/>
      <c r="W7" s="32"/>
      <c r="X7" s="32"/>
    </row>
    <row r="8" spans="1:32" x14ac:dyDescent="0.25">
      <c r="A8" s="1">
        <v>15</v>
      </c>
      <c r="B8" s="7">
        <v>30.62</v>
      </c>
      <c r="C8" s="7">
        <v>137.1</v>
      </c>
      <c r="D8" s="2">
        <f t="shared" si="0"/>
        <v>0.1371</v>
      </c>
      <c r="E8" s="21"/>
      <c r="F8" s="2">
        <f t="shared" si="1"/>
        <v>4.8987589810581316</v>
      </c>
      <c r="G8" s="7">
        <f t="shared" si="2"/>
        <v>38</v>
      </c>
      <c r="H8" s="2">
        <f t="shared" si="3"/>
        <v>3.7999999999999999E-2</v>
      </c>
      <c r="I8" s="2">
        <f t="shared" si="4"/>
        <v>-3.3099139273065608</v>
      </c>
      <c r="J8" s="2">
        <f t="shared" si="5"/>
        <v>-1.4202164033831899</v>
      </c>
      <c r="K8" s="2">
        <f t="shared" si="10"/>
        <v>0.55563881631816059</v>
      </c>
      <c r="L8" s="21"/>
      <c r="M8" s="2">
        <f t="shared" si="6"/>
        <v>-1.4202164033831899</v>
      </c>
      <c r="N8" s="2">
        <f t="shared" si="7"/>
        <v>-3.3099139273065608</v>
      </c>
      <c r="O8" s="2">
        <f t="shared" si="8"/>
        <v>2.0170146324386837</v>
      </c>
      <c r="P8" s="2">
        <f t="shared" si="9"/>
        <v>4.700794053347253</v>
      </c>
      <c r="Q8" s="13"/>
      <c r="R8" s="14"/>
      <c r="S8" s="14"/>
      <c r="T8" s="14"/>
      <c r="U8" s="14"/>
      <c r="V8" s="14"/>
      <c r="W8" s="32"/>
      <c r="X8" s="32"/>
    </row>
    <row r="9" spans="1:32" x14ac:dyDescent="0.25">
      <c r="A9" s="1">
        <v>21</v>
      </c>
      <c r="B9" s="7">
        <v>32.5</v>
      </c>
      <c r="C9" s="7">
        <v>141.25</v>
      </c>
      <c r="D9" s="2">
        <f t="shared" si="0"/>
        <v>0.14124999999999999</v>
      </c>
      <c r="E9" s="21"/>
      <c r="F9" s="2">
        <f t="shared" si="1"/>
        <v>6.4615384615384617</v>
      </c>
      <c r="G9" s="7">
        <f t="shared" si="2"/>
        <v>42.150000000000006</v>
      </c>
      <c r="H9" s="2">
        <f t="shared" si="3"/>
        <v>4.2150000000000007E-2</v>
      </c>
      <c r="I9" s="2">
        <f t="shared" si="4"/>
        <v>-3.1896640662449549</v>
      </c>
      <c r="J9" s="2">
        <f t="shared" si="5"/>
        <v>-1.3752024210392388</v>
      </c>
      <c r="K9" s="2">
        <f t="shared" si="10"/>
        <v>0.56559750194964142</v>
      </c>
      <c r="L9" s="21"/>
      <c r="M9" s="2">
        <f t="shared" si="6"/>
        <v>-1.3752024210392388</v>
      </c>
      <c r="N9" s="2">
        <f t="shared" si="7"/>
        <v>-3.1896640662449549</v>
      </c>
      <c r="O9" s="2">
        <f t="shared" si="8"/>
        <v>1.8911816988321839</v>
      </c>
      <c r="P9" s="2">
        <f t="shared" si="9"/>
        <v>4.3864337462019254</v>
      </c>
      <c r="Q9" s="13"/>
      <c r="R9" s="14"/>
      <c r="S9" s="14"/>
      <c r="T9" s="14"/>
      <c r="U9" s="14"/>
      <c r="V9" s="14"/>
      <c r="W9" s="32"/>
      <c r="X9" s="32"/>
    </row>
    <row r="10" spans="1:32" x14ac:dyDescent="0.25">
      <c r="A10" s="1">
        <v>18</v>
      </c>
      <c r="B10" s="7">
        <v>32</v>
      </c>
      <c r="C10" s="7">
        <v>139</v>
      </c>
      <c r="D10" s="2">
        <f t="shared" si="0"/>
        <v>0.13900000000000001</v>
      </c>
      <c r="E10" s="21"/>
      <c r="F10" s="2">
        <f t="shared" si="1"/>
        <v>5.625</v>
      </c>
      <c r="G10" s="7">
        <f t="shared" si="2"/>
        <v>39.900000000000006</v>
      </c>
      <c r="H10" s="2">
        <f t="shared" si="3"/>
        <v>3.9900000000000005E-2</v>
      </c>
      <c r="I10" s="2">
        <f t="shared" si="4"/>
        <v>-3.2498774732165998</v>
      </c>
      <c r="J10" s="2">
        <f t="shared" si="5"/>
        <v>-1.3990271043132516</v>
      </c>
      <c r="K10" s="2">
        <f t="shared" si="10"/>
        <v>0.56474940739429236</v>
      </c>
      <c r="L10" s="21"/>
      <c r="M10" s="2">
        <f t="shared" si="6"/>
        <v>-1.3990271043132516</v>
      </c>
      <c r="N10" s="2">
        <f t="shared" si="7"/>
        <v>-3.2498774732165998</v>
      </c>
      <c r="O10" s="2">
        <f t="shared" si="8"/>
        <v>1.9572768386031218</v>
      </c>
      <c r="P10" s="2">
        <f t="shared" si="9"/>
        <v>4.5466666707270864</v>
      </c>
      <c r="Q10" s="13"/>
      <c r="R10" s="14"/>
      <c r="S10" s="14"/>
      <c r="T10" s="14"/>
      <c r="U10" s="14"/>
      <c r="V10" s="14"/>
      <c r="W10" s="32"/>
      <c r="X10" s="32"/>
    </row>
    <row r="11" spans="1:32" x14ac:dyDescent="0.25">
      <c r="A11" s="1">
        <v>12</v>
      </c>
      <c r="B11" s="7">
        <v>38.9</v>
      </c>
      <c r="C11" s="7">
        <v>128.5</v>
      </c>
      <c r="D11" s="2">
        <f t="shared" si="0"/>
        <v>0.1285</v>
      </c>
      <c r="E11" s="21"/>
      <c r="F11" s="2">
        <f t="shared" si="1"/>
        <v>3.0848329048843186</v>
      </c>
      <c r="G11" s="7">
        <f t="shared" si="2"/>
        <v>29.400000000000006</v>
      </c>
      <c r="H11" s="2">
        <f t="shared" si="3"/>
        <v>2.9400000000000006E-2</v>
      </c>
      <c r="I11" s="2">
        <f t="shared" si="4"/>
        <v>-3.5107683552780831</v>
      </c>
      <c r="J11" s="2">
        <f t="shared" si="5"/>
        <v>-1.5316526695878425</v>
      </c>
      <c r="K11" s="2">
        <f t="shared" si="10"/>
        <v>0.66455176378540881</v>
      </c>
      <c r="L11" s="21"/>
      <c r="M11" s="2">
        <f t="shared" si="6"/>
        <v>-1.5316526695878425</v>
      </c>
      <c r="N11" s="2">
        <f t="shared" si="7"/>
        <v>-3.5107683552780831</v>
      </c>
      <c r="O11" s="2">
        <f t="shared" si="8"/>
        <v>2.3459599002555649</v>
      </c>
      <c r="P11" s="2">
        <f t="shared" si="9"/>
        <v>5.3772777236661948</v>
      </c>
      <c r="Q11" s="13"/>
      <c r="R11" s="14"/>
      <c r="S11" s="14"/>
      <c r="T11" s="14"/>
      <c r="U11" s="14"/>
      <c r="V11" s="14"/>
      <c r="W11" s="32"/>
      <c r="X11" s="32"/>
    </row>
    <row r="12" spans="1:32" x14ac:dyDescent="0.25">
      <c r="A12" s="1">
        <v>9</v>
      </c>
      <c r="B12" s="7">
        <v>36.4</v>
      </c>
      <c r="C12" s="7">
        <v>126</v>
      </c>
      <c r="D12" s="2">
        <f t="shared" si="0"/>
        <v>0.126</v>
      </c>
      <c r="E12" s="21"/>
      <c r="F12" s="2">
        <f t="shared" si="1"/>
        <v>2.4725274725274726</v>
      </c>
      <c r="G12" s="7">
        <f t="shared" si="2"/>
        <v>26.900000000000006</v>
      </c>
      <c r="H12" s="2">
        <f t="shared" si="3"/>
        <v>2.6900000000000007E-2</v>
      </c>
      <c r="I12" s="2">
        <f t="shared" si="4"/>
        <v>-3.6068588742097312</v>
      </c>
      <c r="J12" s="2">
        <f t="shared" si="5"/>
        <v>-1.5702477199975919</v>
      </c>
      <c r="K12" s="2">
        <f t="shared" si="10"/>
        <v>0.6651596897834382</v>
      </c>
      <c r="L12" s="21"/>
      <c r="M12" s="2">
        <f t="shared" si="6"/>
        <v>-1.5702477199975919</v>
      </c>
      <c r="N12" s="2">
        <f t="shared" si="7"/>
        <v>-3.6068588742097312</v>
      </c>
      <c r="O12" s="2">
        <f t="shared" si="8"/>
        <v>2.465677902157636</v>
      </c>
      <c r="P12" s="2">
        <f t="shared" si="9"/>
        <v>5.6636619235809116</v>
      </c>
      <c r="Q12" s="13"/>
      <c r="R12" s="14"/>
      <c r="S12" s="14"/>
      <c r="T12" s="14"/>
      <c r="U12" s="14"/>
      <c r="V12" s="14"/>
      <c r="W12" s="32"/>
      <c r="X12" s="32"/>
    </row>
    <row r="13" spans="1:32" x14ac:dyDescent="0.25">
      <c r="A13" s="1">
        <v>6</v>
      </c>
      <c r="B13" s="7">
        <v>38.020000000000003</v>
      </c>
      <c r="C13" s="7">
        <v>120</v>
      </c>
      <c r="D13" s="2">
        <f t="shared" si="0"/>
        <v>0.12</v>
      </c>
      <c r="E13" s="22"/>
      <c r="F13" s="2">
        <f t="shared" si="1"/>
        <v>1.5781167806417673</v>
      </c>
      <c r="G13" s="7">
        <f t="shared" si="2"/>
        <v>20.900000000000006</v>
      </c>
      <c r="H13" s="2">
        <f t="shared" si="3"/>
        <v>2.0900000000000005E-2</v>
      </c>
      <c r="I13" s="2">
        <f t="shared" si="4"/>
        <v>-3.8018608621457806</v>
      </c>
      <c r="J13" s="2">
        <f t="shared" si="5"/>
        <v>-1.6798537138889458</v>
      </c>
      <c r="K13" s="2">
        <f t="shared" si="10"/>
        <v>0.79788246162732246</v>
      </c>
      <c r="L13" s="22"/>
      <c r="M13" s="2">
        <f t="shared" si="6"/>
        <v>-1.6798537138889458</v>
      </c>
      <c r="N13" s="2">
        <f t="shared" si="7"/>
        <v>-3.8018608621457806</v>
      </c>
      <c r="O13" s="2">
        <f>M13^2</f>
        <v>2.8219085000664843</v>
      </c>
      <c r="P13" s="2">
        <f t="shared" si="9"/>
        <v>6.3865700889646186</v>
      </c>
      <c r="Q13" s="13"/>
      <c r="R13" s="14"/>
      <c r="S13" s="14"/>
      <c r="T13" s="14"/>
      <c r="U13" s="14"/>
      <c r="V13" s="14"/>
      <c r="W13" s="32"/>
      <c r="X13" s="32"/>
    </row>
    <row r="14" spans="1:32" x14ac:dyDescent="0.25">
      <c r="A14" s="9"/>
      <c r="B14" s="10"/>
      <c r="C14" s="10"/>
      <c r="D14" s="10"/>
      <c r="E14" s="10"/>
      <c r="F14" s="10"/>
      <c r="G14" s="10"/>
      <c r="H14" s="10"/>
      <c r="I14" s="11"/>
      <c r="J14" s="1" t="s">
        <v>30</v>
      </c>
      <c r="K14" s="2">
        <f>AVERAGE(K4:K13)</f>
        <v>0.63582601713142695</v>
      </c>
      <c r="L14" s="12"/>
      <c r="M14" s="12"/>
      <c r="N14" s="12"/>
      <c r="O14" s="12"/>
      <c r="P14" s="12"/>
      <c r="Q14" s="13"/>
      <c r="R14" s="14"/>
      <c r="S14" s="14"/>
      <c r="T14" s="14"/>
      <c r="U14" s="14"/>
      <c r="V14" s="14"/>
      <c r="W14" s="32"/>
      <c r="X14" s="32"/>
    </row>
    <row r="15" spans="1:32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2"/>
      <c r="X15" s="32"/>
    </row>
    <row r="16" spans="1:32" x14ac:dyDescent="0.25">
      <c r="A16" s="39" t="s">
        <v>13</v>
      </c>
      <c r="B16" s="40" t="s">
        <v>2</v>
      </c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2"/>
      <c r="X16" s="32"/>
    </row>
    <row r="17" spans="1:24" x14ac:dyDescent="0.25">
      <c r="A17" s="41"/>
      <c r="B17" s="42">
        <v>69.599999999999994</v>
      </c>
      <c r="C17" s="27"/>
      <c r="D17" s="28"/>
      <c r="E17" s="28"/>
      <c r="F17" s="18" t="s">
        <v>6</v>
      </c>
      <c r="G17" s="17" t="s">
        <v>7</v>
      </c>
      <c r="H17" s="17"/>
      <c r="I17" s="18" t="s">
        <v>10</v>
      </c>
      <c r="J17" s="18" t="s">
        <v>11</v>
      </c>
      <c r="K17" s="18" t="s">
        <v>27</v>
      </c>
      <c r="L17" s="2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33"/>
      <c r="X17" s="33"/>
    </row>
    <row r="18" spans="1:24" x14ac:dyDescent="0.25">
      <c r="A18" s="16" t="s">
        <v>3</v>
      </c>
      <c r="B18" s="16" t="s">
        <v>0</v>
      </c>
      <c r="C18" s="16" t="s">
        <v>4</v>
      </c>
      <c r="D18" s="16" t="s">
        <v>5</v>
      </c>
      <c r="E18" s="20"/>
      <c r="F18" s="18"/>
      <c r="G18" s="19" t="s">
        <v>8</v>
      </c>
      <c r="H18" s="19" t="s">
        <v>9</v>
      </c>
      <c r="I18" s="18"/>
      <c r="J18" s="18"/>
      <c r="K18" s="18"/>
      <c r="L18" s="20"/>
      <c r="M18" s="29" t="s">
        <v>14</v>
      </c>
      <c r="N18" s="29" t="s">
        <v>15</v>
      </c>
      <c r="O18" s="29" t="s">
        <v>16</v>
      </c>
      <c r="P18" s="29" t="s">
        <v>17</v>
      </c>
      <c r="Q18" s="29" t="s">
        <v>18</v>
      </c>
      <c r="R18" s="29" t="s">
        <v>19</v>
      </c>
      <c r="S18" s="29" t="s">
        <v>20</v>
      </c>
      <c r="T18" s="29" t="s">
        <v>21</v>
      </c>
      <c r="U18" s="30" t="s">
        <v>22</v>
      </c>
      <c r="V18" s="29" t="s">
        <v>23</v>
      </c>
      <c r="W18" s="29" t="s">
        <v>25</v>
      </c>
      <c r="X18" s="29" t="s">
        <v>26</v>
      </c>
    </row>
    <row r="19" spans="1:24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21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2">
        <f>(F19*(10^-4))/((9.81^(1/2))*(H19^(3/2)))</f>
        <v>1.8657522720766123E-2</v>
      </c>
      <c r="L19" s="21"/>
      <c r="M19" s="2">
        <f>J19</f>
        <v>-1.3089185078770313</v>
      </c>
      <c r="N19" s="2">
        <f>I19</f>
        <v>-3.196689278957495</v>
      </c>
      <c r="O19" s="2">
        <f>M19^2</f>
        <v>1.7132676602630341</v>
      </c>
      <c r="P19" s="2">
        <f>M19*N19</f>
        <v>4.1842057611595473</v>
      </c>
      <c r="Q19" s="2">
        <f>(SUM(M19:M28))/10</f>
        <v>-1.4011787422956004</v>
      </c>
      <c r="R19" s="2">
        <f>(SUM(N19:N28))/10</f>
        <v>-3.3322853614059467</v>
      </c>
      <c r="S19" s="2">
        <f>SUM(P19:P28)</f>
        <v>46.941005528531207</v>
      </c>
      <c r="T19" s="2">
        <f>SUM(O19:O28)</f>
        <v>19.793072091169016</v>
      </c>
      <c r="U19" s="2">
        <f>Q19^2</f>
        <v>1.9633018678610805</v>
      </c>
      <c r="V19" s="8">
        <f>((S19/10)-(Q19*R19))/((T19/10)-U19)</f>
        <v>1.5603004515266661</v>
      </c>
      <c r="W19" s="8">
        <f>R19-(V19*Q19)</f>
        <v>-1.1460255371325552</v>
      </c>
      <c r="X19" s="15">
        <f>10^W19</f>
        <v>7.1445431391162648E-2</v>
      </c>
    </row>
    <row r="20" spans="1:24" x14ac:dyDescent="0.25">
      <c r="A20" s="1">
        <v>21</v>
      </c>
      <c r="B20" s="7">
        <v>30.53</v>
      </c>
      <c r="C20" s="7">
        <v>120.75</v>
      </c>
      <c r="D20" s="2">
        <f t="shared" ref="D20:D28" si="11">C20/1000</f>
        <v>0.12075</v>
      </c>
      <c r="E20" s="21"/>
      <c r="F20" s="2">
        <f t="shared" ref="F20:F28" si="12">(A20/B20)*10</f>
        <v>6.878480183426138</v>
      </c>
      <c r="G20" s="7">
        <f t="shared" ref="G20:G28" si="13">C20-B$17</f>
        <v>51.150000000000006</v>
      </c>
      <c r="H20" s="2">
        <f t="shared" ref="H20:H28" si="14">G20/1000</f>
        <v>5.1150000000000008E-2</v>
      </c>
      <c r="I20" s="2">
        <f t="shared" ref="I20:I28" si="15">LOG10(F20*10^-4)</f>
        <v>-3.1625075095647426</v>
      </c>
      <c r="J20" s="2">
        <f t="shared" ref="J20:J28" si="16">LOG10(H20)</f>
        <v>-1.2911543619518209</v>
      </c>
      <c r="K20" s="2">
        <f t="shared" ref="K20:K28" si="17">(F20*(10^-4))/((9.81^(1/2))*(H20^(3/2)))</f>
        <v>1.898407887737948E-2</v>
      </c>
      <c r="L20" s="21"/>
      <c r="M20" s="2">
        <f t="shared" ref="M20:M28" si="18">J20</f>
        <v>-1.2911543619518209</v>
      </c>
      <c r="N20" s="2">
        <f t="shared" ref="N20:N28" si="19">I20</f>
        <v>-3.1625075095647426</v>
      </c>
      <c r="O20" s="2">
        <f t="shared" ref="O20:O27" si="20">M20^2</f>
        <v>1.6670795863872137</v>
      </c>
      <c r="P20" s="2">
        <f t="shared" ref="P20:P28" si="21">M20*N20</f>
        <v>4.0832853656799069</v>
      </c>
      <c r="Q20" s="13"/>
      <c r="R20" s="14"/>
      <c r="S20" s="14"/>
      <c r="T20" s="14"/>
      <c r="U20" s="14"/>
      <c r="V20" s="14"/>
      <c r="W20" s="34"/>
      <c r="X20" s="34"/>
    </row>
    <row r="21" spans="1:24" x14ac:dyDescent="0.25">
      <c r="A21" s="1">
        <v>24</v>
      </c>
      <c r="B21" s="7">
        <v>34.81</v>
      </c>
      <c r="C21" s="7">
        <v>120.85</v>
      </c>
      <c r="D21" s="2">
        <f t="shared" si="11"/>
        <v>0.12085</v>
      </c>
      <c r="E21" s="21"/>
      <c r="F21" s="2">
        <f t="shared" si="12"/>
        <v>6.8945705257110026</v>
      </c>
      <c r="G21" s="7">
        <f t="shared" si="13"/>
        <v>51.25</v>
      </c>
      <c r="H21" s="2">
        <f t="shared" si="14"/>
        <v>5.1249999999999997E-2</v>
      </c>
      <c r="I21" s="2">
        <f t="shared" si="15"/>
        <v>-3.1614927815726821</v>
      </c>
      <c r="J21" s="2">
        <f t="shared" si="16"/>
        <v>-1.2903061302722081</v>
      </c>
      <c r="K21" s="2">
        <f t="shared" si="17"/>
        <v>1.8972821034215496E-2</v>
      </c>
      <c r="L21" s="21"/>
      <c r="M21" s="2">
        <f t="shared" si="18"/>
        <v>-1.2903061302722081</v>
      </c>
      <c r="N21" s="2">
        <f t="shared" si="19"/>
        <v>-3.1614927815726821</v>
      </c>
      <c r="O21" s="2">
        <f t="shared" si="20"/>
        <v>1.6648899098180405</v>
      </c>
      <c r="P21" s="2">
        <f t="shared" si="21"/>
        <v>4.079293516874567</v>
      </c>
      <c r="Q21" s="13"/>
      <c r="R21" s="14"/>
      <c r="S21" s="14"/>
      <c r="T21" s="14"/>
      <c r="U21" s="14"/>
      <c r="V21" s="14"/>
      <c r="W21" s="25"/>
      <c r="X21" s="25"/>
    </row>
    <row r="22" spans="1:24" x14ac:dyDescent="0.25">
      <c r="A22" s="1">
        <v>6</v>
      </c>
      <c r="B22" s="7">
        <v>36.25</v>
      </c>
      <c r="C22" s="7">
        <v>90.05</v>
      </c>
      <c r="D22" s="2">
        <f t="shared" si="11"/>
        <v>9.0049999999999991E-2</v>
      </c>
      <c r="E22" s="21"/>
      <c r="F22" s="2">
        <f t="shared" si="12"/>
        <v>1.6551724137931034</v>
      </c>
      <c r="G22" s="7">
        <f t="shared" si="13"/>
        <v>20.450000000000003</v>
      </c>
      <c r="H22" s="2">
        <f t="shared" si="14"/>
        <v>2.0450000000000003E-2</v>
      </c>
      <c r="I22" s="2">
        <f t="shared" si="15"/>
        <v>-3.7811567605233689</v>
      </c>
      <c r="J22" s="2">
        <f t="shared" si="16"/>
        <v>-1.6893066876566394</v>
      </c>
      <c r="K22" s="2">
        <f t="shared" si="17"/>
        <v>1.8070441659229126E-2</v>
      </c>
      <c r="L22" s="21"/>
      <c r="M22" s="2">
        <f t="shared" si="18"/>
        <v>-1.6893066876566394</v>
      </c>
      <c r="N22" s="2">
        <f t="shared" si="19"/>
        <v>-3.7811567605233689</v>
      </c>
      <c r="O22" s="2">
        <f t="shared" si="20"/>
        <v>2.8537570849614466</v>
      </c>
      <c r="P22" s="2">
        <f t="shared" si="21"/>
        <v>6.3875334026302415</v>
      </c>
      <c r="Q22" s="13"/>
      <c r="R22" s="14"/>
      <c r="S22" s="14"/>
      <c r="T22" s="14"/>
      <c r="U22" s="14"/>
      <c r="V22" s="14"/>
      <c r="W22" s="25"/>
      <c r="X22" s="25"/>
    </row>
    <row r="23" spans="1:24" x14ac:dyDescent="0.25">
      <c r="A23" s="1">
        <v>12</v>
      </c>
      <c r="B23" s="7">
        <v>43.6</v>
      </c>
      <c r="C23" s="7">
        <v>98.1</v>
      </c>
      <c r="D23" s="2">
        <f t="shared" si="11"/>
        <v>9.8099999999999993E-2</v>
      </c>
      <c r="E23" s="21"/>
      <c r="F23" s="2">
        <f t="shared" si="12"/>
        <v>2.7522935779816518</v>
      </c>
      <c r="G23" s="7">
        <f t="shared" si="13"/>
        <v>28.5</v>
      </c>
      <c r="H23" s="2">
        <f t="shared" si="14"/>
        <v>2.8500000000000001E-2</v>
      </c>
      <c r="I23" s="2">
        <f t="shared" si="15"/>
        <v>-3.5603052432209612</v>
      </c>
      <c r="J23" s="2">
        <f t="shared" si="16"/>
        <v>-1.5451551399914898</v>
      </c>
      <c r="K23" s="2">
        <f t="shared" si="17"/>
        <v>1.8263876553642665E-2</v>
      </c>
      <c r="L23" s="21"/>
      <c r="M23" s="2">
        <f t="shared" si="18"/>
        <v>-1.5451551399914898</v>
      </c>
      <c r="N23" s="2">
        <f t="shared" si="19"/>
        <v>-3.5603052432209612</v>
      </c>
      <c r="O23" s="2">
        <f t="shared" si="20"/>
        <v>2.3875044066421203</v>
      </c>
      <c r="P23" s="2">
        <f t="shared" si="21"/>
        <v>5.5012239465015194</v>
      </c>
      <c r="Q23" s="13"/>
      <c r="R23" s="14"/>
      <c r="S23" s="14"/>
      <c r="T23" s="14"/>
      <c r="U23" s="14"/>
      <c r="V23" s="14"/>
      <c r="W23" s="25"/>
      <c r="X23" s="25"/>
    </row>
    <row r="24" spans="1:24" x14ac:dyDescent="0.25">
      <c r="A24" s="1">
        <v>12</v>
      </c>
      <c r="B24" s="7">
        <v>33.69</v>
      </c>
      <c r="C24" s="7">
        <v>103.1</v>
      </c>
      <c r="D24" s="2">
        <f t="shared" si="11"/>
        <v>0.1031</v>
      </c>
      <c r="E24" s="21"/>
      <c r="F24" s="2">
        <f t="shared" si="12"/>
        <v>3.5618878005342838</v>
      </c>
      <c r="G24" s="7">
        <f t="shared" si="13"/>
        <v>33.5</v>
      </c>
      <c r="H24" s="2">
        <f t="shared" si="14"/>
        <v>3.3500000000000002E-2</v>
      </c>
      <c r="I24" s="2">
        <f t="shared" si="15"/>
        <v>-3.4483197649334953</v>
      </c>
      <c r="J24" s="2">
        <f t="shared" si="16"/>
        <v>-1.4749551929631548</v>
      </c>
      <c r="K24" s="2">
        <f t="shared" si="17"/>
        <v>1.854720707656422E-2</v>
      </c>
      <c r="L24" s="21"/>
      <c r="M24" s="2">
        <f t="shared" si="18"/>
        <v>-1.4749551929631548</v>
      </c>
      <c r="N24" s="2">
        <f t="shared" si="19"/>
        <v>-3.4483197649334953</v>
      </c>
      <c r="O24" s="2">
        <f t="shared" si="20"/>
        <v>2.175492821248977</v>
      </c>
      <c r="P24" s="2">
        <f t="shared" si="21"/>
        <v>5.0861171442861446</v>
      </c>
      <c r="Q24" s="13"/>
      <c r="R24" s="14"/>
      <c r="S24" s="14"/>
      <c r="T24" s="14"/>
      <c r="U24" s="14"/>
      <c r="V24" s="14"/>
      <c r="W24" s="25"/>
      <c r="X24" s="25"/>
    </row>
    <row r="25" spans="1:24" x14ac:dyDescent="0.25">
      <c r="A25" s="1">
        <v>15</v>
      </c>
      <c r="B25" s="7">
        <v>34.85</v>
      </c>
      <c r="C25" s="7">
        <v>107.35</v>
      </c>
      <c r="D25" s="2">
        <f t="shared" si="11"/>
        <v>0.10735</v>
      </c>
      <c r="E25" s="21"/>
      <c r="F25" s="2">
        <f t="shared" si="12"/>
        <v>4.3041606886657107</v>
      </c>
      <c r="G25" s="7">
        <f t="shared" si="13"/>
        <v>37.75</v>
      </c>
      <c r="H25" s="2">
        <f t="shared" si="14"/>
        <v>3.7749999999999999E-2</v>
      </c>
      <c r="I25" s="2">
        <f t="shared" si="15"/>
        <v>-3.366111523378347</v>
      </c>
      <c r="J25" s="2">
        <f t="shared" si="16"/>
        <v>-1.423083044034793</v>
      </c>
      <c r="K25" s="2">
        <f t="shared" si="17"/>
        <v>1.8736071668753306E-2</v>
      </c>
      <c r="L25" s="21"/>
      <c r="M25" s="2">
        <f t="shared" si="18"/>
        <v>-1.423083044034793</v>
      </c>
      <c r="N25" s="2">
        <f t="shared" si="19"/>
        <v>-3.366111523378347</v>
      </c>
      <c r="O25" s="2">
        <f t="shared" si="20"/>
        <v>2.0251653502193325</v>
      </c>
      <c r="P25" s="2">
        <f t="shared" si="21"/>
        <v>4.7902562332498526</v>
      </c>
      <c r="Q25" s="13"/>
      <c r="R25" s="14"/>
      <c r="S25" s="14"/>
      <c r="T25" s="14"/>
      <c r="U25" s="14"/>
      <c r="V25" s="14"/>
      <c r="W25" s="25"/>
      <c r="X25" s="25"/>
    </row>
    <row r="26" spans="1:24" x14ac:dyDescent="0.25">
      <c r="A26" s="1">
        <v>18</v>
      </c>
      <c r="B26" s="7">
        <v>33.31</v>
      </c>
      <c r="C26" s="7">
        <v>112.85</v>
      </c>
      <c r="D26" s="2">
        <f t="shared" si="11"/>
        <v>0.11284999999999999</v>
      </c>
      <c r="E26" s="21"/>
      <c r="F26" s="2">
        <f t="shared" si="12"/>
        <v>5.4037826478534967</v>
      </c>
      <c r="G26" s="7">
        <f t="shared" si="13"/>
        <v>43.25</v>
      </c>
      <c r="H26" s="2">
        <f t="shared" si="14"/>
        <v>4.3249999999999997E-2</v>
      </c>
      <c r="I26" s="2">
        <f t="shared" si="15"/>
        <v>-3.2673021275878709</v>
      </c>
      <c r="J26" s="2">
        <f t="shared" si="16"/>
        <v>-1.364013888199167</v>
      </c>
      <c r="K26" s="2">
        <f t="shared" si="17"/>
        <v>1.9181572207855317E-2</v>
      </c>
      <c r="L26" s="21"/>
      <c r="M26" s="2">
        <f t="shared" si="18"/>
        <v>-1.364013888199167</v>
      </c>
      <c r="N26" s="2">
        <f t="shared" si="19"/>
        <v>-3.2673021275878709</v>
      </c>
      <c r="O26" s="2">
        <f t="shared" si="20"/>
        <v>1.8605338872002097</v>
      </c>
      <c r="P26" s="2">
        <f t="shared" si="21"/>
        <v>4.4566454789725425</v>
      </c>
      <c r="Q26" s="13"/>
      <c r="R26" s="14"/>
      <c r="S26" s="14"/>
      <c r="T26" s="14"/>
      <c r="U26" s="14"/>
      <c r="V26" s="14"/>
      <c r="W26" s="25"/>
      <c r="X26" s="25"/>
    </row>
    <row r="27" spans="1:24" x14ac:dyDescent="0.25">
      <c r="A27" s="1">
        <v>21</v>
      </c>
      <c r="B27" s="7">
        <v>33.6</v>
      </c>
      <c r="C27" s="7">
        <v>116.85</v>
      </c>
      <c r="D27" s="2">
        <f t="shared" si="11"/>
        <v>0.11685</v>
      </c>
      <c r="E27" s="21"/>
      <c r="F27" s="2">
        <f t="shared" si="12"/>
        <v>6.25</v>
      </c>
      <c r="G27" s="7">
        <f t="shared" si="13"/>
        <v>47.25</v>
      </c>
      <c r="H27" s="2">
        <f t="shared" si="14"/>
        <v>4.725E-2</v>
      </c>
      <c r="I27" s="2">
        <f t="shared" si="15"/>
        <v>-3.2041199826559246</v>
      </c>
      <c r="J27" s="2">
        <f t="shared" si="16"/>
        <v>-1.3255981871547182</v>
      </c>
      <c r="K27" s="2">
        <f t="shared" si="17"/>
        <v>1.9428657591532728E-2</v>
      </c>
      <c r="L27" s="21"/>
      <c r="M27" s="2">
        <f t="shared" si="18"/>
        <v>-1.3255981871547182</v>
      </c>
      <c r="N27" s="2">
        <f t="shared" si="19"/>
        <v>-3.2041199826559246</v>
      </c>
      <c r="O27" s="2">
        <f t="shared" si="20"/>
        <v>1.7572105537878753</v>
      </c>
      <c r="P27" s="2">
        <f t="shared" si="21"/>
        <v>4.2473756404349006</v>
      </c>
      <c r="Q27" s="13"/>
      <c r="R27" s="14"/>
      <c r="S27" s="14"/>
      <c r="T27" s="14"/>
      <c r="U27" s="14"/>
      <c r="V27" s="14"/>
      <c r="W27" s="25"/>
      <c r="X27" s="25"/>
    </row>
    <row r="28" spans="1:24" x14ac:dyDescent="0.25">
      <c r="A28" s="1">
        <v>21</v>
      </c>
      <c r="B28" s="7">
        <v>31.41</v>
      </c>
      <c r="C28" s="7">
        <v>119.8</v>
      </c>
      <c r="D28" s="2">
        <f t="shared" si="11"/>
        <v>0.1198</v>
      </c>
      <c r="E28" s="22"/>
      <c r="F28" s="2">
        <f t="shared" si="12"/>
        <v>6.6857688634192938</v>
      </c>
      <c r="G28" s="7">
        <f t="shared" si="13"/>
        <v>50.2</v>
      </c>
      <c r="H28" s="2">
        <f t="shared" si="14"/>
        <v>5.0200000000000002E-2</v>
      </c>
      <c r="I28" s="2">
        <f t="shared" si="15"/>
        <v>-3.1748486416645854</v>
      </c>
      <c r="J28" s="2">
        <f t="shared" si="16"/>
        <v>-1.2992962828549806</v>
      </c>
      <c r="K28" s="2">
        <f t="shared" si="17"/>
        <v>1.8978473549885907E-2</v>
      </c>
      <c r="L28" s="22"/>
      <c r="M28" s="2">
        <f t="shared" si="18"/>
        <v>-1.2992962828549806</v>
      </c>
      <c r="N28" s="2">
        <f t="shared" si="19"/>
        <v>-3.1748486416645854</v>
      </c>
      <c r="O28" s="2">
        <f>M28^2</f>
        <v>1.6881708306407697</v>
      </c>
      <c r="P28" s="2">
        <f t="shared" si="21"/>
        <v>4.1250690387419802</v>
      </c>
      <c r="Q28" s="13"/>
      <c r="R28" s="14"/>
      <c r="S28" s="14"/>
      <c r="T28" s="14"/>
      <c r="U28" s="14"/>
      <c r="V28" s="14"/>
      <c r="W28" s="25"/>
      <c r="X28" s="25"/>
    </row>
    <row r="29" spans="1:24" x14ac:dyDescent="0.25">
      <c r="A29" s="9"/>
      <c r="B29" s="10"/>
      <c r="C29" s="10"/>
      <c r="D29" s="10"/>
      <c r="E29" s="10"/>
      <c r="F29" s="10"/>
      <c r="G29" s="10"/>
      <c r="H29" s="10"/>
      <c r="I29" s="11"/>
      <c r="J29" s="1" t="s">
        <v>30</v>
      </c>
      <c r="K29" s="2">
        <f>AVERAGE(K19:K28)</f>
        <v>1.8782072293982439E-2</v>
      </c>
      <c r="L29" s="12"/>
      <c r="M29" s="12"/>
      <c r="N29" s="12"/>
      <c r="O29" s="12"/>
      <c r="P29" s="12"/>
      <c r="Q29" s="13"/>
      <c r="R29" s="14"/>
      <c r="S29" s="14"/>
      <c r="T29" s="14"/>
      <c r="U29" s="14"/>
      <c r="V29" s="14"/>
      <c r="W29" s="25"/>
      <c r="X29" s="25"/>
    </row>
    <row r="32" spans="1:24" x14ac:dyDescent="0.25">
      <c r="N32" s="43" t="s">
        <v>40</v>
      </c>
    </row>
    <row r="33" spans="14:17" x14ac:dyDescent="0.25">
      <c r="N33" s="23" t="s">
        <v>31</v>
      </c>
      <c r="O33" s="3" t="s">
        <v>33</v>
      </c>
      <c r="P33" s="5" t="s">
        <v>34</v>
      </c>
      <c r="Q33" s="5" t="s">
        <v>37</v>
      </c>
    </row>
    <row r="34" spans="14:17" x14ac:dyDescent="0.25">
      <c r="N34" s="24"/>
      <c r="O34" s="6" t="s">
        <v>38</v>
      </c>
      <c r="P34" s="4">
        <f>K14</f>
        <v>0.63582601713142695</v>
      </c>
      <c r="Q34" s="4">
        <f>0.636/0.7542</f>
        <v>0.84327764518695314</v>
      </c>
    </row>
    <row r="35" spans="14:17" x14ac:dyDescent="0.25">
      <c r="N35" s="23" t="s">
        <v>32</v>
      </c>
      <c r="O35" s="3" t="s">
        <v>35</v>
      </c>
      <c r="P35" s="5" t="s">
        <v>36</v>
      </c>
      <c r="Q35" s="5" t="s">
        <v>37</v>
      </c>
    </row>
    <row r="36" spans="14:17" x14ac:dyDescent="0.25">
      <c r="N36" s="24"/>
      <c r="O36" s="6" t="s">
        <v>39</v>
      </c>
      <c r="P36" s="4">
        <f>K29</f>
        <v>1.8782072293982439E-2</v>
      </c>
      <c r="Q36" s="4">
        <f>P36/0.028756</f>
        <v>0.65315316087016406</v>
      </c>
    </row>
  </sheetData>
  <mergeCells count="34">
    <mergeCell ref="W5:X17"/>
    <mergeCell ref="W1:X2"/>
    <mergeCell ref="W20:X29"/>
    <mergeCell ref="N33:N34"/>
    <mergeCell ref="N35:N36"/>
    <mergeCell ref="A1:A2"/>
    <mergeCell ref="A16:A17"/>
    <mergeCell ref="C16:E17"/>
    <mergeCell ref="A15:V15"/>
    <mergeCell ref="F16:V16"/>
    <mergeCell ref="L17:V17"/>
    <mergeCell ref="C1:E2"/>
    <mergeCell ref="F1:V1"/>
    <mergeCell ref="L2:V2"/>
    <mergeCell ref="L3:L13"/>
    <mergeCell ref="L18:L28"/>
    <mergeCell ref="J2:J3"/>
    <mergeCell ref="K2:K3"/>
    <mergeCell ref="A29:I29"/>
    <mergeCell ref="L29:P29"/>
    <mergeCell ref="Q20:V29"/>
    <mergeCell ref="E18:E28"/>
    <mergeCell ref="E3:E13"/>
    <mergeCell ref="L14:P14"/>
    <mergeCell ref="Q5:V14"/>
    <mergeCell ref="I17:I18"/>
    <mergeCell ref="J17:J18"/>
    <mergeCell ref="K17:K18"/>
    <mergeCell ref="G2:H2"/>
    <mergeCell ref="G17:H17"/>
    <mergeCell ref="A14:I14"/>
    <mergeCell ref="F17:F18"/>
    <mergeCell ref="F2:F3"/>
    <mergeCell ref="I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2023-07-23T10:04:01Z</dcterms:modified>
</cp:coreProperties>
</file>