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\Documents\git\marslink\excel\"/>
    </mc:Choice>
  </mc:AlternateContent>
  <xr:revisionPtr revIDLastSave="0" documentId="13_ncr:1_{CF2A975C-7FA3-440C-A3F2-AEFBA4CEAE10}" xr6:coauthVersionLast="47" xr6:coauthVersionMax="47" xr10:uidLastSave="{00000000-0000-0000-0000-000000000000}"/>
  <bookViews>
    <workbookView xWindow="-98" yWindow="-98" windowWidth="28996" windowHeight="17475" xr2:uid="{9A5CB930-BBE5-432A-9FE8-5E7087FDEBF4}"/>
  </bookViews>
  <sheets>
    <sheet name="Sheet1" sheetId="1" r:id="rId1"/>
  </sheets>
  <definedNames>
    <definedName name="km_per_AU">Sheet1!$B$1</definedName>
    <definedName name="ring_count">Sheet1!$B$19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E44" i="1"/>
  <c r="E43" i="1"/>
  <c r="E42" i="1"/>
  <c r="E41" i="1"/>
  <c r="E4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A26" i="1"/>
  <c r="B31" i="1"/>
  <c r="B32" i="1" s="1"/>
  <c r="B26" i="1"/>
  <c r="C32" i="1"/>
  <c r="A40" i="1" a="1"/>
  <c r="A40" i="1" s="1"/>
  <c r="C20" i="1"/>
  <c r="C18" i="1"/>
  <c r="C21" i="1"/>
  <c r="C17" i="1"/>
  <c r="C16" i="1"/>
  <c r="B7" i="1"/>
  <c r="B6" i="1"/>
  <c r="C7" i="1"/>
  <c r="C6" i="1"/>
  <c r="D7" i="1"/>
  <c r="D6" i="1"/>
  <c r="C13" i="1"/>
  <c r="C12" i="1"/>
  <c r="B17" i="1" l="1"/>
  <c r="B16" i="1"/>
  <c r="B18" i="1" l="1"/>
  <c r="B20" i="1" s="1"/>
  <c r="B21" i="1" l="1"/>
  <c r="B22" i="1"/>
  <c r="B40" i="1" s="1" a="1"/>
  <c r="B40" i="1" s="1"/>
  <c r="B35" i="1"/>
  <c r="B36" i="1" s="1"/>
  <c r="C40" i="1" l="1" a="1"/>
  <c r="B10" i="1"/>
  <c r="C40" i="1" l="1"/>
  <c r="D40" i="1" s="1" a="1"/>
  <c r="B11" i="1"/>
  <c r="B12" i="1" s="1"/>
  <c r="C38" i="1"/>
  <c r="B13" i="1"/>
  <c r="D40" i="1" l="1"/>
  <c r="H41" i="1"/>
  <c r="H42" i="1" l="1"/>
  <c r="H43" i="1"/>
  <c r="F40" i="1" a="1"/>
  <c r="F40" i="1" s="1"/>
  <c r="G40" i="1" s="1" a="1"/>
  <c r="G40" i="1" s="1"/>
  <c r="H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<sst xmlns="http://schemas.openxmlformats.org/spreadsheetml/2006/main" count="65" uniqueCount="56">
  <si>
    <t>radius</t>
  </si>
  <si>
    <t>AU</t>
  </si>
  <si>
    <t>        name: "Earth",</t>
  </si>
  <si>
    <t>        i: 0.00041,</t>
  </si>
  <si>
    <t>        o: 349.2,</t>
  </si>
  <si>
    <t>        p: 102.8517,</t>
  </si>
  <si>
    <t>        a: 1.00002,</t>
  </si>
  <si>
    <t>        n: 0.9855796,</t>
  </si>
  <si>
    <t>        e: 0.0166967,</t>
  </si>
  <si>
    <t>        l: 328.40353,</t>
  </si>
  <si>
    <t>name: "Mars",</t>
  </si>
  <si>
    <t>        i: 1.84992,</t>
  </si>
  <si>
    <t>        o: 49.5664,</t>
  </si>
  <si>
    <t>        p: 336.0882,</t>
  </si>
  <si>
    <t>        a: 1.5236365,</t>
  </si>
  <si>
    <t>        n: 0.5240613,</t>
  </si>
  <si>
    <t>        e: 0.0934231,</t>
  </si>
  <si>
    <t>        l: 262.42784,</t>
  </si>
  <si>
    <t>distance</t>
  </si>
  <si>
    <t>chord distance</t>
  </si>
  <si>
    <t>circular distance</t>
  </si>
  <si>
    <t>km</t>
  </si>
  <si>
    <t>min r</t>
  </si>
  <si>
    <t>max r</t>
  </si>
  <si>
    <t>e</t>
  </si>
  <si>
    <t>a</t>
  </si>
  <si>
    <t>Earth</t>
  </si>
  <si>
    <t>Mars</t>
  </si>
  <si>
    <t>Rings</t>
  </si>
  <si>
    <t>Ring N</t>
  </si>
  <si>
    <t>total distance</t>
  </si>
  <si>
    <t>spacing each side</t>
  </si>
  <si>
    <t>spacing both sides</t>
  </si>
  <si>
    <t>Earth min radius</t>
  </si>
  <si>
    <t>Mars max radius</t>
  </si>
  <si>
    <t>required chord distance</t>
  </si>
  <si>
    <t>Ring AU</t>
  </si>
  <si>
    <t>chord distance km</t>
  </si>
  <si>
    <t>distance km</t>
  </si>
  <si>
    <t>gbps</t>
  </si>
  <si>
    <t>Inter-ring</t>
  </si>
  <si>
    <t>inter-ring gbps</t>
  </si>
  <si>
    <t>In-ring Mbps</t>
  </si>
  <si>
    <t>Inter-ring Mbps</t>
  </si>
  <si>
    <t>required in-ring Mbps</t>
  </si>
  <si>
    <t>In-ring</t>
  </si>
  <si>
    <t>Mbps</t>
  </si>
  <si>
    <t>first ring</t>
  </si>
  <si>
    <t>improvement</t>
  </si>
  <si>
    <t>x</t>
  </si>
  <si>
    <t>ring count</t>
  </si>
  <si>
    <t>sat count</t>
  </si>
  <si>
    <t>sats</t>
  </si>
  <si>
    <t>satcount iso inring mbps</t>
  </si>
  <si>
    <t>satcount iso inter-ring mbps</t>
  </si>
  <si>
    <t>satcount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</si>
</sst>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000"/>
    <numFmt numFmtId="172" formatCode="0.0000"/>
    <numFmt numFmtId="178" formatCode="0.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9" fontId="0" fillId="0" borderId="0" xfId="0" applyNumberFormat="1"/>
    <xf numFmtId="172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0" borderId="0" xfId="0" applyFont="1"/>
    <xf numFmtId="1" fontId="0" fillId="0" borderId="0" xfId="0" applyNumberFormat="1"/>
    <xf numFmtId="3" fontId="0" fillId="0" borderId="0" xfId="0" applyNumberFormat="1"/>
    <xf numFmtId="3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178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E028-3455-4EC3-BC04-5235B4A58697}">
  <dimension ref="A1:M58"/>
  <sheetViews>
    <sheetView tabSelected="1" topLeftCell="A7" workbookViewId="0">
      <selection activeCell="K36" sqref="K36"/>
    </sheetView>
  </sheetViews>
  <sheetFormatPr defaultRowHeight="14.25" x14ac:dyDescent="0.45"/>
  <cols>
    <col min="1" max="1" width="19.33203125" customWidth="1"/>
    <col min="2" max="3" width="12.796875" customWidth="1"/>
    <col min="4" max="5" width="12.9296875" customWidth="1"/>
    <col min="6" max="7" width="9.06640625" style="8"/>
    <col min="8" max="8" width="11.73046875" style="8" bestFit="1" customWidth="1"/>
  </cols>
  <sheetData>
    <row r="1" spans="1:13" x14ac:dyDescent="0.45">
      <c r="A1" t="s">
        <v>1</v>
      </c>
      <c r="B1" s="8">
        <v>149597870.69999999</v>
      </c>
      <c r="C1" t="s">
        <v>21</v>
      </c>
    </row>
    <row r="3" spans="1:13" x14ac:dyDescent="0.45">
      <c r="B3" s="5" t="s">
        <v>26</v>
      </c>
      <c r="C3" s="5" t="s">
        <v>27</v>
      </c>
    </row>
    <row r="4" spans="1:13" x14ac:dyDescent="0.45">
      <c r="A4" t="s">
        <v>25</v>
      </c>
      <c r="B4" s="4">
        <v>1.0000199999999999</v>
      </c>
      <c r="C4" s="4">
        <v>1.5236365000000001</v>
      </c>
      <c r="D4" t="s">
        <v>1</v>
      </c>
    </row>
    <row r="5" spans="1:13" x14ac:dyDescent="0.45">
      <c r="A5" t="s">
        <v>24</v>
      </c>
      <c r="B5" s="4">
        <v>1.6696699999999998E-2</v>
      </c>
      <c r="C5" s="4">
        <v>9.3423099999999995E-2</v>
      </c>
      <c r="K5" t="s">
        <v>2</v>
      </c>
      <c r="M5" t="s">
        <v>10</v>
      </c>
    </row>
    <row r="6" spans="1:13" x14ac:dyDescent="0.45">
      <c r="A6" t="s">
        <v>22</v>
      </c>
      <c r="B6" s="1">
        <f>B4*(1-B5)</f>
        <v>0.98332296606599989</v>
      </c>
      <c r="C6" s="1">
        <f>C4*(1-C5)</f>
        <v>1.3812936548968502</v>
      </c>
      <c r="D6" t="str">
        <f>$D$4</f>
        <v>AU</v>
      </c>
      <c r="K6" t="s">
        <v>3</v>
      </c>
      <c r="M6" t="s">
        <v>11</v>
      </c>
    </row>
    <row r="7" spans="1:13" x14ac:dyDescent="0.45">
      <c r="A7" t="s">
        <v>23</v>
      </c>
      <c r="B7" s="1">
        <f>B4*(1+B5)</f>
        <v>1.0167170339339999</v>
      </c>
      <c r="C7" s="1">
        <f>C4*(1+C5)</f>
        <v>1.6659793451031502</v>
      </c>
      <c r="D7" t="str">
        <f>$D$4</f>
        <v>AU</v>
      </c>
      <c r="K7" t="s">
        <v>4</v>
      </c>
      <c r="M7" t="s">
        <v>12</v>
      </c>
    </row>
    <row r="8" spans="1:13" x14ac:dyDescent="0.45">
      <c r="K8" t="s">
        <v>5</v>
      </c>
      <c r="M8" t="s">
        <v>13</v>
      </c>
    </row>
    <row r="9" spans="1:13" x14ac:dyDescent="0.45">
      <c r="B9" s="6" t="s">
        <v>29</v>
      </c>
      <c r="K9" t="s">
        <v>6</v>
      </c>
      <c r="M9" t="s">
        <v>14</v>
      </c>
    </row>
    <row r="10" spans="1:13" x14ac:dyDescent="0.45">
      <c r="A10" t="s">
        <v>0</v>
      </c>
      <c r="B10" s="10">
        <f>B40</f>
        <v>1.0515886039697149</v>
      </c>
      <c r="C10" t="s">
        <v>1</v>
      </c>
      <c r="K10" t="s">
        <v>7</v>
      </c>
      <c r="M10" t="s">
        <v>15</v>
      </c>
    </row>
    <row r="11" spans="1:13" x14ac:dyDescent="0.45">
      <c r="A11" t="s">
        <v>51</v>
      </c>
      <c r="B11" s="11">
        <f>C40</f>
        <v>1809</v>
      </c>
      <c r="K11" t="s">
        <v>8</v>
      </c>
      <c r="M11" t="s">
        <v>16</v>
      </c>
    </row>
    <row r="12" spans="1:13" x14ac:dyDescent="0.45">
      <c r="A12" t="s">
        <v>19</v>
      </c>
      <c r="B12" s="12">
        <f>2*B10*SIN(PI()/B11)</f>
        <v>3.6524724955470786E-3</v>
      </c>
      <c r="C12" t="str">
        <f>$C$10</f>
        <v>AU</v>
      </c>
      <c r="K12" t="s">
        <v>9</v>
      </c>
      <c r="M12" t="s">
        <v>17</v>
      </c>
    </row>
    <row r="13" spans="1:13" x14ac:dyDescent="0.45">
      <c r="A13" t="s">
        <v>20</v>
      </c>
      <c r="B13">
        <f>2*PI()*B10/B11</f>
        <v>3.6524743314870121E-3</v>
      </c>
      <c r="C13" t="str">
        <f>$C$10</f>
        <v>AU</v>
      </c>
    </row>
    <row r="15" spans="1:13" x14ac:dyDescent="0.45">
      <c r="B15" s="6" t="s">
        <v>28</v>
      </c>
    </row>
    <row r="16" spans="1:13" x14ac:dyDescent="0.45">
      <c r="A16" t="s">
        <v>33</v>
      </c>
      <c r="B16" s="3">
        <f>MIN($B$6:$B$7)</f>
        <v>0.98332296606599989</v>
      </c>
      <c r="C16" t="str">
        <f>$D$4</f>
        <v>AU</v>
      </c>
    </row>
    <row r="17" spans="1:3" x14ac:dyDescent="0.45">
      <c r="A17" t="s">
        <v>34</v>
      </c>
      <c r="B17" s="3">
        <f>MAX($C$6:$C$7)</f>
        <v>1.6659793451031502</v>
      </c>
      <c r="C17" t="str">
        <f>$D$4</f>
        <v>AU</v>
      </c>
    </row>
    <row r="18" spans="1:3" x14ac:dyDescent="0.45">
      <c r="A18" t="s">
        <v>30</v>
      </c>
      <c r="B18" s="3">
        <f>(B17-B16)</f>
        <v>0.68265637903715026</v>
      </c>
      <c r="C18" t="str">
        <f>$D$4</f>
        <v>AU</v>
      </c>
    </row>
    <row r="19" spans="1:3" x14ac:dyDescent="0.45">
      <c r="A19" t="s">
        <v>50</v>
      </c>
      <c r="B19" s="4">
        <v>5</v>
      </c>
    </row>
    <row r="20" spans="1:3" x14ac:dyDescent="0.45">
      <c r="A20" t="s">
        <v>31</v>
      </c>
      <c r="B20" s="3">
        <f>B18/B19/2</f>
        <v>6.8265637903715023E-2</v>
      </c>
      <c r="C20" t="str">
        <f>$D$4</f>
        <v>AU</v>
      </c>
    </row>
    <row r="21" spans="1:3" x14ac:dyDescent="0.45">
      <c r="A21" t="s">
        <v>32</v>
      </c>
      <c r="B21" s="3">
        <f>B20*2</f>
        <v>0.13653127580743005</v>
      </c>
      <c r="C21" t="str">
        <f>$D$4</f>
        <v>AU</v>
      </c>
    </row>
    <row r="22" spans="1:3" x14ac:dyDescent="0.45">
      <c r="A22" t="s">
        <v>47</v>
      </c>
      <c r="B22" s="3">
        <f>B16+B20</f>
        <v>1.0515886039697149</v>
      </c>
      <c r="C22" t="s">
        <v>1</v>
      </c>
    </row>
    <row r="24" spans="1:3" x14ac:dyDescent="0.45">
      <c r="A24" s="6" t="s">
        <v>38</v>
      </c>
      <c r="B24" s="6" t="s">
        <v>39</v>
      </c>
    </row>
    <row r="25" spans="1:3" x14ac:dyDescent="0.45">
      <c r="A25">
        <v>5400</v>
      </c>
      <c r="B25">
        <v>100</v>
      </c>
    </row>
    <row r="26" spans="1:3" x14ac:dyDescent="0.45">
      <c r="A26">
        <f>A25*2</f>
        <v>10800</v>
      </c>
      <c r="B26">
        <f>B25/(A26/A25)^2</f>
        <v>25</v>
      </c>
    </row>
    <row r="27" spans="1:3" x14ac:dyDescent="0.45">
      <c r="A27" t="s">
        <v>48</v>
      </c>
      <c r="B27" s="4">
        <v>10</v>
      </c>
      <c r="C27" t="s">
        <v>49</v>
      </c>
    </row>
    <row r="29" spans="1:3" x14ac:dyDescent="0.45">
      <c r="A29" s="6" t="s">
        <v>45</v>
      </c>
    </row>
    <row r="30" spans="1:3" x14ac:dyDescent="0.45">
      <c r="A30" t="s">
        <v>44</v>
      </c>
      <c r="B30" s="4">
        <v>100</v>
      </c>
      <c r="C30" t="s">
        <v>46</v>
      </c>
    </row>
    <row r="31" spans="1:3" x14ac:dyDescent="0.45">
      <c r="A31" t="s">
        <v>35</v>
      </c>
      <c r="B31" s="9">
        <f>A25*SQRT($B$25*$B$27/(B30/1024))</f>
        <v>546441.57967709599</v>
      </c>
      <c r="C31" t="s">
        <v>21</v>
      </c>
    </row>
    <row r="32" spans="1:3" x14ac:dyDescent="0.45">
      <c r="A32" t="s">
        <v>35</v>
      </c>
      <c r="B32">
        <f>B31/km_per_AU</f>
        <v>3.6527363465815427E-3</v>
      </c>
      <c r="C32" t="str">
        <f>$D$4</f>
        <v>AU</v>
      </c>
    </row>
    <row r="34" spans="1:8" x14ac:dyDescent="0.45">
      <c r="A34" s="6" t="s">
        <v>40</v>
      </c>
    </row>
    <row r="35" spans="1:8" x14ac:dyDescent="0.45">
      <c r="A35" t="s">
        <v>18</v>
      </c>
      <c r="B35" s="8">
        <f>B21*km_per_AU</f>
        <v>20424788.144745957</v>
      </c>
      <c r="C35" t="s">
        <v>21</v>
      </c>
    </row>
    <row r="36" spans="1:8" x14ac:dyDescent="0.45">
      <c r="A36" t="s">
        <v>41</v>
      </c>
      <c r="B36" s="2">
        <f>$B$25*$B$27/(B35/$A$25)^2*1024</f>
        <v>7.1576812664959993E-2</v>
      </c>
      <c r="C36" t="s">
        <v>46</v>
      </c>
    </row>
    <row r="38" spans="1:8" x14ac:dyDescent="0.45">
      <c r="C38" s="13">
        <f>SUM(_xlfn.ANCHORARRAY(C40))</f>
        <v>11395</v>
      </c>
      <c r="D38" s="6" t="s">
        <v>52</v>
      </c>
      <c r="E38" s="13">
        <f>SUM(E40:E44)</f>
        <v>10690</v>
      </c>
      <c r="F38" s="6" t="s">
        <v>52</v>
      </c>
    </row>
    <row r="39" spans="1:8" x14ac:dyDescent="0.45">
      <c r="A39" s="6" t="s">
        <v>28</v>
      </c>
      <c r="B39" t="s">
        <v>36</v>
      </c>
      <c r="C39" t="s">
        <v>53</v>
      </c>
      <c r="D39" t="s">
        <v>54</v>
      </c>
      <c r="E39" t="s">
        <v>55</v>
      </c>
      <c r="F39" s="8" t="s">
        <v>37</v>
      </c>
      <c r="G39" s="8" t="s">
        <v>42</v>
      </c>
      <c r="H39" s="8" t="s">
        <v>43</v>
      </c>
    </row>
    <row r="40" spans="1:8" x14ac:dyDescent="0.45">
      <c r="A40" cm="1">
        <f t="array" ref="A40:A44">_xlfn.SEQUENCE(B19)</f>
        <v>1</v>
      </c>
      <c r="B40" cm="1">
        <f t="array" ref="B40:B44">$B$22+(_xlfn.SEQUENCE(B19)-1)*$B$21</f>
        <v>1.0515886039697149</v>
      </c>
      <c r="C40" s="7" cm="1">
        <f t="array" ref="C40:C44">ROUNDUP(PI()/ASIN($B$32/(2*(INDEX(_xlfn.ANCHORARRAY(B40),_xlfn.SEQUENCE(B19))))),0)</f>
        <v>1809</v>
      </c>
      <c r="D40" s="7" cm="1">
        <f t="array" ref="D40:D44">IF(_xlfn.SEQUENCE(ring_count),C40)</f>
        <v>1809</v>
      </c>
      <c r="E40" s="7">
        <f>AVERAGE(C40:D40)</f>
        <v>1809</v>
      </c>
      <c r="F40" s="8" cm="1">
        <f t="array" ref="F40:F44">2*INDEX(_xlfn.ANCHORARRAY(B40),_xlfn.SEQUENCE(B19))*SIN(PI()/INDEX(E40:E44,_xlfn.SEQUENCE(B19)))*km_per_AU</f>
        <v>546402.10812415811</v>
      </c>
      <c r="G40" s="8" cm="1">
        <f t="array" ref="G40:G44">$B$25*$B$27/((INDEX(_xlfn.ANCHORARRAY(F40),_xlfn.SEQUENCE(B19)))/$A$25)^2*1024</f>
        <v>100.01444832589189</v>
      </c>
      <c r="H40" s="8">
        <f>IF(E41,MIN(E40,E41)*$B$36,"")</f>
        <v>129.48245411091264</v>
      </c>
    </row>
    <row r="41" spans="1:8" x14ac:dyDescent="0.45">
      <c r="A41">
        <v>2</v>
      </c>
      <c r="B41">
        <v>1.1881198797771448</v>
      </c>
      <c r="C41" s="7">
        <v>2044</v>
      </c>
      <c r="D41">
        <v>1809</v>
      </c>
      <c r="E41" s="7">
        <f t="shared" ref="E41:E44" si="0">AVERAGE(C41:D41)</f>
        <v>1926.5</v>
      </c>
      <c r="F41" s="8">
        <v>579690.70555411407</v>
      </c>
      <c r="G41" s="8">
        <v>88.857645612576363</v>
      </c>
      <c r="H41" s="8">
        <f t="shared" ref="H41:H57" si="1">IF(E42,MIN(E41,E42)*$B$36,"")</f>
        <v>137.89272959904542</v>
      </c>
    </row>
    <row r="42" spans="1:8" x14ac:dyDescent="0.45">
      <c r="A42">
        <v>3</v>
      </c>
      <c r="B42">
        <v>1.324651155584575</v>
      </c>
      <c r="C42" s="7">
        <v>2279</v>
      </c>
      <c r="D42">
        <v>1809</v>
      </c>
      <c r="E42" s="7">
        <f t="shared" si="0"/>
        <v>2044</v>
      </c>
      <c r="F42" s="8">
        <v>609152.09284111543</v>
      </c>
      <c r="G42" s="8">
        <v>80.470369408521918</v>
      </c>
      <c r="H42" s="8">
        <f t="shared" si="1"/>
        <v>146.30300508717824</v>
      </c>
    </row>
    <row r="43" spans="1:8" x14ac:dyDescent="0.45">
      <c r="A43">
        <v>4</v>
      </c>
      <c r="B43">
        <v>1.461182431392005</v>
      </c>
      <c r="C43" s="7">
        <v>2514</v>
      </c>
      <c r="D43">
        <v>1809</v>
      </c>
      <c r="E43" s="7">
        <f t="shared" si="0"/>
        <v>2161.5</v>
      </c>
      <c r="F43" s="8">
        <v>635410.41554767382</v>
      </c>
      <c r="G43" s="8">
        <v>73.956920190587738</v>
      </c>
      <c r="H43" s="8">
        <f t="shared" si="1"/>
        <v>154.71328057531102</v>
      </c>
    </row>
    <row r="44" spans="1:8" x14ac:dyDescent="0.45">
      <c r="A44">
        <v>5</v>
      </c>
      <c r="B44">
        <v>1.5977137071994352</v>
      </c>
      <c r="C44" s="7">
        <v>2749</v>
      </c>
      <c r="D44">
        <v>1809</v>
      </c>
      <c r="E44" s="7">
        <f>C44</f>
        <v>2749</v>
      </c>
      <c r="F44" s="8">
        <v>546297.74414166622</v>
      </c>
      <c r="G44" s="8">
        <v>100.05266522598968</v>
      </c>
      <c r="H44" s="8" t="str">
        <f t="shared" si="1"/>
        <v/>
      </c>
    </row>
    <row r="45" spans="1:8" x14ac:dyDescent="0.45">
      <c r="F45" s="8" t="str">
        <f t="shared" ref="F41:F58" si="2">IF(C46,MIN(C45,C46)*$B$36,"")</f>
        <v/>
      </c>
      <c r="H45" s="8" t="str">
        <f t="shared" si="1"/>
        <v/>
      </c>
    </row>
    <row r="46" spans="1:8" x14ac:dyDescent="0.45">
      <c r="F46" s="8" t="str">
        <f t="shared" si="2"/>
        <v/>
      </c>
      <c r="H46" s="8" t="str">
        <f t="shared" si="1"/>
        <v/>
      </c>
    </row>
    <row r="47" spans="1:8" x14ac:dyDescent="0.45">
      <c r="F47" s="8" t="str">
        <f t="shared" si="2"/>
        <v/>
      </c>
      <c r="H47" s="8" t="str">
        <f t="shared" si="1"/>
        <v/>
      </c>
    </row>
    <row r="48" spans="1:8" x14ac:dyDescent="0.45">
      <c r="F48" s="8" t="str">
        <f t="shared" si="2"/>
        <v/>
      </c>
      <c r="H48" s="8" t="str">
        <f t="shared" si="1"/>
        <v/>
      </c>
    </row>
    <row r="49" spans="6:8" x14ac:dyDescent="0.45">
      <c r="F49" s="8" t="str">
        <f t="shared" si="2"/>
        <v/>
      </c>
      <c r="H49" s="8" t="str">
        <f t="shared" si="1"/>
        <v/>
      </c>
    </row>
    <row r="50" spans="6:8" x14ac:dyDescent="0.45">
      <c r="F50" s="8" t="str">
        <f t="shared" si="2"/>
        <v/>
      </c>
      <c r="H50" s="8" t="str">
        <f t="shared" si="1"/>
        <v/>
      </c>
    </row>
    <row r="51" spans="6:8" x14ac:dyDescent="0.45">
      <c r="F51" s="8" t="str">
        <f t="shared" si="2"/>
        <v/>
      </c>
      <c r="H51" s="8" t="str">
        <f t="shared" si="1"/>
        <v/>
      </c>
    </row>
    <row r="52" spans="6:8" x14ac:dyDescent="0.45">
      <c r="F52" s="8" t="str">
        <f t="shared" si="2"/>
        <v/>
      </c>
      <c r="H52" s="8" t="str">
        <f t="shared" si="1"/>
        <v/>
      </c>
    </row>
    <row r="53" spans="6:8" x14ac:dyDescent="0.45">
      <c r="F53" s="8" t="str">
        <f t="shared" si="2"/>
        <v/>
      </c>
      <c r="H53" s="8" t="str">
        <f t="shared" si="1"/>
        <v/>
      </c>
    </row>
    <row r="54" spans="6:8" x14ac:dyDescent="0.45">
      <c r="F54" s="8" t="str">
        <f t="shared" si="2"/>
        <v/>
      </c>
      <c r="H54" s="8" t="str">
        <f t="shared" si="1"/>
        <v/>
      </c>
    </row>
    <row r="55" spans="6:8" x14ac:dyDescent="0.45">
      <c r="F55" s="8" t="str">
        <f t="shared" si="2"/>
        <v/>
      </c>
      <c r="H55" s="8" t="str">
        <f t="shared" si="1"/>
        <v/>
      </c>
    </row>
    <row r="56" spans="6:8" x14ac:dyDescent="0.45">
      <c r="F56" s="8" t="str">
        <f t="shared" si="2"/>
        <v/>
      </c>
      <c r="H56" s="8" t="str">
        <f t="shared" si="1"/>
        <v/>
      </c>
    </row>
    <row r="57" spans="6:8" x14ac:dyDescent="0.45">
      <c r="F57" s="8" t="str">
        <f t="shared" si="2"/>
        <v/>
      </c>
      <c r="H57" s="8" t="str">
        <f t="shared" si="1"/>
        <v/>
      </c>
    </row>
    <row r="58" spans="6:8" x14ac:dyDescent="0.45">
      <c r="F58" s="8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km_per_AU</vt:lpstr>
      <vt:lpstr>ring_count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Villa-Massone</dc:creator>
  <cp:lastModifiedBy>Julien Villa-Massone</cp:lastModifiedBy>
  <dcterms:created xsi:type="dcterms:W3CDTF">2025-08-05T08:47:08Z</dcterms:created>
  <dcterms:modified xsi:type="dcterms:W3CDTF">2025-08-05T14:30:59Z</dcterms:modified>
</cp:coreProperties>
</file>