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waka\Downloads\"/>
    </mc:Choice>
  </mc:AlternateContent>
  <xr:revisionPtr revIDLastSave="0" documentId="13_ncr:1_{FA370988-1B4A-4AFE-893B-A139148A76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cel fun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0" i="1" l="1"/>
  <c r="P19" i="1"/>
  <c r="P18" i="1"/>
  <c r="P17" i="1"/>
  <c r="P16" i="1"/>
  <c r="P15" i="1"/>
  <c r="P14" i="1"/>
  <c r="O19" i="1"/>
  <c r="O18" i="1"/>
  <c r="O17" i="1"/>
  <c r="O16" i="1"/>
  <c r="O15" i="1"/>
  <c r="O14" i="1"/>
  <c r="N20" i="1"/>
  <c r="N19" i="1"/>
  <c r="N18" i="1"/>
  <c r="N17" i="1"/>
  <c r="N16" i="1"/>
  <c r="N15" i="1"/>
  <c r="N14" i="1"/>
  <c r="M32" i="1"/>
  <c r="N32" i="1" s="1"/>
  <c r="O32" i="1" s="1"/>
  <c r="M19" i="1"/>
  <c r="M18" i="1"/>
  <c r="M17" i="1"/>
  <c r="M16" i="1"/>
  <c r="E2" i="1"/>
  <c r="M31" i="1"/>
  <c r="N31" i="1" s="1"/>
  <c r="O31" i="1" s="1"/>
  <c r="M30" i="1"/>
  <c r="N30" i="1" s="1"/>
  <c r="O30" i="1" s="1"/>
  <c r="M29" i="1"/>
  <c r="N29" i="1" s="1"/>
  <c r="O29" i="1" s="1"/>
  <c r="M15" i="1"/>
  <c r="M28" i="1" s="1"/>
  <c r="N28" i="1" s="1"/>
  <c r="O28" i="1" s="1"/>
  <c r="M14" i="1"/>
  <c r="M20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" i="1"/>
  <c r="M6" i="1"/>
  <c r="M5" i="1"/>
  <c r="M4" i="1"/>
  <c r="M8" i="1" l="1"/>
  <c r="O20" i="1"/>
  <c r="M27" i="1"/>
  <c r="N27" i="1" s="1"/>
  <c r="O27" i="1" s="1"/>
  <c r="M33" i="1" l="1"/>
  <c r="N33" i="1" s="1"/>
  <c r="O33" i="1" s="1"/>
</calcChain>
</file>

<file path=xl/sharedStrings.xml><?xml version="1.0" encoding="utf-8"?>
<sst xmlns="http://schemas.openxmlformats.org/spreadsheetml/2006/main" count="126" uniqueCount="77">
  <si>
    <t>State</t>
  </si>
  <si>
    <t>Rank (2022)</t>
  </si>
  <si>
    <t>Population (2012)</t>
  </si>
  <si>
    <t>Population (2022)</t>
  </si>
  <si>
    <t>Lagos State</t>
  </si>
  <si>
    <t>Kano State</t>
  </si>
  <si>
    <t>Kaduna State</t>
  </si>
  <si>
    <t>Oyo State</t>
  </si>
  <si>
    <t>Katsina State</t>
  </si>
  <si>
    <t>Rivers State</t>
  </si>
  <si>
    <t>Bauchi State</t>
  </si>
  <si>
    <t>Borno State</t>
  </si>
  <si>
    <t>Jigawa State</t>
  </si>
  <si>
    <t>Benue State</t>
  </si>
  <si>
    <t>Delta State</t>
  </si>
  <si>
    <t>Niger State</t>
  </si>
  <si>
    <t>Anambra State</t>
  </si>
  <si>
    <t>Akwa Ibom State</t>
  </si>
  <si>
    <t>Imo State</t>
  </si>
  <si>
    <t>Ogun State</t>
  </si>
  <si>
    <t>Sokoto State</t>
  </si>
  <si>
    <t>Osun State</t>
  </si>
  <si>
    <t>Ondo State</t>
  </si>
  <si>
    <t>Zamfara State</t>
  </si>
  <si>
    <t>Kogi State</t>
  </si>
  <si>
    <t>Kebbi State</t>
  </si>
  <si>
    <t>Enugu State</t>
  </si>
  <si>
    <t>Edo State</t>
  </si>
  <si>
    <t>Adamawa State</t>
  </si>
  <si>
    <t>Plateau State</t>
  </si>
  <si>
    <t>Cross River State</t>
  </si>
  <si>
    <t>Abia State</t>
  </si>
  <si>
    <t>–</t>
  </si>
  <si>
    <t>Federal Capital Territory</t>
  </si>
  <si>
    <t>Yobe State</t>
  </si>
  <si>
    <t>Ekiti State</t>
  </si>
  <si>
    <t>Gombe State</t>
  </si>
  <si>
    <t>Kwara State</t>
  </si>
  <si>
    <t>Taraba State</t>
  </si>
  <si>
    <t>Ebonyi State</t>
  </si>
  <si>
    <t>Nasarawa State</t>
  </si>
  <si>
    <t>Bayelsa State</t>
  </si>
  <si>
    <t>North East</t>
  </si>
  <si>
    <t>North West</t>
  </si>
  <si>
    <t>South East</t>
  </si>
  <si>
    <t>South South</t>
  </si>
  <si>
    <t>South West</t>
  </si>
  <si>
    <t>North Central</t>
  </si>
  <si>
    <t>Region</t>
  </si>
  <si>
    <r>
      <t>Km</t>
    </r>
    <r>
      <rPr>
        <b/>
        <vertAlign val="superscript"/>
        <sz val="10"/>
        <color rgb="FF202122"/>
        <rFont val="Arial"/>
        <family val="2"/>
      </rPr>
      <t>2</t>
    </r>
  </si>
  <si>
    <t>Find Sum</t>
  </si>
  <si>
    <t>Name Range D4:D40 as "Popuation2012"</t>
  </si>
  <si>
    <t>Name Range E4:D40 as "Popuation2022"</t>
  </si>
  <si>
    <r>
      <t>Name Range G4:G40 as "Km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"</t>
    </r>
  </si>
  <si>
    <t>Population (2028)</t>
  </si>
  <si>
    <t>i</t>
  </si>
  <si>
    <t>ii</t>
  </si>
  <si>
    <t>iii</t>
  </si>
  <si>
    <t>iv</t>
  </si>
  <si>
    <t>v</t>
  </si>
  <si>
    <t>vi</t>
  </si>
  <si>
    <t>Total Population</t>
  </si>
  <si>
    <t>Average Population</t>
  </si>
  <si>
    <t>Total Land Mass</t>
  </si>
  <si>
    <t>Use functions to complete the table below. Considering 2022 population. Also format the table</t>
  </si>
  <si>
    <t>Nigeria</t>
  </si>
  <si>
    <t>%growth 2023 (5%of 2022)</t>
  </si>
  <si>
    <t>%growth 2024 (2%of 2023)</t>
  </si>
  <si>
    <t>Which region(s) has the highest number of states</t>
  </si>
  <si>
    <t>State Count</t>
  </si>
  <si>
    <t>3b</t>
  </si>
  <si>
    <t>2028 estimated Growth</t>
  </si>
  <si>
    <t>Find the estimated population of Nigeria in 2028 considering the current population and the estimated %growth</t>
  </si>
  <si>
    <t>North West &amp; North Central</t>
  </si>
  <si>
    <t>Column1</t>
  </si>
  <si>
    <t>5%</t>
  </si>
  <si>
    <t>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</si>
</sst>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202122"/>
      <name val="Arial"/>
      <family val="2"/>
    </font>
    <font>
      <sz val="10"/>
      <color rgb="FF202122"/>
      <name val="Arial"/>
      <family val="2"/>
    </font>
    <font>
      <vertAlign val="superscript"/>
      <sz val="11"/>
      <color theme="1"/>
      <name val="Calibri"/>
      <family val="2"/>
      <scheme val="minor"/>
    </font>
    <font>
      <b/>
      <vertAlign val="superscript"/>
      <sz val="10"/>
      <color rgb="FF202122"/>
      <name val="Arial"/>
      <family val="2"/>
    </font>
    <font>
      <sz val="14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AAAAA"/>
      </left>
      <right style="medium">
        <color rgb="FFA2A9B1"/>
      </right>
      <top style="medium">
        <color rgb="FFAAAAAA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AAAAA"/>
      </top>
      <bottom style="medium">
        <color rgb="FFA2A9B1"/>
      </bottom>
      <diagonal/>
    </border>
    <border>
      <left style="medium">
        <color rgb="FFA2A9B1"/>
      </left>
      <right style="medium">
        <color rgb="FFAAAAAA"/>
      </right>
      <top style="medium">
        <color rgb="FFAAAAAA"/>
      </top>
      <bottom style="medium">
        <color rgb="FFA2A9B1"/>
      </bottom>
      <diagonal/>
    </border>
    <border>
      <left style="medium">
        <color rgb="FFAAAAAA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AAAAA"/>
      </right>
      <top style="medium">
        <color rgb="FFA2A9B1"/>
      </top>
      <bottom style="medium">
        <color rgb="FFA2A9B1"/>
      </bottom>
      <diagonal/>
    </border>
    <border>
      <left style="medium">
        <color rgb="FFAAAAAA"/>
      </left>
      <right style="medium">
        <color rgb="FFA2A9B1"/>
      </right>
      <top style="medium">
        <color rgb="FFA2A9B1"/>
      </top>
      <bottom style="medium">
        <color rgb="FFAAAAAA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AAAAA"/>
      </bottom>
      <diagonal/>
    </border>
    <border>
      <left style="medium">
        <color rgb="FFA2A9B1"/>
      </left>
      <right style="medium">
        <color rgb="FFAAAAAA"/>
      </right>
      <top style="medium">
        <color rgb="FFA2A9B1"/>
      </top>
      <bottom style="medium">
        <color rgb="FFAAAAA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rgb="FFA2A9B1"/>
      </left>
      <right/>
      <top style="medium">
        <color rgb="FFAAAAAA"/>
      </top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2">
    <xf numFmtId="0" fontId="0" fillId="0" borderId="0" xfId="0"/>
    <xf numFmtId="3" fontId="4" fillId="2" borderId="1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left" vertical="center" wrapText="1"/>
    </xf>
    <xf numFmtId="3" fontId="4" fillId="2" borderId="6" xfId="0" applyNumberFormat="1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 wrapText="1"/>
    </xf>
    <xf numFmtId="3" fontId="4" fillId="2" borderId="8" xfId="0" applyNumberFormat="1" applyFont="1" applyFill="1" applyBorder="1" applyAlignment="1">
      <alignment horizontal="center" vertical="center" wrapText="1"/>
    </xf>
    <xf numFmtId="3" fontId="4" fillId="2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" fillId="3" borderId="3" xfId="0" applyFont="1" applyFill="1" applyBorder="1" applyAlignment="1">
      <alignment horizontal="left" vertical="center" wrapText="1"/>
    </xf>
    <xf numFmtId="3" fontId="4" fillId="2" borderId="1" xfId="0" applyNumberFormat="1" applyFont="1" applyFill="1" applyBorder="1" applyAlignment="1">
      <alignment horizontal="left" vertical="center" wrapText="1"/>
    </xf>
    <xf numFmtId="3" fontId="4" fillId="2" borderId="8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 vertical="center"/>
    </xf>
    <xf numFmtId="0" fontId="7" fillId="10" borderId="0" xfId="0" applyFont="1" applyFill="1" applyAlignment="1">
      <alignment horizontal="center"/>
    </xf>
    <xf numFmtId="0" fontId="7" fillId="10" borderId="0" xfId="0" applyFont="1" applyFill="1" applyAlignment="1">
      <alignment horizontal="center" vertical="center"/>
    </xf>
    <xf numFmtId="0" fontId="3" fillId="3" borderId="11" xfId="0" applyFont="1" applyFill="1" applyBorder="1" applyAlignment="1">
      <alignment horizontal="left" vertical="center" wrapText="1"/>
    </xf>
    <xf numFmtId="9" fontId="4" fillId="2" borderId="6" xfId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3" fontId="0" fillId="0" borderId="10" xfId="0" applyNumberFormat="1" applyBorder="1"/>
    <xf numFmtId="3" fontId="0" fillId="0" borderId="0" xfId="0" applyNumberFormat="1"/>
    <xf numFmtId="43" fontId="0" fillId="0" borderId="0" xfId="0" applyNumberFormat="1"/>
    <xf numFmtId="164" fontId="0" fillId="0" borderId="0" xfId="2" applyNumberFormat="1" applyFont="1"/>
    <xf numFmtId="164" fontId="0" fillId="5" borderId="12" xfId="2" applyNumberFormat="1" applyFont="1" applyFill="1" applyBorder="1" applyAlignment="1">
      <alignment horizontal="center"/>
    </xf>
    <xf numFmtId="164" fontId="0" fillId="0" borderId="10" xfId="0" applyNumberFormat="1" applyBorder="1"/>
    <xf numFmtId="164" fontId="0" fillId="0" borderId="0" xfId="0" applyNumberFormat="1"/>
    <xf numFmtId="0" fontId="8" fillId="5" borderId="13" xfId="0" applyFont="1" applyFill="1" applyBorder="1"/>
    <xf numFmtId="0" fontId="7" fillId="10" borderId="14" xfId="0" applyFont="1" applyFill="1" applyBorder="1" applyAlignment="1">
      <alignment horizontal="left" vertical="center"/>
    </xf>
    <xf numFmtId="0" fontId="2" fillId="8" borderId="15" xfId="0" applyFont="1" applyFill="1" applyBorder="1" applyAlignment="1">
      <alignment horizontal="center" vertical="center" wrapText="1"/>
    </xf>
    <xf numFmtId="9" fontId="2" fillId="8" borderId="16" xfId="1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left" vertical="top" wrapText="1"/>
    </xf>
    <xf numFmtId="3" fontId="0" fillId="0" borderId="19" xfId="0" applyNumberFormat="1" applyBorder="1"/>
    <xf numFmtId="0" fontId="0" fillId="0" borderId="15" xfId="0" applyBorder="1"/>
  </cellXfs>
  <cellStyles count="3">
    <cellStyle name="Comma" xfId="2" builtinId="3"/>
    <cellStyle name="Normal" xfId="0" builtinId="0"/>
    <cellStyle name="Percent" xfId="1" builtinId="5"/>
  </cellStyles>
  <dxfs count="10">
    <dxf>
      <numFmt numFmtId="164" formatCode="_(* #,##0_);_(* \(#,##0\);_(* &quot;-&quot;??_);_(@_)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4" formatCode="_(* #,##0_);_(* \(#,##0\);_(* &quot;-&quot;??_);_(@_)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171450</xdr:rowOff>
    </xdr:from>
    <xdr:to>
      <xdr:col>10</xdr:col>
      <xdr:colOff>28575</xdr:colOff>
      <xdr:row>7</xdr:row>
      <xdr:rowOff>257175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7B0DF0D-52DB-481D-BC85-870447BCB661}"/>
            </a:ext>
          </a:extLst>
        </xdr:cNvPr>
        <xdr:cNvCxnSpPr/>
      </xdr:nvCxnSpPr>
      <xdr:spPr>
        <a:xfrm>
          <a:off x="6191250" y="361950"/>
          <a:ext cx="638175" cy="2162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FEC090-B6F2-4061-A34E-2FB9BDAB47B4}" name="Table2" displayName="Table2" ref="K13:P20" totalsRowShown="0" headerRowDxfId="9" dataDxfId="8" dataCellStyle="Comma">
  <autoFilter ref="K13:P20" xr:uid="{626BA371-FD60-42A0-A92C-80F3BB9770F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597684F-541E-4C78-AB4D-D2A502F3C855}" name="Column1"/>
    <tableColumn id="2" xr3:uid="{9A9144DB-58A2-418C-B7FB-D6947A7CC895}" name="Region"/>
    <tableColumn id="3" xr3:uid="{F0DBEF7A-CF97-4FA2-B843-BEAE0B8594F8}" name="Total Population" dataDxfId="7" dataCellStyle="Comma"/>
    <tableColumn id="4" xr3:uid="{1F8DA188-0671-4A0D-B8AF-B2482FF235BF}" name="Average Population" dataDxfId="6" dataCellStyle="Comma"/>
    <tableColumn id="5" xr3:uid="{33799E25-D23C-4CBF-A403-60501D14C51F}" name="Total Land Mass" dataDxfId="5" dataCellStyle="Comma"/>
    <tableColumn id="6" xr3:uid="{0D19A711-8890-46E8-9923-351FFAA3E14F}" name="State Count"/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89819D-28C8-4393-8D27-D3D3559E170E}" name="Table4" displayName="Table4" ref="L26:O33" totalsRowShown="0" tableBorderDxfId="4">
  <autoFilter ref="L26:O33" xr:uid="{2E8D6C49-D718-495C-81AF-BF3A65CD33F8}">
    <filterColumn colId="0" hiddenButton="1"/>
    <filterColumn colId="1" hiddenButton="1"/>
    <filterColumn colId="2" hiddenButton="1"/>
    <filterColumn colId="3" hiddenButton="1"/>
  </autoFilter>
  <tableColumns count="4">
    <tableColumn id="1" xr3:uid="{662FD352-88D5-40BD-9C5E-34EFAC74E2B4}" name="Region" dataDxfId="3"/>
    <tableColumn id="2" xr3:uid="{7DE6C266-1FDD-43F4-A659-E3A223F617D9}" name="Total Population" dataDxfId="2" dataCellStyle="Comma"/>
    <tableColumn id="3" xr3:uid="{4DE196B4-6827-438E-AA24-5936274A5783}" name="5%" dataDxfId="1">
      <calculatedColumnFormula>M27*$N$26+M27</calculatedColumnFormula>
    </tableColumn>
    <tableColumn id="4" xr3:uid="{5317D321-223D-4789-BE1C-F75C2F7B1BFD}" name="2%" dataDxfId="0">
      <calculatedColumnFormula>N27*$O$26+N27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40"/>
  <sheetViews>
    <sheetView showGridLines="0" tabSelected="1" topLeftCell="E27" workbookViewId="0">
      <selection activeCell="P9" sqref="P9"/>
    </sheetView>
  </sheetViews>
  <sheetFormatPr defaultRowHeight="14.4" x14ac:dyDescent="0.3"/>
  <cols>
    <col min="3" max="3" width="10.109375" style="10" bestFit="1" customWidth="1"/>
    <col min="4" max="4" width="12.6640625" customWidth="1"/>
    <col min="5" max="5" width="11" customWidth="1"/>
    <col min="6" max="6" width="10.109375" style="10" bestFit="1" customWidth="1"/>
    <col min="8" max="8" width="10.44140625" customWidth="1"/>
    <col min="9" max="9" width="11" customWidth="1"/>
    <col min="11" max="11" width="11" customWidth="1"/>
    <col min="12" max="12" width="36.33203125" bestFit="1" customWidth="1"/>
    <col min="13" max="13" width="17.6640625" customWidth="1"/>
    <col min="14" max="14" width="20.5546875" customWidth="1"/>
    <col min="15" max="15" width="17" customWidth="1"/>
    <col min="16" max="16" width="14.33203125" bestFit="1" customWidth="1"/>
  </cols>
  <sheetData>
    <row r="2" spans="2:16" ht="18.600000000000001" thickBot="1" x14ac:dyDescent="0.4">
      <c r="E2" s="26">
        <f>SUM(E4:E40)</f>
        <v>201423651</v>
      </c>
      <c r="I2" s="20">
        <v>2</v>
      </c>
      <c r="K2" s="19">
        <v>1</v>
      </c>
    </row>
    <row r="3" spans="2:16" ht="40.200000000000003" thickBot="1" x14ac:dyDescent="0.35">
      <c r="B3" s="2" t="s">
        <v>1</v>
      </c>
      <c r="C3" s="11" t="s">
        <v>0</v>
      </c>
      <c r="D3" s="3" t="s">
        <v>2</v>
      </c>
      <c r="E3" s="4" t="s">
        <v>3</v>
      </c>
      <c r="F3" s="11" t="s">
        <v>48</v>
      </c>
      <c r="G3" s="11" t="s">
        <v>49</v>
      </c>
      <c r="H3" s="21" t="s">
        <v>71</v>
      </c>
      <c r="I3" s="4" t="s">
        <v>54</v>
      </c>
      <c r="M3" s="17" t="s">
        <v>50</v>
      </c>
    </row>
    <row r="4" spans="2:16" ht="27" thickBot="1" x14ac:dyDescent="0.35">
      <c r="B4" s="5">
        <v>1</v>
      </c>
      <c r="C4" s="12" t="s">
        <v>4</v>
      </c>
      <c r="D4" s="1">
        <v>16000288</v>
      </c>
      <c r="E4" s="6">
        <v>21000000</v>
      </c>
      <c r="F4" s="12" t="s">
        <v>46</v>
      </c>
      <c r="G4" s="6">
        <v>3345</v>
      </c>
      <c r="H4" s="22">
        <v>0.26247637542524238</v>
      </c>
      <c r="I4" s="6">
        <f>E4*H4+E4</f>
        <v>26512003.883930091</v>
      </c>
      <c r="K4" s="18">
        <v>1</v>
      </c>
      <c r="L4" s="14" t="s">
        <v>51</v>
      </c>
      <c r="M4" s="25">
        <f>SUM(D4:D40)</f>
        <v>147030790</v>
      </c>
    </row>
    <row r="5" spans="2:16" ht="15" thickBot="1" x14ac:dyDescent="0.35">
      <c r="B5" s="5">
        <v>2</v>
      </c>
      <c r="C5" s="12" t="s">
        <v>5</v>
      </c>
      <c r="D5" s="1">
        <v>9113605</v>
      </c>
      <c r="E5" s="6">
        <v>12550598</v>
      </c>
      <c r="F5" s="12" t="s">
        <v>43</v>
      </c>
      <c r="G5" s="6">
        <v>20131</v>
      </c>
      <c r="H5" s="22">
        <v>0.32712771181107808</v>
      </c>
      <c r="I5" s="6">
        <f t="shared" ref="I5:I40" si="0">E5*H5+E5</f>
        <v>16656246.405600693</v>
      </c>
      <c r="K5" s="18">
        <v>2</v>
      </c>
      <c r="L5" s="15" t="s">
        <v>52</v>
      </c>
      <c r="M5" s="25">
        <f>SUM(E4:E40)</f>
        <v>201423651</v>
      </c>
    </row>
    <row r="6" spans="2:16" ht="27" thickBot="1" x14ac:dyDescent="0.35">
      <c r="B6" s="5">
        <v>3</v>
      </c>
      <c r="C6" s="12" t="s">
        <v>6</v>
      </c>
      <c r="D6" s="1">
        <v>6113503</v>
      </c>
      <c r="E6" s="6">
        <v>8252366</v>
      </c>
      <c r="F6" s="12" t="s">
        <v>43</v>
      </c>
      <c r="G6" s="6">
        <v>46053</v>
      </c>
      <c r="H6" s="22">
        <v>0.29985882889073584</v>
      </c>
      <c r="I6" s="6">
        <f t="shared" si="0"/>
        <v>10726910.804337725</v>
      </c>
      <c r="K6" s="18">
        <v>4</v>
      </c>
      <c r="L6" s="16" t="s">
        <v>53</v>
      </c>
      <c r="M6" s="25">
        <f>SUM(G4:G40)</f>
        <v>924718</v>
      </c>
    </row>
    <row r="7" spans="2:16" ht="27" thickBot="1" x14ac:dyDescent="0.35">
      <c r="B7" s="5">
        <v>4</v>
      </c>
      <c r="C7" s="12" t="s">
        <v>7</v>
      </c>
      <c r="D7" s="1">
        <v>5580894</v>
      </c>
      <c r="E7" s="6">
        <v>7840864</v>
      </c>
      <c r="F7" s="12" t="s">
        <v>46</v>
      </c>
      <c r="G7" s="6">
        <v>28454</v>
      </c>
      <c r="H7" s="22">
        <v>0.35494766609077327</v>
      </c>
      <c r="I7" s="6">
        <f t="shared" si="0"/>
        <v>10623960.376935165</v>
      </c>
    </row>
    <row r="8" spans="2:16" ht="27" thickBot="1" x14ac:dyDescent="0.35">
      <c r="B8" s="5">
        <v>5</v>
      </c>
      <c r="C8" s="12" t="s">
        <v>8</v>
      </c>
      <c r="D8" s="1">
        <v>5801584</v>
      </c>
      <c r="E8" s="6">
        <v>7831319</v>
      </c>
      <c r="F8" s="12" t="s">
        <v>43</v>
      </c>
      <c r="G8" s="6">
        <v>24192</v>
      </c>
      <c r="H8" s="22">
        <v>0.29985876271032186</v>
      </c>
      <c r="I8" s="6">
        <f t="shared" si="0"/>
        <v>10179608.625729835</v>
      </c>
      <c r="K8" s="20">
        <v>2</v>
      </c>
      <c r="L8" s="39" t="s">
        <v>72</v>
      </c>
      <c r="M8" s="40">
        <f>SUM(I4:I40)</f>
        <v>267947351.21054274</v>
      </c>
    </row>
    <row r="9" spans="2:16" ht="27" thickBot="1" x14ac:dyDescent="0.35">
      <c r="B9" s="5">
        <v>6</v>
      </c>
      <c r="C9" s="12" t="s">
        <v>9</v>
      </c>
      <c r="D9" s="1">
        <v>5198716</v>
      </c>
      <c r="E9" s="6">
        <v>7303924</v>
      </c>
      <c r="F9" s="12" t="s">
        <v>45</v>
      </c>
      <c r="G9" s="6">
        <v>11077</v>
      </c>
      <c r="H9" s="22">
        <v>0.35494768323562975</v>
      </c>
      <c r="I9" s="6">
        <f t="shared" si="0"/>
        <v>9896434.9023291133</v>
      </c>
      <c r="L9" s="39"/>
      <c r="M9" s="41"/>
    </row>
    <row r="10" spans="2:16" ht="27" thickBot="1" x14ac:dyDescent="0.35">
      <c r="B10" s="5">
        <v>7</v>
      </c>
      <c r="C10" s="12" t="s">
        <v>10</v>
      </c>
      <c r="D10" s="1">
        <v>4653066</v>
      </c>
      <c r="E10" s="6">
        <v>6537314</v>
      </c>
      <c r="F10" s="12" t="s">
        <v>42</v>
      </c>
      <c r="G10" s="6">
        <v>45893</v>
      </c>
      <c r="H10" s="22">
        <v>0.3549476194835835</v>
      </c>
      <c r="I10" s="6">
        <f t="shared" si="0"/>
        <v>8857718.0421167035</v>
      </c>
    </row>
    <row r="11" spans="2:16" ht="27" thickBot="1" x14ac:dyDescent="0.35">
      <c r="B11" s="5">
        <v>8</v>
      </c>
      <c r="C11" s="12" t="s">
        <v>11</v>
      </c>
      <c r="D11" s="1">
        <v>4171104</v>
      </c>
      <c r="E11" s="6">
        <v>5860183</v>
      </c>
      <c r="F11" s="12" t="s">
        <v>42</v>
      </c>
      <c r="G11" s="6">
        <v>70898</v>
      </c>
      <c r="H11" s="22">
        <v>0.35494770689007038</v>
      </c>
      <c r="I11" s="6">
        <f t="shared" si="0"/>
        <v>7940241.5178061733</v>
      </c>
      <c r="K11" s="20">
        <v>3</v>
      </c>
      <c r="L11" s="36" t="s">
        <v>64</v>
      </c>
      <c r="M11" s="36"/>
      <c r="N11" s="36"/>
      <c r="O11" s="36"/>
    </row>
    <row r="12" spans="2:16" ht="27" thickBot="1" x14ac:dyDescent="0.35">
      <c r="B12" s="5">
        <v>9</v>
      </c>
      <c r="C12" s="12" t="s">
        <v>12</v>
      </c>
      <c r="D12" s="1">
        <v>4361002</v>
      </c>
      <c r="E12" s="6">
        <v>5828163</v>
      </c>
      <c r="F12" s="12" t="s">
        <v>43</v>
      </c>
      <c r="G12" s="6">
        <v>23154</v>
      </c>
      <c r="H12" s="22">
        <v>0.28642749991859667</v>
      </c>
      <c r="I12" s="6">
        <f t="shared" si="0"/>
        <v>7497509.1572080683</v>
      </c>
    </row>
    <row r="13" spans="2:16" ht="27" thickBot="1" x14ac:dyDescent="0.35">
      <c r="B13" s="5">
        <v>10</v>
      </c>
      <c r="C13" s="12" t="s">
        <v>13</v>
      </c>
      <c r="D13" s="1">
        <v>4253641</v>
      </c>
      <c r="E13" s="6">
        <v>5741815</v>
      </c>
      <c r="F13" s="12" t="s">
        <v>47</v>
      </c>
      <c r="G13" s="6">
        <v>34059</v>
      </c>
      <c r="H13" s="22">
        <v>0.29985886209014817</v>
      </c>
      <c r="I13" s="6">
        <f t="shared" si="0"/>
        <v>7463549.112232144</v>
      </c>
      <c r="K13" t="s">
        <v>74</v>
      </c>
      <c r="L13" t="s">
        <v>48</v>
      </c>
      <c r="M13" s="23" t="s">
        <v>61</v>
      </c>
      <c r="N13" s="23" t="s">
        <v>62</v>
      </c>
      <c r="O13" s="23" t="s">
        <v>63</v>
      </c>
      <c r="P13" s="23" t="s">
        <v>69</v>
      </c>
    </row>
    <row r="14" spans="2:16" ht="27" thickBot="1" x14ac:dyDescent="0.35">
      <c r="B14" s="5">
        <v>11</v>
      </c>
      <c r="C14" s="12" t="s">
        <v>14</v>
      </c>
      <c r="D14" s="1">
        <v>4112445</v>
      </c>
      <c r="E14" s="6">
        <v>5663362</v>
      </c>
      <c r="F14" s="12" t="s">
        <v>45</v>
      </c>
      <c r="G14" s="6">
        <v>17698</v>
      </c>
      <c r="H14" s="22">
        <v>0.32712771842541361</v>
      </c>
      <c r="I14" s="6">
        <f t="shared" si="0"/>
        <v>7516004.6896771872</v>
      </c>
      <c r="K14" t="s">
        <v>55</v>
      </c>
      <c r="L14" t="s">
        <v>43</v>
      </c>
      <c r="M14" s="28">
        <f>SUMIF(F4:F40,L14,E4:E40)</f>
        <v>48416013</v>
      </c>
      <c r="N14" s="28">
        <f>AVERAGEIF(F4:F40,L14,E4:E40)</f>
        <v>6916573.2857142854</v>
      </c>
      <c r="O14" s="28">
        <f>SUMIF(F4:F40,L14,G4:G40)</f>
        <v>216065</v>
      </c>
      <c r="P14">
        <f>COUNTIF(F4:F40,L14)</f>
        <v>7</v>
      </c>
    </row>
    <row r="15" spans="2:16" ht="27" thickBot="1" x14ac:dyDescent="0.35">
      <c r="B15" s="5">
        <v>12</v>
      </c>
      <c r="C15" s="12" t="s">
        <v>15</v>
      </c>
      <c r="D15" s="1">
        <v>3954772</v>
      </c>
      <c r="E15" s="6">
        <v>5556247</v>
      </c>
      <c r="F15" s="12" t="s">
        <v>47</v>
      </c>
      <c r="G15" s="6">
        <v>76363</v>
      </c>
      <c r="H15" s="22">
        <v>0.35494749128394759</v>
      </c>
      <c r="I15" s="6">
        <f t="shared" si="0"/>
        <v>7528422.9336039601</v>
      </c>
      <c r="K15" t="s">
        <v>56</v>
      </c>
      <c r="L15" t="s">
        <v>42</v>
      </c>
      <c r="M15" s="28">
        <f>SUMIF(F4:F40,L28,E4:E40)</f>
        <v>26263866</v>
      </c>
      <c r="N15" s="28">
        <f>AVERAGEIF(F4:F40,L15,E4:E40)</f>
        <v>4377311</v>
      </c>
      <c r="O15" s="28">
        <f>SUMIF(F4:F40,L15,G4:G40)</f>
        <v>272451</v>
      </c>
      <c r="P15">
        <f>COUNTIF(F4:F40,L15)</f>
        <v>6</v>
      </c>
    </row>
    <row r="16" spans="2:16" ht="27" thickBot="1" x14ac:dyDescent="0.35">
      <c r="B16" s="5">
        <v>13</v>
      </c>
      <c r="C16" s="12" t="s">
        <v>16</v>
      </c>
      <c r="D16" s="1">
        <v>4177828</v>
      </c>
      <c r="E16" s="6">
        <v>5527809</v>
      </c>
      <c r="F16" s="12" t="s">
        <v>44</v>
      </c>
      <c r="G16" s="6">
        <v>4844</v>
      </c>
      <c r="H16" s="22">
        <v>0.2731298655665097</v>
      </c>
      <c r="I16" s="6">
        <f t="shared" si="0"/>
        <v>7037618.7290473422</v>
      </c>
      <c r="K16" t="s">
        <v>57</v>
      </c>
      <c r="L16" t="s">
        <v>47</v>
      </c>
      <c r="M16" s="28">
        <f>SUMIF(F4:F40,L16,E4:E40)</f>
        <v>29252408</v>
      </c>
      <c r="N16" s="28">
        <f>AVERAGEIF(F4:F40,L16,E4:E40)</f>
        <v>4178915.4285714286</v>
      </c>
      <c r="O16" s="28">
        <f>SUMIF(F4:F40,L16,G4:G40)</f>
        <v>242425</v>
      </c>
      <c r="P16">
        <f>COUNTIF(F4:F40,L16)</f>
        <v>7</v>
      </c>
    </row>
    <row r="17" spans="2:16" ht="27" thickBot="1" x14ac:dyDescent="0.35">
      <c r="B17" s="5">
        <v>14</v>
      </c>
      <c r="C17" s="12" t="s">
        <v>17</v>
      </c>
      <c r="D17" s="1">
        <v>3902051</v>
      </c>
      <c r="E17" s="6">
        <v>5482177</v>
      </c>
      <c r="F17" s="12" t="s">
        <v>45</v>
      </c>
      <c r="G17" s="6">
        <v>7081</v>
      </c>
      <c r="H17" s="22">
        <v>0.35494755194127398</v>
      </c>
      <c r="I17" s="6">
        <f t="shared" si="0"/>
        <v>7428062.305458758</v>
      </c>
      <c r="K17" t="s">
        <v>58</v>
      </c>
      <c r="L17" t="s">
        <v>46</v>
      </c>
      <c r="M17" s="28">
        <f>SUMIF(F4:F40,L17,E4:E40)</f>
        <v>46706662</v>
      </c>
      <c r="N17" s="28">
        <f>AVERAGEIF(F4:F40,F19,E4:E40)</f>
        <v>7784443.666666667</v>
      </c>
      <c r="O17" s="28">
        <f>SUMIF(F4:F40,L17,G4:G40)</f>
        <v>79665</v>
      </c>
      <c r="P17">
        <f>COUNTIF(F4:F40,L17)</f>
        <v>6</v>
      </c>
    </row>
    <row r="18" spans="2:16" ht="15" thickBot="1" x14ac:dyDescent="0.35">
      <c r="B18" s="5">
        <v>15</v>
      </c>
      <c r="C18" s="12" t="s">
        <v>18</v>
      </c>
      <c r="D18" s="1">
        <v>3927563</v>
      </c>
      <c r="E18" s="6">
        <v>5408756</v>
      </c>
      <c r="F18" s="12" t="s">
        <v>44</v>
      </c>
      <c r="G18" s="6">
        <v>5530</v>
      </c>
      <c r="H18" s="22">
        <v>0.32712775071972111</v>
      </c>
      <c r="I18" s="6">
        <f t="shared" si="0"/>
        <v>7178110.1844717953</v>
      </c>
      <c r="K18" t="s">
        <v>59</v>
      </c>
      <c r="L18" t="s">
        <v>44</v>
      </c>
      <c r="M18" s="28">
        <f>SUMIF(F4:F40,L18,E4:E40)</f>
        <v>21955414</v>
      </c>
      <c r="N18" s="28">
        <f ca="1">AVERAGEIF(F4:F40,F18,E4:E5)</f>
        <v>4391082.8</v>
      </c>
      <c r="O18" s="28">
        <f>SUMIF(F4:F40,L18,G4:G40)</f>
        <v>29525</v>
      </c>
      <c r="P18">
        <f>COUNTIF(F4:F40,L18)</f>
        <v>5</v>
      </c>
    </row>
    <row r="19" spans="2:16" ht="27" thickBot="1" x14ac:dyDescent="0.35">
      <c r="B19" s="5">
        <v>16</v>
      </c>
      <c r="C19" s="12" t="s">
        <v>19</v>
      </c>
      <c r="D19" s="1">
        <v>3751140</v>
      </c>
      <c r="E19" s="6">
        <v>5217716</v>
      </c>
      <c r="F19" s="12" t="s">
        <v>46</v>
      </c>
      <c r="G19" s="6">
        <v>16762</v>
      </c>
      <c r="H19" s="22">
        <v>0.34096807903730603</v>
      </c>
      <c r="I19" s="6">
        <f t="shared" si="0"/>
        <v>6996790.6014822163</v>
      </c>
      <c r="K19" t="s">
        <v>60</v>
      </c>
      <c r="L19" t="s">
        <v>45</v>
      </c>
      <c r="M19" s="28">
        <f>SUMIF(F4:F40,L19,E4:E40)</f>
        <v>28829288</v>
      </c>
      <c r="N19" s="28">
        <f>AVERAGEIF(F4:F40,F17,E4:E40)</f>
        <v>4804881.333333333</v>
      </c>
      <c r="O19" s="28">
        <f>SUMIF(F4:F40,L19,G4:G40)</f>
        <v>84587</v>
      </c>
      <c r="P19">
        <f>COUNTIF(F4:F40,L19)</f>
        <v>6</v>
      </c>
    </row>
    <row r="20" spans="2:16" ht="27" thickBot="1" x14ac:dyDescent="0.35">
      <c r="B20" s="5">
        <v>17</v>
      </c>
      <c r="C20" s="12" t="s">
        <v>20</v>
      </c>
      <c r="D20" s="1">
        <v>3702676</v>
      </c>
      <c r="E20" s="6">
        <v>4998090</v>
      </c>
      <c r="F20" s="12" t="s">
        <v>43</v>
      </c>
      <c r="G20" s="6">
        <v>25973</v>
      </c>
      <c r="H20" s="22">
        <v>0.29985885883614988</v>
      </c>
      <c r="I20" s="6">
        <f t="shared" si="0"/>
        <v>6496811.5637603719</v>
      </c>
      <c r="K20" t="s">
        <v>60</v>
      </c>
      <c r="L20" t="s">
        <v>65</v>
      </c>
      <c r="M20" s="28">
        <f>SUM(M14:M19)</f>
        <v>201423651</v>
      </c>
      <c r="N20" s="28">
        <f>AVERAGE(E4:E40)</f>
        <v>5443882.4594594594</v>
      </c>
      <c r="O20" s="28">
        <f>SUM(O14:P19)</f>
        <v>924755</v>
      </c>
      <c r="P20">
        <f>COUNTA(C4:C40)</f>
        <v>37</v>
      </c>
    </row>
    <row r="21" spans="2:16" ht="27" thickBot="1" x14ac:dyDescent="0.35">
      <c r="B21" s="5">
        <v>18</v>
      </c>
      <c r="C21" s="12" t="s">
        <v>21</v>
      </c>
      <c r="D21" s="1">
        <v>3416959</v>
      </c>
      <c r="E21" s="6">
        <v>4705589</v>
      </c>
      <c r="F21" s="12" t="s">
        <v>46</v>
      </c>
      <c r="G21" s="6">
        <v>9251</v>
      </c>
      <c r="H21" s="22">
        <v>0.32712773258327071</v>
      </c>
      <c r="I21" s="6">
        <f t="shared" si="0"/>
        <v>6244917.6600387804</v>
      </c>
    </row>
    <row r="22" spans="2:16" ht="27" thickBot="1" x14ac:dyDescent="0.35">
      <c r="B22" s="5">
        <v>19</v>
      </c>
      <c r="C22" s="12" t="s">
        <v>22</v>
      </c>
      <c r="D22" s="1">
        <v>3460877</v>
      </c>
      <c r="E22" s="6">
        <v>4671695</v>
      </c>
      <c r="F22" s="12" t="s">
        <v>46</v>
      </c>
      <c r="G22" s="6">
        <v>15500</v>
      </c>
      <c r="H22" s="22">
        <v>0.29985872078088877</v>
      </c>
      <c r="I22" s="6">
        <f t="shared" si="0"/>
        <v>6072543.4865784738</v>
      </c>
      <c r="K22" s="20" t="s">
        <v>70</v>
      </c>
      <c r="L22" s="24" t="s">
        <v>68</v>
      </c>
      <c r="N22" s="37" t="s">
        <v>73</v>
      </c>
      <c r="O22" s="38"/>
    </row>
    <row r="23" spans="2:16" ht="27" thickBot="1" x14ac:dyDescent="0.35">
      <c r="B23" s="5">
        <v>20</v>
      </c>
      <c r="C23" s="12" t="s">
        <v>23</v>
      </c>
      <c r="D23" s="1">
        <v>3278873</v>
      </c>
      <c r="E23" s="6">
        <v>4515427</v>
      </c>
      <c r="F23" s="12" t="s">
        <v>43</v>
      </c>
      <c r="G23" s="6">
        <v>39762</v>
      </c>
      <c r="H23" s="22">
        <v>0.32712775090709523</v>
      </c>
      <c r="I23" s="6">
        <f t="shared" si="0"/>
        <v>5992548.4788951725</v>
      </c>
    </row>
    <row r="24" spans="2:16" ht="27" thickBot="1" x14ac:dyDescent="0.35">
      <c r="B24" s="5">
        <v>21</v>
      </c>
      <c r="C24" s="12" t="s">
        <v>24</v>
      </c>
      <c r="D24" s="1">
        <v>3314043</v>
      </c>
      <c r="E24" s="6">
        <v>4473490</v>
      </c>
      <c r="F24" s="12" t="s">
        <v>47</v>
      </c>
      <c r="G24" s="6">
        <v>29833</v>
      </c>
      <c r="H24" s="22">
        <v>0.29985876767440856</v>
      </c>
      <c r="I24" s="6">
        <f t="shared" si="0"/>
        <v>5814905.1986037903</v>
      </c>
      <c r="K24" s="20">
        <v>4</v>
      </c>
      <c r="L24" s="36" t="s">
        <v>64</v>
      </c>
      <c r="M24" s="36"/>
      <c r="N24" s="36"/>
      <c r="O24" s="36"/>
    </row>
    <row r="25" spans="2:16" ht="29.4" thickBot="1" x14ac:dyDescent="0.35">
      <c r="B25" s="5">
        <v>22</v>
      </c>
      <c r="C25" s="12" t="s">
        <v>25</v>
      </c>
      <c r="D25" s="1">
        <v>3256541</v>
      </c>
      <c r="E25" s="6">
        <v>4440050</v>
      </c>
      <c r="F25" s="12" t="s">
        <v>43</v>
      </c>
      <c r="G25" s="6">
        <v>36800</v>
      </c>
      <c r="H25" s="22">
        <v>0.31342518027563604</v>
      </c>
      <c r="I25" s="6">
        <f t="shared" si="0"/>
        <v>5831673.4716828372</v>
      </c>
      <c r="N25" s="23" t="s">
        <v>66</v>
      </c>
      <c r="O25" s="23" t="s">
        <v>67</v>
      </c>
    </row>
    <row r="26" spans="2:16" ht="27" thickBot="1" x14ac:dyDescent="0.35">
      <c r="B26" s="5">
        <v>23</v>
      </c>
      <c r="C26" s="12" t="s">
        <v>26</v>
      </c>
      <c r="D26" s="1">
        <v>3267837</v>
      </c>
      <c r="E26" s="6">
        <v>4411119</v>
      </c>
      <c r="F26" s="12" t="s">
        <v>44</v>
      </c>
      <c r="G26" s="6">
        <v>7161</v>
      </c>
      <c r="H26" s="22">
        <v>0.29985894339283142</v>
      </c>
      <c r="I26" s="6">
        <f t="shared" si="0"/>
        <v>5733832.4825200429</v>
      </c>
      <c r="L26" s="33" t="s">
        <v>48</v>
      </c>
      <c r="M26" s="34" t="s">
        <v>61</v>
      </c>
      <c r="N26" s="35" t="s">
        <v>75</v>
      </c>
      <c r="O26" s="35" t="s">
        <v>76</v>
      </c>
    </row>
    <row r="27" spans="2:16" ht="27" thickBot="1" x14ac:dyDescent="0.35">
      <c r="B27" s="5">
        <v>24</v>
      </c>
      <c r="C27" s="12" t="s">
        <v>27</v>
      </c>
      <c r="D27" s="1">
        <v>3233366</v>
      </c>
      <c r="E27" s="6">
        <v>4235595</v>
      </c>
      <c r="F27" s="12" t="s">
        <v>45</v>
      </c>
      <c r="G27" s="6">
        <v>17802</v>
      </c>
      <c r="H27" s="22">
        <v>0.2599646003576459</v>
      </c>
      <c r="I27" s="6">
        <f t="shared" si="0"/>
        <v>5336699.7614518432</v>
      </c>
      <c r="L27" s="32" t="s">
        <v>43</v>
      </c>
      <c r="M27" s="29">
        <f t="shared" ref="M27:M28" si="1">M14</f>
        <v>48416013</v>
      </c>
      <c r="N27" s="30">
        <f>M27*$N$26+M27</f>
        <v>50836813.649999999</v>
      </c>
      <c r="O27" s="30">
        <f>N27*$O$26+N27</f>
        <v>51853549.923</v>
      </c>
      <c r="P27" s="27"/>
    </row>
    <row r="28" spans="2:16" ht="27" thickBot="1" x14ac:dyDescent="0.35">
      <c r="B28" s="5">
        <v>25</v>
      </c>
      <c r="C28" s="12" t="s">
        <v>28</v>
      </c>
      <c r="D28" s="1">
        <v>3178950</v>
      </c>
      <c r="E28" s="6">
        <v>4248436</v>
      </c>
      <c r="F28" s="12" t="s">
        <v>42</v>
      </c>
      <c r="G28" s="6">
        <v>36917</v>
      </c>
      <c r="H28" s="22">
        <v>0.28642743673225435</v>
      </c>
      <c r="I28" s="6">
        <f t="shared" si="0"/>
        <v>5465304.6336010322</v>
      </c>
      <c r="L28" s="32" t="s">
        <v>42</v>
      </c>
      <c r="M28" s="29">
        <f t="shared" si="1"/>
        <v>26263866</v>
      </c>
      <c r="N28" s="30">
        <f t="shared" ref="N28:N33" si="2">M28*$N$26+M28</f>
        <v>27577059.300000001</v>
      </c>
      <c r="O28" s="30">
        <f t="shared" ref="O28:O32" si="3">N28*$O$26+N28</f>
        <v>28128600.486000001</v>
      </c>
      <c r="P28" s="31"/>
    </row>
    <row r="29" spans="2:16" ht="27" thickBot="1" x14ac:dyDescent="0.35">
      <c r="B29" s="5">
        <v>26</v>
      </c>
      <c r="C29" s="12" t="s">
        <v>29</v>
      </c>
      <c r="D29" s="1">
        <v>3206531</v>
      </c>
      <c r="E29" s="6">
        <v>4200442</v>
      </c>
      <c r="F29" s="12" t="s">
        <v>47</v>
      </c>
      <c r="G29" s="6">
        <v>30913</v>
      </c>
      <c r="H29" s="22">
        <v>0.25996456918707478</v>
      </c>
      <c r="I29" s="6">
        <f t="shared" si="0"/>
        <v>5292408.0949252946</v>
      </c>
      <c r="L29" s="32" t="s">
        <v>47</v>
      </c>
      <c r="M29" s="29">
        <f>SUMIF(F4:F40,L29,E4:E40)</f>
        <v>29252408</v>
      </c>
      <c r="N29" s="30">
        <f t="shared" si="2"/>
        <v>30715028.399999999</v>
      </c>
      <c r="O29" s="30">
        <f t="shared" si="3"/>
        <v>31329328.967999998</v>
      </c>
    </row>
    <row r="30" spans="2:16" ht="27" thickBot="1" x14ac:dyDescent="0.35">
      <c r="B30" s="5">
        <v>27</v>
      </c>
      <c r="C30" s="12" t="s">
        <v>30</v>
      </c>
      <c r="D30" s="1">
        <v>2892988</v>
      </c>
      <c r="E30" s="6">
        <v>3866269</v>
      </c>
      <c r="F30" s="12" t="s">
        <v>45</v>
      </c>
      <c r="G30" s="6">
        <v>20156</v>
      </c>
      <c r="H30" s="22">
        <v>0.28642759665784995</v>
      </c>
      <c r="I30" s="6">
        <f t="shared" si="0"/>
        <v>4973675.1377027491</v>
      </c>
      <c r="L30" s="32" t="s">
        <v>46</v>
      </c>
      <c r="M30" s="29">
        <f>SUMIF(F4:F40,L30,E4:E40)</f>
        <v>46706662</v>
      </c>
      <c r="N30" s="30">
        <f t="shared" si="2"/>
        <v>49041995.100000001</v>
      </c>
      <c r="O30" s="30">
        <f t="shared" si="3"/>
        <v>50022835.002000004</v>
      </c>
    </row>
    <row r="31" spans="2:16" ht="15" thickBot="1" x14ac:dyDescent="0.35">
      <c r="B31" s="5">
        <v>28</v>
      </c>
      <c r="C31" s="12" t="s">
        <v>31</v>
      </c>
      <c r="D31" s="1">
        <v>2845380</v>
      </c>
      <c r="E31" s="6">
        <v>3727347</v>
      </c>
      <c r="F31" s="12" t="s">
        <v>44</v>
      </c>
      <c r="G31" s="6">
        <v>6320</v>
      </c>
      <c r="H31" s="22">
        <v>0.25996457415178292</v>
      </c>
      <c r="I31" s="6">
        <f t="shared" si="0"/>
        <v>4696325.1755709257</v>
      </c>
      <c r="L31" s="32" t="s">
        <v>44</v>
      </c>
      <c r="M31" s="29">
        <f>SUMIF(F4:F40,L31,E4:E40)</f>
        <v>21955414</v>
      </c>
      <c r="N31" s="30">
        <f t="shared" si="2"/>
        <v>23053184.699999999</v>
      </c>
      <c r="O31" s="30">
        <f t="shared" si="3"/>
        <v>23514248.393999998</v>
      </c>
    </row>
    <row r="32" spans="2:16" ht="40.200000000000003" thickBot="1" x14ac:dyDescent="0.35">
      <c r="B32" s="5" t="s">
        <v>32</v>
      </c>
      <c r="C32" s="12" t="s">
        <v>33</v>
      </c>
      <c r="D32" s="1">
        <v>1406239</v>
      </c>
      <c r="E32" s="6">
        <v>3564126</v>
      </c>
      <c r="F32" s="12" t="s">
        <v>47</v>
      </c>
      <c r="G32" s="6">
        <v>7315</v>
      </c>
      <c r="H32" s="22">
        <v>1.4845094254959506</v>
      </c>
      <c r="I32" s="6">
        <f t="shared" si="0"/>
        <v>8855104.6406551804</v>
      </c>
      <c r="L32" s="32" t="s">
        <v>45</v>
      </c>
      <c r="M32" s="29">
        <f>SUMIF(F4:F40,L32,E4:E40)</f>
        <v>28829288</v>
      </c>
      <c r="N32" s="30">
        <f t="shared" si="2"/>
        <v>30270752.399999999</v>
      </c>
      <c r="O32" s="30">
        <f t="shared" si="3"/>
        <v>30876167.447999999</v>
      </c>
    </row>
    <row r="33" spans="2:15" ht="15" thickBot="1" x14ac:dyDescent="0.35">
      <c r="B33" s="5">
        <v>29</v>
      </c>
      <c r="C33" s="12" t="s">
        <v>34</v>
      </c>
      <c r="D33" s="1">
        <v>2321339</v>
      </c>
      <c r="E33" s="6">
        <v>3294137</v>
      </c>
      <c r="F33" s="12" t="s">
        <v>42</v>
      </c>
      <c r="G33" s="6">
        <v>45502</v>
      </c>
      <c r="H33" s="22">
        <v>0.36906761571661872</v>
      </c>
      <c r="I33" s="6">
        <f t="shared" si="0"/>
        <v>4509896.2884338954</v>
      </c>
      <c r="L33" s="32" t="s">
        <v>65</v>
      </c>
      <c r="M33" s="29">
        <f>SUM(M27:M32)</f>
        <v>201423651</v>
      </c>
      <c r="N33" s="30">
        <f t="shared" si="2"/>
        <v>211494833.55000001</v>
      </c>
      <c r="O33" s="30">
        <f>N33*$O$26+N33</f>
        <v>215724730.22100002</v>
      </c>
    </row>
    <row r="34" spans="2:15" ht="27" thickBot="1" x14ac:dyDescent="0.35">
      <c r="B34" s="5">
        <v>30</v>
      </c>
      <c r="C34" s="12" t="s">
        <v>35</v>
      </c>
      <c r="D34" s="1">
        <v>2398957</v>
      </c>
      <c r="E34" s="6">
        <v>3270798</v>
      </c>
      <c r="F34" s="12" t="s">
        <v>46</v>
      </c>
      <c r="G34" s="6">
        <v>6353</v>
      </c>
      <c r="H34" s="22">
        <v>0.3134250217907199</v>
      </c>
      <c r="I34" s="6">
        <f t="shared" si="0"/>
        <v>4295947.9344230434</v>
      </c>
    </row>
    <row r="35" spans="2:15" ht="27" thickBot="1" x14ac:dyDescent="0.35">
      <c r="B35" s="5">
        <v>31</v>
      </c>
      <c r="C35" s="12" t="s">
        <v>36</v>
      </c>
      <c r="D35" s="1">
        <v>2365040</v>
      </c>
      <c r="E35" s="6">
        <v>3256962</v>
      </c>
      <c r="F35" s="12" t="s">
        <v>42</v>
      </c>
      <c r="G35" s="6">
        <v>18768</v>
      </c>
      <c r="H35" s="22">
        <v>0.3271276595744681</v>
      </c>
      <c r="I35" s="6">
        <f t="shared" si="0"/>
        <v>4322404.3563829791</v>
      </c>
    </row>
    <row r="36" spans="2:15" ht="27" thickBot="1" x14ac:dyDescent="0.35">
      <c r="B36" s="5">
        <v>32</v>
      </c>
      <c r="C36" s="12" t="s">
        <v>37</v>
      </c>
      <c r="D36" s="1">
        <v>2365353</v>
      </c>
      <c r="E36" s="6">
        <v>3192893</v>
      </c>
      <c r="F36" s="12" t="s">
        <v>47</v>
      </c>
      <c r="G36" s="6">
        <v>36825</v>
      </c>
      <c r="H36" s="22">
        <v>0.29985898510708553</v>
      </c>
      <c r="I36" s="6">
        <f t="shared" si="0"/>
        <v>4150310.6545355176</v>
      </c>
    </row>
    <row r="37" spans="2:15" ht="27" thickBot="1" x14ac:dyDescent="0.35">
      <c r="B37" s="5">
        <v>33</v>
      </c>
      <c r="C37" s="12" t="s">
        <v>38</v>
      </c>
      <c r="D37" s="1">
        <v>2294800</v>
      </c>
      <c r="E37" s="6">
        <v>3066834</v>
      </c>
      <c r="F37" s="12" t="s">
        <v>42</v>
      </c>
      <c r="G37" s="6">
        <v>54473</v>
      </c>
      <c r="H37" s="22">
        <v>0.28642757538783337</v>
      </c>
      <c r="I37" s="6">
        <f t="shared" si="0"/>
        <v>3945259.8267369708</v>
      </c>
    </row>
    <row r="38" spans="2:15" ht="27" thickBot="1" x14ac:dyDescent="0.35">
      <c r="B38" s="5">
        <v>34</v>
      </c>
      <c r="C38" s="12" t="s">
        <v>39</v>
      </c>
      <c r="D38" s="1">
        <v>2176947</v>
      </c>
      <c r="E38" s="6">
        <v>2880383</v>
      </c>
      <c r="F38" s="12" t="s">
        <v>44</v>
      </c>
      <c r="G38" s="6">
        <v>5670</v>
      </c>
      <c r="H38" s="22">
        <v>0.27312959387619451</v>
      </c>
      <c r="I38" s="6">
        <f t="shared" si="0"/>
        <v>3667100.8389978949</v>
      </c>
    </row>
    <row r="39" spans="2:15" ht="27" thickBot="1" x14ac:dyDescent="0.35">
      <c r="B39" s="5">
        <v>35</v>
      </c>
      <c r="C39" s="12" t="s">
        <v>40</v>
      </c>
      <c r="D39" s="1">
        <v>1869377</v>
      </c>
      <c r="E39" s="6">
        <v>2523395</v>
      </c>
      <c r="F39" s="12" t="s">
        <v>47</v>
      </c>
      <c r="G39" s="6">
        <v>27117</v>
      </c>
      <c r="H39" s="22">
        <v>0.29985880322695746</v>
      </c>
      <c r="I39" s="6">
        <f t="shared" si="0"/>
        <v>3280057.2047688882</v>
      </c>
    </row>
    <row r="40" spans="2:15" ht="27" thickBot="1" x14ac:dyDescent="0.35">
      <c r="B40" s="7">
        <v>36</v>
      </c>
      <c r="C40" s="13" t="s">
        <v>41</v>
      </c>
      <c r="D40" s="8">
        <v>1704515</v>
      </c>
      <c r="E40" s="9">
        <v>2277961</v>
      </c>
      <c r="F40" s="13" t="s">
        <v>45</v>
      </c>
      <c r="G40" s="6">
        <v>10773</v>
      </c>
      <c r="H40" s="22">
        <v>0.28642766417426657</v>
      </c>
      <c r="I40" s="6">
        <f t="shared" si="0"/>
        <v>2930432.0483100764</v>
      </c>
    </row>
  </sheetData>
  <mergeCells count="4">
    <mergeCell ref="L8:L9"/>
    <mergeCell ref="L11:O11"/>
    <mergeCell ref="L24:O24"/>
    <mergeCell ref="N22:O22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julie juls</cp:lastModifiedBy>
  <dcterms:created xsi:type="dcterms:W3CDTF">2022-05-07T07:43:44Z</dcterms:created>
  <dcterms:modified xsi:type="dcterms:W3CDTF">2024-07-25T18:35:41Z</dcterms:modified>
</cp:coreProperties>
</file>