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waka\Downloads\"/>
    </mc:Choice>
  </mc:AlternateContent>
  <xr:revisionPtr revIDLastSave="0" documentId="13_ncr:1_{83DBAEC5-DC7B-43DC-8F98-B76C26E0481A}" xr6:coauthVersionLast="47" xr6:coauthVersionMax="47" xr10:uidLastSave="{00000000-0000-0000-0000-000000000000}"/>
  <bookViews>
    <workbookView xWindow="-108" yWindow="-108" windowWidth="23256" windowHeight="12456" firstSheet="1" activeTab="6" xr2:uid="{6E2B7DEB-275E-4588-98D8-643014B133C8}"/>
  </bookViews>
  <sheets>
    <sheet name="Cell Referencing" sheetId="4" r:id="rId1"/>
    <sheet name="Conditional Formatting" sheetId="5" r:id="rId2"/>
    <sheet name="Math &amp; Stat Functions" sheetId="1" r:id="rId3"/>
    <sheet name="Dataset" sheetId="7" r:id="rId4"/>
    <sheet name="Sumif" sheetId="3" r:id="rId5"/>
    <sheet name="Countif" sheetId="10" r:id="rId6"/>
    <sheet name="Vlookup Data" sheetId="8" r:id="rId7"/>
    <sheet name="Vlookup Problem" sheetId="9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1" i="5" l="1"/>
  <c r="B5" i="4"/>
  <c r="C5" i="4"/>
  <c r="D5" i="4"/>
  <c r="E5" i="4"/>
  <c r="F5" i="4"/>
  <c r="G5" i="4"/>
  <c r="H5" i="4"/>
  <c r="I5" i="4"/>
  <c r="J5" i="4"/>
  <c r="B6" i="4"/>
  <c r="C6" i="4"/>
  <c r="D6" i="4"/>
  <c r="E6" i="4"/>
  <c r="F6" i="4"/>
  <c r="G6" i="4"/>
  <c r="H6" i="4"/>
  <c r="I6" i="4"/>
  <c r="J6" i="4"/>
  <c r="B7" i="4"/>
  <c r="C7" i="4"/>
  <c r="D7" i="4"/>
  <c r="E7" i="4"/>
  <c r="F7" i="4"/>
  <c r="G7" i="4"/>
  <c r="H7" i="4"/>
  <c r="I7" i="4"/>
  <c r="J7" i="4"/>
  <c r="B8" i="4"/>
  <c r="C8" i="4"/>
  <c r="D8" i="4"/>
  <c r="E8" i="4"/>
  <c r="F8" i="4"/>
  <c r="G8" i="4"/>
  <c r="H8" i="4"/>
  <c r="I8" i="4"/>
  <c r="J8" i="4"/>
  <c r="B9" i="4"/>
  <c r="C9" i="4"/>
  <c r="D9" i="4"/>
  <c r="E9" i="4"/>
  <c r="F9" i="4"/>
  <c r="G9" i="4"/>
  <c r="H9" i="4"/>
  <c r="I9" i="4"/>
  <c r="J9" i="4"/>
  <c r="C4" i="4"/>
  <c r="D4" i="4"/>
  <c r="E4" i="4"/>
  <c r="F4" i="4"/>
  <c r="G4" i="4"/>
  <c r="H4" i="4"/>
  <c r="I4" i="4"/>
  <c r="J4" i="4"/>
  <c r="B4" i="4"/>
  <c r="E27" i="4" l="1"/>
  <c r="F27" i="4" s="1"/>
  <c r="G27" i="4" s="1"/>
  <c r="H27" i="4" s="1"/>
  <c r="E17" i="4"/>
  <c r="E18" i="4" s="1"/>
  <c r="E19" i="4" s="1"/>
  <c r="E20" i="4" s="1"/>
  <c r="E21" i="4" s="1"/>
  <c r="D17" i="4"/>
  <c r="D18" i="4" s="1"/>
  <c r="D19" i="4" s="1"/>
  <c r="D20" i="4" s="1"/>
  <c r="D21" i="4" s="1"/>
  <c r="G23" i="5"/>
  <c r="F23" i="5"/>
  <c r="E23" i="5"/>
  <c r="D23" i="5"/>
  <c r="C23" i="5"/>
  <c r="B23" i="5"/>
  <c r="B28" i="1" l="1"/>
  <c r="F56" i="1" l="1"/>
  <c r="F57" i="1"/>
  <c r="F58" i="1"/>
  <c r="F59" i="1"/>
  <c r="F60" i="1"/>
  <c r="F61" i="1"/>
  <c r="F62" i="1"/>
  <c r="F63" i="1"/>
  <c r="F55" i="1"/>
  <c r="C16" i="9"/>
  <c r="E44" i="10"/>
  <c r="D44" i="10"/>
  <c r="C44" i="10"/>
  <c r="B44" i="10"/>
  <c r="B33" i="10" l="1"/>
  <c r="B34" i="10"/>
  <c r="B32" i="10"/>
  <c r="B7" i="10"/>
  <c r="B8" i="10"/>
  <c r="B9" i="10"/>
  <c r="B10" i="10"/>
  <c r="B11" i="10"/>
  <c r="B12" i="10"/>
  <c r="B13" i="10"/>
  <c r="B14" i="10"/>
  <c r="B15" i="10"/>
  <c r="B16" i="10"/>
  <c r="B6" i="10"/>
  <c r="L44" i="1" l="1"/>
  <c r="M44" i="1"/>
  <c r="N44" i="1"/>
  <c r="K44" i="1"/>
  <c r="O36" i="1"/>
  <c r="O37" i="1"/>
  <c r="O38" i="1"/>
  <c r="O39" i="1"/>
  <c r="O40" i="1"/>
  <c r="O41" i="1"/>
  <c r="O42" i="1"/>
  <c r="O43" i="1"/>
  <c r="O35" i="1"/>
  <c r="O19" i="1"/>
  <c r="O20" i="1"/>
  <c r="O21" i="1"/>
  <c r="O22" i="1"/>
  <c r="O23" i="1"/>
  <c r="O24" i="1"/>
  <c r="O25" i="1"/>
  <c r="O26" i="1"/>
  <c r="O18" i="1"/>
  <c r="O3" i="1"/>
  <c r="O4" i="1"/>
  <c r="O5" i="1"/>
  <c r="O6" i="1"/>
  <c r="O7" i="1"/>
  <c r="O8" i="1"/>
  <c r="O9" i="1"/>
  <c r="O10" i="1"/>
  <c r="O2" i="1"/>
  <c r="B45" i="1"/>
  <c r="F3" i="1"/>
  <c r="F4" i="1"/>
  <c r="F5" i="1"/>
  <c r="F6" i="1"/>
  <c r="F7" i="1"/>
  <c r="F8" i="1"/>
  <c r="F9" i="1"/>
  <c r="F10" i="1"/>
  <c r="F2" i="1"/>
  <c r="D42" i="9"/>
  <c r="D38" i="9"/>
  <c r="D39" i="9"/>
  <c r="D40" i="9"/>
  <c r="D41" i="9"/>
  <c r="D37" i="9"/>
  <c r="C38" i="9"/>
  <c r="C39" i="9"/>
  <c r="C40" i="9"/>
  <c r="C41" i="9"/>
  <c r="C42" i="9"/>
  <c r="C37" i="9"/>
  <c r="G99" i="8"/>
  <c r="J99" i="8"/>
  <c r="C26" i="9"/>
  <c r="C27" i="9"/>
  <c r="C28" i="9"/>
  <c r="C15" i="9"/>
  <c r="C25" i="9"/>
  <c r="J110" i="8" l="1"/>
  <c r="G110" i="8"/>
  <c r="J109" i="8"/>
  <c r="G109" i="8"/>
  <c r="J108" i="8"/>
  <c r="G108" i="8"/>
  <c r="J107" i="8"/>
  <c r="G107" i="8"/>
  <c r="J106" i="8"/>
  <c r="G106" i="8"/>
  <c r="J105" i="8"/>
  <c r="G105" i="8"/>
  <c r="J104" i="8"/>
  <c r="G104" i="8"/>
  <c r="J103" i="8"/>
  <c r="G103" i="8"/>
  <c r="J102" i="8"/>
  <c r="G102" i="8"/>
  <c r="J101" i="8"/>
  <c r="G101" i="8"/>
  <c r="J100" i="8"/>
  <c r="G100" i="8"/>
  <c r="J98" i="8"/>
  <c r="G98" i="8"/>
  <c r="J97" i="8"/>
  <c r="G97" i="8"/>
  <c r="J96" i="8"/>
  <c r="G96" i="8"/>
  <c r="J95" i="8"/>
  <c r="G95" i="8"/>
  <c r="J94" i="8"/>
  <c r="G94" i="8"/>
  <c r="J93" i="8"/>
  <c r="G93" i="8"/>
  <c r="J92" i="8"/>
  <c r="G92" i="8"/>
  <c r="J91" i="8"/>
  <c r="G91" i="8"/>
  <c r="J90" i="8"/>
  <c r="G90" i="8"/>
  <c r="J89" i="8"/>
  <c r="G89" i="8"/>
  <c r="J88" i="8"/>
  <c r="G88" i="8"/>
  <c r="J87" i="8"/>
  <c r="G87" i="8"/>
  <c r="J86" i="8"/>
  <c r="G86" i="8"/>
  <c r="J85" i="8"/>
  <c r="G85" i="8"/>
  <c r="J84" i="8"/>
  <c r="G84" i="8"/>
  <c r="J83" i="8"/>
  <c r="G83" i="8"/>
  <c r="J82" i="8"/>
  <c r="G82" i="8"/>
  <c r="J81" i="8"/>
  <c r="G81" i="8"/>
  <c r="J80" i="8"/>
  <c r="G80" i="8"/>
  <c r="J79" i="8"/>
  <c r="G79" i="8"/>
  <c r="J78" i="8"/>
  <c r="G78" i="8"/>
  <c r="J77" i="8"/>
  <c r="G77" i="8"/>
  <c r="J76" i="8"/>
  <c r="G76" i="8"/>
  <c r="J75" i="8"/>
  <c r="G75" i="8"/>
  <c r="J74" i="8"/>
  <c r="G74" i="8"/>
  <c r="J73" i="8"/>
  <c r="G73" i="8"/>
  <c r="J72" i="8"/>
  <c r="G72" i="8"/>
  <c r="J71" i="8"/>
  <c r="G71" i="8"/>
  <c r="J70" i="8"/>
  <c r="G70" i="8"/>
  <c r="J69" i="8"/>
  <c r="G69" i="8"/>
  <c r="J68" i="8"/>
  <c r="G68" i="8"/>
  <c r="J67" i="8"/>
  <c r="G67" i="8"/>
  <c r="J66" i="8"/>
  <c r="G66" i="8"/>
  <c r="J65" i="8"/>
  <c r="G65" i="8"/>
  <c r="J64" i="8"/>
  <c r="G64" i="8"/>
  <c r="J63" i="8"/>
  <c r="G63" i="8"/>
  <c r="J62" i="8"/>
  <c r="G62" i="8"/>
  <c r="J61" i="8"/>
  <c r="G61" i="8"/>
  <c r="J60" i="8"/>
  <c r="G60" i="8"/>
  <c r="J59" i="8"/>
  <c r="G59" i="8"/>
  <c r="J58" i="8"/>
  <c r="G58" i="8"/>
  <c r="J57" i="8"/>
  <c r="G57" i="8"/>
  <c r="J56" i="8"/>
  <c r="G56" i="8"/>
  <c r="J55" i="8"/>
  <c r="G55" i="8"/>
  <c r="J54" i="8"/>
  <c r="G54" i="8"/>
  <c r="J53" i="8"/>
  <c r="G53" i="8"/>
  <c r="J52" i="8"/>
  <c r="G52" i="8"/>
  <c r="J51" i="8"/>
  <c r="G51" i="8"/>
  <c r="J50" i="8"/>
  <c r="G50" i="8"/>
  <c r="J49" i="8"/>
  <c r="G49" i="8"/>
  <c r="J48" i="8"/>
  <c r="G48" i="8"/>
  <c r="J47" i="8"/>
  <c r="G47" i="8"/>
  <c r="J46" i="8"/>
  <c r="G46" i="8"/>
  <c r="J45" i="8"/>
  <c r="G45" i="8"/>
  <c r="J44" i="8"/>
  <c r="G44" i="8"/>
  <c r="J43" i="8"/>
  <c r="G43" i="8"/>
  <c r="J42" i="8"/>
  <c r="G42" i="8"/>
  <c r="J41" i="8"/>
  <c r="G41" i="8"/>
  <c r="J40" i="8"/>
  <c r="G40" i="8"/>
  <c r="J39" i="8"/>
  <c r="G39" i="8"/>
  <c r="J38" i="8"/>
  <c r="G38" i="8"/>
  <c r="J37" i="8"/>
  <c r="G37" i="8"/>
  <c r="J36" i="8"/>
  <c r="G36" i="8"/>
  <c r="J35" i="8"/>
  <c r="G35" i="8"/>
  <c r="J34" i="8"/>
  <c r="G34" i="8"/>
  <c r="J33" i="8"/>
  <c r="G33" i="8"/>
  <c r="J32" i="8"/>
  <c r="G32" i="8"/>
  <c r="J31" i="8"/>
  <c r="G31" i="8"/>
  <c r="J30" i="8"/>
  <c r="G30" i="8"/>
  <c r="J29" i="8"/>
  <c r="G29" i="8"/>
  <c r="J28" i="8"/>
  <c r="G28" i="8"/>
  <c r="J27" i="8"/>
  <c r="G27" i="8"/>
  <c r="J26" i="8"/>
  <c r="G26" i="8"/>
  <c r="J25" i="8"/>
  <c r="G25" i="8"/>
  <c r="J24" i="8"/>
  <c r="G24" i="8"/>
  <c r="J23" i="8"/>
  <c r="G23" i="8"/>
  <c r="J22" i="8"/>
  <c r="G22" i="8"/>
  <c r="J21" i="8"/>
  <c r="G21" i="8"/>
  <c r="J20" i="8"/>
  <c r="G20" i="8"/>
  <c r="J19" i="8"/>
  <c r="G19" i="8"/>
  <c r="J18" i="8"/>
  <c r="G18" i="8"/>
  <c r="J17" i="8"/>
  <c r="G17" i="8"/>
  <c r="J16" i="8"/>
  <c r="G16" i="8"/>
  <c r="J15" i="8"/>
  <c r="G15" i="8"/>
  <c r="J14" i="8"/>
  <c r="G14" i="8"/>
  <c r="J13" i="8"/>
  <c r="G13" i="8"/>
  <c r="J12" i="8"/>
  <c r="G12" i="8"/>
  <c r="J11" i="8"/>
  <c r="E41" i="9" s="1"/>
  <c r="G11" i="8"/>
  <c r="J10" i="8"/>
  <c r="E40" i="9" s="1"/>
  <c r="G10" i="8"/>
  <c r="J9" i="8"/>
  <c r="E39" i="9" s="1"/>
  <c r="G9" i="8"/>
  <c r="J8" i="8"/>
  <c r="E38" i="9" s="1"/>
  <c r="G8" i="8"/>
  <c r="J7" i="8"/>
  <c r="E37" i="9" s="1"/>
  <c r="G7" i="8"/>
  <c r="J6" i="8"/>
  <c r="E42" i="9" s="1"/>
  <c r="G6" i="8"/>
  <c r="J5" i="8"/>
  <c r="G5" i="8"/>
  <c r="J4" i="8"/>
  <c r="G4" i="8"/>
  <c r="K108" i="7" l="1"/>
  <c r="H108" i="7"/>
  <c r="K107" i="7"/>
  <c r="H107" i="7"/>
  <c r="K106" i="7"/>
  <c r="H106" i="7"/>
  <c r="K105" i="7"/>
  <c r="H105" i="7"/>
  <c r="K104" i="7"/>
  <c r="H104" i="7"/>
  <c r="K103" i="7"/>
  <c r="H103" i="7"/>
  <c r="K102" i="7"/>
  <c r="H102" i="7"/>
  <c r="K101" i="7"/>
  <c r="H101" i="7"/>
  <c r="K100" i="7"/>
  <c r="H100" i="7"/>
  <c r="K99" i="7"/>
  <c r="H99" i="7"/>
  <c r="K98" i="7"/>
  <c r="H98" i="7"/>
  <c r="K97" i="7"/>
  <c r="H97" i="7"/>
  <c r="K96" i="7"/>
  <c r="H96" i="7"/>
  <c r="K95" i="7"/>
  <c r="H95" i="7"/>
  <c r="K94" i="7"/>
  <c r="H94" i="7"/>
  <c r="K93" i="7"/>
  <c r="H93" i="7"/>
  <c r="K92" i="7"/>
  <c r="H92" i="7"/>
  <c r="K91" i="7"/>
  <c r="H91" i="7"/>
  <c r="K90" i="7"/>
  <c r="H90" i="7"/>
  <c r="K89" i="7"/>
  <c r="H89" i="7"/>
  <c r="K88" i="7"/>
  <c r="H88" i="7"/>
  <c r="K87" i="7"/>
  <c r="H87" i="7"/>
  <c r="K86" i="7"/>
  <c r="H86" i="7"/>
  <c r="K85" i="7"/>
  <c r="H85" i="7"/>
  <c r="K84" i="7"/>
  <c r="H84" i="7"/>
  <c r="K83" i="7"/>
  <c r="H83" i="7"/>
  <c r="K82" i="7"/>
  <c r="H82" i="7"/>
  <c r="K81" i="7"/>
  <c r="H81" i="7"/>
  <c r="K80" i="7"/>
  <c r="H80" i="7"/>
  <c r="K79" i="7"/>
  <c r="H79" i="7"/>
  <c r="K78" i="7"/>
  <c r="H78" i="7"/>
  <c r="K77" i="7"/>
  <c r="H77" i="7"/>
  <c r="K76" i="7"/>
  <c r="H76" i="7"/>
  <c r="K75" i="7"/>
  <c r="H75" i="7"/>
  <c r="K74" i="7"/>
  <c r="H74" i="7"/>
  <c r="K73" i="7"/>
  <c r="H73" i="7"/>
  <c r="K72" i="7"/>
  <c r="H72" i="7"/>
  <c r="K71" i="7"/>
  <c r="H71" i="7"/>
  <c r="K70" i="7"/>
  <c r="H70" i="7"/>
  <c r="K69" i="7"/>
  <c r="H69" i="7"/>
  <c r="K68" i="7"/>
  <c r="H68" i="7"/>
  <c r="K67" i="7"/>
  <c r="H67" i="7"/>
  <c r="K66" i="7"/>
  <c r="H66" i="7"/>
  <c r="K65" i="7"/>
  <c r="H65" i="7"/>
  <c r="K64" i="7"/>
  <c r="H64" i="7"/>
  <c r="K63" i="7"/>
  <c r="H63" i="7"/>
  <c r="K62" i="7"/>
  <c r="H62" i="7"/>
  <c r="K61" i="7"/>
  <c r="H61" i="7"/>
  <c r="K60" i="7"/>
  <c r="H60" i="7"/>
  <c r="K59" i="7"/>
  <c r="H59" i="7"/>
  <c r="K58" i="7"/>
  <c r="H58" i="7"/>
  <c r="K57" i="7"/>
  <c r="H57" i="7"/>
  <c r="K56" i="7"/>
  <c r="H56" i="7"/>
  <c r="K55" i="7"/>
  <c r="H55" i="7"/>
  <c r="K54" i="7"/>
  <c r="H54" i="7"/>
  <c r="K53" i="7"/>
  <c r="H53" i="7"/>
  <c r="K52" i="7"/>
  <c r="H52" i="7"/>
  <c r="K51" i="7"/>
  <c r="H51" i="7"/>
  <c r="K50" i="7"/>
  <c r="H50" i="7"/>
  <c r="K49" i="7"/>
  <c r="H49" i="7"/>
  <c r="K48" i="7"/>
  <c r="H48" i="7"/>
  <c r="K47" i="7"/>
  <c r="H47" i="7"/>
  <c r="K46" i="7"/>
  <c r="H46" i="7"/>
  <c r="K45" i="7"/>
  <c r="H45" i="7"/>
  <c r="K44" i="7"/>
  <c r="H44" i="7"/>
  <c r="K43" i="7"/>
  <c r="H43" i="7"/>
  <c r="K42" i="7"/>
  <c r="H42" i="7"/>
  <c r="K41" i="7"/>
  <c r="B8" i="3" s="1"/>
  <c r="H41" i="7"/>
  <c r="K40" i="7"/>
  <c r="B12" i="3" s="1"/>
  <c r="H40" i="7"/>
  <c r="K39" i="7"/>
  <c r="H39" i="7"/>
  <c r="K38" i="7"/>
  <c r="H38" i="7"/>
  <c r="K37" i="7"/>
  <c r="H37" i="7"/>
  <c r="K36" i="7"/>
  <c r="B6" i="3" s="1"/>
  <c r="H36" i="7"/>
  <c r="K35" i="7"/>
  <c r="H35" i="7"/>
  <c r="K34" i="7"/>
  <c r="H34" i="7"/>
  <c r="K33" i="7"/>
  <c r="H33" i="7"/>
  <c r="K32" i="7"/>
  <c r="H32" i="7"/>
  <c r="K31" i="7"/>
  <c r="H31" i="7"/>
  <c r="K30" i="7"/>
  <c r="B7" i="3" s="1"/>
  <c r="H30" i="7"/>
  <c r="K29" i="7"/>
  <c r="H29" i="7"/>
  <c r="K28" i="7"/>
  <c r="H28" i="7"/>
  <c r="K27" i="7"/>
  <c r="B22" i="3" s="1"/>
  <c r="H27" i="7"/>
  <c r="K26" i="7"/>
  <c r="B9" i="3" s="1"/>
  <c r="H26" i="7"/>
  <c r="K25" i="7"/>
  <c r="B10" i="3" s="1"/>
  <c r="H25" i="7"/>
  <c r="K24" i="7"/>
  <c r="H24" i="7"/>
  <c r="K23" i="7"/>
  <c r="H23" i="7"/>
  <c r="K22" i="7"/>
  <c r="H22" i="7"/>
  <c r="K21" i="7"/>
  <c r="H21" i="7"/>
  <c r="K20" i="7"/>
  <c r="H20" i="7"/>
  <c r="K19" i="7"/>
  <c r="B13" i="3" s="1"/>
  <c r="H19" i="7"/>
  <c r="K18" i="7"/>
  <c r="H18" i="7"/>
  <c r="K17" i="7"/>
  <c r="H17" i="7"/>
  <c r="K16" i="7"/>
  <c r="H16" i="7"/>
  <c r="K15" i="7"/>
  <c r="H15" i="7"/>
  <c r="K14" i="7"/>
  <c r="H14" i="7"/>
  <c r="K13" i="7"/>
  <c r="H13" i="7"/>
  <c r="K12" i="7"/>
  <c r="H12" i="7"/>
  <c r="K11" i="7"/>
  <c r="H11" i="7"/>
  <c r="K10" i="7"/>
  <c r="B11" i="3" s="1"/>
  <c r="H10" i="7"/>
  <c r="K9" i="7"/>
  <c r="B14" i="3" s="1"/>
  <c r="H9" i="7"/>
  <c r="K8" i="7"/>
  <c r="H8" i="7"/>
  <c r="K7" i="7"/>
  <c r="H7" i="7"/>
  <c r="K6" i="7"/>
  <c r="H6" i="7"/>
  <c r="K5" i="7"/>
  <c r="H5" i="7"/>
  <c r="K4" i="7"/>
  <c r="H4" i="7"/>
  <c r="K3" i="7"/>
  <c r="H3" i="7"/>
  <c r="K2" i="7"/>
  <c r="H2" i="7"/>
  <c r="B29" i="3" l="1"/>
  <c r="B37" i="3"/>
  <c r="E37" i="3"/>
  <c r="C37" i="3"/>
  <c r="B5" i="3"/>
  <c r="D24" i="10"/>
  <c r="E24" i="10"/>
  <c r="B15" i="3"/>
  <c r="D37" i="3" s="1"/>
  <c r="C24" i="10"/>
  <c r="B24" i="10"/>
</calcChain>
</file>

<file path=xl/sharedStrings.xml><?xml version="1.0" encoding="utf-8"?>
<sst xmlns="http://schemas.openxmlformats.org/spreadsheetml/2006/main" count="1239" uniqueCount="350">
  <si>
    <t>Sales Rep</t>
  </si>
  <si>
    <t>Qtr. 1</t>
  </si>
  <si>
    <t>Qtr. 2</t>
  </si>
  <si>
    <t>Qtr. 3</t>
  </si>
  <si>
    <t>Qtr. 4</t>
  </si>
  <si>
    <t>AVERAGE</t>
  </si>
  <si>
    <t xml:space="preserve">Q1) Calculate the Average quantity of sales for each sales Rep?
</t>
  </si>
  <si>
    <t>John</t>
  </si>
  <si>
    <t>Ola</t>
  </si>
  <si>
    <t>Timothy</t>
  </si>
  <si>
    <t>Esther</t>
  </si>
  <si>
    <t>Bello</t>
  </si>
  <si>
    <t>Isaac</t>
  </si>
  <si>
    <t>Muhammed</t>
  </si>
  <si>
    <t>Hamza</t>
  </si>
  <si>
    <t>James</t>
  </si>
  <si>
    <t>Count</t>
  </si>
  <si>
    <t>COUNTA</t>
  </si>
  <si>
    <t xml:space="preserve">Q3) Calculate the Numbers of sales Rep by their name?
</t>
  </si>
  <si>
    <t>MAX</t>
  </si>
  <si>
    <t xml:space="preserve">Q4) Calculate the Max quantity of sales for each sales Rep?
</t>
  </si>
  <si>
    <t>MIN</t>
  </si>
  <si>
    <t xml:space="preserve">Q1) Calculate the Min quantity of sales for each sales Rep?
</t>
  </si>
  <si>
    <t>Total</t>
  </si>
  <si>
    <t xml:space="preserve">Q1) Calculate the total quantity of sales for each sales Rep?
</t>
  </si>
  <si>
    <t xml:space="preserve">Q2) Calculate the total quantity of sales for each Qtr?
</t>
  </si>
  <si>
    <t>SUMIF</t>
  </si>
  <si>
    <t xml:space="preserve">Q1) Calculate the total quantity for each sales rap , who obtained more than 50,000 sales quantity any QTR?
</t>
  </si>
  <si>
    <t>Find out the total revenue for each of the products mentioned in the table below</t>
  </si>
  <si>
    <t>Product</t>
  </si>
  <si>
    <t>Total Revenue
(Using SUMIFS)</t>
  </si>
  <si>
    <t>Pure Soft Detergent - 100ml</t>
  </si>
  <si>
    <t>Pure Soft Detergent - 200ml</t>
  </si>
  <si>
    <t>Pure Soft Detergent - 250ml</t>
  </si>
  <si>
    <t>Pure Soft Detergent - 500ml</t>
  </si>
  <si>
    <t>Detafast Stain Remover - 100ml</t>
  </si>
  <si>
    <t>Detafast Stain Remover - 200ml</t>
  </si>
  <si>
    <t>Detafast Stain Remover - 800ml</t>
  </si>
  <si>
    <t>Super Soft - 250ml</t>
  </si>
  <si>
    <t>Super Soft - 500ml</t>
  </si>
  <si>
    <t>Super Soft - 1 Litre</t>
  </si>
  <si>
    <t>Super Soft Bulk - 2 Litres</t>
  </si>
  <si>
    <t>Problem 2</t>
  </si>
  <si>
    <t>Find out the total revenue where the quantity of product sold is less than 100</t>
  </si>
  <si>
    <t>Total Revenue (Quantity &lt; 100) [Using SUMIFS]</t>
  </si>
  <si>
    <t>Problem 3</t>
  </si>
  <si>
    <t>Find out the total revenue in the month of August (8)</t>
  </si>
  <si>
    <t>Total Revenue in August (Using SUMIFS)</t>
  </si>
  <si>
    <t>Problem 4</t>
  </si>
  <si>
    <t>Find the total revenue of products for which the total revenue is greater than $2000, less than $2000, equals $2000 and does not equal $2000</t>
  </si>
  <si>
    <t>Greater than $2000</t>
  </si>
  <si>
    <t>Less than $2000</t>
  </si>
  <si>
    <t>Equals $2000</t>
  </si>
  <si>
    <t>Does not Equal $2000</t>
  </si>
  <si>
    <t>Sum (Using SUMIFS)</t>
  </si>
  <si>
    <t>Using Mixed Cell Referencing, create a multiplication matrix</t>
  </si>
  <si>
    <t>Savings A</t>
  </si>
  <si>
    <t>Savings B</t>
  </si>
  <si>
    <t>January</t>
  </si>
  <si>
    <t>Monthly Grow Rate</t>
  </si>
  <si>
    <t>February</t>
  </si>
  <si>
    <t>March</t>
  </si>
  <si>
    <t>April</t>
  </si>
  <si>
    <t>May</t>
  </si>
  <si>
    <t>June</t>
  </si>
  <si>
    <t>COGS</t>
  </si>
  <si>
    <t>Projected COGS Annual Decrease</t>
  </si>
  <si>
    <t xml:space="preserve">Conditional Formatting </t>
  </si>
  <si>
    <t>Sales Data</t>
  </si>
  <si>
    <t>Salesperson</t>
  </si>
  <si>
    <t>July</t>
  </si>
  <si>
    <t>August</t>
  </si>
  <si>
    <t>September</t>
  </si>
  <si>
    <t>October</t>
  </si>
  <si>
    <t>David Beckham</t>
  </si>
  <si>
    <t>Japp Stam</t>
  </si>
  <si>
    <t>Eric Judith</t>
  </si>
  <si>
    <t>Bruce Steve</t>
  </si>
  <si>
    <t>Gary Friend</t>
  </si>
  <si>
    <t>David Seaman</t>
  </si>
  <si>
    <t>Robert Greene</t>
  </si>
  <si>
    <t>Elizabeth Keen</t>
  </si>
  <si>
    <t>James Cameron</t>
  </si>
  <si>
    <t>Bob Pearce</t>
  </si>
  <si>
    <t>Richard Dunne</t>
  </si>
  <si>
    <t>Yusuf Poulsen</t>
  </si>
  <si>
    <t>James Rodriguez</t>
  </si>
  <si>
    <t>Jesse Ruth</t>
  </si>
  <si>
    <t>Anthony Martial</t>
  </si>
  <si>
    <t>Melissa Rudy</t>
  </si>
  <si>
    <t>Eva Cariello</t>
  </si>
  <si>
    <t>Juan Maria</t>
  </si>
  <si>
    <t>a.) Using conditional formatting, which sales person(s) met or exceeded a monthly target of $10,000 in May?</t>
  </si>
  <si>
    <t>b.) How many months had total sales of $150,000 or above?</t>
  </si>
  <si>
    <t>Determine savings from February to June if the monthly growth rate is 10%, using absolute cell referencing</t>
  </si>
  <si>
    <t>Determine COGS from 2017 to 2020 if the Projected COGS Annual Decrease is 10.00%, using absolute cell referencing</t>
  </si>
  <si>
    <t>Distributor ID</t>
  </si>
  <si>
    <t>Distributor Name</t>
  </si>
  <si>
    <t>Country</t>
  </si>
  <si>
    <t>Product Code</t>
  </si>
  <si>
    <t>Sales Channel</t>
  </si>
  <si>
    <t>Date Sold</t>
  </si>
  <si>
    <t>Month Sold</t>
  </si>
  <si>
    <t>Quantity</t>
  </si>
  <si>
    <t>Unit Price</t>
  </si>
  <si>
    <t>Revenue</t>
  </si>
  <si>
    <t>Devin Abbott</t>
  </si>
  <si>
    <t>France</t>
  </si>
  <si>
    <t>SUPA105</t>
  </si>
  <si>
    <t>Online</t>
  </si>
  <si>
    <t>Aphrodite Brennan</t>
  </si>
  <si>
    <t>Malawi</t>
  </si>
  <si>
    <t>Direct</t>
  </si>
  <si>
    <t>Guinevere Key</t>
  </si>
  <si>
    <t>Colombia</t>
  </si>
  <si>
    <t>Retail</t>
  </si>
  <si>
    <t>Zahir Fields</t>
  </si>
  <si>
    <t>Canada</t>
  </si>
  <si>
    <t>Deacon Craig</t>
  </si>
  <si>
    <t>Mongolia</t>
  </si>
  <si>
    <t>Brynne Mcgowan</t>
  </si>
  <si>
    <t>Finland</t>
  </si>
  <si>
    <t>Lani Sweet</t>
  </si>
  <si>
    <t>Vanuatu</t>
  </si>
  <si>
    <t>Noble Warner</t>
  </si>
  <si>
    <t>Burkina Faso</t>
  </si>
  <si>
    <t>SUPA104</t>
  </si>
  <si>
    <t>Levi Douglas</t>
  </si>
  <si>
    <t>Tanzania</t>
  </si>
  <si>
    <t>DETA800</t>
  </si>
  <si>
    <t>Jelani Odonnell</t>
  </si>
  <si>
    <t>Albania</t>
  </si>
  <si>
    <t>Jared Sandoval</t>
  </si>
  <si>
    <t>Botswana</t>
  </si>
  <si>
    <t>Hiroko Acevedo</t>
  </si>
  <si>
    <t>Burundi</t>
  </si>
  <si>
    <t>Rhona Clarke</t>
  </si>
  <si>
    <t>Zimbabwe</t>
  </si>
  <si>
    <t>Tad Mack</t>
  </si>
  <si>
    <t>Iceland</t>
  </si>
  <si>
    <t>Rama Goodwin</t>
  </si>
  <si>
    <t>Tunisia</t>
  </si>
  <si>
    <t>Keaton Wolfe</t>
  </si>
  <si>
    <t>French Southern Territories</t>
  </si>
  <si>
    <t>Samuel Ayala</t>
  </si>
  <si>
    <t>Brazil</t>
  </si>
  <si>
    <t>Doris Williams</t>
  </si>
  <si>
    <t>Trinidad and Tobago</t>
  </si>
  <si>
    <t>SUPA103</t>
  </si>
  <si>
    <t>Ingrid Bush</t>
  </si>
  <si>
    <t>Montserrat</t>
  </si>
  <si>
    <t>Nell Maddox</t>
  </si>
  <si>
    <t>Azerbaijan</t>
  </si>
  <si>
    <t>Benedict Byrd</t>
  </si>
  <si>
    <t>Mauritania</t>
  </si>
  <si>
    <t>Ethan Gregory</t>
  </si>
  <si>
    <t>Tuvalu</t>
  </si>
  <si>
    <t>Ursula Mcconnell</t>
  </si>
  <si>
    <t>Hungary</t>
  </si>
  <si>
    <t>Fletcher Jimenez</t>
  </si>
  <si>
    <t>Chad</t>
  </si>
  <si>
    <t>DETA200</t>
  </si>
  <si>
    <t>Isadora Mcclure</t>
  </si>
  <si>
    <t>Indonesia</t>
  </si>
  <si>
    <t>DETA100</t>
  </si>
  <si>
    <t>Liberty Mcbride</t>
  </si>
  <si>
    <t>Fiji</t>
  </si>
  <si>
    <t>Noble Gilbert</t>
  </si>
  <si>
    <t>United States</t>
  </si>
  <si>
    <t>Maxine Gentry</t>
  </si>
  <si>
    <t>Panama</t>
  </si>
  <si>
    <t>Melinda Cobb</t>
  </si>
  <si>
    <t>Uruguay</t>
  </si>
  <si>
    <t>PURA250</t>
  </si>
  <si>
    <t>Yael Carter</t>
  </si>
  <si>
    <t>Malaysia</t>
  </si>
  <si>
    <t>Kay Buckley</t>
  </si>
  <si>
    <t>Malta</t>
  </si>
  <si>
    <t>Athena Fitzpatrick</t>
  </si>
  <si>
    <t>Reunion</t>
  </si>
  <si>
    <t>Joy Vazquez</t>
  </si>
  <si>
    <t>Korea</t>
  </si>
  <si>
    <t>Amery Frazier</t>
  </si>
  <si>
    <t>Georgia</t>
  </si>
  <si>
    <t>Buckminster Hopkins</t>
  </si>
  <si>
    <t>Sierra Leone</t>
  </si>
  <si>
    <t>PURA200</t>
  </si>
  <si>
    <t>George Best</t>
  </si>
  <si>
    <t>Western Sahara</t>
  </si>
  <si>
    <t>Maxwell Parker</t>
  </si>
  <si>
    <t>Falkland Islands (Malvinas)</t>
  </si>
  <si>
    <t>Lance Little</t>
  </si>
  <si>
    <t>Croatia</t>
  </si>
  <si>
    <t>Gwendolyn Walton</t>
  </si>
  <si>
    <t>Cuba</t>
  </si>
  <si>
    <t>SUPA102</t>
  </si>
  <si>
    <t>Isaac Wolf</t>
  </si>
  <si>
    <t>PURA500</t>
  </si>
  <si>
    <t>Celeste Pugh</t>
  </si>
  <si>
    <t>Gabon</t>
  </si>
  <si>
    <t>Oprah Ellis</t>
  </si>
  <si>
    <t>Dominican Republic</t>
  </si>
  <si>
    <t>Emerson Beard</t>
  </si>
  <si>
    <t>Niue</t>
  </si>
  <si>
    <t>Renee Padilla</t>
  </si>
  <si>
    <t>Yemen</t>
  </si>
  <si>
    <t>Maite Henson</t>
  </si>
  <si>
    <t>Bangladesh</t>
  </si>
  <si>
    <t>Ivory Chang</t>
  </si>
  <si>
    <t>Tonga</t>
  </si>
  <si>
    <t>Clark Weaver</t>
  </si>
  <si>
    <t>Palau</t>
  </si>
  <si>
    <t>Ima Cummings</t>
  </si>
  <si>
    <t>Philippines</t>
  </si>
  <si>
    <t>Adria Kaufman</t>
  </si>
  <si>
    <t>Bouvet Island</t>
  </si>
  <si>
    <t>Nyssa Quinn</t>
  </si>
  <si>
    <t>Cocos (Keeling) Islands</t>
  </si>
  <si>
    <t>Amir Alexander</t>
  </si>
  <si>
    <t>Liberia</t>
  </si>
  <si>
    <t>Imogene Bradshaw</t>
  </si>
  <si>
    <t>Niger</t>
  </si>
  <si>
    <t>Gwendolyn Mccarty</t>
  </si>
  <si>
    <t>Madagascar</t>
  </si>
  <si>
    <t>Bell Prince</t>
  </si>
  <si>
    <t>Guinea</t>
  </si>
  <si>
    <t>Katelyn Joseph</t>
  </si>
  <si>
    <t>Slovenia</t>
  </si>
  <si>
    <t>Robert Juarez</t>
  </si>
  <si>
    <t>Svalbard and Jan Mayen</t>
  </si>
  <si>
    <t>Jerry Alvarado</t>
  </si>
  <si>
    <t>Korea, Republic of</t>
  </si>
  <si>
    <t>PURA100</t>
  </si>
  <si>
    <t>India Gilbert</t>
  </si>
  <si>
    <t>Denmark</t>
  </si>
  <si>
    <t>Iliana Porter</t>
  </si>
  <si>
    <t>Poland</t>
  </si>
  <si>
    <t>Deanna Santana</t>
  </si>
  <si>
    <t>Solomon Islands</t>
  </si>
  <si>
    <t>Ivor Mclaughlin</t>
  </si>
  <si>
    <t>United States Minor Outlying Islands</t>
  </si>
  <si>
    <t>Latifah Wall</t>
  </si>
  <si>
    <t>Guadeloupe</t>
  </si>
  <si>
    <t>Anika Tillman</t>
  </si>
  <si>
    <t>Paul Duke</t>
  </si>
  <si>
    <t>Puerto Rico</t>
  </si>
  <si>
    <t>Sawyer Stokes</t>
  </si>
  <si>
    <t>Xerxes Smith</t>
  </si>
  <si>
    <t>Wanda Garza</t>
  </si>
  <si>
    <t>Kyrgyzstan</t>
  </si>
  <si>
    <t>Anjolie Hicks</t>
  </si>
  <si>
    <t>Turks and Caicos Islands</t>
  </si>
  <si>
    <t>Asher Weber</t>
  </si>
  <si>
    <t>Macedonia</t>
  </si>
  <si>
    <t>Mercedes Humphrey</t>
  </si>
  <si>
    <t>Turkey</t>
  </si>
  <si>
    <t>Hayes Rollins</t>
  </si>
  <si>
    <t>Nepal</t>
  </si>
  <si>
    <t>Josiah Yates</t>
  </si>
  <si>
    <t>Winifred Cantu</t>
  </si>
  <si>
    <t>Kazakhstan</t>
  </si>
  <si>
    <t>Germaine Kidd</t>
  </si>
  <si>
    <t>Kenyon Joyce</t>
  </si>
  <si>
    <t>Joel Rivers</t>
  </si>
  <si>
    <t>Australia</t>
  </si>
  <si>
    <t>Colby Knapp</t>
  </si>
  <si>
    <t>Pakistan</t>
  </si>
  <si>
    <t>Vance Campos</t>
  </si>
  <si>
    <t>Syrian Arab Republic</t>
  </si>
  <si>
    <t>Lael Gould</t>
  </si>
  <si>
    <t>El Salvador</t>
  </si>
  <si>
    <t>Jane Hernandez</t>
  </si>
  <si>
    <t>Dara Cunningham</t>
  </si>
  <si>
    <t>Saint Helena</t>
  </si>
  <si>
    <t>Colette Sargent</t>
  </si>
  <si>
    <t>Norfolk Island</t>
  </si>
  <si>
    <t>Shea Cortez</t>
  </si>
  <si>
    <t>India</t>
  </si>
  <si>
    <t>Cyrus Whitley</t>
  </si>
  <si>
    <t>Eleanor Hopper</t>
  </si>
  <si>
    <t>Forrest Macdonald</t>
  </si>
  <si>
    <t>New Caledonia</t>
  </si>
  <si>
    <t>Desirae Perkins</t>
  </si>
  <si>
    <t>Chile</t>
  </si>
  <si>
    <t>Barrett Mckinney</t>
  </si>
  <si>
    <t>Basil Vang</t>
  </si>
  <si>
    <t>Moldova</t>
  </si>
  <si>
    <t>Noel Key</t>
  </si>
  <si>
    <t>Gambia</t>
  </si>
  <si>
    <t>Ebony Mercer</t>
  </si>
  <si>
    <t>Cape Verde</t>
  </si>
  <si>
    <t>Isaac Cooper</t>
  </si>
  <si>
    <t>Netherlands Antilles</t>
  </si>
  <si>
    <t>James Spencer</t>
  </si>
  <si>
    <t>Clark Orr</t>
  </si>
  <si>
    <t>Phillip Perkins</t>
  </si>
  <si>
    <t>Nigeria</t>
  </si>
  <si>
    <t>Uriel Benton</t>
  </si>
  <si>
    <t>South Africa</t>
  </si>
  <si>
    <t>Aretha Patton</t>
  </si>
  <si>
    <t>Thomas Barnes</t>
  </si>
  <si>
    <t>Mayotte</t>
  </si>
  <si>
    <t>Victoria Solis</t>
  </si>
  <si>
    <t>Arsenio Knowles</t>
  </si>
  <si>
    <t>Ryder Conner</t>
  </si>
  <si>
    <t>Virgin Islands, British</t>
  </si>
  <si>
    <t>Roary Dixon</t>
  </si>
  <si>
    <t>Saudi Arabia</t>
  </si>
  <si>
    <t>Silas Battle</t>
  </si>
  <si>
    <t>Leonard Cardenas</t>
  </si>
  <si>
    <t>Brittany Burris</t>
  </si>
  <si>
    <t>Petra Mckenzie</t>
  </si>
  <si>
    <t>Morocco</t>
  </si>
  <si>
    <t>Angela Wise</t>
  </si>
  <si>
    <t>USE DATASET WORKSHEET</t>
  </si>
  <si>
    <t xml:space="preserve">Q2) Calculate the number of sales rep ?
</t>
  </si>
  <si>
    <t>VLOOKUP</t>
  </si>
  <si>
    <t>Problem 1a</t>
  </si>
  <si>
    <t>You were given the small subset of data from your client:</t>
  </si>
  <si>
    <t>Your team has been given a list of transactions that require additional follow up.</t>
  </si>
  <si>
    <t>Name</t>
  </si>
  <si>
    <t>Problem 1b</t>
  </si>
  <si>
    <t>Problem 1c</t>
  </si>
  <si>
    <t>Identify the Sales Channel and Quantity sold and Revenue associated with the Distributor IDs below.</t>
  </si>
  <si>
    <t>Identify the associated distributors below using vlookup on Table above</t>
  </si>
  <si>
    <t>Using the Vlookup data worksheet, lets pull the sales channel for each Distributor ID</t>
  </si>
  <si>
    <t>Problem 1A</t>
  </si>
  <si>
    <t># of sales
Using COUNTIF</t>
  </si>
  <si>
    <t>Count the number of sales for which revenue meets the following criteria:</t>
  </si>
  <si>
    <t>Greater than $1000</t>
  </si>
  <si>
    <t>Less than $1000</t>
  </si>
  <si>
    <t>Equals $1000</t>
  </si>
  <si>
    <t>Does not Equal $1000</t>
  </si>
  <si>
    <t>Count (Using COUNTIFS)</t>
  </si>
  <si>
    <t>Problem 1B</t>
  </si>
  <si>
    <t>Count the number of sales occurring in each of the sales channels.</t>
  </si>
  <si>
    <t># of sales
(Using COUNTIFS)</t>
  </si>
  <si>
    <t>Count the number of sales with quantities less than 100, greater than 100, equal to 100, or not equal to 100.</t>
  </si>
  <si>
    <t>Greater than 100</t>
  </si>
  <si>
    <t>Less than 100</t>
  </si>
  <si>
    <t>Equals 100</t>
  </si>
  <si>
    <t>Does not Equal 100</t>
  </si>
  <si>
    <t>Find the number of sales of each of the following products using Dataset Worksheet</t>
  </si>
  <si>
    <t>Column1</t>
  </si>
  <si>
    <t xml:space="preserve"> </t>
  </si>
  <si>
    <t>Column2</t>
  </si>
  <si>
    <t>Column3</t>
  </si>
  <si>
    <t>Japp Stam &amp; Jesse Ruth</t>
  </si>
  <si>
    <t>Total Sales</t>
  </si>
  <si>
    <t>c.) How many sales in the month of July were more than the average?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</si>
</sst>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1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_(&quot;$&quot;* #,##0_);_(&quot;$&quot;* \(#,##0\);_(&quot;$&quot;* &quot;-&quot;??_);_(@_)"/>
    <numFmt numFmtId="167" formatCode="_(* #,##0_);_(* \(#,##0\);_(* &quot;-&quot;_);@_)"/>
    <numFmt numFmtId="168" formatCode="&quot;$&quot;#,##0.00"/>
    <numFmt numFmtId="169" formatCode="_-* #,##0_-;\-* #,##0_-;_-* &quot;-&quot;??_-;_-@_-"/>
    <numFmt numFmtId="170" formatCode="0%_);\(0%\)"/>
    <numFmt numFmtId="171" formatCode="&quot;$&quot;#,##0"/>
  </numFmts>
  <fonts count="68">
    <font>
      <sz val="12"/>
      <color theme="1"/>
      <name val="Century Gothic"/>
      <family val="2"/>
    </font>
    <font>
      <sz val="11"/>
      <color theme="1"/>
      <name val="Calibri"/>
      <family val="2"/>
      <scheme val="minor"/>
    </font>
    <font>
      <sz val="12"/>
      <color theme="1"/>
      <name val="Century Gothic"/>
      <family val="2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11"/>
      <color rgb="FF602320"/>
      <name val="Calibri"/>
      <family val="2"/>
      <scheme val="minor"/>
    </font>
    <font>
      <b/>
      <sz val="11"/>
      <color rgb="FF640000"/>
      <name val="Calibri"/>
      <family val="2"/>
      <scheme val="minor"/>
    </font>
    <font>
      <b/>
      <sz val="10"/>
      <color theme="0"/>
      <name val="Calibri  "/>
    </font>
    <font>
      <sz val="10"/>
      <name val="Calibri  "/>
    </font>
    <font>
      <sz val="9"/>
      <color theme="1"/>
      <name val="Calibri"/>
      <family val="2"/>
      <scheme val="minor"/>
    </font>
    <font>
      <b/>
      <u/>
      <sz val="11"/>
      <color rgb="FF640000"/>
      <name val="Calibri"/>
      <family val="2"/>
      <scheme val="minor"/>
    </font>
    <font>
      <sz val="11"/>
      <color rgb="FF640000"/>
      <name val="Arial"/>
      <family val="2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9"/>
      <color rgb="FF602320"/>
      <name val="Calibri"/>
      <family val="2"/>
      <scheme val="minor"/>
    </font>
    <font>
      <b/>
      <sz val="10"/>
      <name val="Calibri"/>
      <family val="2"/>
      <scheme val="minor"/>
    </font>
    <font>
      <b/>
      <u val="double"/>
      <sz val="14"/>
      <name val="Trebuchet MS"/>
      <family val="2"/>
    </font>
    <font>
      <b/>
      <u val="double"/>
      <sz val="22"/>
      <name val="Trebuchet MS"/>
      <family val="2"/>
    </font>
    <font>
      <b/>
      <sz val="22"/>
      <name val="Trebuchet MS"/>
      <family val="2"/>
    </font>
    <font>
      <sz val="11"/>
      <color theme="1"/>
      <name val="Trebuchet MS"/>
      <family val="2"/>
    </font>
    <font>
      <b/>
      <sz val="12"/>
      <name val="Trebuchet MS"/>
      <family val="2"/>
    </font>
    <font>
      <b/>
      <u/>
      <sz val="14"/>
      <color rgb="FF602320"/>
      <name val="Trebuchet MS"/>
      <family val="2"/>
    </font>
    <font>
      <b/>
      <sz val="10"/>
      <name val="Trebuchet MS"/>
      <family val="2"/>
    </font>
    <font>
      <sz val="10"/>
      <color rgb="FF000000"/>
      <name val="Trebuchet MS"/>
      <family val="2"/>
    </font>
    <font>
      <sz val="10"/>
      <color theme="1"/>
      <name val="Trebuchet MS"/>
      <family val="2"/>
    </font>
    <font>
      <sz val="10"/>
      <name val="Trebuchet MS"/>
      <family val="2"/>
    </font>
    <font>
      <b/>
      <sz val="11"/>
      <color theme="1"/>
      <name val="Trebuchet MS"/>
      <family val="2"/>
    </font>
    <font>
      <b/>
      <sz val="12"/>
      <color theme="1"/>
      <name val="Century Gothic"/>
      <family val="2"/>
    </font>
    <font>
      <b/>
      <sz val="10"/>
      <color theme="0"/>
      <name val="Arial"/>
      <family val="2"/>
    </font>
    <font>
      <sz val="10"/>
      <color theme="1" tint="4.9989318521683403E-2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u val="double"/>
      <sz val="14"/>
      <color theme="3"/>
      <name val="Calibri Light"/>
      <family val="2"/>
      <scheme val="major"/>
    </font>
    <font>
      <sz val="12"/>
      <color theme="1" tint="4.9989318521683403E-2"/>
      <name val="Century Gothic"/>
      <family val="2"/>
    </font>
    <font>
      <sz val="10"/>
      <name val="Arial"/>
      <family val="2"/>
    </font>
    <font>
      <b/>
      <u/>
      <sz val="10"/>
      <color theme="3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6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9"/>
      <color rgb="FF9C0006"/>
      <name val="Arial"/>
      <family val="2"/>
    </font>
    <font>
      <b/>
      <sz val="9"/>
      <color rgb="FFFA7D00"/>
      <name val="Arial"/>
      <family val="2"/>
    </font>
    <font>
      <b/>
      <sz val="9"/>
      <color theme="0"/>
      <name val="Calibri"/>
      <family val="2"/>
      <scheme val="minor"/>
    </font>
    <font>
      <i/>
      <sz val="9"/>
      <color rgb="FF7F7F7F"/>
      <name val="Calibri"/>
      <family val="2"/>
      <scheme val="minor"/>
    </font>
    <font>
      <sz val="9"/>
      <color rgb="FF006100"/>
      <name val="Arial"/>
      <family val="2"/>
    </font>
    <font>
      <b/>
      <sz val="9"/>
      <color theme="3"/>
      <name val="Arial"/>
      <family val="2"/>
    </font>
    <font>
      <b/>
      <sz val="9"/>
      <color theme="3"/>
      <name val="Calibri Light"/>
      <family val="2"/>
      <scheme val="major"/>
    </font>
    <font>
      <sz val="9"/>
      <color theme="3"/>
      <name val="Calibri Light"/>
      <family val="2"/>
      <scheme val="major"/>
    </font>
    <font>
      <sz val="9"/>
      <color rgb="FF3F3F76"/>
      <name val="Calibri"/>
      <family val="2"/>
      <scheme val="minor"/>
    </font>
    <font>
      <sz val="9"/>
      <color rgb="FFFA7D00"/>
      <name val="Calibri"/>
      <family val="2"/>
      <scheme val="minor"/>
    </font>
    <font>
      <sz val="9"/>
      <color rgb="FF9C6500"/>
      <name val="Arial"/>
      <family val="2"/>
    </font>
    <font>
      <b/>
      <sz val="9"/>
      <color rgb="FF3F3F3F"/>
      <name val="Calibri"/>
      <family val="2"/>
      <scheme val="minor"/>
    </font>
    <font>
      <b/>
      <sz val="9"/>
      <color theme="3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theme="3"/>
      <name val="Calibri Light"/>
      <family val="2"/>
      <scheme val="major"/>
    </font>
    <font>
      <b/>
      <sz val="9"/>
      <color theme="1"/>
      <name val="Calibri Light"/>
      <family val="2"/>
      <scheme val="major"/>
    </font>
    <font>
      <b/>
      <u/>
      <sz val="14"/>
      <color theme="3"/>
      <name val="Calibri"/>
      <family val="2"/>
      <scheme val="minor"/>
    </font>
    <font>
      <b/>
      <sz val="14"/>
      <color theme="3"/>
      <name val="Calibri"/>
      <family val="2"/>
      <scheme val="minor"/>
    </font>
    <font>
      <u/>
      <sz val="9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0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640000"/>
        <bgColor indexed="64"/>
      </patternFill>
    </fill>
    <fill>
      <patternFill patternType="solid">
        <fgColor theme="6"/>
        <bgColor rgb="FF000000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/>
        <bgColor indexed="64"/>
      </patternFill>
    </fill>
    <fill>
      <patternFill patternType="solid">
        <fgColor theme="0"/>
        <bgColor theme="6" tint="0.79998168889431442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rgb="FFFCD4B6"/>
        <bgColor indexed="64"/>
      </patternFill>
    </fill>
    <fill>
      <patternFill patternType="solid">
        <fgColor rgb="FFE8E6DF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theme="4" tint="0.79998168889431442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3"/>
      </bottom>
      <diagonal/>
    </border>
    <border>
      <left/>
      <right/>
      <top style="thin">
        <color theme="3"/>
      </top>
      <bottom style="thin">
        <color theme="3"/>
      </bottom>
      <diagonal/>
    </border>
    <border>
      <left style="thin">
        <color theme="6"/>
      </left>
      <right/>
      <top style="thin">
        <color theme="3"/>
      </top>
      <bottom style="thin">
        <color theme="3"/>
      </bottom>
      <diagonal/>
    </border>
    <border>
      <left/>
      <right style="thin">
        <color theme="6"/>
      </right>
      <top style="thin">
        <color theme="3"/>
      </top>
      <bottom style="thin">
        <color theme="3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indexed="64"/>
      </right>
      <top/>
      <bottom style="thin">
        <color rgb="FF602320"/>
      </bottom>
      <diagonal/>
    </border>
    <border>
      <left/>
      <right/>
      <top/>
      <bottom style="thin">
        <color rgb="FF60232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 style="thin">
        <color rgb="FF602320"/>
      </bottom>
      <diagonal/>
    </border>
    <border>
      <left/>
      <right/>
      <top/>
      <bottom style="medium">
        <color rgb="FF602320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rgb="FF602320"/>
      </bottom>
      <diagonal/>
    </border>
    <border>
      <left style="thin">
        <color auto="1"/>
      </left>
      <right style="thin">
        <color indexed="64"/>
      </right>
      <top style="thin">
        <color rgb="FF602320"/>
      </top>
      <bottom style="thin">
        <color indexed="64"/>
      </bottom>
      <diagonal/>
    </border>
    <border>
      <left style="thin">
        <color auto="1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rgb="FF60232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rgb="FF602320"/>
      </bottom>
      <diagonal/>
    </border>
    <border>
      <left/>
      <right/>
      <top style="thin">
        <color rgb="FF602320"/>
      </top>
      <bottom style="thin">
        <color rgb="FF60232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602320"/>
      </left>
      <right style="thin">
        <color rgb="FF602320"/>
      </right>
      <top style="thin">
        <color rgb="FF602320"/>
      </top>
      <bottom style="thin">
        <color rgb="FF602320"/>
      </bottom>
      <diagonal/>
    </border>
    <border>
      <left/>
      <right/>
      <top style="thin">
        <color theme="3"/>
      </top>
      <bottom/>
      <diagonal/>
    </border>
    <border>
      <left/>
      <right/>
      <top style="thin">
        <color theme="6" tint="0.3999755851924192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4" tint="0.39997558519241921"/>
      </left>
      <right/>
      <top style="thin">
        <color theme="3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indexed="64"/>
      </right>
      <top style="thin">
        <color theme="4" tint="0.39997558519241921"/>
      </top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thin">
        <color theme="4"/>
      </bottom>
      <diagonal/>
    </border>
    <border>
      <left/>
      <right/>
      <top style="medium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/>
      <top style="thin">
        <color theme="4"/>
      </top>
      <bottom style="medium">
        <color theme="4"/>
      </bottom>
      <diagonal/>
    </border>
    <border>
      <left style="thin">
        <color theme="6"/>
      </left>
      <right/>
      <top style="thin">
        <color theme="3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theme="3"/>
      </top>
      <bottom style="thin">
        <color theme="3"/>
      </bottom>
      <diagonal/>
    </border>
    <border>
      <left style="thin">
        <color auto="1"/>
      </left>
      <right style="thin">
        <color indexed="64"/>
      </right>
      <top style="thin">
        <color theme="3"/>
      </top>
      <bottom style="thin">
        <color theme="3"/>
      </bottom>
      <diagonal/>
    </border>
    <border>
      <left style="thin">
        <color theme="4"/>
      </left>
      <right/>
      <top style="thin">
        <color theme="3"/>
      </top>
      <bottom style="thin">
        <color theme="3"/>
      </bottom>
      <diagonal/>
    </border>
    <border>
      <left style="thin">
        <color indexed="64"/>
      </left>
      <right style="thin">
        <color indexed="64"/>
      </right>
      <top style="thin">
        <color theme="3"/>
      </top>
      <bottom/>
      <diagonal/>
    </border>
    <border>
      <left style="thin">
        <color theme="4"/>
      </left>
      <right/>
      <top style="thin">
        <color indexed="64"/>
      </top>
      <bottom/>
      <diagonal/>
    </border>
    <border>
      <left style="thin">
        <color theme="4"/>
      </left>
      <right/>
      <top style="thin">
        <color theme="3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theme="3"/>
      </top>
      <bottom style="thin">
        <color theme="4" tint="0.39997558519241921"/>
      </bottom>
      <diagonal/>
    </border>
  </borders>
  <cellStyleXfs count="39">
    <xf numFmtId="0" fontId="0" fillId="0" borderId="0"/>
    <xf numFmtId="164" fontId="2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9" fillId="0" borderId="0" applyAlignment="0" applyProtection="0"/>
    <xf numFmtId="44" fontId="13" fillId="0" borderId="0" applyFont="0" applyFill="0" applyBorder="0" applyAlignment="0" applyProtection="0"/>
    <xf numFmtId="167" fontId="13" fillId="0" borderId="0"/>
    <xf numFmtId="9" fontId="1" fillId="0" borderId="0" applyFont="0" applyFill="0" applyBorder="0" applyAlignment="0" applyProtection="0"/>
    <xf numFmtId="49" fontId="61" fillId="0" borderId="0" applyAlignment="0" applyProtection="0"/>
    <xf numFmtId="49" fontId="51" fillId="0" borderId="34" applyFill="0" applyProtection="0">
      <alignment horizontal="right" wrapText="1"/>
    </xf>
    <xf numFmtId="49" fontId="52" fillId="0" borderId="0" applyProtection="0">
      <alignment wrapText="1"/>
    </xf>
    <xf numFmtId="49" fontId="53" fillId="0" borderId="35" applyFill="0" applyProtection="0">
      <alignment horizontal="right" wrapText="1"/>
    </xf>
    <xf numFmtId="49" fontId="53" fillId="0" borderId="0" applyProtection="0">
      <alignment wrapText="1"/>
    </xf>
    <xf numFmtId="0" fontId="50" fillId="13" borderId="0" applyNumberFormat="0" applyBorder="0" applyAlignment="0" applyProtection="0"/>
    <xf numFmtId="0" fontId="46" fillId="14" borderId="0" applyNumberFormat="0" applyBorder="0" applyAlignment="0" applyProtection="0"/>
    <xf numFmtId="0" fontId="56" fillId="15" borderId="0" applyNumberFormat="0" applyBorder="0" applyAlignment="0" applyProtection="0"/>
    <xf numFmtId="0" fontId="54" fillId="16" borderId="24" applyNumberFormat="0" applyAlignment="0" applyProtection="0"/>
    <xf numFmtId="0" fontId="57" fillId="17" borderId="25" applyNumberFormat="0" applyAlignment="0" applyProtection="0"/>
    <xf numFmtId="0" fontId="47" fillId="17" borderId="24" applyNumberFormat="0" applyAlignment="0" applyProtection="0"/>
    <xf numFmtId="0" fontId="55" fillId="0" borderId="26" applyNumberFormat="0" applyFill="0" applyAlignment="0" applyProtection="0"/>
    <xf numFmtId="0" fontId="48" fillId="18" borderId="27" applyNumberFormat="0" applyAlignment="0" applyProtection="0"/>
    <xf numFmtId="0" fontId="13" fillId="19" borderId="28" applyNumberFormat="0" applyAlignment="0" applyProtection="0"/>
    <xf numFmtId="0" fontId="49" fillId="0" borderId="0" applyNumberFormat="0" applyFill="0" applyBorder="0" applyAlignment="0" applyProtection="0"/>
    <xf numFmtId="0" fontId="62" fillId="0" borderId="38" applyNumberFormat="0" applyFill="0" applyAlignment="0" applyProtection="0"/>
    <xf numFmtId="167" fontId="58" fillId="0" borderId="0" applyNumberFormat="0" applyFill="0" applyBorder="0" applyAlignment="0" applyProtection="0"/>
    <xf numFmtId="167" fontId="13" fillId="20" borderId="0" applyNumberFormat="0" applyFont="0" applyBorder="0" applyAlignment="0" applyProtection="0"/>
    <xf numFmtId="0" fontId="13" fillId="0" borderId="0" applyFill="0" applyBorder="0" applyProtection="0"/>
    <xf numFmtId="167" fontId="13" fillId="21" borderId="0" applyNumberFormat="0" applyFont="0" applyBorder="0" applyAlignment="0" applyProtection="0"/>
    <xf numFmtId="170" fontId="13" fillId="0" borderId="0" applyFill="0" applyBorder="0" applyAlignment="0" applyProtection="0"/>
    <xf numFmtId="0" fontId="59" fillId="0" borderId="0" applyNumberFormat="0" applyAlignment="0" applyProtection="0"/>
    <xf numFmtId="0" fontId="58" fillId="0" borderId="34" applyFill="0" applyProtection="0">
      <alignment horizontal="right" wrapText="1"/>
    </xf>
    <xf numFmtId="0" fontId="58" fillId="0" borderId="0" applyFill="0" applyProtection="0">
      <alignment wrapText="1"/>
    </xf>
    <xf numFmtId="0" fontId="58" fillId="0" borderId="36" applyFill="0" applyProtection="0">
      <alignment wrapText="1"/>
    </xf>
    <xf numFmtId="167" fontId="60" fillId="0" borderId="37" applyNumberFormat="0" applyFill="0" applyAlignment="0" applyProtection="0"/>
    <xf numFmtId="0" fontId="36" fillId="0" borderId="0" applyAlignment="0" applyProtection="0"/>
    <xf numFmtId="0" fontId="60" fillId="0" borderId="38" applyNumberFormat="0" applyFill="0" applyAlignment="0" applyProtection="0"/>
    <xf numFmtId="0" fontId="40" fillId="0" borderId="0"/>
    <xf numFmtId="164" fontId="13" fillId="0" borderId="0" applyFont="0" applyFill="0" applyBorder="0" applyAlignment="0" applyProtection="0"/>
    <xf numFmtId="167" fontId="65" fillId="0" borderId="0" applyNumberFormat="0" applyFill="0" applyBorder="0" applyAlignment="0" applyProtection="0"/>
  </cellStyleXfs>
  <cellXfs count="174">
    <xf numFmtId="0" fontId="0" fillId="0" borderId="0" xfId="0"/>
    <xf numFmtId="0" fontId="3" fillId="2" borderId="1" xfId="0" applyFont="1" applyFill="1" applyBorder="1"/>
    <xf numFmtId="0" fontId="4" fillId="0" borderId="1" xfId="0" applyFont="1" applyBorder="1"/>
    <xf numFmtId="164" fontId="6" fillId="3" borderId="1" xfId="1" applyFont="1" applyFill="1" applyBorder="1"/>
    <xf numFmtId="0" fontId="3" fillId="0" borderId="1" xfId="0" applyFont="1" applyBorder="1"/>
    <xf numFmtId="0" fontId="7" fillId="4" borderId="1" xfId="0" applyFont="1" applyFill="1" applyBorder="1"/>
    <xf numFmtId="0" fontId="6" fillId="4" borderId="1" xfId="0" applyFont="1" applyFill="1" applyBorder="1"/>
    <xf numFmtId="0" fontId="5" fillId="0" borderId="0" xfId="2"/>
    <xf numFmtId="0" fontId="3" fillId="0" borderId="1" xfId="2" applyFont="1" applyBorder="1"/>
    <xf numFmtId="0" fontId="4" fillId="0" borderId="1" xfId="2" applyFont="1" applyBorder="1"/>
    <xf numFmtId="0" fontId="7" fillId="4" borderId="1" xfId="2" applyFont="1" applyFill="1" applyBorder="1"/>
    <xf numFmtId="0" fontId="6" fillId="4" borderId="1" xfId="2" applyFont="1" applyFill="1" applyBorder="1"/>
    <xf numFmtId="0" fontId="6" fillId="0" borderId="1" xfId="2" applyFont="1" applyBorder="1"/>
    <xf numFmtId="0" fontId="3" fillId="5" borderId="1" xfId="2" applyFont="1" applyFill="1" applyBorder="1"/>
    <xf numFmtId="0" fontId="4" fillId="5" borderId="1" xfId="2" applyFont="1" applyFill="1" applyBorder="1"/>
    <xf numFmtId="0" fontId="3" fillId="6" borderId="1" xfId="2" applyFont="1" applyFill="1" applyBorder="1"/>
    <xf numFmtId="0" fontId="5" fillId="5" borderId="0" xfId="2" applyFill="1"/>
    <xf numFmtId="165" fontId="6" fillId="7" borderId="1" xfId="3" applyNumberFormat="1" applyFont="1" applyFill="1" applyBorder="1"/>
    <xf numFmtId="165" fontId="6" fillId="3" borderId="1" xfId="3" applyNumberFormat="1" applyFont="1" applyFill="1" applyBorder="1"/>
    <xf numFmtId="0" fontId="5" fillId="0" borderId="0" xfId="2" applyAlignment="1">
      <alignment wrapText="1"/>
    </xf>
    <xf numFmtId="0" fontId="8" fillId="0" borderId="0" xfId="2" applyFont="1"/>
    <xf numFmtId="0" fontId="10" fillId="0" borderId="0" xfId="4" applyFont="1"/>
    <xf numFmtId="165" fontId="11" fillId="8" borderId="2" xfId="3" applyNumberFormat="1" applyFont="1" applyFill="1" applyBorder="1" applyAlignment="1">
      <alignment horizontal="left" vertical="top"/>
    </xf>
    <xf numFmtId="0" fontId="11" fillId="8" borderId="2" xfId="2" applyFont="1" applyFill="1" applyBorder="1" applyAlignment="1">
      <alignment horizontal="left" vertical="top" wrapText="1"/>
    </xf>
    <xf numFmtId="0" fontId="12" fillId="5" borderId="3" xfId="2" applyFont="1" applyFill="1" applyBorder="1" applyAlignment="1">
      <alignment horizontal="left" vertical="top"/>
    </xf>
    <xf numFmtId="0" fontId="12" fillId="5" borderId="3" xfId="0" applyFont="1" applyFill="1" applyBorder="1" applyAlignment="1">
      <alignment horizontal="left" vertical="top"/>
    </xf>
    <xf numFmtId="0" fontId="14" fillId="0" borderId="0" xfId="0" applyFont="1"/>
    <xf numFmtId="165" fontId="11" fillId="8" borderId="4" xfId="3" applyNumberFormat="1" applyFont="1" applyFill="1" applyBorder="1" applyAlignment="1">
      <alignment vertical="top"/>
    </xf>
    <xf numFmtId="0" fontId="14" fillId="0" borderId="0" xfId="4" applyFont="1"/>
    <xf numFmtId="0" fontId="15" fillId="0" borderId="0" xfId="2" applyFont="1"/>
    <xf numFmtId="0" fontId="16" fillId="0" borderId="0" xfId="0" applyFont="1"/>
    <xf numFmtId="165" fontId="11" fillId="8" borderId="1" xfId="3" applyNumberFormat="1" applyFont="1" applyFill="1" applyBorder="1" applyAlignment="1">
      <alignment vertical="top"/>
    </xf>
    <xf numFmtId="165" fontId="11" fillId="8" borderId="4" xfId="3" applyNumberFormat="1" applyFont="1" applyFill="1" applyBorder="1" applyAlignment="1">
      <alignment horizontal="left" vertical="top"/>
    </xf>
    <xf numFmtId="0" fontId="17" fillId="0" borderId="0" xfId="0" applyFont="1"/>
    <xf numFmtId="0" fontId="17" fillId="0" borderId="6" xfId="0" applyFont="1" applyBorder="1"/>
    <xf numFmtId="167" fontId="17" fillId="0" borderId="1" xfId="0" applyNumberFormat="1" applyFont="1" applyBorder="1"/>
    <xf numFmtId="167" fontId="18" fillId="9" borderId="7" xfId="0" applyNumberFormat="1" applyFont="1" applyFill="1" applyBorder="1" applyAlignment="1">
      <alignment horizontal="left" vertical="top" wrapText="1"/>
    </xf>
    <xf numFmtId="167" fontId="18" fillId="9" borderId="8" xfId="0" applyNumberFormat="1" applyFont="1" applyFill="1" applyBorder="1" applyAlignment="1">
      <alignment horizontal="left" vertical="top" wrapText="1"/>
    </xf>
    <xf numFmtId="167" fontId="18" fillId="9" borderId="1" xfId="0" applyNumberFormat="1" applyFont="1" applyFill="1" applyBorder="1" applyAlignment="1">
      <alignment horizontal="left" vertical="top" wrapText="1"/>
    </xf>
    <xf numFmtId="1" fontId="18" fillId="9" borderId="7" xfId="0" applyNumberFormat="1" applyFont="1" applyFill="1" applyBorder="1" applyAlignment="1">
      <alignment horizontal="center" vertical="top" wrapText="1"/>
    </xf>
    <xf numFmtId="167" fontId="19" fillId="3" borderId="9" xfId="0" applyNumberFormat="1" applyFont="1" applyFill="1" applyBorder="1" applyAlignment="1">
      <alignment vertical="center"/>
    </xf>
    <xf numFmtId="0" fontId="17" fillId="0" borderId="10" xfId="0" applyFont="1" applyBorder="1"/>
    <xf numFmtId="167" fontId="18" fillId="9" borderId="11" xfId="0" applyNumberFormat="1" applyFont="1" applyFill="1" applyBorder="1" applyAlignment="1">
      <alignment horizontal="left" vertical="top" wrapText="1"/>
    </xf>
    <xf numFmtId="167" fontId="0" fillId="0" borderId="0" xfId="0" applyNumberFormat="1"/>
    <xf numFmtId="49" fontId="20" fillId="0" borderId="12" xfId="0" applyNumberFormat="1" applyFont="1" applyBorder="1" applyAlignment="1">
      <alignment horizontal="right" wrapText="1"/>
    </xf>
    <xf numFmtId="0" fontId="17" fillId="0" borderId="13" xfId="0" applyFont="1" applyBorder="1"/>
    <xf numFmtId="167" fontId="18" fillId="9" borderId="14" xfId="0" applyNumberFormat="1" applyFont="1" applyFill="1" applyBorder="1" applyAlignment="1">
      <alignment horizontal="left" vertical="top" wrapText="1"/>
    </xf>
    <xf numFmtId="166" fontId="17" fillId="0" borderId="15" xfId="0" applyNumberFormat="1" applyFont="1" applyBorder="1" applyAlignment="1">
      <alignment horizontal="right"/>
    </xf>
    <xf numFmtId="167" fontId="0" fillId="0" borderId="16" xfId="0" applyNumberFormat="1" applyBorder="1"/>
    <xf numFmtId="9" fontId="17" fillId="0" borderId="17" xfId="0" applyNumberFormat="1" applyFont="1" applyBorder="1" applyAlignment="1">
      <alignment horizontal="right"/>
    </xf>
    <xf numFmtId="167" fontId="17" fillId="0" borderId="0" xfId="0" applyNumberFormat="1" applyFont="1"/>
    <xf numFmtId="167" fontId="17" fillId="0" borderId="13" xfId="0" applyNumberFormat="1" applyFont="1" applyBorder="1"/>
    <xf numFmtId="1" fontId="18" fillId="9" borderId="14" xfId="0" applyNumberFormat="1" applyFont="1" applyFill="1" applyBorder="1" applyAlignment="1">
      <alignment horizontal="center" vertical="top" wrapText="1"/>
    </xf>
    <xf numFmtId="1" fontId="18" fillId="9" borderId="18" xfId="0" applyNumberFormat="1" applyFont="1" applyFill="1" applyBorder="1" applyAlignment="1">
      <alignment horizontal="center" vertical="top" wrapText="1"/>
    </xf>
    <xf numFmtId="49" fontId="20" fillId="0" borderId="6" xfId="0" applyNumberFormat="1" applyFont="1" applyBorder="1" applyAlignment="1">
      <alignment horizontal="right" wrapText="1"/>
    </xf>
    <xf numFmtId="167" fontId="18" fillId="9" borderId="8" xfId="0" applyNumberFormat="1" applyFont="1" applyFill="1" applyBorder="1" applyAlignment="1">
      <alignment horizontal="left" vertical="top"/>
    </xf>
    <xf numFmtId="167" fontId="21" fillId="9" borderId="8" xfId="0" applyNumberFormat="1" applyFont="1" applyFill="1" applyBorder="1" applyAlignment="1">
      <alignment horizontal="left" vertical="top"/>
    </xf>
    <xf numFmtId="9" fontId="17" fillId="0" borderId="10" xfId="0" applyNumberFormat="1" applyFont="1" applyBorder="1" applyAlignment="1">
      <alignment horizontal="right"/>
    </xf>
    <xf numFmtId="0" fontId="22" fillId="0" borderId="0" xfId="0" applyFont="1" applyAlignment="1">
      <alignment horizontal="left" vertical="center"/>
    </xf>
    <xf numFmtId="0" fontId="23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0" fontId="25" fillId="0" borderId="0" xfId="0" applyFont="1"/>
    <xf numFmtId="0" fontId="26" fillId="0" borderId="0" xfId="0" applyFont="1" applyAlignment="1">
      <alignment vertical="center"/>
    </xf>
    <xf numFmtId="0" fontId="27" fillId="0" borderId="0" xfId="0" applyFont="1"/>
    <xf numFmtId="0" fontId="25" fillId="0" borderId="0" xfId="0" applyFont="1" applyAlignment="1">
      <alignment horizontal="left"/>
    </xf>
    <xf numFmtId="168" fontId="25" fillId="0" borderId="0" xfId="0" applyNumberFormat="1" applyFont="1"/>
    <xf numFmtId="0" fontId="29" fillId="0" borderId="0" xfId="0" applyFont="1"/>
    <xf numFmtId="0" fontId="30" fillId="0" borderId="0" xfId="0" applyFont="1"/>
    <xf numFmtId="168" fontId="30" fillId="0" borderId="0" xfId="0" applyNumberFormat="1" applyFont="1"/>
    <xf numFmtId="0" fontId="32" fillId="0" borderId="0" xfId="0" applyFont="1"/>
    <xf numFmtId="0" fontId="0" fillId="0" borderId="21" xfId="0" applyBorder="1"/>
    <xf numFmtId="169" fontId="0" fillId="0" borderId="21" xfId="1" applyNumberFormat="1" applyFont="1" applyBorder="1" applyAlignment="1"/>
    <xf numFmtId="0" fontId="28" fillId="10" borderId="21" xfId="0" applyFont="1" applyFill="1" applyBorder="1" applyAlignment="1">
      <alignment horizontal="center"/>
    </xf>
    <xf numFmtId="0" fontId="34" fillId="11" borderId="22" xfId="0" applyFont="1" applyFill="1" applyBorder="1" applyAlignment="1">
      <alignment horizontal="left" wrapText="1"/>
    </xf>
    <xf numFmtId="0" fontId="34" fillId="11" borderId="23" xfId="0" applyFont="1" applyFill="1" applyBorder="1" applyAlignment="1">
      <alignment horizontal="left" wrapText="1"/>
    </xf>
    <xf numFmtId="0" fontId="34" fillId="11" borderId="23" xfId="0" applyFont="1" applyFill="1" applyBorder="1" applyAlignment="1">
      <alignment wrapText="1"/>
    </xf>
    <xf numFmtId="3" fontId="34" fillId="11" borderId="23" xfId="0" applyNumberFormat="1" applyFont="1" applyFill="1" applyBorder="1" applyAlignment="1">
      <alignment wrapText="1"/>
    </xf>
    <xf numFmtId="0" fontId="34" fillId="11" borderId="23" xfId="5" applyNumberFormat="1" applyFont="1" applyFill="1" applyBorder="1" applyAlignment="1">
      <alignment wrapText="1"/>
    </xf>
    <xf numFmtId="0" fontId="35" fillId="12" borderId="22" xfId="0" applyFont="1" applyFill="1" applyBorder="1" applyAlignment="1">
      <alignment horizontal="left"/>
    </xf>
    <xf numFmtId="14" fontId="35" fillId="12" borderId="22" xfId="0" applyNumberFormat="1" applyFont="1" applyFill="1" applyBorder="1" applyAlignment="1">
      <alignment horizontal="left"/>
    </xf>
    <xf numFmtId="1" fontId="35" fillId="12" borderId="22" xfId="0" applyNumberFormat="1" applyFont="1" applyFill="1" applyBorder="1" applyAlignment="1">
      <alignment horizontal="center"/>
    </xf>
    <xf numFmtId="3" fontId="35" fillId="12" borderId="22" xfId="0" applyNumberFormat="1" applyFont="1" applyFill="1" applyBorder="1"/>
    <xf numFmtId="8" fontId="35" fillId="12" borderId="22" xfId="5" applyNumberFormat="1" applyFont="1" applyFill="1" applyBorder="1" applyAlignment="1">
      <alignment horizontal="right"/>
    </xf>
    <xf numFmtId="166" fontId="35" fillId="12" borderId="22" xfId="0" applyNumberFormat="1" applyFont="1" applyFill="1" applyBorder="1" applyAlignment="1">
      <alignment horizontal="right"/>
    </xf>
    <xf numFmtId="0" fontId="35" fillId="5" borderId="22" xfId="0" applyFont="1" applyFill="1" applyBorder="1" applyAlignment="1">
      <alignment horizontal="left"/>
    </xf>
    <xf numFmtId="14" fontId="35" fillId="5" borderId="22" xfId="0" applyNumberFormat="1" applyFont="1" applyFill="1" applyBorder="1" applyAlignment="1">
      <alignment horizontal="left"/>
    </xf>
    <xf numFmtId="1" fontId="35" fillId="5" borderId="22" xfId="0" applyNumberFormat="1" applyFont="1" applyFill="1" applyBorder="1" applyAlignment="1">
      <alignment horizontal="center"/>
    </xf>
    <xf numFmtId="3" fontId="35" fillId="5" borderId="22" xfId="0" applyNumberFormat="1" applyFont="1" applyFill="1" applyBorder="1"/>
    <xf numFmtId="8" fontId="35" fillId="5" borderId="22" xfId="5" applyNumberFormat="1" applyFont="1" applyFill="1" applyBorder="1" applyAlignment="1">
      <alignment horizontal="right"/>
    </xf>
    <xf numFmtId="166" fontId="35" fillId="5" borderId="22" xfId="0" applyNumberFormat="1" applyFont="1" applyFill="1" applyBorder="1" applyAlignment="1">
      <alignment horizontal="right"/>
    </xf>
    <xf numFmtId="0" fontId="33" fillId="0" borderId="0" xfId="0" applyFont="1"/>
    <xf numFmtId="0" fontId="19" fillId="11" borderId="29" xfId="0" applyFont="1" applyFill="1" applyBorder="1" applyAlignment="1">
      <alignment horizontal="left"/>
    </xf>
    <xf numFmtId="0" fontId="19" fillId="11" borderId="22" xfId="0" applyFont="1" applyFill="1" applyBorder="1" applyAlignment="1">
      <alignment horizontal="left"/>
    </xf>
    <xf numFmtId="0" fontId="19" fillId="11" borderId="30" xfId="0" applyFont="1" applyFill="1" applyBorder="1" applyAlignment="1">
      <alignment horizontal="left"/>
    </xf>
    <xf numFmtId="0" fontId="19" fillId="11" borderId="30" xfId="0" applyFont="1" applyFill="1" applyBorder="1" applyAlignment="1">
      <alignment horizontal="right"/>
    </xf>
    <xf numFmtId="3" fontId="19" fillId="11" borderId="30" xfId="0" applyNumberFormat="1" applyFont="1" applyFill="1" applyBorder="1" applyAlignment="1">
      <alignment horizontal="right"/>
    </xf>
    <xf numFmtId="0" fontId="19" fillId="11" borderId="30" xfId="5" applyNumberFormat="1" applyFont="1" applyFill="1" applyBorder="1" applyAlignment="1">
      <alignment horizontal="right"/>
    </xf>
    <xf numFmtId="0" fontId="19" fillId="11" borderId="31" xfId="5" applyNumberFormat="1" applyFont="1" applyFill="1" applyBorder="1" applyAlignment="1">
      <alignment horizontal="right"/>
    </xf>
    <xf numFmtId="0" fontId="39" fillId="0" borderId="0" xfId="0" applyFont="1" applyAlignment="1">
      <alignment horizontal="left"/>
    </xf>
    <xf numFmtId="0" fontId="39" fillId="0" borderId="0" xfId="0" applyFont="1"/>
    <xf numFmtId="14" fontId="39" fillId="0" borderId="0" xfId="0" applyNumberFormat="1" applyFont="1"/>
    <xf numFmtId="0" fontId="39" fillId="0" borderId="13" xfId="0" applyFont="1" applyBorder="1"/>
    <xf numFmtId="0" fontId="39" fillId="0" borderId="32" xfId="0" applyFont="1" applyBorder="1" applyAlignment="1">
      <alignment horizontal="left"/>
    </xf>
    <xf numFmtId="0" fontId="39" fillId="0" borderId="32" xfId="0" applyFont="1" applyBorder="1"/>
    <xf numFmtId="14" fontId="39" fillId="0" borderId="32" xfId="0" applyNumberFormat="1" applyFont="1" applyBorder="1"/>
    <xf numFmtId="0" fontId="39" fillId="0" borderId="33" xfId="0" applyFont="1" applyBorder="1"/>
    <xf numFmtId="0" fontId="18" fillId="0" borderId="0" xfId="2" applyFont="1"/>
    <xf numFmtId="0" fontId="41" fillId="0" borderId="0" xfId="4" applyFont="1"/>
    <xf numFmtId="167" fontId="42" fillId="5" borderId="0" xfId="6" applyFont="1" applyFill="1" applyAlignment="1">
      <alignment horizontal="left" vertical="top"/>
    </xf>
    <xf numFmtId="167" fontId="16" fillId="5" borderId="0" xfId="6" applyFont="1" applyFill="1" applyAlignment="1">
      <alignment horizontal="left" vertical="top"/>
    </xf>
    <xf numFmtId="0" fontId="18" fillId="5" borderId="0" xfId="2" applyFont="1" applyFill="1" applyAlignment="1">
      <alignment horizontal="left" vertical="top"/>
    </xf>
    <xf numFmtId="167" fontId="16" fillId="0" borderId="0" xfId="6" applyFont="1"/>
    <xf numFmtId="167" fontId="43" fillId="5" borderId="0" xfId="6" applyFont="1" applyFill="1" applyAlignment="1">
      <alignment horizontal="left" vertical="top"/>
    </xf>
    <xf numFmtId="0" fontId="43" fillId="5" borderId="0" xfId="2" applyFont="1" applyFill="1" applyAlignment="1">
      <alignment horizontal="left" vertical="top"/>
    </xf>
    <xf numFmtId="0" fontId="44" fillId="5" borderId="0" xfId="2" applyFont="1" applyFill="1" applyAlignment="1">
      <alignment horizontal="left" vertical="top"/>
    </xf>
    <xf numFmtId="0" fontId="21" fillId="5" borderId="0" xfId="2" applyFont="1" applyFill="1" applyAlignment="1">
      <alignment horizontal="left" vertical="top"/>
    </xf>
    <xf numFmtId="0" fontId="44" fillId="0" borderId="0" xfId="2" applyFont="1" applyAlignment="1">
      <alignment vertical="top" wrapText="1"/>
    </xf>
    <xf numFmtId="0" fontId="18" fillId="5" borderId="1" xfId="2" applyFont="1" applyFill="1" applyBorder="1" applyAlignment="1">
      <alignment horizontal="left"/>
    </xf>
    <xf numFmtId="0" fontId="18" fillId="5" borderId="1" xfId="2" applyFont="1" applyFill="1" applyBorder="1" applyAlignment="1">
      <alignment horizontal="left" vertical="top"/>
    </xf>
    <xf numFmtId="168" fontId="18" fillId="5" borderId="1" xfId="2" applyNumberFormat="1" applyFont="1" applyFill="1" applyBorder="1" applyAlignment="1">
      <alignment horizontal="left" vertical="top"/>
    </xf>
    <xf numFmtId="0" fontId="45" fillId="11" borderId="1" xfId="0" applyFont="1" applyFill="1" applyBorder="1" applyAlignment="1">
      <alignment horizontal="center" vertical="center"/>
    </xf>
    <xf numFmtId="0" fontId="19" fillId="11" borderId="1" xfId="0" applyFont="1" applyFill="1" applyBorder="1" applyAlignment="1">
      <alignment horizontal="center"/>
    </xf>
    <xf numFmtId="167" fontId="13" fillId="0" borderId="0" xfId="6"/>
    <xf numFmtId="0" fontId="63" fillId="0" borderId="0" xfId="34" applyFont="1"/>
    <xf numFmtId="0" fontId="64" fillId="0" borderId="0" xfId="34" applyFont="1"/>
    <xf numFmtId="0" fontId="18" fillId="0" borderId="0" xfId="36" applyFont="1"/>
    <xf numFmtId="165" fontId="37" fillId="11" borderId="4" xfId="37" applyNumberFormat="1" applyFont="1" applyFill="1" applyBorder="1" applyAlignment="1">
      <alignment horizontal="left" vertical="top"/>
    </xf>
    <xf numFmtId="0" fontId="66" fillId="0" borderId="39" xfId="36" applyFont="1" applyBorder="1" applyAlignment="1">
      <alignment horizontal="left" vertical="top"/>
    </xf>
    <xf numFmtId="165" fontId="66" fillId="22" borderId="41" xfId="37" applyNumberFormat="1" applyFont="1" applyFill="1" applyBorder="1" applyAlignment="1">
      <alignment horizontal="center" vertical="center"/>
    </xf>
    <xf numFmtId="165" fontId="66" fillId="22" borderId="42" xfId="37" applyNumberFormat="1" applyFont="1" applyFill="1" applyBorder="1" applyAlignment="1">
      <alignment horizontal="center" vertical="center"/>
    </xf>
    <xf numFmtId="165" fontId="37" fillId="11" borderId="1" xfId="37" applyNumberFormat="1" applyFont="1" applyFill="1" applyBorder="1" applyAlignment="1">
      <alignment horizontal="center" vertical="top"/>
    </xf>
    <xf numFmtId="165" fontId="37" fillId="11" borderId="39" xfId="37" applyNumberFormat="1" applyFont="1" applyFill="1" applyBorder="1" applyAlignment="1">
      <alignment horizontal="left" vertical="top"/>
    </xf>
    <xf numFmtId="167" fontId="66" fillId="5" borderId="4" xfId="6" applyFont="1" applyFill="1" applyBorder="1" applyAlignment="1">
      <alignment horizontal="left" vertical="top"/>
    </xf>
    <xf numFmtId="165" fontId="37" fillId="11" borderId="44" xfId="37" applyNumberFormat="1" applyFont="1" applyFill="1" applyBorder="1" applyAlignment="1">
      <alignment horizontal="left" vertical="top" wrapText="1"/>
    </xf>
    <xf numFmtId="0" fontId="66" fillId="5" borderId="39" xfId="36" applyFont="1" applyFill="1" applyBorder="1" applyAlignment="1">
      <alignment horizontal="left" vertical="top"/>
    </xf>
    <xf numFmtId="0" fontId="66" fillId="22" borderId="40" xfId="36" applyFont="1" applyFill="1" applyBorder="1"/>
    <xf numFmtId="165" fontId="37" fillId="11" borderId="45" xfId="37" applyNumberFormat="1" applyFont="1" applyFill="1" applyBorder="1" applyAlignment="1">
      <alignment horizontal="left" vertical="top"/>
    </xf>
    <xf numFmtId="0" fontId="66" fillId="0" borderId="45" xfId="36" applyFont="1" applyBorder="1" applyAlignment="1">
      <alignment horizontal="left" vertical="top"/>
    </xf>
    <xf numFmtId="0" fontId="66" fillId="0" borderId="46" xfId="36" applyFont="1" applyBorder="1" applyAlignment="1">
      <alignment horizontal="left" vertical="top"/>
    </xf>
    <xf numFmtId="0" fontId="66" fillId="0" borderId="43" xfId="36" applyFont="1" applyBorder="1" applyAlignment="1">
      <alignment horizontal="left" vertical="top"/>
    </xf>
    <xf numFmtId="165" fontId="37" fillId="11" borderId="40" xfId="37" applyNumberFormat="1" applyFont="1" applyFill="1" applyBorder="1" applyAlignment="1">
      <alignment horizontal="left" vertical="top" wrapText="1"/>
    </xf>
    <xf numFmtId="165" fontId="66" fillId="22" borderId="40" xfId="37" applyNumberFormat="1" applyFont="1" applyFill="1" applyBorder="1" applyAlignment="1">
      <alignment horizontal="left" vertical="center"/>
    </xf>
    <xf numFmtId="0" fontId="3" fillId="0" borderId="0" xfId="2" applyFont="1" applyAlignment="1">
      <alignment horizontal="left" vertical="top" wrapText="1"/>
    </xf>
    <xf numFmtId="0" fontId="3" fillId="0" borderId="0" xfId="2" applyFont="1" applyAlignment="1">
      <alignment horizontal="left" vertical="top"/>
    </xf>
    <xf numFmtId="0" fontId="35" fillId="12" borderId="48" xfId="0" applyFont="1" applyFill="1" applyBorder="1" applyAlignment="1">
      <alignment horizontal="left"/>
    </xf>
    <xf numFmtId="0" fontId="35" fillId="5" borderId="0" xfId="0" applyFont="1" applyFill="1"/>
    <xf numFmtId="0" fontId="67" fillId="11" borderId="0" xfId="0" applyFont="1" applyFill="1" applyAlignment="1">
      <alignment wrapText="1"/>
    </xf>
    <xf numFmtId="165" fontId="37" fillId="0" borderId="47" xfId="37" applyNumberFormat="1" applyFont="1" applyFill="1" applyBorder="1" applyAlignment="1">
      <alignment horizontal="center" vertical="top"/>
    </xf>
    <xf numFmtId="171" fontId="25" fillId="0" borderId="0" xfId="0" applyNumberFormat="1" applyFont="1"/>
    <xf numFmtId="166" fontId="19" fillId="3" borderId="9" xfId="0" applyNumberFormat="1" applyFont="1" applyFill="1" applyBorder="1" applyAlignment="1">
      <alignment vertical="center"/>
    </xf>
    <xf numFmtId="43" fontId="17" fillId="0" borderId="0" xfId="0" applyNumberFormat="1" applyFont="1"/>
    <xf numFmtId="171" fontId="19" fillId="3" borderId="9" xfId="0" applyNumberFormat="1" applyFont="1" applyFill="1" applyBorder="1" applyAlignment="1">
      <alignment vertical="center"/>
    </xf>
    <xf numFmtId="168" fontId="0" fillId="0" borderId="0" xfId="0" applyNumberFormat="1"/>
    <xf numFmtId="171" fontId="18" fillId="3" borderId="9" xfId="0" applyNumberFormat="1" applyFont="1" applyFill="1" applyBorder="1" applyAlignment="1">
      <alignment vertical="center"/>
    </xf>
    <xf numFmtId="171" fontId="17" fillId="0" borderId="0" xfId="0" applyNumberFormat="1" applyFont="1"/>
    <xf numFmtId="171" fontId="0" fillId="0" borderId="0" xfId="0" applyNumberFormat="1"/>
    <xf numFmtId="169" fontId="25" fillId="0" borderId="0" xfId="1" applyNumberFormat="1" applyFont="1"/>
    <xf numFmtId="0" fontId="31" fillId="0" borderId="0" xfId="0" applyFont="1"/>
    <xf numFmtId="171" fontId="12" fillId="4" borderId="5" xfId="5" applyNumberFormat="1" applyFont="1" applyFill="1" applyBorder="1" applyAlignment="1">
      <alignment horizontal="center" vertical="center"/>
    </xf>
    <xf numFmtId="171" fontId="12" fillId="4" borderId="3" xfId="5" applyNumberFormat="1" applyFont="1" applyFill="1" applyBorder="1" applyAlignment="1">
      <alignment horizontal="right" vertical="top"/>
    </xf>
    <xf numFmtId="171" fontId="12" fillId="4" borderId="5" xfId="5" applyNumberFormat="1" applyFont="1" applyFill="1" applyBorder="1" applyAlignment="1">
      <alignment horizontal="left" vertical="top"/>
    </xf>
    <xf numFmtId="171" fontId="5" fillId="0" borderId="0" xfId="2" applyNumberFormat="1"/>
    <xf numFmtId="0" fontId="17" fillId="0" borderId="0" xfId="0" applyFont="1" applyAlignment="1">
      <alignment horizontal="left"/>
    </xf>
    <xf numFmtId="0" fontId="3" fillId="0" borderId="0" xfId="2" applyFont="1" applyAlignment="1">
      <alignment horizontal="left" vertical="top" wrapText="1"/>
    </xf>
    <xf numFmtId="0" fontId="3" fillId="0" borderId="0" xfId="2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top"/>
    </xf>
    <xf numFmtId="0" fontId="38" fillId="0" borderId="0" xfId="0" applyFont="1" applyAlignment="1">
      <alignment horizontal="left"/>
    </xf>
    <xf numFmtId="2" fontId="30" fillId="0" borderId="0" xfId="0" applyNumberFormat="1" applyFont="1"/>
    <xf numFmtId="1" fontId="30" fillId="0" borderId="0" xfId="0" applyNumberFormat="1" applyFont="1"/>
    <xf numFmtId="1" fontId="30" fillId="23" borderId="0" xfId="0" applyNumberFormat="1" applyFont="1" applyFill="1" applyAlignment="1">
      <alignment horizontal="center"/>
    </xf>
    <xf numFmtId="0" fontId="31" fillId="24" borderId="20" xfId="0" applyFont="1" applyFill="1" applyBorder="1" applyAlignment="1">
      <alignment horizontal="center"/>
    </xf>
    <xf numFmtId="0" fontId="31" fillId="24" borderId="19" xfId="0" applyFont="1" applyFill="1" applyBorder="1" applyAlignment="1">
      <alignment horizontal="center"/>
    </xf>
    <xf numFmtId="1" fontId="0" fillId="0" borderId="21" xfId="1" applyNumberFormat="1" applyFont="1" applyBorder="1" applyAlignment="1"/>
  </cellXfs>
  <cellStyles count="39">
    <cellStyle name="Bad 2" xfId="14" xr:uid="{C14AF192-3322-463B-99BE-3E435B8D362A}"/>
    <cellStyle name="Calculation 2" xfId="18" xr:uid="{9DC865E2-FFB6-46F9-A5F9-55ED2AF8C2FA}"/>
    <cellStyle name="Check Cell 2" xfId="20" xr:uid="{A477B171-BAAD-41A9-9F65-FD98735AB9D4}"/>
    <cellStyle name="Comma" xfId="1" builtinId="3"/>
    <cellStyle name="Comma 2" xfId="3" xr:uid="{A668ED09-7A4A-404A-8420-0FA889D64D6A}"/>
    <cellStyle name="Comma 3" xfId="37" xr:uid="{D7E86B54-136F-48D1-90DC-250BE30B0A69}"/>
    <cellStyle name="Currency 2 2" xfId="5" xr:uid="{DABB8287-0DAC-448A-AC0C-9A22E46BBF21}"/>
    <cellStyle name="Explanatory Text 2" xfId="22" xr:uid="{B0DDDD83-4785-4B6A-94DD-A8E1E032200A}"/>
    <cellStyle name="Good 2" xfId="13" xr:uid="{3A5F1E79-F14D-4688-B76C-A37169AD9A48}"/>
    <cellStyle name="Heading 1 2" xfId="9" xr:uid="{C4B18071-4835-4D3D-9C9A-8DD37D722735}"/>
    <cellStyle name="Heading 2 2" xfId="10" xr:uid="{D7C87EB0-2E8F-4128-90AB-1EC493AD408E}"/>
    <cellStyle name="Heading 3 2" xfId="11" xr:uid="{71902AF8-D0F0-428A-9BAB-13531AA4DBEA}"/>
    <cellStyle name="Heading 4 2" xfId="12" xr:uid="{E6450B83-EC22-4437-8D37-302D90B8FF1A}"/>
    <cellStyle name="Hyperlink 2" xfId="38" xr:uid="{3D95E01D-0909-4AC4-8266-B1C6E365448B}"/>
    <cellStyle name="Input 2" xfId="16" xr:uid="{D08D98BD-E5B4-4FF9-BD9D-309E019F0078}"/>
    <cellStyle name="Linked Cell 2" xfId="19" xr:uid="{966243CB-EF7E-4ED3-930B-3B2A7857655F}"/>
    <cellStyle name="Neutral 2" xfId="15" xr:uid="{19734D31-7F4B-437B-B251-30E0BA71F747}"/>
    <cellStyle name="Normal" xfId="0" builtinId="0"/>
    <cellStyle name="Normal 2" xfId="2" xr:uid="{E02992B9-170E-4CA8-8125-89813F80CE5D}"/>
    <cellStyle name="Normal 2 2" xfId="36" xr:uid="{D23D96CB-41B3-4F34-AFDC-233AB547A7CB}"/>
    <cellStyle name="Normal 3" xfId="6" xr:uid="{9532DF6E-BE55-4E83-8FD3-F14EB75593CA}"/>
    <cellStyle name="Note 2" xfId="21" xr:uid="{3FEC01FC-080E-4780-840F-F06B460DB6E8}"/>
    <cellStyle name="Output 2" xfId="17" xr:uid="{EF9E9EFB-B7C1-4B9C-98E9-9E537BFBA203}"/>
    <cellStyle name="Percent 2" xfId="7" xr:uid="{47A6070F-63A7-4579-A8A3-6E7668BD8306}"/>
    <cellStyle name="Smart Bold" xfId="24" xr:uid="{65E4A6C6-E163-4144-B5B1-A5F7415D0B60}"/>
    <cellStyle name="Smart Forecast" xfId="25" xr:uid="{0724044F-471B-457B-8A0A-F0C9981A6456}"/>
    <cellStyle name="Smart General" xfId="26" xr:uid="{9248AAFC-402F-426C-B485-03AA9377FDBD}"/>
    <cellStyle name="Smart Highlight" xfId="27" xr:uid="{B681246A-4539-4734-BF4E-8344CBC928C0}"/>
    <cellStyle name="Smart Percent" xfId="28" xr:uid="{40E75096-A037-41B2-9497-CFCE7DD00EC6}"/>
    <cellStyle name="Smart Source" xfId="29" xr:uid="{07104126-A8E4-4507-A497-B83F4C61CF6C}"/>
    <cellStyle name="Smart Subtitle 1" xfId="30" xr:uid="{2CD31AF9-661B-43C5-B946-E49A4C6DFB18}"/>
    <cellStyle name="Smart Subtitle 2" xfId="31" xr:uid="{545F09FA-49D4-472E-9F1B-99FF0D1E3E74}"/>
    <cellStyle name="Smart Subtitle 3" xfId="32" xr:uid="{F8640578-0F13-4D09-9C6B-EBE6D8463B74}"/>
    <cellStyle name="Smart Subtotal" xfId="33" xr:uid="{DCD9F75E-5A80-45B6-AA7A-63C7E40F8B8E}"/>
    <cellStyle name="Smart Title" xfId="4" xr:uid="{610242E9-90D1-4964-B8D8-5395ADB17848}"/>
    <cellStyle name="Smart Title 2" xfId="34" xr:uid="{E9792480-6FB2-4EEE-9861-BA4DB097B12A}"/>
    <cellStyle name="Smart Total" xfId="35" xr:uid="{40869C58-61F7-4F53-83AE-F0C9C1C04721}"/>
    <cellStyle name="Title 2" xfId="8" xr:uid="{57170DE8-7015-4A39-A664-FF9E65E14C5D}"/>
    <cellStyle name="Total 2" xfId="23" xr:uid="{0F4B2276-FD7E-408F-8158-50BC9EEA972D}"/>
  </cellStyles>
  <dxfs count="47"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0.39994506668294322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0.39994506668294322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0.39994506668294322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outline val="0"/>
        <shadow val="0"/>
        <u val="none"/>
        <vertAlign val="baseline"/>
        <sz val="10"/>
        <color auto="1"/>
        <name val="Calibri  "/>
        <scheme val="none"/>
      </font>
      <numFmt numFmtId="171" formatCode="&quot;$&quot;#,##0"/>
      <fill>
        <patternFill patternType="solid">
          <fgColor indexed="64"/>
          <bgColor rgb="FFFFFF00"/>
        </patternFill>
      </fill>
      <alignment horizontal="right" vertical="top" textRotation="0" wrapText="0" indent="0" justifyLastLine="0" shrinkToFit="0" readingOrder="0"/>
      <border diagonalUp="0" diagonalDown="0" outline="0">
        <left/>
        <right/>
        <top style="thin">
          <color theme="3"/>
        </top>
        <bottom style="thin">
          <color theme="3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  "/>
        <scheme val="none"/>
      </font>
    </dxf>
    <dxf>
      <border outline="0">
        <top style="thin">
          <color theme="3"/>
        </top>
      </border>
    </dxf>
    <dxf>
      <border outline="0">
        <top style="thin">
          <color theme="3"/>
        </top>
        <bottom style="thin">
          <color theme="3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  "/>
        <scheme val="none"/>
      </font>
    </dxf>
    <dxf>
      <border outline="0">
        <bottom style="thin">
          <color theme="3"/>
        </bottom>
      </border>
    </dxf>
    <dxf>
      <font>
        <strike val="0"/>
        <outline val="0"/>
        <shadow val="0"/>
        <u val="none"/>
        <vertAlign val="baseline"/>
        <sz val="10"/>
        <name val="Calibri  "/>
        <scheme val="none"/>
      </font>
      <fill>
        <patternFill patternType="solid">
          <fgColor indexed="64"/>
          <bgColor rgb="FF640000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 tint="4.9989318521683403E-2"/>
        <name val="Calibri"/>
        <family val="2"/>
        <scheme val="minor"/>
      </font>
      <fill>
        <patternFill>
          <bgColor theme="0"/>
        </patternFill>
      </fill>
    </dxf>
    <dxf>
      <font>
        <strike val="0"/>
        <outline val="0"/>
        <shadow val="0"/>
        <u val="none"/>
        <vertAlign val="baseline"/>
        <sz val="10"/>
        <color theme="1" tint="4.9989318521683403E-2"/>
        <name val="Calibri"/>
        <family val="2"/>
        <scheme val="minor"/>
      </font>
      <fill>
        <patternFill>
          <bgColor theme="0"/>
        </patternFill>
      </fill>
    </dxf>
    <dxf>
      <font>
        <strike val="0"/>
        <outline val="0"/>
        <shadow val="0"/>
        <u val="none"/>
        <vertAlign val="baseline"/>
        <sz val="10"/>
        <color theme="1" tint="4.9989318521683403E-2"/>
        <name val="Calibri"/>
        <family val="2"/>
        <scheme val="minor"/>
      </font>
      <fill>
        <patternFill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4.9989318521683403E-2"/>
        <name val="Calibri"/>
        <family val="2"/>
        <scheme val="minor"/>
      </font>
      <numFmt numFmtId="166" formatCode="_(&quot;$&quot;* #,##0_);_(&quot;$&quot;* \(#,##0\);_(&quot;$&quot;* &quot;-&quot;??_);_(@_)"/>
      <fill>
        <patternFill patternType="solid">
          <fgColor theme="6" tint="0.79998168889431442"/>
          <bgColor theme="0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4.9989318521683403E-2"/>
        <name val="Calibri"/>
        <family val="2"/>
        <scheme val="minor"/>
      </font>
      <numFmt numFmtId="12" formatCode="&quot;$&quot;#,##0.00_);[Red]\(&quot;$&quot;#,##0.00\)"/>
      <fill>
        <patternFill patternType="solid">
          <fgColor theme="6" tint="0.79998168889431442"/>
          <bgColor theme="0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4.9989318521683403E-2"/>
        <name val="Calibri"/>
        <family val="2"/>
        <scheme val="minor"/>
      </font>
      <numFmt numFmtId="3" formatCode="#,##0"/>
      <fill>
        <patternFill patternType="solid">
          <fgColor theme="6" tint="0.79998168889431442"/>
          <bgColor theme="0"/>
        </patternFill>
      </fill>
      <border diagonalUp="0" diagonalDown="0" outline="0">
        <left/>
        <right/>
        <top style="thin">
          <color theme="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4.9989318521683403E-2"/>
        <name val="Calibri"/>
        <family val="2"/>
        <scheme val="minor"/>
      </font>
      <numFmt numFmtId="1" formatCode="0"/>
      <fill>
        <patternFill patternType="solid">
          <fgColor theme="6" tint="0.79998168889431442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4.9989318521683403E-2"/>
        <name val="Calibri"/>
        <family val="2"/>
        <scheme val="minor"/>
      </font>
      <numFmt numFmtId="19" formatCode="m/d/yyyy"/>
      <fill>
        <patternFill patternType="solid">
          <fgColor theme="6" tint="0.79998168889431442"/>
          <bgColor theme="0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4.9989318521683403E-2"/>
        <name val="Calibri"/>
        <family val="2"/>
        <scheme val="minor"/>
      </font>
      <numFmt numFmtId="0" formatCode="General"/>
      <fill>
        <patternFill patternType="solid">
          <fgColor theme="6" tint="0.79998168889431442"/>
          <bgColor theme="0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4.9989318521683403E-2"/>
        <name val="Calibri"/>
        <family val="2"/>
        <scheme val="minor"/>
      </font>
      <numFmt numFmtId="0" formatCode="General"/>
      <fill>
        <patternFill patternType="solid">
          <fgColor theme="6" tint="0.79998168889431442"/>
          <bgColor theme="0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4.9989318521683403E-2"/>
        <name val="Calibri"/>
        <family val="2"/>
        <scheme val="minor"/>
      </font>
      <numFmt numFmtId="0" formatCode="General"/>
      <fill>
        <patternFill patternType="solid">
          <fgColor theme="6" tint="0.79998168889431442"/>
          <bgColor theme="0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4.9989318521683403E-2"/>
        <name val="Calibri"/>
        <family val="2"/>
        <scheme val="minor"/>
      </font>
      <numFmt numFmtId="0" formatCode="General"/>
      <fill>
        <patternFill patternType="solid">
          <fgColor theme="6" tint="0.79998168889431442"/>
          <bgColor theme="0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4.9989318521683403E-2"/>
        <name val="Calibri"/>
        <family val="2"/>
        <scheme val="minor"/>
      </font>
      <numFmt numFmtId="0" formatCode="General"/>
      <fill>
        <patternFill patternType="solid">
          <fgColor theme="6" tint="0.79998168889431442"/>
          <bgColor theme="0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4.9989318521683403E-2"/>
        <name val="Calibri"/>
        <family val="2"/>
        <scheme val="minor"/>
      </font>
      <numFmt numFmtId="0" formatCode="General"/>
      <fill>
        <patternFill patternType="solid">
          <fgColor theme="6" tint="0.79998168889431442"/>
          <bgColor theme="0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3"/>
        </top>
        <bottom/>
      </border>
    </dxf>
    <dxf>
      <border outline="0">
        <left style="thin">
          <color theme="6" tint="0.39997558519241921"/>
        </left>
        <right style="thin">
          <color theme="6" tint="0.39997558519241921"/>
        </right>
        <bottom style="thin">
          <color theme="3"/>
        </bottom>
      </border>
    </dxf>
    <dxf>
      <font>
        <strike val="0"/>
        <outline val="0"/>
        <shadow val="0"/>
        <u val="none"/>
        <vertAlign val="baseline"/>
        <sz val="10"/>
        <color theme="1" tint="4.9989318521683403E-2"/>
        <name val="Calibri"/>
        <family val="2"/>
        <scheme val="minor"/>
      </font>
      <fill>
        <patternFill>
          <bgColor theme="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numFmt numFmtId="0" formatCode="General"/>
      <fill>
        <patternFill patternType="solid">
          <fgColor indexed="64"/>
          <bgColor theme="3"/>
        </patternFill>
      </fill>
      <alignment horizontal="general" vertical="bottom" textRotation="0" wrapText="1" indent="0" justifyLastLine="0" shrinkToFit="0" readingOrder="0"/>
    </dxf>
  </dxfs>
  <tableStyles count="1" defaultTableStyle="TableStyleMedium2" defaultPivotStyle="PivotStyleLight16">
    <tableStyle name="Invisible" pivot="0" table="0" count="0" xr9:uid="{2C37F4BA-F46B-4F9D-9A90-EE7CF72A498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54AA4FE-13D4-4E3D-BF9C-4446DA49805A}" name="Data_set" displayName="Data_set" ref="A1:N108" totalsRowShown="0" headerRowDxfId="46" dataDxfId="45" tableBorderDxfId="44">
  <autoFilter ref="A1:N108" xr:uid="{9130B087-BC0C-4F18-BF32-11A15198BFB6}"/>
  <tableColumns count="14">
    <tableColumn id="1" xr3:uid="{9AD21BEF-E2EC-46C1-9C8B-3B21EC8052EA}" name="Distributor ID" dataDxfId="43"/>
    <tableColumn id="2" xr3:uid="{839C634E-845E-4856-BFB5-002B350661E6}" name="Distributor Name" dataDxfId="42"/>
    <tableColumn id="3" xr3:uid="{CFB04C63-677F-4926-B05E-FEDDC2F9CDF7}" name="Country" dataDxfId="41"/>
    <tableColumn id="4" xr3:uid="{1E5CFEEB-8ED7-408D-A2F0-D23B5CDE992E}" name="Product Code" dataDxfId="40"/>
    <tableColumn id="5" xr3:uid="{D28273AD-3C49-476A-AA64-FB55EFDF0824}" name="Product" dataDxfId="39"/>
    <tableColumn id="6" xr3:uid="{27845C4F-A42C-478E-8FCF-F70D59255DEA}" name="Sales Channel" dataDxfId="38"/>
    <tableColumn id="7" xr3:uid="{4711FA83-ECD3-4C54-A68E-3A4DC04DD69C}" name="Date Sold" dataDxfId="37"/>
    <tableColumn id="8" xr3:uid="{FC26BFC6-1964-4D90-A598-B955F2ED60BA}" name="Month Sold" dataDxfId="36">
      <calculatedColumnFormula>VALUE(MONTH(G2))</calculatedColumnFormula>
    </tableColumn>
    <tableColumn id="9" xr3:uid="{7DE2E452-C375-4702-8AEA-FC2B3CD395BB}" name="Quantity" dataDxfId="35"/>
    <tableColumn id="10" xr3:uid="{0AD98FA9-5BCF-41AB-B82F-FC8B5FDF17F3}" name="Unit Price" dataDxfId="34"/>
    <tableColumn id="11" xr3:uid="{04816967-E854-4D5F-8C03-8A2F92257B06}" name="Revenue" dataDxfId="33">
      <calculatedColumnFormula>J2*I2</calculatedColumnFormula>
    </tableColumn>
    <tableColumn id="12" xr3:uid="{0584D1E1-F1B6-483B-AA24-036D8958FB83}" name="Column1" dataDxfId="32"/>
    <tableColumn id="13" xr3:uid="{6C722007-DB6A-4369-B817-3013542A74C8}" name="Column2" dataDxfId="31"/>
    <tableColumn id="14" xr3:uid="{EE1FBAD6-6A59-488E-9C2C-D7C22083405A}" name="Column3" dataDxfId="3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1D53D72-0A72-481F-AC8E-D86D030F3253}" name="table_problem1" displayName="table_problem1" ref="A4:B15" totalsRowShown="0" headerRowDxfId="29" dataDxfId="27" headerRowBorderDxfId="28" tableBorderDxfId="26" totalsRowBorderDxfId="25">
  <autoFilter ref="A4:B15" xr:uid="{13A09D5A-761D-45DA-A4DC-4179526E1132}"/>
  <tableColumns count="2">
    <tableColumn id="1" xr3:uid="{149FFC00-11A5-457D-A11B-2DBF5E96F178}" name="Product" dataDxfId="24"/>
    <tableColumn id="3" xr3:uid="{70E4D226-3AF4-4B9A-843B-FD0AFF94F436}" name="Total Revenue_x000a_(Using SUMIFS)" dataDxfId="23">
      <calculatedColumnFormula>SUMIFS(Data_set[Revenue],Data_set[Product],A5)</calculatedColumnFormula>
    </tableColumn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FC82F3-F39B-458D-A6C3-5C31FA3D2AF6}">
  <dimension ref="A1:L32"/>
  <sheetViews>
    <sheetView topLeftCell="A15" workbookViewId="0">
      <selection activeCell="P23" sqref="P23"/>
    </sheetView>
  </sheetViews>
  <sheetFormatPr defaultRowHeight="15"/>
  <cols>
    <col min="7" max="7" width="12.08984375" customWidth="1"/>
    <col min="10" max="10" width="9.90625" bestFit="1" customWidth="1"/>
  </cols>
  <sheetData>
    <row r="1" spans="1:10" ht="15.6">
      <c r="A1" s="162" t="s">
        <v>55</v>
      </c>
      <c r="B1" s="162"/>
      <c r="C1" s="162"/>
      <c r="D1" s="162"/>
      <c r="E1" s="162"/>
      <c r="F1" s="162"/>
      <c r="G1" s="33"/>
      <c r="H1" s="33"/>
      <c r="I1" s="33"/>
      <c r="J1" s="33"/>
    </row>
    <row r="2" spans="1:10" ht="15.6">
      <c r="A2" s="33"/>
      <c r="B2" s="33"/>
      <c r="C2" s="33"/>
      <c r="D2" s="34"/>
      <c r="E2" s="34"/>
      <c r="F2" s="33"/>
      <c r="G2" s="33"/>
      <c r="H2" s="33"/>
      <c r="I2" s="33"/>
      <c r="J2" s="33"/>
    </row>
    <row r="3" spans="1:10" ht="15.6">
      <c r="A3" s="35"/>
      <c r="B3" s="36">
        <v>1</v>
      </c>
      <c r="C3" s="37">
        <v>2</v>
      </c>
      <c r="D3" s="38">
        <v>3</v>
      </c>
      <c r="E3" s="38">
        <v>4</v>
      </c>
      <c r="F3" s="38">
        <v>5</v>
      </c>
      <c r="G3" s="38">
        <v>6</v>
      </c>
      <c r="H3" s="38">
        <v>7</v>
      </c>
      <c r="I3" s="38">
        <v>8</v>
      </c>
      <c r="J3" s="38">
        <v>9</v>
      </c>
    </row>
    <row r="4" spans="1:10">
      <c r="A4" s="39">
        <v>1</v>
      </c>
      <c r="B4" s="40">
        <f>B$3*$A4</f>
        <v>1</v>
      </c>
      <c r="C4" s="40">
        <f t="shared" ref="C4:J9" si="0">C$3*$A4</f>
        <v>2</v>
      </c>
      <c r="D4" s="40">
        <f t="shared" si="0"/>
        <v>3</v>
      </c>
      <c r="E4" s="40">
        <f t="shared" si="0"/>
        <v>4</v>
      </c>
      <c r="F4" s="40">
        <f t="shared" si="0"/>
        <v>5</v>
      </c>
      <c r="G4" s="40">
        <f t="shared" si="0"/>
        <v>6</v>
      </c>
      <c r="H4" s="40">
        <f t="shared" si="0"/>
        <v>7</v>
      </c>
      <c r="I4" s="40">
        <f t="shared" si="0"/>
        <v>8</v>
      </c>
      <c r="J4" s="40">
        <f t="shared" si="0"/>
        <v>9</v>
      </c>
    </row>
    <row r="5" spans="1:10">
      <c r="A5" s="39">
        <v>2</v>
      </c>
      <c r="B5" s="40">
        <f t="shared" ref="B5:B9" si="1">B$3*$A5</f>
        <v>2</v>
      </c>
      <c r="C5" s="40">
        <f t="shared" si="0"/>
        <v>4</v>
      </c>
      <c r="D5" s="40">
        <f t="shared" si="0"/>
        <v>6</v>
      </c>
      <c r="E5" s="40">
        <f t="shared" si="0"/>
        <v>8</v>
      </c>
      <c r="F5" s="40">
        <f t="shared" si="0"/>
        <v>10</v>
      </c>
      <c r="G5" s="40">
        <f t="shared" si="0"/>
        <v>12</v>
      </c>
      <c r="H5" s="40">
        <f t="shared" si="0"/>
        <v>14</v>
      </c>
      <c r="I5" s="40">
        <f t="shared" si="0"/>
        <v>16</v>
      </c>
      <c r="J5" s="40">
        <f t="shared" si="0"/>
        <v>18</v>
      </c>
    </row>
    <row r="6" spans="1:10">
      <c r="A6" s="39">
        <v>3</v>
      </c>
      <c r="B6" s="40">
        <f t="shared" si="1"/>
        <v>3</v>
      </c>
      <c r="C6" s="40">
        <f t="shared" si="0"/>
        <v>6</v>
      </c>
      <c r="D6" s="40">
        <f t="shared" si="0"/>
        <v>9</v>
      </c>
      <c r="E6" s="40">
        <f t="shared" si="0"/>
        <v>12</v>
      </c>
      <c r="F6" s="40">
        <f t="shared" si="0"/>
        <v>15</v>
      </c>
      <c r="G6" s="40">
        <f t="shared" si="0"/>
        <v>18</v>
      </c>
      <c r="H6" s="40">
        <f t="shared" si="0"/>
        <v>21</v>
      </c>
      <c r="I6" s="40">
        <f t="shared" si="0"/>
        <v>24</v>
      </c>
      <c r="J6" s="40">
        <f t="shared" si="0"/>
        <v>27</v>
      </c>
    </row>
    <row r="7" spans="1:10">
      <c r="A7" s="39">
        <v>4</v>
      </c>
      <c r="B7" s="40">
        <f t="shared" si="1"/>
        <v>4</v>
      </c>
      <c r="C7" s="40">
        <f t="shared" si="0"/>
        <v>8</v>
      </c>
      <c r="D7" s="40">
        <f t="shared" si="0"/>
        <v>12</v>
      </c>
      <c r="E7" s="40">
        <f t="shared" si="0"/>
        <v>16</v>
      </c>
      <c r="F7" s="40">
        <f t="shared" si="0"/>
        <v>20</v>
      </c>
      <c r="G7" s="40">
        <f t="shared" si="0"/>
        <v>24</v>
      </c>
      <c r="H7" s="40">
        <f t="shared" si="0"/>
        <v>28</v>
      </c>
      <c r="I7" s="40">
        <f t="shared" si="0"/>
        <v>32</v>
      </c>
      <c r="J7" s="40">
        <f t="shared" si="0"/>
        <v>36</v>
      </c>
    </row>
    <row r="8" spans="1:10">
      <c r="A8" s="39">
        <v>5</v>
      </c>
      <c r="B8" s="40">
        <f t="shared" si="1"/>
        <v>5</v>
      </c>
      <c r="C8" s="40">
        <f t="shared" si="0"/>
        <v>10</v>
      </c>
      <c r="D8" s="40">
        <f t="shared" si="0"/>
        <v>15</v>
      </c>
      <c r="E8" s="40">
        <f t="shared" si="0"/>
        <v>20</v>
      </c>
      <c r="F8" s="40">
        <f t="shared" si="0"/>
        <v>25</v>
      </c>
      <c r="G8" s="40">
        <f t="shared" si="0"/>
        <v>30</v>
      </c>
      <c r="H8" s="40">
        <f t="shared" si="0"/>
        <v>35</v>
      </c>
      <c r="I8" s="40">
        <f t="shared" si="0"/>
        <v>40</v>
      </c>
      <c r="J8" s="40">
        <f t="shared" si="0"/>
        <v>45</v>
      </c>
    </row>
    <row r="9" spans="1:10">
      <c r="A9" s="39">
        <v>6</v>
      </c>
      <c r="B9" s="40">
        <f t="shared" si="1"/>
        <v>6</v>
      </c>
      <c r="C9" s="40">
        <f t="shared" si="0"/>
        <v>12</v>
      </c>
      <c r="D9" s="40">
        <f t="shared" si="0"/>
        <v>18</v>
      </c>
      <c r="E9" s="40">
        <f t="shared" si="0"/>
        <v>24</v>
      </c>
      <c r="F9" s="40">
        <f t="shared" si="0"/>
        <v>30</v>
      </c>
      <c r="G9" s="40">
        <f t="shared" si="0"/>
        <v>36</v>
      </c>
      <c r="H9" s="40">
        <f t="shared" si="0"/>
        <v>42</v>
      </c>
      <c r="I9" s="40">
        <f t="shared" si="0"/>
        <v>48</v>
      </c>
      <c r="J9" s="40">
        <f t="shared" si="0"/>
        <v>54</v>
      </c>
    </row>
    <row r="13" spans="1:10" ht="15.6">
      <c r="A13" s="33" t="s">
        <v>94</v>
      </c>
      <c r="B13" s="33"/>
      <c r="C13" s="33"/>
      <c r="D13" s="33"/>
      <c r="E13" s="33"/>
      <c r="F13" s="33"/>
      <c r="G13" s="33"/>
      <c r="H13" s="33"/>
    </row>
    <row r="14" spans="1:10" ht="15.6">
      <c r="A14" s="33"/>
      <c r="B14" s="33"/>
      <c r="C14" s="33"/>
      <c r="D14" s="34"/>
      <c r="E14" s="34"/>
      <c r="F14" s="33"/>
      <c r="G14" s="33"/>
      <c r="H14" s="33"/>
    </row>
    <row r="15" spans="1:10" ht="16.2" thickBot="1">
      <c r="A15" s="33"/>
      <c r="B15" s="33"/>
      <c r="C15" s="41"/>
      <c r="D15" s="37" t="s">
        <v>56</v>
      </c>
      <c r="E15" s="42" t="s">
        <v>57</v>
      </c>
      <c r="F15" s="43"/>
      <c r="G15" s="44"/>
      <c r="H15" s="44"/>
    </row>
    <row r="16" spans="1:10" ht="27.6">
      <c r="A16" s="33"/>
      <c r="B16" s="45"/>
      <c r="C16" s="46" t="s">
        <v>58</v>
      </c>
      <c r="D16" s="47">
        <v>100</v>
      </c>
      <c r="E16" s="47">
        <v>350</v>
      </c>
      <c r="F16" s="48"/>
      <c r="G16" s="37" t="s">
        <v>59</v>
      </c>
      <c r="H16" s="49">
        <v>0.1</v>
      </c>
    </row>
    <row r="17" spans="1:12" ht="15.6">
      <c r="A17" s="33"/>
      <c r="B17" s="45"/>
      <c r="C17" s="46" t="s">
        <v>60</v>
      </c>
      <c r="D17" s="149">
        <f>D16*$H$16+D16</f>
        <v>110</v>
      </c>
      <c r="E17" s="151">
        <f>E16*H$16+E16</f>
        <v>385</v>
      </c>
      <c r="F17" s="43"/>
      <c r="G17" s="50"/>
      <c r="H17" s="50"/>
    </row>
    <row r="18" spans="1:12" ht="15.6">
      <c r="A18" s="33"/>
      <c r="B18" s="45"/>
      <c r="C18" s="37" t="s">
        <v>61</v>
      </c>
      <c r="D18" s="149">
        <f t="shared" ref="D18:D21" si="2">D17*$H$16+D17</f>
        <v>121</v>
      </c>
      <c r="E18" s="151">
        <f t="shared" ref="E18:E21" si="3">E17*H$16+E17</f>
        <v>423.5</v>
      </c>
      <c r="F18" s="43"/>
      <c r="G18" s="50"/>
      <c r="H18" s="50"/>
    </row>
    <row r="19" spans="1:12" ht="15.6">
      <c r="A19" s="50"/>
      <c r="B19" s="51"/>
      <c r="C19" s="37" t="s">
        <v>62</v>
      </c>
      <c r="D19" s="149">
        <f t="shared" si="2"/>
        <v>133.1</v>
      </c>
      <c r="E19" s="151">
        <f t="shared" si="3"/>
        <v>465.85</v>
      </c>
      <c r="F19" s="150"/>
      <c r="G19" s="50"/>
      <c r="H19" s="50"/>
    </row>
    <row r="20" spans="1:12" ht="15.6">
      <c r="A20" s="50"/>
      <c r="B20" s="51"/>
      <c r="C20" s="37" t="s">
        <v>63</v>
      </c>
      <c r="D20" s="149">
        <f t="shared" si="2"/>
        <v>146.41</v>
      </c>
      <c r="E20" s="151">
        <f t="shared" si="3"/>
        <v>512.43500000000006</v>
      </c>
      <c r="F20" s="50"/>
      <c r="G20" s="50"/>
      <c r="H20" s="50"/>
    </row>
    <row r="21" spans="1:12" ht="15.6">
      <c r="A21" s="50"/>
      <c r="B21" s="51"/>
      <c r="C21" s="37" t="s">
        <v>64</v>
      </c>
      <c r="D21" s="149">
        <f t="shared" si="2"/>
        <v>161.05099999999999</v>
      </c>
      <c r="E21" s="151">
        <f t="shared" si="3"/>
        <v>563.6785000000001</v>
      </c>
      <c r="F21" s="50"/>
      <c r="G21" s="50"/>
      <c r="H21" s="50"/>
    </row>
    <row r="24" spans="1:12" ht="15.6">
      <c r="A24" s="33" t="s">
        <v>95</v>
      </c>
      <c r="B24" s="33"/>
      <c r="C24" s="33"/>
      <c r="D24" s="33"/>
      <c r="E24" s="33"/>
      <c r="F24" s="33"/>
      <c r="G24" s="33"/>
      <c r="H24" s="33"/>
      <c r="I24" s="33"/>
    </row>
    <row r="25" spans="1:12" ht="15.6">
      <c r="A25" s="33"/>
      <c r="B25" s="33"/>
      <c r="C25" s="33"/>
      <c r="D25" s="34"/>
      <c r="E25" s="34"/>
      <c r="F25" s="34"/>
      <c r="G25" s="34"/>
      <c r="H25" s="34"/>
      <c r="I25" s="33"/>
    </row>
    <row r="26" spans="1:12" ht="15.6">
      <c r="A26" s="33"/>
      <c r="B26" s="33"/>
      <c r="C26" s="41"/>
      <c r="D26" s="52">
        <v>2016</v>
      </c>
      <c r="E26" s="39">
        <v>2017</v>
      </c>
      <c r="F26" s="39">
        <v>2018</v>
      </c>
      <c r="G26" s="39">
        <v>2019</v>
      </c>
      <c r="H26" s="53">
        <v>2020</v>
      </c>
      <c r="I26" s="33"/>
    </row>
    <row r="27" spans="1:12" ht="15.6">
      <c r="A27" s="33"/>
      <c r="B27" s="45"/>
      <c r="C27" s="37" t="s">
        <v>65</v>
      </c>
      <c r="D27" s="153">
        <v>5000</v>
      </c>
      <c r="E27" s="151">
        <f>D27-(D27*$G$29)</f>
        <v>4500</v>
      </c>
      <c r="F27" s="151">
        <f t="shared" ref="F27:H27" si="4">E27-(E27*$G$29)</f>
        <v>4050</v>
      </c>
      <c r="G27" s="151">
        <f t="shared" si="4"/>
        <v>3645</v>
      </c>
      <c r="H27" s="151">
        <f t="shared" si="4"/>
        <v>3280.5</v>
      </c>
      <c r="I27" s="33"/>
    </row>
    <row r="28" spans="1:12" ht="15.6">
      <c r="A28" s="33"/>
      <c r="B28" s="33"/>
      <c r="C28" s="34"/>
      <c r="D28" s="34"/>
      <c r="E28" s="34"/>
      <c r="F28" s="34"/>
      <c r="G28" s="54"/>
      <c r="H28" s="33"/>
      <c r="I28" s="33"/>
    </row>
    <row r="29" spans="1:12" ht="15.6">
      <c r="A29" s="33"/>
      <c r="B29" s="45"/>
      <c r="C29" s="55" t="s">
        <v>66</v>
      </c>
      <c r="D29" s="55"/>
      <c r="E29" s="55"/>
      <c r="F29" s="56"/>
      <c r="G29" s="57">
        <v>0.1</v>
      </c>
      <c r="H29" s="33"/>
      <c r="I29" s="154"/>
      <c r="J29" s="152"/>
    </row>
    <row r="32" spans="1:12">
      <c r="E32" s="155"/>
      <c r="L32" s="155"/>
    </row>
  </sheetData>
  <mergeCells count="1">
    <mergeCell ref="A1:F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CDC9F-C2ED-4902-8A01-50C33024B4D2}">
  <dimension ref="A1:I41"/>
  <sheetViews>
    <sheetView topLeftCell="A35" zoomScale="145" zoomScaleNormal="145" workbookViewId="0">
      <selection activeCell="H3" sqref="H3"/>
    </sheetView>
  </sheetViews>
  <sheetFormatPr defaultRowHeight="15"/>
  <cols>
    <col min="1" max="1" width="18.36328125" customWidth="1"/>
    <col min="2" max="2" width="10" bestFit="1" customWidth="1"/>
    <col min="3" max="3" width="10.54296875" bestFit="1" customWidth="1"/>
    <col min="4" max="4" width="10" bestFit="1" customWidth="1"/>
    <col min="5" max="5" width="9.1796875" bestFit="1" customWidth="1"/>
    <col min="6" max="7" width="10" bestFit="1" customWidth="1"/>
  </cols>
  <sheetData>
    <row r="1" spans="1:9" ht="28.8">
      <c r="A1" s="58" t="s">
        <v>67</v>
      </c>
      <c r="B1" s="58"/>
      <c r="C1" s="59"/>
      <c r="D1" s="60"/>
      <c r="E1" s="60"/>
      <c r="F1" s="60"/>
      <c r="G1" s="60"/>
      <c r="H1" s="61"/>
      <c r="I1" s="61"/>
    </row>
    <row r="2" spans="1:9" ht="15.6">
      <c r="A2" s="61"/>
      <c r="B2" s="61"/>
      <c r="C2" s="61"/>
      <c r="D2" s="61"/>
      <c r="E2" s="61"/>
      <c r="F2" s="61"/>
      <c r="G2" s="61"/>
      <c r="H2" s="61"/>
      <c r="I2" s="61"/>
    </row>
    <row r="3" spans="1:9" ht="28.8">
      <c r="A3" s="62"/>
      <c r="B3" s="63" t="s">
        <v>68</v>
      </c>
      <c r="C3" s="60"/>
      <c r="D3" s="60"/>
      <c r="E3" s="60"/>
      <c r="F3" s="60"/>
      <c r="G3" s="60"/>
      <c r="H3" s="61"/>
      <c r="I3" s="61"/>
    </row>
    <row r="4" spans="1:9" ht="16.2">
      <c r="A4" s="72" t="s">
        <v>69</v>
      </c>
      <c r="B4" s="72" t="s">
        <v>63</v>
      </c>
      <c r="C4" s="72" t="s">
        <v>64</v>
      </c>
      <c r="D4" s="72" t="s">
        <v>70</v>
      </c>
      <c r="E4" s="72" t="s">
        <v>71</v>
      </c>
      <c r="F4" s="72" t="s">
        <v>72</v>
      </c>
      <c r="G4" s="72" t="s">
        <v>73</v>
      </c>
      <c r="H4" s="61"/>
      <c r="I4" s="61"/>
    </row>
    <row r="5" spans="1:9" ht="15.6">
      <c r="A5" s="70" t="s">
        <v>74</v>
      </c>
      <c r="B5" s="71">
        <v>3799</v>
      </c>
      <c r="C5" s="71">
        <v>1557</v>
      </c>
      <c r="D5" s="173">
        <v>3863</v>
      </c>
      <c r="E5" s="71">
        <v>1117</v>
      </c>
      <c r="F5" s="71">
        <v>8237</v>
      </c>
      <c r="G5" s="71">
        <v>18690</v>
      </c>
      <c r="H5" s="61"/>
      <c r="I5" s="61"/>
    </row>
    <row r="6" spans="1:9" ht="15.6">
      <c r="A6" s="70" t="s">
        <v>75</v>
      </c>
      <c r="B6" s="71">
        <v>18930</v>
      </c>
      <c r="C6" s="71">
        <v>1042</v>
      </c>
      <c r="D6" s="173">
        <v>9355</v>
      </c>
      <c r="E6" s="71">
        <v>1100</v>
      </c>
      <c r="F6" s="71">
        <v>10185</v>
      </c>
      <c r="G6" s="71">
        <v>18749</v>
      </c>
      <c r="H6" s="61"/>
      <c r="I6" s="61"/>
    </row>
    <row r="7" spans="1:9" ht="15.6">
      <c r="A7" s="70" t="s">
        <v>76</v>
      </c>
      <c r="B7" s="71">
        <v>5725</v>
      </c>
      <c r="C7" s="71">
        <v>3072</v>
      </c>
      <c r="D7" s="173">
        <v>6702</v>
      </c>
      <c r="E7" s="71">
        <v>2116</v>
      </c>
      <c r="F7" s="71">
        <v>13452</v>
      </c>
      <c r="G7" s="71">
        <v>8046</v>
      </c>
      <c r="H7" s="61"/>
      <c r="I7" s="61"/>
    </row>
    <row r="8" spans="1:9" ht="15.6">
      <c r="A8" s="70" t="s">
        <v>77</v>
      </c>
      <c r="B8" s="71">
        <v>1344</v>
      </c>
      <c r="C8" s="71">
        <v>3755</v>
      </c>
      <c r="D8" s="173">
        <v>4415</v>
      </c>
      <c r="E8" s="71">
        <v>1089</v>
      </c>
      <c r="F8" s="71">
        <v>4404</v>
      </c>
      <c r="G8" s="71">
        <v>20114</v>
      </c>
      <c r="H8" s="61"/>
      <c r="I8" s="61"/>
    </row>
    <row r="9" spans="1:9" ht="15.6">
      <c r="A9" s="70" t="s">
        <v>78</v>
      </c>
      <c r="B9" s="71">
        <v>8296</v>
      </c>
      <c r="C9" s="71">
        <v>3152</v>
      </c>
      <c r="D9" s="173">
        <v>11601</v>
      </c>
      <c r="E9" s="71">
        <v>1122</v>
      </c>
      <c r="F9" s="71">
        <v>3170</v>
      </c>
      <c r="G9" s="71">
        <v>10733</v>
      </c>
      <c r="H9" s="61"/>
      <c r="I9" s="61"/>
    </row>
    <row r="10" spans="1:9" ht="15.6">
      <c r="A10" s="70" t="s">
        <v>79</v>
      </c>
      <c r="B10" s="71">
        <v>3945</v>
      </c>
      <c r="C10" s="71">
        <v>4056</v>
      </c>
      <c r="D10" s="173">
        <v>3726</v>
      </c>
      <c r="E10" s="71">
        <v>1135</v>
      </c>
      <c r="F10" s="71">
        <v>8817</v>
      </c>
      <c r="G10" s="71">
        <v>18524</v>
      </c>
      <c r="H10" s="61"/>
      <c r="I10" s="61"/>
    </row>
    <row r="11" spans="1:9" ht="15.6">
      <c r="A11" s="70" t="s">
        <v>80</v>
      </c>
      <c r="B11" s="71">
        <v>8337</v>
      </c>
      <c r="C11" s="71">
        <v>4906</v>
      </c>
      <c r="D11" s="173">
        <v>9007</v>
      </c>
      <c r="E11" s="71">
        <v>2113</v>
      </c>
      <c r="F11" s="71">
        <v>13090</v>
      </c>
      <c r="G11" s="71">
        <v>13953</v>
      </c>
      <c r="H11" s="61"/>
      <c r="I11" s="61"/>
    </row>
    <row r="12" spans="1:9" ht="15.6">
      <c r="A12" s="70" t="s">
        <v>81</v>
      </c>
      <c r="B12" s="71">
        <v>3742</v>
      </c>
      <c r="C12" s="71">
        <v>521</v>
      </c>
      <c r="D12" s="173">
        <v>4505</v>
      </c>
      <c r="E12" s="71">
        <v>1024</v>
      </c>
      <c r="F12" s="71">
        <v>3528</v>
      </c>
      <c r="G12" s="71">
        <v>15275</v>
      </c>
      <c r="H12" s="61"/>
      <c r="I12" s="61"/>
    </row>
    <row r="13" spans="1:9" ht="15.6">
      <c r="A13" s="70" t="s">
        <v>82</v>
      </c>
      <c r="B13" s="71">
        <v>7605</v>
      </c>
      <c r="C13" s="71">
        <v>3428</v>
      </c>
      <c r="D13" s="173">
        <v>3973</v>
      </c>
      <c r="E13" s="71">
        <v>1716</v>
      </c>
      <c r="F13" s="71">
        <v>4839</v>
      </c>
      <c r="G13" s="71">
        <v>13085</v>
      </c>
      <c r="H13" s="61"/>
      <c r="I13" s="61"/>
    </row>
    <row r="14" spans="1:9" ht="15.6">
      <c r="A14" s="70" t="s">
        <v>83</v>
      </c>
      <c r="B14" s="71">
        <v>5304</v>
      </c>
      <c r="C14" s="71">
        <v>1562</v>
      </c>
      <c r="D14" s="173">
        <v>2945</v>
      </c>
      <c r="E14" s="71">
        <v>1176</v>
      </c>
      <c r="F14" s="71">
        <v>9642</v>
      </c>
      <c r="G14" s="71">
        <v>13714</v>
      </c>
      <c r="H14" s="61"/>
      <c r="I14" s="61"/>
    </row>
    <row r="15" spans="1:9" ht="15.6">
      <c r="A15" s="70" t="s">
        <v>84</v>
      </c>
      <c r="B15" s="71">
        <v>9333</v>
      </c>
      <c r="C15" s="71">
        <v>2779</v>
      </c>
      <c r="D15" s="173">
        <v>7549</v>
      </c>
      <c r="E15" s="71">
        <v>1101</v>
      </c>
      <c r="F15" s="71">
        <v>5850</v>
      </c>
      <c r="G15" s="71">
        <v>15065</v>
      </c>
      <c r="H15" s="61"/>
      <c r="I15" s="61"/>
    </row>
    <row r="16" spans="1:9" ht="15.6">
      <c r="A16" s="70" t="s">
        <v>85</v>
      </c>
      <c r="B16" s="71">
        <v>1103</v>
      </c>
      <c r="C16" s="71">
        <v>3470</v>
      </c>
      <c r="D16" s="173">
        <v>3862</v>
      </c>
      <c r="E16" s="71">
        <v>1040</v>
      </c>
      <c r="F16" s="71">
        <v>10024</v>
      </c>
      <c r="G16" s="71">
        <v>18389</v>
      </c>
      <c r="H16" s="61"/>
      <c r="I16" s="61"/>
    </row>
    <row r="17" spans="1:9" ht="15.6">
      <c r="A17" s="70" t="s">
        <v>86</v>
      </c>
      <c r="B17" s="71">
        <v>1333</v>
      </c>
      <c r="C17" s="71">
        <v>1913</v>
      </c>
      <c r="D17" s="173">
        <v>4596</v>
      </c>
      <c r="E17" s="71">
        <v>1126</v>
      </c>
      <c r="F17" s="71">
        <v>5503</v>
      </c>
      <c r="G17" s="71">
        <v>10686</v>
      </c>
      <c r="H17" s="61"/>
      <c r="I17" s="61"/>
    </row>
    <row r="18" spans="1:9" ht="15.6">
      <c r="A18" s="70" t="s">
        <v>87</v>
      </c>
      <c r="B18" s="71">
        <v>12398</v>
      </c>
      <c r="C18" s="71">
        <v>2883</v>
      </c>
      <c r="D18" s="173">
        <v>2142</v>
      </c>
      <c r="E18" s="71">
        <v>2014</v>
      </c>
      <c r="F18" s="71">
        <v>13547</v>
      </c>
      <c r="G18" s="71">
        <v>21983</v>
      </c>
      <c r="H18" s="61"/>
      <c r="I18" s="61"/>
    </row>
    <row r="19" spans="1:9" ht="15.6">
      <c r="A19" s="70" t="s">
        <v>88</v>
      </c>
      <c r="B19" s="71">
        <v>3251</v>
      </c>
      <c r="C19" s="71">
        <v>4931</v>
      </c>
      <c r="D19" s="173">
        <v>8283</v>
      </c>
      <c r="E19" s="71">
        <v>1054</v>
      </c>
      <c r="F19" s="71">
        <v>9543</v>
      </c>
      <c r="G19" s="71">
        <v>11967</v>
      </c>
      <c r="H19" s="61"/>
      <c r="I19" s="61"/>
    </row>
    <row r="20" spans="1:9" ht="15.6">
      <c r="A20" s="70" t="s">
        <v>89</v>
      </c>
      <c r="B20" s="71">
        <v>4624</v>
      </c>
      <c r="C20" s="71">
        <v>4798</v>
      </c>
      <c r="D20" s="173">
        <v>8420</v>
      </c>
      <c r="E20" s="71">
        <v>1389</v>
      </c>
      <c r="F20" s="71">
        <v>10468</v>
      </c>
      <c r="G20" s="71">
        <v>12677</v>
      </c>
      <c r="H20" s="61"/>
      <c r="I20" s="61"/>
    </row>
    <row r="21" spans="1:9" ht="15.6">
      <c r="A21" s="70" t="s">
        <v>90</v>
      </c>
      <c r="B21" s="71">
        <v>2552</v>
      </c>
      <c r="C21" s="71">
        <v>4459</v>
      </c>
      <c r="D21" s="173">
        <v>2248</v>
      </c>
      <c r="E21" s="71">
        <v>1058</v>
      </c>
      <c r="F21" s="71">
        <v>6267</v>
      </c>
      <c r="G21" s="71">
        <v>14982</v>
      </c>
      <c r="H21" s="61"/>
      <c r="I21" s="61"/>
    </row>
    <row r="22" spans="1:9" ht="15.6">
      <c r="A22" s="70" t="s">
        <v>91</v>
      </c>
      <c r="B22" s="71">
        <v>4281</v>
      </c>
      <c r="C22" s="71">
        <v>4172</v>
      </c>
      <c r="D22" s="173">
        <v>11074</v>
      </c>
      <c r="E22" s="71">
        <v>1282</v>
      </c>
      <c r="F22" s="71">
        <v>2365</v>
      </c>
      <c r="G22" s="71">
        <v>9380</v>
      </c>
      <c r="H22" s="61"/>
      <c r="I22" s="61"/>
    </row>
    <row r="23" spans="1:9" ht="15.6">
      <c r="A23" s="64" t="s">
        <v>348</v>
      </c>
      <c r="B23" s="148">
        <f t="shared" ref="B23:G23" si="0">SUM(B5:B22)</f>
        <v>105902</v>
      </c>
      <c r="C23" s="148">
        <f t="shared" si="0"/>
        <v>56456</v>
      </c>
      <c r="D23" s="148">
        <f t="shared" si="0"/>
        <v>108266</v>
      </c>
      <c r="E23" s="148">
        <f t="shared" si="0"/>
        <v>23772</v>
      </c>
      <c r="F23" s="148">
        <f t="shared" si="0"/>
        <v>142931</v>
      </c>
      <c r="G23" s="148">
        <f t="shared" si="0"/>
        <v>266012</v>
      </c>
      <c r="H23" s="61"/>
      <c r="I23" s="61"/>
    </row>
    <row r="24" spans="1:9" ht="16.2">
      <c r="A24" s="64"/>
      <c r="B24" s="66"/>
      <c r="C24" s="66"/>
      <c r="D24" s="66"/>
      <c r="E24" s="61"/>
      <c r="F24" s="65"/>
      <c r="G24" s="65"/>
      <c r="H24" s="61"/>
      <c r="I24" s="61"/>
    </row>
    <row r="25" spans="1:9" ht="16.2">
      <c r="A25" s="61"/>
      <c r="B25" s="66" t="s">
        <v>92</v>
      </c>
      <c r="C25" s="66"/>
      <c r="D25" s="66"/>
      <c r="E25" s="67"/>
      <c r="F25" s="68"/>
      <c r="G25" s="68"/>
      <c r="H25" s="67"/>
      <c r="I25" s="67"/>
    </row>
    <row r="26" spans="1:9" ht="16.2">
      <c r="A26" s="64"/>
      <c r="B26" s="66"/>
      <c r="C26" s="66"/>
      <c r="D26" s="66"/>
      <c r="E26" s="67"/>
      <c r="F26" s="68"/>
      <c r="G26" s="68"/>
      <c r="H26" s="67"/>
      <c r="I26" s="67"/>
    </row>
    <row r="27" spans="1:9" ht="16.2">
      <c r="A27" s="64"/>
      <c r="B27" s="171" t="s">
        <v>347</v>
      </c>
      <c r="C27" s="171"/>
      <c r="D27" s="171"/>
      <c r="E27" s="67"/>
      <c r="F27" s="67"/>
      <c r="G27" s="68"/>
      <c r="H27" s="67"/>
      <c r="I27" s="67"/>
    </row>
    <row r="28" spans="1:9" ht="16.2">
      <c r="A28" s="64"/>
      <c r="B28" s="66"/>
      <c r="C28" s="66"/>
      <c r="D28" s="66"/>
      <c r="E28" s="67"/>
      <c r="F28" s="68"/>
      <c r="G28" s="68"/>
      <c r="H28" s="67"/>
      <c r="I28" s="67"/>
    </row>
    <row r="29" spans="1:9" ht="16.2">
      <c r="A29" s="64"/>
      <c r="B29" s="66" t="s">
        <v>93</v>
      </c>
      <c r="C29" s="66"/>
      <c r="D29" s="66"/>
      <c r="E29" s="67"/>
      <c r="F29" s="68"/>
      <c r="G29" s="68"/>
      <c r="H29" s="67"/>
      <c r="I29" s="67"/>
    </row>
    <row r="30" spans="1:9" ht="16.2">
      <c r="A30" s="61"/>
      <c r="B30" s="66"/>
      <c r="C30" s="66"/>
      <c r="D30" s="66"/>
      <c r="E30" s="67"/>
      <c r="F30" s="68"/>
      <c r="G30" s="68"/>
      <c r="H30" s="67"/>
      <c r="I30" s="67"/>
    </row>
    <row r="31" spans="1:9" ht="16.2">
      <c r="A31" s="61"/>
      <c r="B31" s="170">
        <f>COUNTIF(B23:G23,"&gt;150000")</f>
        <v>1</v>
      </c>
      <c r="C31" s="170"/>
      <c r="E31" s="68"/>
      <c r="F31" s="68"/>
      <c r="G31" s="68"/>
      <c r="H31" s="67"/>
      <c r="I31" s="67"/>
    </row>
    <row r="32" spans="1:9" ht="16.2">
      <c r="A32" s="64"/>
      <c r="B32" s="67"/>
      <c r="C32" s="67"/>
      <c r="D32" s="67"/>
      <c r="E32" s="67"/>
      <c r="F32" s="68"/>
      <c r="G32" s="68"/>
      <c r="H32" s="67"/>
    </row>
    <row r="33" spans="1:9" ht="16.2">
      <c r="A33" s="61"/>
      <c r="B33" s="67" t="s">
        <v>349</v>
      </c>
      <c r="C33" s="67"/>
      <c r="D33" s="67"/>
      <c r="E33" s="67"/>
      <c r="F33" s="68"/>
      <c r="G33" s="68"/>
      <c r="H33" s="67"/>
      <c r="I33" s="67"/>
    </row>
    <row r="34" spans="1:9" ht="16.2">
      <c r="A34" s="61"/>
      <c r="B34" s="67"/>
      <c r="C34" s="67"/>
      <c r="D34" s="67"/>
      <c r="E34" s="67"/>
      <c r="F34" s="68"/>
      <c r="G34" s="68"/>
      <c r="H34" s="67"/>
      <c r="I34" s="168"/>
    </row>
    <row r="35" spans="1:9" ht="16.2">
      <c r="A35" s="69"/>
      <c r="B35" s="172">
        <v>8</v>
      </c>
      <c r="C35" s="172"/>
      <c r="D35" s="68"/>
      <c r="E35" s="67"/>
      <c r="F35" s="68"/>
      <c r="G35" s="169"/>
      <c r="H35" s="68"/>
      <c r="I35" s="68"/>
    </row>
    <row r="36" spans="1:9" ht="15.6">
      <c r="A36" s="61"/>
      <c r="B36" s="61"/>
      <c r="C36" s="61"/>
      <c r="D36" s="61"/>
      <c r="E36" s="61"/>
      <c r="F36" s="65"/>
      <c r="G36" s="65"/>
      <c r="H36" s="61"/>
      <c r="I36" s="61"/>
    </row>
    <row r="37" spans="1:9" ht="16.2">
      <c r="A37" s="61"/>
      <c r="B37" s="67"/>
      <c r="C37" s="65"/>
      <c r="D37" s="65"/>
      <c r="E37" s="65"/>
      <c r="F37" s="65"/>
      <c r="G37" s="65"/>
      <c r="H37" s="61"/>
      <c r="I37" s="61"/>
    </row>
    <row r="38" spans="1:9" ht="15.6">
      <c r="A38" s="61"/>
      <c r="B38" s="61"/>
      <c r="C38" s="65"/>
      <c r="D38" s="65"/>
      <c r="E38" s="65"/>
      <c r="F38" s="65"/>
      <c r="G38" s="65"/>
      <c r="H38" s="61"/>
      <c r="I38" s="61"/>
    </row>
    <row r="39" spans="1:9" ht="16.2">
      <c r="A39" s="61"/>
      <c r="B39" s="157"/>
      <c r="C39" s="157"/>
      <c r="D39" s="65"/>
      <c r="E39" s="65"/>
      <c r="F39" s="65"/>
      <c r="G39" s="65"/>
      <c r="H39" s="61"/>
      <c r="I39" s="61"/>
    </row>
    <row r="40" spans="1:9" ht="15.6">
      <c r="A40" s="61"/>
      <c r="B40" s="61"/>
      <c r="C40" s="156"/>
      <c r="D40" s="65"/>
      <c r="E40" s="65"/>
      <c r="F40" s="65"/>
      <c r="G40" s="65"/>
      <c r="H40" s="61"/>
      <c r="I40" s="61"/>
    </row>
    <row r="41" spans="1:9" ht="15.6">
      <c r="A41" s="61"/>
      <c r="B41" s="61"/>
      <c r="C41" s="65"/>
      <c r="D41" s="65"/>
      <c r="E41" s="65"/>
      <c r="F41" s="65"/>
      <c r="G41" s="65"/>
      <c r="H41" s="61"/>
      <c r="I41" s="61"/>
    </row>
  </sheetData>
  <mergeCells count="3">
    <mergeCell ref="B27:D27"/>
    <mergeCell ref="B35:C35"/>
    <mergeCell ref="B31:C31"/>
  </mergeCells>
  <conditionalFormatting sqref="B5:B22">
    <cfRule type="cellIs" dxfId="7" priority="2" operator="greaterThan">
      <formula>10000</formula>
    </cfRule>
    <cfRule type="cellIs" dxfId="6" priority="5" operator="greaterThan">
      <formula>9999</formula>
    </cfRule>
    <cfRule type="cellIs" dxfId="5" priority="6" operator="greaterThan">
      <formula>9999</formula>
    </cfRule>
    <cfRule type="expression" dxfId="4" priority="10">
      <formula>B:B&gt;=10000</formula>
    </cfRule>
  </conditionalFormatting>
  <conditionalFormatting sqref="B23:G23">
    <cfRule type="cellIs" dxfId="3" priority="7" operator="greaterThan">
      <formula>144892</formula>
    </cfRule>
    <cfRule type="cellIs" dxfId="2" priority="8" operator="greaterThan">
      <formula>149999</formula>
    </cfRule>
  </conditionalFormatting>
  <conditionalFormatting sqref="D5:D22">
    <cfRule type="aboveAverage" dxfId="1" priority="3"/>
    <cfRule type="expression" priority="4">
      <formula>AVERAGE($D$5:$D$23)</formula>
    </cfRule>
    <cfRule type="cellIs" dxfId="0" priority="1" operator="greaterThan">
      <formula>AVERAGE(D5:D22)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D9F85-771D-485A-928F-310A37E12965}">
  <dimension ref="A1:Q75"/>
  <sheetViews>
    <sheetView topLeftCell="C23" workbookViewId="0">
      <selection activeCell="Q39" sqref="Q39"/>
    </sheetView>
  </sheetViews>
  <sheetFormatPr defaultRowHeight="15"/>
  <cols>
    <col min="1" max="1" width="12.54296875" customWidth="1"/>
    <col min="10" max="10" width="11.90625" customWidth="1"/>
    <col min="11" max="11" width="17.08984375" customWidth="1"/>
  </cols>
  <sheetData>
    <row r="1" spans="1:17" ht="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J1" s="8" t="s">
        <v>0</v>
      </c>
      <c r="K1" s="13" t="s">
        <v>1</v>
      </c>
      <c r="L1" s="13" t="s">
        <v>2</v>
      </c>
      <c r="M1" s="13" t="s">
        <v>3</v>
      </c>
      <c r="N1" s="13" t="s">
        <v>4</v>
      </c>
      <c r="O1" s="8" t="s">
        <v>19</v>
      </c>
      <c r="P1" s="7"/>
      <c r="Q1" s="7"/>
    </row>
    <row r="2" spans="1:17" ht="15.6">
      <c r="A2" s="2" t="s">
        <v>7</v>
      </c>
      <c r="B2" s="2">
        <v>32000</v>
      </c>
      <c r="C2" s="2">
        <v>38564</v>
      </c>
      <c r="D2" s="2">
        <v>35380</v>
      </c>
      <c r="E2" s="2">
        <v>41635</v>
      </c>
      <c r="F2" s="3">
        <f>AVERAGE(B2:E2)</f>
        <v>36894.75</v>
      </c>
      <c r="J2" s="2" t="s">
        <v>7</v>
      </c>
      <c r="K2" s="14">
        <v>32000</v>
      </c>
      <c r="L2" s="14">
        <v>38564</v>
      </c>
      <c r="M2" s="14">
        <v>35380</v>
      </c>
      <c r="N2" s="9">
        <v>41635</v>
      </c>
      <c r="O2" s="12">
        <f>MAX(K2:N2)</f>
        <v>41635</v>
      </c>
      <c r="P2" s="7"/>
      <c r="Q2" s="7"/>
    </row>
    <row r="3" spans="1:17" ht="15.6">
      <c r="A3" s="2" t="s">
        <v>8</v>
      </c>
      <c r="B3" s="2">
        <v>47500</v>
      </c>
      <c r="C3" s="2">
        <v>65822</v>
      </c>
      <c r="D3" s="2">
        <v>49066</v>
      </c>
      <c r="E3" s="2">
        <v>43695</v>
      </c>
      <c r="F3" s="3">
        <f t="shared" ref="F3:F10" si="0">AVERAGE(B3:E3)</f>
        <v>51520.75</v>
      </c>
      <c r="J3" s="2" t="s">
        <v>8</v>
      </c>
      <c r="K3" s="14">
        <v>47500</v>
      </c>
      <c r="L3" s="14">
        <v>65822</v>
      </c>
      <c r="M3" s="14">
        <v>49066</v>
      </c>
      <c r="N3" s="14">
        <v>43695</v>
      </c>
      <c r="O3" s="12">
        <f t="shared" ref="O3:O10" si="1">MAX(K3:N3)</f>
        <v>65822</v>
      </c>
      <c r="P3" s="7"/>
      <c r="Q3" s="7"/>
    </row>
    <row r="4" spans="1:17" ht="15.6">
      <c r="A4" s="2" t="s">
        <v>9</v>
      </c>
      <c r="B4" s="2">
        <v>53000</v>
      </c>
      <c r="C4" s="2">
        <v>45112</v>
      </c>
      <c r="D4" s="2">
        <v>39866</v>
      </c>
      <c r="E4" s="2">
        <v>42561</v>
      </c>
      <c r="F4" s="3">
        <f t="shared" si="0"/>
        <v>45134.75</v>
      </c>
      <c r="J4" s="2" t="s">
        <v>9</v>
      </c>
      <c r="K4" s="14">
        <v>53000</v>
      </c>
      <c r="L4" s="14">
        <v>45112</v>
      </c>
      <c r="M4" s="14">
        <v>39866</v>
      </c>
      <c r="N4" s="14">
        <v>42561</v>
      </c>
      <c r="O4" s="12">
        <f t="shared" si="1"/>
        <v>53000</v>
      </c>
      <c r="P4" s="7"/>
      <c r="Q4" s="7"/>
    </row>
    <row r="5" spans="1:17" ht="15.6">
      <c r="A5" s="2" t="s">
        <v>10</v>
      </c>
      <c r="B5" s="2">
        <v>28750</v>
      </c>
      <c r="C5" s="2">
        <v>39348</v>
      </c>
      <c r="D5" s="2">
        <v>47254</v>
      </c>
      <c r="E5" s="2">
        <v>39330</v>
      </c>
      <c r="F5" s="3">
        <f t="shared" si="0"/>
        <v>38670.5</v>
      </c>
      <c r="J5" s="2" t="s">
        <v>10</v>
      </c>
      <c r="K5" s="14">
        <v>28750</v>
      </c>
      <c r="L5" s="14">
        <v>39348</v>
      </c>
      <c r="M5" s="14">
        <v>47254</v>
      </c>
      <c r="N5" s="14">
        <v>39330</v>
      </c>
      <c r="O5" s="12">
        <f t="shared" si="1"/>
        <v>47254</v>
      </c>
      <c r="P5" s="7"/>
      <c r="Q5" s="7"/>
    </row>
    <row r="6" spans="1:17" ht="15.6">
      <c r="A6" s="2" t="s">
        <v>11</v>
      </c>
      <c r="B6" s="2">
        <v>37650</v>
      </c>
      <c r="C6" s="2">
        <v>41317</v>
      </c>
      <c r="D6" s="2">
        <v>40534</v>
      </c>
      <c r="E6" s="2">
        <v>42400</v>
      </c>
      <c r="F6" s="3">
        <f t="shared" si="0"/>
        <v>40475.25</v>
      </c>
      <c r="J6" s="2" t="s">
        <v>11</v>
      </c>
      <c r="K6" s="14">
        <v>37650</v>
      </c>
      <c r="L6" s="14">
        <v>41317</v>
      </c>
      <c r="M6" s="14">
        <v>40534</v>
      </c>
      <c r="N6" s="14">
        <v>42400</v>
      </c>
      <c r="O6" s="12">
        <f t="shared" si="1"/>
        <v>42400</v>
      </c>
      <c r="P6" s="7"/>
      <c r="Q6" s="7"/>
    </row>
    <row r="7" spans="1:17" ht="15.6">
      <c r="A7" s="2" t="s">
        <v>12</v>
      </c>
      <c r="B7" s="2">
        <v>29995</v>
      </c>
      <c r="C7" s="2">
        <v>42620</v>
      </c>
      <c r="D7" s="2">
        <v>33081</v>
      </c>
      <c r="E7" s="2">
        <v>38432</v>
      </c>
      <c r="F7" s="3">
        <f t="shared" si="0"/>
        <v>36032</v>
      </c>
      <c r="J7" s="2" t="s">
        <v>12</v>
      </c>
      <c r="K7" s="14">
        <v>29995</v>
      </c>
      <c r="L7" s="14">
        <v>42620</v>
      </c>
      <c r="M7" s="14">
        <v>33081</v>
      </c>
      <c r="N7" s="14">
        <v>38432</v>
      </c>
      <c r="O7" s="12">
        <f t="shared" si="1"/>
        <v>42620</v>
      </c>
      <c r="P7" s="7"/>
      <c r="Q7" s="7"/>
    </row>
    <row r="8" spans="1:17" ht="15.6">
      <c r="A8" s="2" t="s">
        <v>13</v>
      </c>
      <c r="B8" s="2">
        <v>75412</v>
      </c>
      <c r="C8" s="2">
        <v>27770</v>
      </c>
      <c r="D8" s="2">
        <v>42903</v>
      </c>
      <c r="E8" s="2">
        <v>28248</v>
      </c>
      <c r="F8" s="3">
        <f t="shared" si="0"/>
        <v>43583.25</v>
      </c>
      <c r="J8" s="2" t="s">
        <v>13</v>
      </c>
      <c r="K8" s="14">
        <v>75412</v>
      </c>
      <c r="L8" s="14">
        <v>27770</v>
      </c>
      <c r="M8" s="14">
        <v>42903</v>
      </c>
      <c r="N8" s="14">
        <v>28248</v>
      </c>
      <c r="O8" s="12">
        <f t="shared" si="1"/>
        <v>75412</v>
      </c>
      <c r="P8" s="7"/>
      <c r="Q8" s="7"/>
    </row>
    <row r="9" spans="1:17" ht="15.6">
      <c r="A9" s="2" t="s">
        <v>14</v>
      </c>
      <c r="B9" s="2">
        <v>51200</v>
      </c>
      <c r="C9" s="2">
        <v>45647</v>
      </c>
      <c r="D9" s="2">
        <v>41177</v>
      </c>
      <c r="E9" s="2">
        <v>35800</v>
      </c>
      <c r="F9" s="3">
        <f t="shared" si="0"/>
        <v>43456</v>
      </c>
      <c r="J9" s="2" t="s">
        <v>14</v>
      </c>
      <c r="K9" s="14">
        <v>51200</v>
      </c>
      <c r="L9" s="14">
        <v>45647</v>
      </c>
      <c r="M9" s="14">
        <v>41177</v>
      </c>
      <c r="N9" s="14">
        <v>35800</v>
      </c>
      <c r="O9" s="12">
        <f t="shared" si="1"/>
        <v>51200</v>
      </c>
      <c r="P9" s="7"/>
      <c r="Q9" s="7"/>
    </row>
    <row r="10" spans="1:17" ht="15.6">
      <c r="A10" s="2" t="s">
        <v>15</v>
      </c>
      <c r="B10" s="2">
        <v>48990</v>
      </c>
      <c r="C10" s="2">
        <v>28317</v>
      </c>
      <c r="D10" s="2">
        <v>45265</v>
      </c>
      <c r="E10" s="2">
        <v>27515</v>
      </c>
      <c r="F10" s="3">
        <f t="shared" si="0"/>
        <v>37521.75</v>
      </c>
      <c r="J10" s="2" t="s">
        <v>15</v>
      </c>
      <c r="K10" s="9">
        <v>48990</v>
      </c>
      <c r="L10" s="9">
        <v>28317</v>
      </c>
      <c r="M10" s="9">
        <v>45265</v>
      </c>
      <c r="N10" s="9">
        <v>27515</v>
      </c>
      <c r="O10" s="12">
        <f t="shared" si="1"/>
        <v>48990</v>
      </c>
      <c r="P10" s="7"/>
      <c r="Q10" s="7"/>
    </row>
    <row r="11" spans="1:17" ht="15.6">
      <c r="O11" s="12"/>
    </row>
    <row r="13" spans="1:17" ht="18">
      <c r="A13" s="165" t="s">
        <v>6</v>
      </c>
      <c r="B13" s="166"/>
      <c r="C13" s="166"/>
      <c r="D13" s="166"/>
      <c r="E13" s="166"/>
      <c r="F13" s="166"/>
      <c r="G13" s="166"/>
      <c r="H13" s="166"/>
      <c r="J13" s="163" t="s">
        <v>20</v>
      </c>
      <c r="K13" s="164"/>
      <c r="L13" s="164"/>
      <c r="M13" s="164"/>
      <c r="N13" s="164"/>
      <c r="O13" s="164"/>
      <c r="P13" s="164"/>
      <c r="Q13" s="164"/>
    </row>
    <row r="17" spans="1:17" ht="18">
      <c r="A17" s="4" t="s">
        <v>0</v>
      </c>
      <c r="B17" s="4" t="s">
        <v>1</v>
      </c>
      <c r="C17" s="4" t="s">
        <v>2</v>
      </c>
      <c r="D17" s="4" t="s">
        <v>3</v>
      </c>
      <c r="E17" s="4" t="s">
        <v>4</v>
      </c>
      <c r="J17" s="8" t="s">
        <v>0</v>
      </c>
      <c r="K17" s="8" t="s">
        <v>1</v>
      </c>
      <c r="L17" s="8" t="s">
        <v>2</v>
      </c>
      <c r="M17" s="8" t="s">
        <v>3</v>
      </c>
      <c r="N17" s="8" t="s">
        <v>4</v>
      </c>
      <c r="O17" s="8" t="s">
        <v>21</v>
      </c>
      <c r="P17" s="7"/>
      <c r="Q17" s="7"/>
    </row>
    <row r="18" spans="1:17" ht="15.6">
      <c r="A18" s="2" t="s">
        <v>7</v>
      </c>
      <c r="B18" s="2">
        <v>32000</v>
      </c>
      <c r="C18" s="2">
        <v>38564</v>
      </c>
      <c r="D18" s="2">
        <v>35380</v>
      </c>
      <c r="E18" s="2">
        <v>41635</v>
      </c>
      <c r="J18" s="2" t="s">
        <v>7</v>
      </c>
      <c r="K18" s="9">
        <v>32000</v>
      </c>
      <c r="L18" s="9">
        <v>38564</v>
      </c>
      <c r="M18" s="9">
        <v>35380</v>
      </c>
      <c r="N18" s="9">
        <v>41635</v>
      </c>
      <c r="O18" s="12">
        <f>MIN(K18:N18)</f>
        <v>32000</v>
      </c>
      <c r="P18" s="7"/>
      <c r="Q18" s="7"/>
    </row>
    <row r="19" spans="1:17" ht="15.6">
      <c r="A19" s="2" t="s">
        <v>8</v>
      </c>
      <c r="B19" s="2">
        <v>47500</v>
      </c>
      <c r="C19" s="2">
        <v>65822</v>
      </c>
      <c r="D19" s="2">
        <v>49066</v>
      </c>
      <c r="E19" s="2">
        <v>43695</v>
      </c>
      <c r="J19" s="2" t="s">
        <v>8</v>
      </c>
      <c r="K19" s="9">
        <v>47500</v>
      </c>
      <c r="L19" s="9">
        <v>65822</v>
      </c>
      <c r="M19" s="9">
        <v>49066</v>
      </c>
      <c r="N19" s="9">
        <v>43695</v>
      </c>
      <c r="O19" s="12">
        <f t="shared" ref="O19:O26" si="2">MIN(K19:N19)</f>
        <v>43695</v>
      </c>
      <c r="P19" s="7"/>
      <c r="Q19" s="7"/>
    </row>
    <row r="20" spans="1:17" ht="15.6">
      <c r="A20" s="2" t="s">
        <v>9</v>
      </c>
      <c r="B20" s="2">
        <v>53000</v>
      </c>
      <c r="C20" s="2">
        <v>45112</v>
      </c>
      <c r="D20" s="2">
        <v>39866</v>
      </c>
      <c r="E20" s="2">
        <v>42561</v>
      </c>
      <c r="J20" s="2" t="s">
        <v>9</v>
      </c>
      <c r="K20" s="9">
        <v>53000</v>
      </c>
      <c r="L20" s="9">
        <v>45112</v>
      </c>
      <c r="M20" s="9">
        <v>39866</v>
      </c>
      <c r="N20" s="9">
        <v>42561</v>
      </c>
      <c r="O20" s="12">
        <f t="shared" si="2"/>
        <v>39866</v>
      </c>
      <c r="P20" s="7"/>
      <c r="Q20" s="7"/>
    </row>
    <row r="21" spans="1:17" ht="15.6">
      <c r="A21" s="2" t="s">
        <v>10</v>
      </c>
      <c r="B21" s="2">
        <v>28750</v>
      </c>
      <c r="C21" s="2">
        <v>39348</v>
      </c>
      <c r="D21" s="2">
        <v>47254</v>
      </c>
      <c r="E21" s="2">
        <v>39330</v>
      </c>
      <c r="J21" s="2" t="s">
        <v>10</v>
      </c>
      <c r="K21" s="9">
        <v>28750</v>
      </c>
      <c r="L21" s="9">
        <v>39348</v>
      </c>
      <c r="M21" s="9">
        <v>47254</v>
      </c>
      <c r="N21" s="9">
        <v>39330</v>
      </c>
      <c r="O21" s="12">
        <f t="shared" si="2"/>
        <v>28750</v>
      </c>
      <c r="P21" s="7"/>
      <c r="Q21" s="7"/>
    </row>
    <row r="22" spans="1:17" ht="15.6">
      <c r="A22" s="2" t="s">
        <v>11</v>
      </c>
      <c r="B22" s="2">
        <v>37650</v>
      </c>
      <c r="C22" s="2">
        <v>41317</v>
      </c>
      <c r="D22" s="2">
        <v>40534</v>
      </c>
      <c r="E22" s="2">
        <v>42400</v>
      </c>
      <c r="J22" s="2" t="s">
        <v>11</v>
      </c>
      <c r="K22" s="9">
        <v>37650</v>
      </c>
      <c r="L22" s="9">
        <v>41317</v>
      </c>
      <c r="M22" s="9">
        <v>40534</v>
      </c>
      <c r="N22" s="9">
        <v>42400</v>
      </c>
      <c r="O22" s="12">
        <f t="shared" si="2"/>
        <v>37650</v>
      </c>
      <c r="P22" s="7"/>
      <c r="Q22" s="7"/>
    </row>
    <row r="23" spans="1:17" ht="15.6">
      <c r="A23" s="2" t="s">
        <v>12</v>
      </c>
      <c r="B23" s="2">
        <v>29995</v>
      </c>
      <c r="C23" s="2">
        <v>42620</v>
      </c>
      <c r="D23" s="2">
        <v>33081</v>
      </c>
      <c r="E23" s="2">
        <v>38432</v>
      </c>
      <c r="J23" s="2" t="s">
        <v>12</v>
      </c>
      <c r="K23" s="9">
        <v>29995</v>
      </c>
      <c r="L23" s="9">
        <v>42620</v>
      </c>
      <c r="M23" s="9">
        <v>33081</v>
      </c>
      <c r="N23" s="9">
        <v>38432</v>
      </c>
      <c r="O23" s="12">
        <f t="shared" si="2"/>
        <v>29995</v>
      </c>
      <c r="P23" s="7"/>
      <c r="Q23" s="7"/>
    </row>
    <row r="24" spans="1:17" ht="15.6">
      <c r="A24" s="2" t="s">
        <v>13</v>
      </c>
      <c r="B24" s="2">
        <v>75412</v>
      </c>
      <c r="C24" s="2">
        <v>27770</v>
      </c>
      <c r="D24" s="2">
        <v>42903</v>
      </c>
      <c r="E24" s="2">
        <v>28248</v>
      </c>
      <c r="J24" s="2" t="s">
        <v>13</v>
      </c>
      <c r="K24" s="9">
        <v>75412</v>
      </c>
      <c r="L24" s="9">
        <v>27770</v>
      </c>
      <c r="M24" s="9">
        <v>42903</v>
      </c>
      <c r="N24" s="9">
        <v>28248</v>
      </c>
      <c r="O24" s="12">
        <f t="shared" si="2"/>
        <v>27770</v>
      </c>
      <c r="P24" s="7"/>
      <c r="Q24" s="7"/>
    </row>
    <row r="25" spans="1:17" ht="15.6">
      <c r="A25" s="2" t="s">
        <v>14</v>
      </c>
      <c r="B25" s="2">
        <v>51200</v>
      </c>
      <c r="C25" s="2">
        <v>45647</v>
      </c>
      <c r="D25" s="2">
        <v>41177</v>
      </c>
      <c r="E25" s="2">
        <v>35800</v>
      </c>
      <c r="J25" s="2" t="s">
        <v>14</v>
      </c>
      <c r="K25" s="9">
        <v>51200</v>
      </c>
      <c r="L25" s="9">
        <v>45647</v>
      </c>
      <c r="M25" s="9">
        <v>41177</v>
      </c>
      <c r="N25" s="9">
        <v>35800</v>
      </c>
      <c r="O25" s="12">
        <f t="shared" si="2"/>
        <v>35800</v>
      </c>
      <c r="P25" s="7"/>
      <c r="Q25" s="7"/>
    </row>
    <row r="26" spans="1:17" ht="15.6">
      <c r="A26" s="2" t="s">
        <v>15</v>
      </c>
      <c r="B26" s="2">
        <v>48990</v>
      </c>
      <c r="C26" s="2">
        <v>28317</v>
      </c>
      <c r="D26" s="2">
        <v>45265</v>
      </c>
      <c r="E26" s="2">
        <v>27515</v>
      </c>
      <c r="J26" s="2" t="s">
        <v>15</v>
      </c>
      <c r="K26" s="9">
        <v>48990</v>
      </c>
      <c r="L26" s="9">
        <v>28317</v>
      </c>
      <c r="M26" s="9">
        <v>45265</v>
      </c>
      <c r="N26" s="9">
        <v>27515</v>
      </c>
      <c r="O26" s="12">
        <f t="shared" si="2"/>
        <v>27515</v>
      </c>
      <c r="P26" s="7"/>
      <c r="Q26" s="7"/>
    </row>
    <row r="28" spans="1:17" ht="15.6">
      <c r="A28" s="5" t="s">
        <v>16</v>
      </c>
      <c r="B28" s="6">
        <f>COUNT(A18:A26)</f>
        <v>0</v>
      </c>
    </row>
    <row r="29" spans="1:17" ht="18">
      <c r="J29" s="163" t="s">
        <v>22</v>
      </c>
      <c r="K29" s="164"/>
      <c r="L29" s="164"/>
      <c r="M29" s="164"/>
      <c r="N29" s="164"/>
      <c r="O29" s="164"/>
      <c r="P29" s="164"/>
      <c r="Q29" s="164"/>
    </row>
    <row r="30" spans="1:17" ht="18">
      <c r="A30" s="165" t="s">
        <v>315</v>
      </c>
      <c r="B30" s="165"/>
      <c r="C30" s="165"/>
      <c r="D30" s="165"/>
      <c r="E30" s="165"/>
      <c r="F30" s="165"/>
      <c r="G30" s="165"/>
      <c r="H30" s="165"/>
      <c r="I30" s="165"/>
      <c r="J30" s="165"/>
    </row>
    <row r="34" spans="1:17" ht="18">
      <c r="A34" s="8" t="s">
        <v>0</v>
      </c>
      <c r="B34" s="8" t="s">
        <v>1</v>
      </c>
      <c r="C34" s="8" t="s">
        <v>2</v>
      </c>
      <c r="D34" s="8" t="s">
        <v>3</v>
      </c>
      <c r="E34" s="8" t="s">
        <v>4</v>
      </c>
      <c r="F34" s="7"/>
      <c r="G34" s="7"/>
      <c r="H34" s="7"/>
      <c r="J34" s="15" t="s">
        <v>0</v>
      </c>
      <c r="K34" s="15" t="s">
        <v>1</v>
      </c>
      <c r="L34" s="15" t="s">
        <v>2</v>
      </c>
      <c r="M34" s="15" t="s">
        <v>3</v>
      </c>
      <c r="N34" s="15" t="s">
        <v>4</v>
      </c>
      <c r="O34" s="15" t="s">
        <v>23</v>
      </c>
    </row>
    <row r="35" spans="1:17" ht="15.6">
      <c r="A35" s="2" t="s">
        <v>7</v>
      </c>
      <c r="B35" s="9">
        <v>32000</v>
      </c>
      <c r="C35" s="9">
        <v>38564</v>
      </c>
      <c r="D35" s="9">
        <v>35380</v>
      </c>
      <c r="E35" s="9">
        <v>41635</v>
      </c>
      <c r="F35" s="7"/>
      <c r="G35" s="7"/>
      <c r="H35" s="7"/>
      <c r="J35" s="2" t="s">
        <v>7</v>
      </c>
      <c r="K35" s="9">
        <v>32000</v>
      </c>
      <c r="L35" s="9">
        <v>38564</v>
      </c>
      <c r="M35" s="9">
        <v>35380</v>
      </c>
      <c r="N35" s="9">
        <v>41635</v>
      </c>
      <c r="O35" s="17">
        <f>SUM(K35:N35)</f>
        <v>147579</v>
      </c>
    </row>
    <row r="36" spans="1:17" ht="15.6">
      <c r="A36" s="2" t="s">
        <v>8</v>
      </c>
      <c r="B36" s="9">
        <v>47500</v>
      </c>
      <c r="C36" s="9">
        <v>65822</v>
      </c>
      <c r="D36" s="9">
        <v>49066</v>
      </c>
      <c r="E36" s="9">
        <v>43695</v>
      </c>
      <c r="F36" s="7"/>
      <c r="G36" s="7"/>
      <c r="H36" s="7"/>
      <c r="J36" s="2" t="s">
        <v>8</v>
      </c>
      <c r="K36" s="9">
        <v>47500</v>
      </c>
      <c r="L36" s="9">
        <v>65822</v>
      </c>
      <c r="M36" s="9">
        <v>49066</v>
      </c>
      <c r="N36" s="9">
        <v>43695</v>
      </c>
      <c r="O36" s="17">
        <f t="shared" ref="O36:O43" si="3">SUM(K36:N36)</f>
        <v>206083</v>
      </c>
    </row>
    <row r="37" spans="1:17" ht="15.6">
      <c r="A37" s="2" t="s">
        <v>9</v>
      </c>
      <c r="B37" s="9">
        <v>53000</v>
      </c>
      <c r="C37" s="9">
        <v>45112</v>
      </c>
      <c r="D37" s="9">
        <v>39866</v>
      </c>
      <c r="E37" s="9">
        <v>42561</v>
      </c>
      <c r="F37" s="7"/>
      <c r="G37" s="7"/>
      <c r="H37" s="7"/>
      <c r="J37" s="2" t="s">
        <v>9</v>
      </c>
      <c r="K37" s="9">
        <v>53000</v>
      </c>
      <c r="L37" s="9">
        <v>45112</v>
      </c>
      <c r="M37" s="9">
        <v>39866</v>
      </c>
      <c r="N37" s="9">
        <v>42561</v>
      </c>
      <c r="O37" s="17">
        <f t="shared" si="3"/>
        <v>180539</v>
      </c>
    </row>
    <row r="38" spans="1:17" ht="18">
      <c r="A38" s="2" t="s">
        <v>10</v>
      </c>
      <c r="B38" s="9">
        <v>28750</v>
      </c>
      <c r="C38" s="9">
        <v>39348</v>
      </c>
      <c r="D38" s="9">
        <v>47254</v>
      </c>
      <c r="E38" s="9">
        <v>39330</v>
      </c>
      <c r="F38" s="7"/>
      <c r="G38" s="7"/>
      <c r="H38" s="7"/>
      <c r="J38" s="2" t="s">
        <v>10</v>
      </c>
      <c r="K38" s="9">
        <v>28750</v>
      </c>
      <c r="L38" s="9">
        <v>39348</v>
      </c>
      <c r="M38" s="9">
        <v>47254</v>
      </c>
      <c r="N38" s="9">
        <v>39330</v>
      </c>
      <c r="O38" s="17">
        <f t="shared" si="3"/>
        <v>154682</v>
      </c>
      <c r="P38" s="143"/>
    </row>
    <row r="39" spans="1:17" ht="18">
      <c r="A39" s="2" t="s">
        <v>11</v>
      </c>
      <c r="B39" s="9">
        <v>37650</v>
      </c>
      <c r="C39" s="9">
        <v>41317</v>
      </c>
      <c r="D39" s="9">
        <v>40534</v>
      </c>
      <c r="E39" s="9">
        <v>42400</v>
      </c>
      <c r="F39" s="7"/>
      <c r="G39" s="7"/>
      <c r="H39" s="7"/>
      <c r="J39" s="2" t="s">
        <v>11</v>
      </c>
      <c r="K39" s="9">
        <v>37650</v>
      </c>
      <c r="L39" s="9">
        <v>41317</v>
      </c>
      <c r="M39" s="9">
        <v>40534</v>
      </c>
      <c r="N39" s="9">
        <v>42400</v>
      </c>
      <c r="O39" s="17">
        <f t="shared" si="3"/>
        <v>161901</v>
      </c>
      <c r="P39" s="143"/>
    </row>
    <row r="40" spans="1:17" ht="15.6">
      <c r="A40" s="2" t="s">
        <v>12</v>
      </c>
      <c r="B40" s="9">
        <v>29995</v>
      </c>
      <c r="C40" s="9">
        <v>42620</v>
      </c>
      <c r="D40" s="9">
        <v>33081</v>
      </c>
      <c r="E40" s="9">
        <v>38432</v>
      </c>
      <c r="F40" s="7"/>
      <c r="G40" s="7"/>
      <c r="H40" s="7"/>
      <c r="J40" s="2" t="s">
        <v>12</v>
      </c>
      <c r="K40" s="9">
        <v>29995</v>
      </c>
      <c r="L40" s="9">
        <v>42620</v>
      </c>
      <c r="M40" s="9">
        <v>33081</v>
      </c>
      <c r="N40" s="9">
        <v>38432</v>
      </c>
      <c r="O40" s="17">
        <f t="shared" si="3"/>
        <v>144128</v>
      </c>
    </row>
    <row r="41" spans="1:17" ht="15.6">
      <c r="A41" s="2" t="s">
        <v>13</v>
      </c>
      <c r="B41" s="9">
        <v>75412</v>
      </c>
      <c r="C41" s="9">
        <v>27770</v>
      </c>
      <c r="D41" s="9">
        <v>42903</v>
      </c>
      <c r="E41" s="9">
        <v>28248</v>
      </c>
      <c r="F41" s="7"/>
      <c r="G41" s="7"/>
      <c r="H41" s="7"/>
      <c r="J41" s="2" t="s">
        <v>13</v>
      </c>
      <c r="K41" s="9">
        <v>75412</v>
      </c>
      <c r="L41" s="9">
        <v>27770</v>
      </c>
      <c r="M41" s="9">
        <v>42903</v>
      </c>
      <c r="N41" s="9">
        <v>28248</v>
      </c>
      <c r="O41" s="17">
        <f t="shared" si="3"/>
        <v>174333</v>
      </c>
    </row>
    <row r="42" spans="1:17" ht="15.6">
      <c r="A42" s="2" t="s">
        <v>14</v>
      </c>
      <c r="B42" s="9">
        <v>51200</v>
      </c>
      <c r="C42" s="9">
        <v>45647</v>
      </c>
      <c r="D42" s="9">
        <v>41177</v>
      </c>
      <c r="E42" s="9">
        <v>35800</v>
      </c>
      <c r="F42" s="7"/>
      <c r="G42" s="7"/>
      <c r="H42" s="7"/>
      <c r="J42" s="2" t="s">
        <v>14</v>
      </c>
      <c r="K42" s="9">
        <v>51200</v>
      </c>
      <c r="L42" s="9">
        <v>45647</v>
      </c>
      <c r="M42" s="9">
        <v>41177</v>
      </c>
      <c r="N42" s="9">
        <v>35800</v>
      </c>
      <c r="O42" s="17">
        <f t="shared" si="3"/>
        <v>173824</v>
      </c>
    </row>
    <row r="43" spans="1:17" ht="15.6">
      <c r="A43" s="2" t="s">
        <v>15</v>
      </c>
      <c r="B43" s="9">
        <v>48990</v>
      </c>
      <c r="C43" s="9">
        <v>28317</v>
      </c>
      <c r="D43" s="9">
        <v>45265</v>
      </c>
      <c r="E43" s="9">
        <v>27515</v>
      </c>
      <c r="F43" s="7"/>
      <c r="G43" s="7"/>
      <c r="H43" s="7"/>
      <c r="J43" s="2" t="s">
        <v>15</v>
      </c>
      <c r="K43" s="9">
        <v>48990</v>
      </c>
      <c r="L43" s="9">
        <v>28317</v>
      </c>
      <c r="M43" s="9">
        <v>45265</v>
      </c>
      <c r="N43" s="9">
        <v>27515</v>
      </c>
      <c r="O43" s="17">
        <f t="shared" si="3"/>
        <v>150087</v>
      </c>
    </row>
    <row r="44" spans="1:17" ht="18">
      <c r="J44" s="8" t="s">
        <v>23</v>
      </c>
      <c r="K44" s="18">
        <f>SUM(K35:K43)</f>
        <v>404497</v>
      </c>
      <c r="L44" s="18">
        <f t="shared" ref="L44:N44" si="4">SUM(L35:L43)</f>
        <v>374517</v>
      </c>
      <c r="M44" s="18">
        <f t="shared" si="4"/>
        <v>374526</v>
      </c>
      <c r="N44" s="18">
        <f t="shared" si="4"/>
        <v>339616</v>
      </c>
      <c r="O44" s="16"/>
    </row>
    <row r="45" spans="1:17" ht="15.6">
      <c r="A45" s="10" t="s">
        <v>17</v>
      </c>
      <c r="B45" s="11">
        <f>COUNTA(A35:A43)</f>
        <v>9</v>
      </c>
      <c r="C45" s="7"/>
      <c r="D45" s="7"/>
      <c r="E45" s="7"/>
      <c r="F45" s="7"/>
      <c r="G45" s="7"/>
      <c r="H45" s="7"/>
    </row>
    <row r="47" spans="1:17" ht="18.75" customHeight="1">
      <c r="A47" s="163" t="s">
        <v>18</v>
      </c>
      <c r="B47" s="164"/>
      <c r="C47" s="164"/>
      <c r="D47" s="164"/>
      <c r="E47" s="164"/>
      <c r="F47" s="164"/>
      <c r="G47" s="164"/>
      <c r="H47" s="164"/>
      <c r="J47" s="142" t="s">
        <v>24</v>
      </c>
      <c r="K47" s="143"/>
      <c r="L47" s="143"/>
      <c r="M47" s="143"/>
      <c r="N47" s="143"/>
      <c r="O47" s="143"/>
      <c r="Q47" s="143"/>
    </row>
    <row r="48" spans="1:17" ht="18.75" customHeight="1">
      <c r="J48" s="142" t="s">
        <v>25</v>
      </c>
      <c r="K48" s="143"/>
      <c r="L48" s="143"/>
      <c r="M48" s="143"/>
      <c r="N48" s="143"/>
      <c r="O48" s="143"/>
      <c r="Q48" s="143"/>
    </row>
    <row r="54" spans="1:8" ht="18">
      <c r="A54" s="8" t="s">
        <v>0</v>
      </c>
      <c r="B54" s="8" t="s">
        <v>1</v>
      </c>
      <c r="C54" s="8" t="s">
        <v>2</v>
      </c>
      <c r="D54" s="8" t="s">
        <v>3</v>
      </c>
      <c r="E54" s="8" t="s">
        <v>4</v>
      </c>
      <c r="F54" s="8" t="s">
        <v>26</v>
      </c>
      <c r="G54" s="7"/>
    </row>
    <row r="55" spans="1:8" ht="15.6">
      <c r="A55" s="2" t="s">
        <v>7</v>
      </c>
      <c r="B55" s="14">
        <v>32000</v>
      </c>
      <c r="C55" s="14">
        <v>38564</v>
      </c>
      <c r="D55" s="14">
        <v>35380</v>
      </c>
      <c r="E55" s="14">
        <v>41635</v>
      </c>
      <c r="F55" s="12">
        <f>SUMIF(B55:E55,"&gt;50000")</f>
        <v>0</v>
      </c>
      <c r="G55" s="7"/>
    </row>
    <row r="56" spans="1:8" ht="15.6">
      <c r="A56" s="2" t="s">
        <v>8</v>
      </c>
      <c r="B56" s="14">
        <v>47500</v>
      </c>
      <c r="C56" s="14">
        <v>65822</v>
      </c>
      <c r="D56" s="14">
        <v>49066</v>
      </c>
      <c r="E56" s="14">
        <v>43695</v>
      </c>
      <c r="F56" s="12">
        <f t="shared" ref="F56:F63" si="5">SUMIF(B56:E56,"&gt;50000")</f>
        <v>65822</v>
      </c>
      <c r="G56" s="7"/>
    </row>
    <row r="57" spans="1:8" ht="15.6">
      <c r="A57" s="2" t="s">
        <v>7</v>
      </c>
      <c r="B57" s="14">
        <v>53000</v>
      </c>
      <c r="C57" s="14">
        <v>45112</v>
      </c>
      <c r="D57" s="14">
        <v>39866</v>
      </c>
      <c r="E57" s="14">
        <v>42561</v>
      </c>
      <c r="F57" s="12">
        <f t="shared" si="5"/>
        <v>53000</v>
      </c>
      <c r="G57" s="7"/>
      <c r="H57" s="7"/>
    </row>
    <row r="58" spans="1:8" ht="15.6">
      <c r="A58" s="2" t="s">
        <v>10</v>
      </c>
      <c r="B58" s="14">
        <v>28750</v>
      </c>
      <c r="C58" s="14">
        <v>39348</v>
      </c>
      <c r="D58" s="14">
        <v>47254</v>
      </c>
      <c r="E58" s="14">
        <v>39330</v>
      </c>
      <c r="F58" s="12">
        <f t="shared" si="5"/>
        <v>0</v>
      </c>
      <c r="G58" s="7"/>
      <c r="H58" s="7"/>
    </row>
    <row r="59" spans="1:8" ht="15.6">
      <c r="A59" s="2" t="s">
        <v>7</v>
      </c>
      <c r="B59" s="14">
        <v>37650</v>
      </c>
      <c r="C59" s="14">
        <v>41317</v>
      </c>
      <c r="D59" s="14">
        <v>40534</v>
      </c>
      <c r="E59" s="14">
        <v>42400</v>
      </c>
      <c r="F59" s="12">
        <f t="shared" si="5"/>
        <v>0</v>
      </c>
      <c r="G59" s="7"/>
      <c r="H59" s="7"/>
    </row>
    <row r="60" spans="1:8" ht="15.6">
      <c r="A60" s="2" t="s">
        <v>12</v>
      </c>
      <c r="B60" s="14">
        <v>29995</v>
      </c>
      <c r="C60" s="14">
        <v>42620</v>
      </c>
      <c r="D60" s="14">
        <v>33081</v>
      </c>
      <c r="E60" s="14">
        <v>38432</v>
      </c>
      <c r="F60" s="12">
        <f t="shared" si="5"/>
        <v>0</v>
      </c>
      <c r="G60" s="7"/>
      <c r="H60" s="7"/>
    </row>
    <row r="61" spans="1:8" ht="15.6">
      <c r="A61" s="2" t="s">
        <v>13</v>
      </c>
      <c r="B61" s="14">
        <v>75412</v>
      </c>
      <c r="C61" s="14">
        <v>27770</v>
      </c>
      <c r="D61" s="14">
        <v>42903</v>
      </c>
      <c r="E61" s="14">
        <v>28248</v>
      </c>
      <c r="F61" s="12">
        <f t="shared" si="5"/>
        <v>75412</v>
      </c>
      <c r="G61" s="7"/>
      <c r="H61" s="7"/>
    </row>
    <row r="62" spans="1:8" ht="15.6">
      <c r="A62" s="2" t="s">
        <v>14</v>
      </c>
      <c r="B62" s="14">
        <v>51200</v>
      </c>
      <c r="C62" s="14">
        <v>45647</v>
      </c>
      <c r="D62" s="14">
        <v>41177</v>
      </c>
      <c r="E62" s="14">
        <v>35800</v>
      </c>
      <c r="F62" s="12">
        <f t="shared" si="5"/>
        <v>51200</v>
      </c>
      <c r="G62" s="7"/>
      <c r="H62" s="7"/>
    </row>
    <row r="63" spans="1:8" ht="15.6">
      <c r="A63" s="2" t="s">
        <v>15</v>
      </c>
      <c r="B63" s="14">
        <v>48990</v>
      </c>
      <c r="C63" s="14">
        <v>28317</v>
      </c>
      <c r="D63" s="14">
        <v>45265</v>
      </c>
      <c r="E63" s="14">
        <v>27515</v>
      </c>
      <c r="F63" s="12">
        <f t="shared" si="5"/>
        <v>0</v>
      </c>
      <c r="G63" s="7"/>
      <c r="H63" s="7"/>
    </row>
    <row r="66" spans="1:8" ht="19.8">
      <c r="A66" s="20" t="s">
        <v>26</v>
      </c>
      <c r="B66" s="19"/>
      <c r="C66" s="7"/>
      <c r="D66" s="7"/>
      <c r="E66" s="7"/>
      <c r="F66" s="7"/>
      <c r="G66" s="7"/>
      <c r="H66" s="7"/>
    </row>
    <row r="67" spans="1:8" ht="18">
      <c r="A67" s="163" t="s">
        <v>27</v>
      </c>
      <c r="B67" s="164"/>
      <c r="C67" s="164"/>
      <c r="D67" s="164"/>
      <c r="E67" s="164"/>
      <c r="F67" s="164"/>
      <c r="G67" s="164"/>
      <c r="H67" s="164"/>
    </row>
    <row r="72" spans="1:8" ht="15.6">
      <c r="H72" s="14"/>
    </row>
    <row r="73" spans="1:8" ht="15.6">
      <c r="H73" s="14"/>
    </row>
    <row r="74" spans="1:8" ht="15.6">
      <c r="H74" s="14"/>
    </row>
    <row r="75" spans="1:8" ht="15.6">
      <c r="H75" s="7"/>
    </row>
  </sheetData>
  <mergeCells count="6">
    <mergeCell ref="A67:H67"/>
    <mergeCell ref="A13:H13"/>
    <mergeCell ref="A30:J30"/>
    <mergeCell ref="A47:H47"/>
    <mergeCell ref="J13:Q13"/>
    <mergeCell ref="J29:Q29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F615E-4F08-4A00-AFF7-AC6D0F05221A}">
  <dimension ref="A1:N108"/>
  <sheetViews>
    <sheetView topLeftCell="A86" workbookViewId="0">
      <selection activeCell="J19" sqref="J19"/>
    </sheetView>
  </sheetViews>
  <sheetFormatPr defaultRowHeight="15"/>
  <cols>
    <col min="1" max="1" width="10.36328125" bestFit="1" customWidth="1"/>
    <col min="2" max="2" width="14.36328125" bestFit="1" customWidth="1"/>
    <col min="3" max="3" width="24.36328125" bestFit="1" customWidth="1"/>
    <col min="4" max="4" width="8.36328125" bestFit="1" customWidth="1"/>
    <col min="5" max="5" width="21.08984375" bestFit="1" customWidth="1"/>
    <col min="6" max="6" width="8.453125" bestFit="1" customWidth="1"/>
    <col min="7" max="7" width="9.54296875" bestFit="1" customWidth="1"/>
    <col min="8" max="8" width="7.08984375" bestFit="1" customWidth="1"/>
    <col min="10" max="10" width="9.6328125" bestFit="1" customWidth="1"/>
    <col min="11" max="11" width="8.90625" bestFit="1" customWidth="1"/>
  </cols>
  <sheetData>
    <row r="1" spans="1:14" ht="26.4">
      <c r="A1" s="73" t="s">
        <v>96</v>
      </c>
      <c r="B1" s="73" t="s">
        <v>97</v>
      </c>
      <c r="C1" s="73" t="s">
        <v>98</v>
      </c>
      <c r="D1" s="73" t="s">
        <v>99</v>
      </c>
      <c r="E1" s="73" t="s">
        <v>29</v>
      </c>
      <c r="F1" s="74" t="s">
        <v>100</v>
      </c>
      <c r="G1" s="74" t="s">
        <v>101</v>
      </c>
      <c r="H1" s="75" t="s">
        <v>102</v>
      </c>
      <c r="I1" s="76" t="s">
        <v>103</v>
      </c>
      <c r="J1" s="77" t="s">
        <v>104</v>
      </c>
      <c r="K1" s="77" t="s">
        <v>105</v>
      </c>
      <c r="L1" s="146" t="s">
        <v>343</v>
      </c>
      <c r="M1" s="146" t="s">
        <v>345</v>
      </c>
      <c r="N1" s="146" t="s">
        <v>346</v>
      </c>
    </row>
    <row r="2" spans="1:14" ht="15.6">
      <c r="A2" s="78">
        <v>23345</v>
      </c>
      <c r="B2" s="78" t="s">
        <v>106</v>
      </c>
      <c r="C2" s="78" t="s">
        <v>107</v>
      </c>
      <c r="D2" s="78" t="s">
        <v>108</v>
      </c>
      <c r="E2" s="78" t="s">
        <v>41</v>
      </c>
      <c r="F2" s="78" t="s">
        <v>109</v>
      </c>
      <c r="G2" s="79">
        <v>41150</v>
      </c>
      <c r="H2" s="80">
        <f t="shared" ref="H2:H65" si="0">VALUE(MONTH(G2))</f>
        <v>8</v>
      </c>
      <c r="I2" s="81">
        <v>208</v>
      </c>
      <c r="J2" s="82">
        <v>14.5</v>
      </c>
      <c r="K2" s="83">
        <f t="shared" ref="K2:K65" si="1">J2*I2</f>
        <v>3016</v>
      </c>
      <c r="L2" s="145"/>
      <c r="M2" s="145"/>
      <c r="N2" s="145"/>
    </row>
    <row r="3" spans="1:14" ht="15.6">
      <c r="A3" s="84">
        <v>23278</v>
      </c>
      <c r="B3" s="84" t="s">
        <v>110</v>
      </c>
      <c r="C3" s="84" t="s">
        <v>111</v>
      </c>
      <c r="D3" s="84" t="s">
        <v>108</v>
      </c>
      <c r="E3" s="84" t="s">
        <v>41</v>
      </c>
      <c r="F3" s="84" t="s">
        <v>112</v>
      </c>
      <c r="G3" s="85">
        <v>41145</v>
      </c>
      <c r="H3" s="86">
        <f t="shared" si="0"/>
        <v>8</v>
      </c>
      <c r="I3" s="87">
        <v>197</v>
      </c>
      <c r="J3" s="88">
        <v>14.5</v>
      </c>
      <c r="K3" s="89">
        <f t="shared" si="1"/>
        <v>2856.5</v>
      </c>
      <c r="L3" s="145"/>
      <c r="M3" s="145"/>
      <c r="N3" s="145"/>
    </row>
    <row r="4" spans="1:14" ht="15.6">
      <c r="A4" s="78">
        <v>23303</v>
      </c>
      <c r="B4" s="78" t="s">
        <v>113</v>
      </c>
      <c r="C4" s="78" t="s">
        <v>114</v>
      </c>
      <c r="D4" s="78" t="s">
        <v>108</v>
      </c>
      <c r="E4" s="78" t="s">
        <v>41</v>
      </c>
      <c r="F4" s="78" t="s">
        <v>115</v>
      </c>
      <c r="G4" s="79">
        <v>41138</v>
      </c>
      <c r="H4" s="80">
        <f t="shared" si="0"/>
        <v>8</v>
      </c>
      <c r="I4" s="81">
        <v>176</v>
      </c>
      <c r="J4" s="82">
        <v>14.5</v>
      </c>
      <c r="K4" s="83">
        <f t="shared" si="1"/>
        <v>2552</v>
      </c>
      <c r="L4" s="145"/>
      <c r="M4" s="145"/>
      <c r="N4" s="145"/>
    </row>
    <row r="5" spans="1:14" ht="15.6">
      <c r="A5" s="84">
        <v>23353</v>
      </c>
      <c r="B5" s="84" t="s">
        <v>116</v>
      </c>
      <c r="C5" s="84" t="s">
        <v>117</v>
      </c>
      <c r="D5" s="84" t="s">
        <v>108</v>
      </c>
      <c r="E5" s="84" t="s">
        <v>41</v>
      </c>
      <c r="F5" s="84" t="s">
        <v>112</v>
      </c>
      <c r="G5" s="85">
        <v>41070</v>
      </c>
      <c r="H5" s="86">
        <f t="shared" si="0"/>
        <v>6</v>
      </c>
      <c r="I5" s="87">
        <v>168</v>
      </c>
      <c r="J5" s="88">
        <v>14.5</v>
      </c>
      <c r="K5" s="89">
        <f t="shared" si="1"/>
        <v>2436</v>
      </c>
      <c r="L5" s="145"/>
      <c r="M5" s="145"/>
      <c r="N5" s="145"/>
    </row>
    <row r="6" spans="1:14" ht="15.6">
      <c r="A6" s="78">
        <v>23289</v>
      </c>
      <c r="B6" s="78" t="s">
        <v>118</v>
      </c>
      <c r="C6" s="78" t="s">
        <v>119</v>
      </c>
      <c r="D6" s="78" t="s">
        <v>108</v>
      </c>
      <c r="E6" s="78" t="s">
        <v>41</v>
      </c>
      <c r="F6" s="78" t="s">
        <v>115</v>
      </c>
      <c r="G6" s="79">
        <v>41123</v>
      </c>
      <c r="H6" s="80">
        <f t="shared" si="0"/>
        <v>8</v>
      </c>
      <c r="I6" s="81">
        <v>166</v>
      </c>
      <c r="J6" s="82">
        <v>14.5</v>
      </c>
      <c r="K6" s="83">
        <f t="shared" si="1"/>
        <v>2407</v>
      </c>
      <c r="L6" s="145"/>
      <c r="M6" s="145"/>
      <c r="N6" s="145"/>
    </row>
    <row r="7" spans="1:14" ht="15.6">
      <c r="A7" s="84">
        <v>23378</v>
      </c>
      <c r="B7" s="84" t="s">
        <v>120</v>
      </c>
      <c r="C7" s="84" t="s">
        <v>121</v>
      </c>
      <c r="D7" s="84" t="s">
        <v>108</v>
      </c>
      <c r="E7" s="84" t="s">
        <v>41</v>
      </c>
      <c r="F7" s="84" t="s">
        <v>109</v>
      </c>
      <c r="G7" s="85">
        <v>41078</v>
      </c>
      <c r="H7" s="86">
        <f t="shared" si="0"/>
        <v>6</v>
      </c>
      <c r="I7" s="87">
        <v>157</v>
      </c>
      <c r="J7" s="88">
        <v>14.5</v>
      </c>
      <c r="K7" s="89">
        <f t="shared" si="1"/>
        <v>2276.5</v>
      </c>
      <c r="L7" s="145"/>
      <c r="M7" s="145"/>
      <c r="N7" s="145"/>
    </row>
    <row r="8" spans="1:14" ht="15.6">
      <c r="A8" s="78">
        <v>23283</v>
      </c>
      <c r="B8" s="78" t="s">
        <v>122</v>
      </c>
      <c r="C8" s="78" t="s">
        <v>123</v>
      </c>
      <c r="D8" s="78" t="s">
        <v>108</v>
      </c>
      <c r="E8" s="78" t="s">
        <v>41</v>
      </c>
      <c r="F8" s="78" t="s">
        <v>109</v>
      </c>
      <c r="G8" s="79">
        <v>41084</v>
      </c>
      <c r="H8" s="80">
        <f t="shared" si="0"/>
        <v>6</v>
      </c>
      <c r="I8" s="81">
        <v>142</v>
      </c>
      <c r="J8" s="82">
        <v>14.5</v>
      </c>
      <c r="K8" s="83">
        <f t="shared" si="1"/>
        <v>2059</v>
      </c>
      <c r="L8" s="145"/>
      <c r="M8" s="145"/>
      <c r="N8" s="145"/>
    </row>
    <row r="9" spans="1:14" ht="15.6">
      <c r="A9" s="84">
        <v>23324</v>
      </c>
      <c r="B9" s="84" t="s">
        <v>124</v>
      </c>
      <c r="C9" s="84" t="s">
        <v>125</v>
      </c>
      <c r="D9" s="84" t="s">
        <v>126</v>
      </c>
      <c r="E9" s="84" t="s">
        <v>40</v>
      </c>
      <c r="F9" s="84" t="s">
        <v>115</v>
      </c>
      <c r="G9" s="85">
        <v>41134</v>
      </c>
      <c r="H9" s="86">
        <f t="shared" si="0"/>
        <v>8</v>
      </c>
      <c r="I9" s="87">
        <v>193</v>
      </c>
      <c r="J9" s="88">
        <v>9.99</v>
      </c>
      <c r="K9" s="89">
        <f t="shared" si="1"/>
        <v>1928.07</v>
      </c>
      <c r="L9" s="145"/>
      <c r="M9" s="145"/>
      <c r="N9" s="145"/>
    </row>
    <row r="10" spans="1:14" ht="15.6">
      <c r="A10" s="78">
        <v>23264</v>
      </c>
      <c r="B10" s="78" t="s">
        <v>127</v>
      </c>
      <c r="C10" s="78" t="s">
        <v>128</v>
      </c>
      <c r="D10" s="78" t="s">
        <v>129</v>
      </c>
      <c r="E10" s="78" t="s">
        <v>37</v>
      </c>
      <c r="F10" s="78" t="s">
        <v>109</v>
      </c>
      <c r="G10" s="79">
        <v>41139</v>
      </c>
      <c r="H10" s="80">
        <f t="shared" si="0"/>
        <v>8</v>
      </c>
      <c r="I10" s="81">
        <v>205</v>
      </c>
      <c r="J10" s="82">
        <v>9</v>
      </c>
      <c r="K10" s="83">
        <f t="shared" si="1"/>
        <v>1845</v>
      </c>
      <c r="L10" s="145"/>
      <c r="M10" s="145"/>
      <c r="N10" s="145"/>
    </row>
    <row r="11" spans="1:14" ht="15.6">
      <c r="A11" s="84">
        <v>23291</v>
      </c>
      <c r="B11" s="84" t="s">
        <v>130</v>
      </c>
      <c r="C11" s="84" t="s">
        <v>131</v>
      </c>
      <c r="D11" s="84" t="s">
        <v>129</v>
      </c>
      <c r="E11" s="84" t="s">
        <v>37</v>
      </c>
      <c r="F11" s="84" t="s">
        <v>115</v>
      </c>
      <c r="G11" s="85">
        <v>41139</v>
      </c>
      <c r="H11" s="86">
        <f t="shared" si="0"/>
        <v>8</v>
      </c>
      <c r="I11" s="87">
        <v>199</v>
      </c>
      <c r="J11" s="88">
        <v>9</v>
      </c>
      <c r="K11" s="89">
        <f t="shared" si="1"/>
        <v>1791</v>
      </c>
      <c r="L11" s="145"/>
      <c r="M11" s="145"/>
      <c r="N11" s="145"/>
    </row>
    <row r="12" spans="1:14" ht="15.6">
      <c r="A12" s="78">
        <v>23305</v>
      </c>
      <c r="B12" s="78" t="s">
        <v>132</v>
      </c>
      <c r="C12" s="78" t="s">
        <v>133</v>
      </c>
      <c r="D12" s="78" t="s">
        <v>129</v>
      </c>
      <c r="E12" s="78" t="s">
        <v>37</v>
      </c>
      <c r="F12" s="78" t="s">
        <v>109</v>
      </c>
      <c r="G12" s="79">
        <v>41147</v>
      </c>
      <c r="H12" s="80">
        <f t="shared" si="0"/>
        <v>8</v>
      </c>
      <c r="I12" s="81">
        <v>188</v>
      </c>
      <c r="J12" s="82">
        <v>9</v>
      </c>
      <c r="K12" s="83">
        <f t="shared" si="1"/>
        <v>1692</v>
      </c>
      <c r="L12" s="145"/>
      <c r="M12" s="145"/>
      <c r="N12" s="145"/>
    </row>
    <row r="13" spans="1:14" ht="15.6">
      <c r="A13" s="84">
        <v>23350</v>
      </c>
      <c r="B13" s="84" t="s">
        <v>134</v>
      </c>
      <c r="C13" s="84" t="s">
        <v>135</v>
      </c>
      <c r="D13" s="84" t="s">
        <v>129</v>
      </c>
      <c r="E13" s="84" t="s">
        <v>37</v>
      </c>
      <c r="F13" s="84" t="s">
        <v>109</v>
      </c>
      <c r="G13" s="85">
        <v>41085</v>
      </c>
      <c r="H13" s="86">
        <f t="shared" si="0"/>
        <v>6</v>
      </c>
      <c r="I13" s="87">
        <v>188</v>
      </c>
      <c r="J13" s="88">
        <v>9</v>
      </c>
      <c r="K13" s="89">
        <f t="shared" si="1"/>
        <v>1692</v>
      </c>
      <c r="L13" s="145"/>
      <c r="M13" s="145"/>
      <c r="N13" s="145"/>
    </row>
    <row r="14" spans="1:14" ht="15.6">
      <c r="A14" s="78">
        <v>23300</v>
      </c>
      <c r="B14" s="78" t="s">
        <v>136</v>
      </c>
      <c r="C14" s="78" t="s">
        <v>137</v>
      </c>
      <c r="D14" s="78" t="s">
        <v>126</v>
      </c>
      <c r="E14" s="78" t="s">
        <v>40</v>
      </c>
      <c r="F14" s="78" t="s">
        <v>109</v>
      </c>
      <c r="G14" s="79">
        <v>40915</v>
      </c>
      <c r="H14" s="80">
        <f t="shared" si="0"/>
        <v>1</v>
      </c>
      <c r="I14" s="81">
        <v>167</v>
      </c>
      <c r="J14" s="82">
        <v>9.99</v>
      </c>
      <c r="K14" s="83">
        <f t="shared" si="1"/>
        <v>1668.33</v>
      </c>
      <c r="L14" s="145"/>
      <c r="M14" s="145"/>
      <c r="N14" s="145"/>
    </row>
    <row r="15" spans="1:14" ht="15.6">
      <c r="A15" s="84">
        <v>23348</v>
      </c>
      <c r="B15" s="84" t="s">
        <v>138</v>
      </c>
      <c r="C15" s="84" t="s">
        <v>139</v>
      </c>
      <c r="D15" s="84" t="s">
        <v>126</v>
      </c>
      <c r="E15" s="84" t="s">
        <v>40</v>
      </c>
      <c r="F15" s="84" t="s">
        <v>115</v>
      </c>
      <c r="G15" s="85">
        <v>41146</v>
      </c>
      <c r="H15" s="86">
        <f t="shared" si="0"/>
        <v>8</v>
      </c>
      <c r="I15" s="87">
        <v>163</v>
      </c>
      <c r="J15" s="88">
        <v>9.99</v>
      </c>
      <c r="K15" s="89">
        <f t="shared" si="1"/>
        <v>1628.3700000000001</v>
      </c>
      <c r="L15" s="145"/>
      <c r="M15" s="145"/>
      <c r="N15" s="145"/>
    </row>
    <row r="16" spans="1:14" ht="15.6">
      <c r="A16" s="78">
        <v>23290</v>
      </c>
      <c r="B16" s="78" t="s">
        <v>140</v>
      </c>
      <c r="C16" s="78" t="s">
        <v>141</v>
      </c>
      <c r="D16" s="78" t="s">
        <v>129</v>
      </c>
      <c r="E16" s="78" t="s">
        <v>37</v>
      </c>
      <c r="F16" s="78" t="s">
        <v>109</v>
      </c>
      <c r="G16" s="79">
        <v>41132</v>
      </c>
      <c r="H16" s="80">
        <f t="shared" si="0"/>
        <v>8</v>
      </c>
      <c r="I16" s="81">
        <v>170</v>
      </c>
      <c r="J16" s="82">
        <v>9</v>
      </c>
      <c r="K16" s="83">
        <f t="shared" si="1"/>
        <v>1530</v>
      </c>
      <c r="L16" s="145"/>
      <c r="M16" s="145"/>
      <c r="N16" s="145"/>
    </row>
    <row r="17" spans="1:14" ht="15.6">
      <c r="A17" s="84">
        <v>23328</v>
      </c>
      <c r="B17" s="84" t="s">
        <v>142</v>
      </c>
      <c r="C17" s="84" t="s">
        <v>143</v>
      </c>
      <c r="D17" s="84" t="s">
        <v>108</v>
      </c>
      <c r="E17" s="84" t="s">
        <v>41</v>
      </c>
      <c r="F17" s="84" t="s">
        <v>115</v>
      </c>
      <c r="G17" s="85">
        <v>40923</v>
      </c>
      <c r="H17" s="86">
        <f t="shared" si="0"/>
        <v>1</v>
      </c>
      <c r="I17" s="87">
        <v>102</v>
      </c>
      <c r="J17" s="88">
        <v>14.5</v>
      </c>
      <c r="K17" s="89">
        <f t="shared" si="1"/>
        <v>1479</v>
      </c>
      <c r="L17" s="145"/>
      <c r="M17" s="145"/>
      <c r="N17" s="145"/>
    </row>
    <row r="18" spans="1:14" ht="15.6">
      <c r="A18" s="78">
        <v>23294</v>
      </c>
      <c r="B18" s="78" t="s">
        <v>144</v>
      </c>
      <c r="C18" s="78" t="s">
        <v>145</v>
      </c>
      <c r="D18" s="78" t="s">
        <v>129</v>
      </c>
      <c r="E18" s="78" t="s">
        <v>37</v>
      </c>
      <c r="F18" s="78" t="s">
        <v>115</v>
      </c>
      <c r="G18" s="79">
        <v>41082</v>
      </c>
      <c r="H18" s="80">
        <f t="shared" si="0"/>
        <v>6</v>
      </c>
      <c r="I18" s="81">
        <v>160</v>
      </c>
      <c r="J18" s="82">
        <v>9</v>
      </c>
      <c r="K18" s="83">
        <f t="shared" si="1"/>
        <v>1440</v>
      </c>
      <c r="L18" s="145"/>
      <c r="M18" s="145"/>
      <c r="N18" s="145"/>
    </row>
    <row r="19" spans="1:14" ht="15.6">
      <c r="A19" s="84">
        <v>23371</v>
      </c>
      <c r="B19" s="84" t="s">
        <v>146</v>
      </c>
      <c r="C19" s="84" t="s">
        <v>147</v>
      </c>
      <c r="D19" s="84" t="s">
        <v>148</v>
      </c>
      <c r="E19" s="84" t="s">
        <v>39</v>
      </c>
      <c r="F19" s="84" t="s">
        <v>109</v>
      </c>
      <c r="G19" s="85">
        <v>41136</v>
      </c>
      <c r="H19" s="86">
        <f t="shared" si="0"/>
        <v>8</v>
      </c>
      <c r="I19" s="87">
        <v>204</v>
      </c>
      <c r="J19" s="88">
        <v>6.99</v>
      </c>
      <c r="K19" s="89">
        <f t="shared" si="1"/>
        <v>1425.96</v>
      </c>
      <c r="L19" s="145"/>
      <c r="M19" s="145"/>
      <c r="N19" s="145"/>
    </row>
    <row r="20" spans="1:14" ht="15.6">
      <c r="A20" s="78">
        <v>23288</v>
      </c>
      <c r="B20" s="78" t="s">
        <v>149</v>
      </c>
      <c r="C20" s="78" t="s">
        <v>150</v>
      </c>
      <c r="D20" s="78" t="s">
        <v>126</v>
      </c>
      <c r="E20" s="78" t="s">
        <v>40</v>
      </c>
      <c r="F20" s="78" t="s">
        <v>112</v>
      </c>
      <c r="G20" s="79">
        <v>41074</v>
      </c>
      <c r="H20" s="80">
        <f t="shared" si="0"/>
        <v>6</v>
      </c>
      <c r="I20" s="81">
        <v>141</v>
      </c>
      <c r="J20" s="82">
        <v>9.99</v>
      </c>
      <c r="K20" s="83">
        <f t="shared" si="1"/>
        <v>1408.59</v>
      </c>
      <c r="L20" s="145"/>
      <c r="M20" s="145"/>
      <c r="N20" s="145"/>
    </row>
    <row r="21" spans="1:14" ht="15.6">
      <c r="A21" s="84">
        <v>23347</v>
      </c>
      <c r="B21" s="84" t="s">
        <v>151</v>
      </c>
      <c r="C21" s="84" t="s">
        <v>152</v>
      </c>
      <c r="D21" s="84" t="s">
        <v>129</v>
      </c>
      <c r="E21" s="84" t="s">
        <v>37</v>
      </c>
      <c r="F21" s="84" t="s">
        <v>109</v>
      </c>
      <c r="G21" s="85">
        <v>41088</v>
      </c>
      <c r="H21" s="86">
        <f t="shared" si="0"/>
        <v>6</v>
      </c>
      <c r="I21" s="87">
        <v>147</v>
      </c>
      <c r="J21" s="88">
        <v>9</v>
      </c>
      <c r="K21" s="89">
        <f t="shared" si="1"/>
        <v>1323</v>
      </c>
      <c r="L21" s="145"/>
      <c r="M21" s="145"/>
      <c r="N21" s="145"/>
    </row>
    <row r="22" spans="1:14" ht="15.6">
      <c r="A22" s="78">
        <v>23361</v>
      </c>
      <c r="B22" s="78" t="s">
        <v>153</v>
      </c>
      <c r="C22" s="78" t="s">
        <v>154</v>
      </c>
      <c r="D22" s="78" t="s">
        <v>148</v>
      </c>
      <c r="E22" s="78" t="s">
        <v>39</v>
      </c>
      <c r="F22" s="78" t="s">
        <v>109</v>
      </c>
      <c r="G22" s="79">
        <v>40915</v>
      </c>
      <c r="H22" s="80">
        <f t="shared" si="0"/>
        <v>1</v>
      </c>
      <c r="I22" s="81">
        <v>184</v>
      </c>
      <c r="J22" s="82">
        <v>6.99</v>
      </c>
      <c r="K22" s="83">
        <f t="shared" si="1"/>
        <v>1286.1600000000001</v>
      </c>
      <c r="L22" s="145"/>
      <c r="M22" s="145"/>
      <c r="N22" s="145"/>
    </row>
    <row r="23" spans="1:14" ht="15.6">
      <c r="A23" s="84">
        <v>23275</v>
      </c>
      <c r="B23" s="84" t="s">
        <v>155</v>
      </c>
      <c r="C23" s="84" t="s">
        <v>156</v>
      </c>
      <c r="D23" s="84" t="s">
        <v>129</v>
      </c>
      <c r="E23" s="84" t="s">
        <v>37</v>
      </c>
      <c r="F23" s="84" t="s">
        <v>115</v>
      </c>
      <c r="G23" s="85">
        <v>40912</v>
      </c>
      <c r="H23" s="86">
        <f t="shared" si="0"/>
        <v>1</v>
      </c>
      <c r="I23" s="87">
        <v>141</v>
      </c>
      <c r="J23" s="88">
        <v>9</v>
      </c>
      <c r="K23" s="89">
        <f t="shared" si="1"/>
        <v>1269</v>
      </c>
      <c r="L23" s="145"/>
      <c r="M23" s="145"/>
      <c r="N23" s="145"/>
    </row>
    <row r="24" spans="1:14" ht="15.6">
      <c r="A24" s="78">
        <v>23297</v>
      </c>
      <c r="B24" s="78" t="s">
        <v>157</v>
      </c>
      <c r="C24" s="78" t="s">
        <v>158</v>
      </c>
      <c r="D24" s="78" t="s">
        <v>129</v>
      </c>
      <c r="E24" s="78" t="s">
        <v>37</v>
      </c>
      <c r="F24" s="78" t="s">
        <v>109</v>
      </c>
      <c r="G24" s="79">
        <v>41133</v>
      </c>
      <c r="H24" s="80">
        <f t="shared" si="0"/>
        <v>8</v>
      </c>
      <c r="I24" s="81">
        <v>135</v>
      </c>
      <c r="J24" s="82">
        <v>9</v>
      </c>
      <c r="K24" s="83">
        <f t="shared" si="1"/>
        <v>1215</v>
      </c>
      <c r="L24" s="145"/>
      <c r="M24" s="145"/>
      <c r="N24" s="145"/>
    </row>
    <row r="25" spans="1:14" ht="15.6">
      <c r="A25" s="84">
        <v>23327</v>
      </c>
      <c r="B25" s="84" t="s">
        <v>159</v>
      </c>
      <c r="C25" s="84" t="s">
        <v>160</v>
      </c>
      <c r="D25" s="84" t="s">
        <v>161</v>
      </c>
      <c r="E25" s="84" t="s">
        <v>36</v>
      </c>
      <c r="F25" s="84" t="s">
        <v>115</v>
      </c>
      <c r="G25" s="85">
        <v>40939</v>
      </c>
      <c r="H25" s="86">
        <f t="shared" si="0"/>
        <v>1</v>
      </c>
      <c r="I25" s="87">
        <v>176</v>
      </c>
      <c r="J25" s="88">
        <v>6.5</v>
      </c>
      <c r="K25" s="89">
        <f t="shared" si="1"/>
        <v>1144</v>
      </c>
      <c r="L25" s="145"/>
      <c r="M25" s="145"/>
      <c r="N25" s="145"/>
    </row>
    <row r="26" spans="1:14" ht="15.6">
      <c r="A26" s="78">
        <v>23325</v>
      </c>
      <c r="B26" s="78" t="s">
        <v>162</v>
      </c>
      <c r="C26" s="78" t="s">
        <v>163</v>
      </c>
      <c r="D26" s="78" t="s">
        <v>164</v>
      </c>
      <c r="E26" s="78" t="s">
        <v>35</v>
      </c>
      <c r="F26" s="78" t="s">
        <v>115</v>
      </c>
      <c r="G26" s="79">
        <v>41082</v>
      </c>
      <c r="H26" s="80">
        <f t="shared" si="0"/>
        <v>6</v>
      </c>
      <c r="I26" s="81">
        <v>184</v>
      </c>
      <c r="J26" s="82">
        <v>6</v>
      </c>
      <c r="K26" s="83">
        <f t="shared" si="1"/>
        <v>1104</v>
      </c>
      <c r="L26" s="145"/>
      <c r="M26" s="145"/>
      <c r="N26" s="145"/>
    </row>
    <row r="27" spans="1:14" ht="15.6">
      <c r="A27" s="84">
        <v>23292</v>
      </c>
      <c r="B27" s="84" t="s">
        <v>165</v>
      </c>
      <c r="C27" s="84" t="s">
        <v>166</v>
      </c>
      <c r="D27" s="84" t="s">
        <v>108</v>
      </c>
      <c r="E27" s="84" t="s">
        <v>41</v>
      </c>
      <c r="F27" s="84" t="s">
        <v>109</v>
      </c>
      <c r="G27" s="85">
        <v>40911</v>
      </c>
      <c r="H27" s="86">
        <f t="shared" si="0"/>
        <v>1</v>
      </c>
      <c r="I27" s="87">
        <v>73</v>
      </c>
      <c r="J27" s="88">
        <v>14.5</v>
      </c>
      <c r="K27" s="89">
        <f t="shared" si="1"/>
        <v>1058.5</v>
      </c>
      <c r="L27" s="145"/>
      <c r="M27" s="145"/>
      <c r="N27" s="145"/>
    </row>
    <row r="28" spans="1:14" ht="15.6">
      <c r="A28" s="78">
        <v>23335</v>
      </c>
      <c r="B28" s="78" t="s">
        <v>167</v>
      </c>
      <c r="C28" s="78" t="s">
        <v>168</v>
      </c>
      <c r="D28" s="78" t="s">
        <v>129</v>
      </c>
      <c r="E28" s="78" t="s">
        <v>37</v>
      </c>
      <c r="F28" s="78" t="s">
        <v>109</v>
      </c>
      <c r="G28" s="79">
        <v>41134</v>
      </c>
      <c r="H28" s="80">
        <f t="shared" si="0"/>
        <v>8</v>
      </c>
      <c r="I28" s="81">
        <v>116</v>
      </c>
      <c r="J28" s="82">
        <v>9</v>
      </c>
      <c r="K28" s="83">
        <f t="shared" si="1"/>
        <v>1044</v>
      </c>
      <c r="L28" s="145"/>
      <c r="M28" s="145"/>
      <c r="N28" s="145"/>
    </row>
    <row r="29" spans="1:14" ht="15.6">
      <c r="A29" s="84">
        <v>23314</v>
      </c>
      <c r="B29" s="84" t="s">
        <v>169</v>
      </c>
      <c r="C29" s="84" t="s">
        <v>170</v>
      </c>
      <c r="D29" s="84" t="s">
        <v>126</v>
      </c>
      <c r="E29" s="84" t="s">
        <v>40</v>
      </c>
      <c r="F29" s="84" t="s">
        <v>115</v>
      </c>
      <c r="G29" s="85">
        <v>41131</v>
      </c>
      <c r="H29" s="86">
        <f t="shared" si="0"/>
        <v>8</v>
      </c>
      <c r="I29" s="87">
        <v>95</v>
      </c>
      <c r="J29" s="88">
        <v>9.99</v>
      </c>
      <c r="K29" s="89">
        <f t="shared" si="1"/>
        <v>949.05000000000007</v>
      </c>
      <c r="L29" s="145"/>
      <c r="M29" s="145"/>
      <c r="N29" s="145"/>
    </row>
    <row r="30" spans="1:14" ht="15.6">
      <c r="A30" s="78">
        <v>23329</v>
      </c>
      <c r="B30" s="78" t="s">
        <v>171</v>
      </c>
      <c r="C30" s="78" t="s">
        <v>172</v>
      </c>
      <c r="D30" s="78" t="s">
        <v>173</v>
      </c>
      <c r="E30" s="78" t="s">
        <v>33</v>
      </c>
      <c r="F30" s="78" t="s">
        <v>115</v>
      </c>
      <c r="G30" s="79">
        <v>40931</v>
      </c>
      <c r="H30" s="80">
        <f t="shared" si="0"/>
        <v>1</v>
      </c>
      <c r="I30" s="81">
        <v>203</v>
      </c>
      <c r="J30" s="82">
        <v>4.5</v>
      </c>
      <c r="K30" s="83">
        <f t="shared" si="1"/>
        <v>913.5</v>
      </c>
      <c r="L30" s="145"/>
      <c r="M30" s="145"/>
      <c r="N30" s="145"/>
    </row>
    <row r="31" spans="1:14" ht="15.6">
      <c r="A31" s="84">
        <v>23332</v>
      </c>
      <c r="B31" s="84" t="s">
        <v>174</v>
      </c>
      <c r="C31" s="84" t="s">
        <v>175</v>
      </c>
      <c r="D31" s="84" t="s">
        <v>173</v>
      </c>
      <c r="E31" s="84" t="s">
        <v>33</v>
      </c>
      <c r="F31" s="84" t="s">
        <v>112</v>
      </c>
      <c r="G31" s="85">
        <v>40950</v>
      </c>
      <c r="H31" s="86">
        <f t="shared" si="0"/>
        <v>2</v>
      </c>
      <c r="I31" s="87">
        <v>203</v>
      </c>
      <c r="J31" s="88">
        <v>4.5</v>
      </c>
      <c r="K31" s="89">
        <f t="shared" si="1"/>
        <v>913.5</v>
      </c>
      <c r="L31" s="145"/>
      <c r="M31" s="145"/>
      <c r="N31" s="145"/>
    </row>
    <row r="32" spans="1:14" ht="15.6">
      <c r="A32" s="78">
        <v>23317</v>
      </c>
      <c r="B32" s="78" t="s">
        <v>176</v>
      </c>
      <c r="C32" s="78" t="s">
        <v>177</v>
      </c>
      <c r="D32" s="78" t="s">
        <v>173</v>
      </c>
      <c r="E32" s="78" t="s">
        <v>33</v>
      </c>
      <c r="F32" s="78" t="s">
        <v>112</v>
      </c>
      <c r="G32" s="79">
        <v>40956</v>
      </c>
      <c r="H32" s="80">
        <f t="shared" si="0"/>
        <v>2</v>
      </c>
      <c r="I32" s="81">
        <v>196</v>
      </c>
      <c r="J32" s="82">
        <v>4.5</v>
      </c>
      <c r="K32" s="83">
        <f t="shared" si="1"/>
        <v>882</v>
      </c>
      <c r="L32" s="145"/>
      <c r="M32" s="145"/>
      <c r="N32" s="145"/>
    </row>
    <row r="33" spans="1:14" ht="15.6">
      <c r="A33" s="84">
        <v>23271</v>
      </c>
      <c r="B33" s="84" t="s">
        <v>178</v>
      </c>
      <c r="C33" s="84" t="s">
        <v>179</v>
      </c>
      <c r="D33" s="84" t="s">
        <v>148</v>
      </c>
      <c r="E33" s="84" t="s">
        <v>39</v>
      </c>
      <c r="F33" s="84" t="s">
        <v>115</v>
      </c>
      <c r="G33" s="85">
        <v>40966</v>
      </c>
      <c r="H33" s="86">
        <f t="shared" si="0"/>
        <v>2</v>
      </c>
      <c r="I33" s="87">
        <v>125</v>
      </c>
      <c r="J33" s="88">
        <v>6.99</v>
      </c>
      <c r="K33" s="89">
        <f t="shared" si="1"/>
        <v>873.75</v>
      </c>
      <c r="L33" s="145"/>
      <c r="M33" s="145"/>
      <c r="N33" s="145"/>
    </row>
    <row r="34" spans="1:14" ht="15.6">
      <c r="A34" s="78">
        <v>23287</v>
      </c>
      <c r="B34" s="78" t="s">
        <v>180</v>
      </c>
      <c r="C34" s="78" t="s">
        <v>181</v>
      </c>
      <c r="D34" s="78" t="s">
        <v>173</v>
      </c>
      <c r="E34" s="78" t="s">
        <v>33</v>
      </c>
      <c r="F34" s="78" t="s">
        <v>115</v>
      </c>
      <c r="G34" s="79">
        <v>41077</v>
      </c>
      <c r="H34" s="80">
        <f t="shared" si="0"/>
        <v>6</v>
      </c>
      <c r="I34" s="81">
        <v>189</v>
      </c>
      <c r="J34" s="82">
        <v>4.5</v>
      </c>
      <c r="K34" s="83">
        <f t="shared" si="1"/>
        <v>850.5</v>
      </c>
      <c r="L34" s="145"/>
      <c r="M34" s="145"/>
      <c r="N34" s="145"/>
    </row>
    <row r="35" spans="1:14" ht="15.6">
      <c r="A35" s="84">
        <v>23349</v>
      </c>
      <c r="B35" s="84" t="s">
        <v>182</v>
      </c>
      <c r="C35" s="84" t="s">
        <v>183</v>
      </c>
      <c r="D35" s="84" t="s">
        <v>161</v>
      </c>
      <c r="E35" s="84" t="s">
        <v>36</v>
      </c>
      <c r="F35" s="84" t="s">
        <v>115</v>
      </c>
      <c r="G35" s="85">
        <v>41112</v>
      </c>
      <c r="H35" s="86">
        <f t="shared" si="0"/>
        <v>7</v>
      </c>
      <c r="I35" s="87">
        <v>126</v>
      </c>
      <c r="J35" s="88">
        <v>6.5</v>
      </c>
      <c r="K35" s="89">
        <f t="shared" si="1"/>
        <v>819</v>
      </c>
      <c r="L35" s="145"/>
      <c r="M35" s="145"/>
      <c r="N35" s="145"/>
    </row>
    <row r="36" spans="1:14" ht="15.6">
      <c r="A36" s="78">
        <v>23309</v>
      </c>
      <c r="B36" s="78" t="s">
        <v>184</v>
      </c>
      <c r="C36" s="78" t="s">
        <v>185</v>
      </c>
      <c r="D36" s="78" t="s">
        <v>186</v>
      </c>
      <c r="E36" s="78" t="s">
        <v>32</v>
      </c>
      <c r="F36" s="78" t="s">
        <v>109</v>
      </c>
      <c r="G36" s="79">
        <v>41083</v>
      </c>
      <c r="H36" s="80">
        <f t="shared" si="0"/>
        <v>6</v>
      </c>
      <c r="I36" s="81">
        <v>201</v>
      </c>
      <c r="J36" s="82">
        <v>3.99</v>
      </c>
      <c r="K36" s="83">
        <f t="shared" si="1"/>
        <v>801.99</v>
      </c>
      <c r="L36" s="145"/>
      <c r="M36" s="145"/>
      <c r="N36" s="145"/>
    </row>
    <row r="37" spans="1:14" ht="15.6">
      <c r="A37" s="84">
        <v>23338</v>
      </c>
      <c r="B37" s="84" t="s">
        <v>187</v>
      </c>
      <c r="C37" s="84" t="s">
        <v>188</v>
      </c>
      <c r="D37" s="84" t="s">
        <v>173</v>
      </c>
      <c r="E37" s="84" t="s">
        <v>33</v>
      </c>
      <c r="F37" s="84" t="s">
        <v>115</v>
      </c>
      <c r="G37" s="85">
        <v>41133</v>
      </c>
      <c r="H37" s="86">
        <f t="shared" si="0"/>
        <v>8</v>
      </c>
      <c r="I37" s="87">
        <v>178</v>
      </c>
      <c r="J37" s="88">
        <v>4.5</v>
      </c>
      <c r="K37" s="89">
        <f t="shared" si="1"/>
        <v>801</v>
      </c>
      <c r="L37" s="145"/>
      <c r="M37" s="145"/>
      <c r="N37" s="145"/>
    </row>
    <row r="38" spans="1:14" ht="15.6">
      <c r="A38" s="78">
        <v>23301</v>
      </c>
      <c r="B38" s="78" t="s">
        <v>189</v>
      </c>
      <c r="C38" s="78" t="s">
        <v>190</v>
      </c>
      <c r="D38" s="78" t="s">
        <v>148</v>
      </c>
      <c r="E38" s="78" t="s">
        <v>39</v>
      </c>
      <c r="F38" s="78" t="s">
        <v>115</v>
      </c>
      <c r="G38" s="79">
        <v>41109</v>
      </c>
      <c r="H38" s="80">
        <f t="shared" si="0"/>
        <v>7</v>
      </c>
      <c r="I38" s="81">
        <v>108</v>
      </c>
      <c r="J38" s="82">
        <v>6.99</v>
      </c>
      <c r="K38" s="83">
        <f t="shared" si="1"/>
        <v>754.92000000000007</v>
      </c>
      <c r="L38" s="145"/>
      <c r="M38" s="145"/>
      <c r="N38" s="145"/>
    </row>
    <row r="39" spans="1:14" ht="15.6">
      <c r="A39" s="84">
        <v>23320</v>
      </c>
      <c r="B39" s="84" t="s">
        <v>191</v>
      </c>
      <c r="C39" s="84" t="s">
        <v>192</v>
      </c>
      <c r="D39" s="84" t="s">
        <v>164</v>
      </c>
      <c r="E39" s="84" t="s">
        <v>35</v>
      </c>
      <c r="F39" s="84" t="s">
        <v>112</v>
      </c>
      <c r="G39" s="85">
        <v>41075</v>
      </c>
      <c r="H39" s="86">
        <f t="shared" si="0"/>
        <v>6</v>
      </c>
      <c r="I39" s="87">
        <v>125</v>
      </c>
      <c r="J39" s="88">
        <v>6</v>
      </c>
      <c r="K39" s="89">
        <f t="shared" si="1"/>
        <v>750</v>
      </c>
      <c r="L39" s="145"/>
      <c r="M39" s="145"/>
      <c r="N39" s="145"/>
    </row>
    <row r="40" spans="1:14" ht="15.6">
      <c r="A40" s="78">
        <v>23365</v>
      </c>
      <c r="B40" s="78" t="s">
        <v>193</v>
      </c>
      <c r="C40" s="78" t="s">
        <v>194</v>
      </c>
      <c r="D40" s="78" t="s">
        <v>195</v>
      </c>
      <c r="E40" s="78" t="s">
        <v>38</v>
      </c>
      <c r="F40" s="78" t="s">
        <v>115</v>
      </c>
      <c r="G40" s="79">
        <v>41099</v>
      </c>
      <c r="H40" s="80">
        <f t="shared" si="0"/>
        <v>7</v>
      </c>
      <c r="I40" s="81">
        <v>165</v>
      </c>
      <c r="J40" s="82">
        <v>4.5</v>
      </c>
      <c r="K40" s="83">
        <f t="shared" si="1"/>
        <v>742.5</v>
      </c>
      <c r="L40" s="145"/>
      <c r="M40" s="145"/>
      <c r="N40" s="145"/>
    </row>
    <row r="41" spans="1:14" ht="15.6">
      <c r="A41" s="84">
        <v>23302</v>
      </c>
      <c r="B41" s="84" t="s">
        <v>196</v>
      </c>
      <c r="C41" s="84" t="s">
        <v>170</v>
      </c>
      <c r="D41" s="84" t="s">
        <v>197</v>
      </c>
      <c r="E41" s="84" t="s">
        <v>34</v>
      </c>
      <c r="F41" s="84" t="s">
        <v>109</v>
      </c>
      <c r="G41" s="85">
        <v>41117</v>
      </c>
      <c r="H41" s="86">
        <f t="shared" si="0"/>
        <v>7</v>
      </c>
      <c r="I41" s="87">
        <v>105</v>
      </c>
      <c r="J41" s="88">
        <v>6.5</v>
      </c>
      <c r="K41" s="89">
        <f t="shared" si="1"/>
        <v>682.5</v>
      </c>
      <c r="L41" s="145"/>
      <c r="M41" s="145"/>
      <c r="N41" s="145"/>
    </row>
    <row r="42" spans="1:14" ht="15.6">
      <c r="A42" s="78">
        <v>23266</v>
      </c>
      <c r="B42" s="78" t="s">
        <v>198</v>
      </c>
      <c r="C42" s="78" t="s">
        <v>199</v>
      </c>
      <c r="D42" s="78" t="s">
        <v>186</v>
      </c>
      <c r="E42" s="78" t="s">
        <v>32</v>
      </c>
      <c r="F42" s="78" t="s">
        <v>109</v>
      </c>
      <c r="G42" s="79">
        <v>41132</v>
      </c>
      <c r="H42" s="80">
        <f t="shared" si="0"/>
        <v>8</v>
      </c>
      <c r="I42" s="81">
        <v>170</v>
      </c>
      <c r="J42" s="82">
        <v>3.99</v>
      </c>
      <c r="K42" s="83">
        <f t="shared" si="1"/>
        <v>678.30000000000007</v>
      </c>
      <c r="L42" s="145"/>
      <c r="M42" s="145"/>
      <c r="N42" s="145"/>
    </row>
    <row r="43" spans="1:14" ht="15.6">
      <c r="A43" s="84">
        <v>23307</v>
      </c>
      <c r="B43" s="84" t="s">
        <v>200</v>
      </c>
      <c r="C43" s="84" t="s">
        <v>201</v>
      </c>
      <c r="D43" s="84" t="s">
        <v>164</v>
      </c>
      <c r="E43" s="84" t="s">
        <v>35</v>
      </c>
      <c r="F43" s="84" t="s">
        <v>115</v>
      </c>
      <c r="G43" s="85">
        <v>41094</v>
      </c>
      <c r="H43" s="86">
        <f t="shared" si="0"/>
        <v>7</v>
      </c>
      <c r="I43" s="87">
        <v>113</v>
      </c>
      <c r="J43" s="88">
        <v>6</v>
      </c>
      <c r="K43" s="89">
        <f t="shared" si="1"/>
        <v>678</v>
      </c>
      <c r="L43" s="145"/>
      <c r="M43" s="145"/>
      <c r="N43" s="145"/>
    </row>
    <row r="44" spans="1:14" ht="15.6">
      <c r="A44" s="78">
        <v>23368</v>
      </c>
      <c r="B44" s="78" t="s">
        <v>202</v>
      </c>
      <c r="C44" s="78" t="s">
        <v>203</v>
      </c>
      <c r="D44" s="78" t="s">
        <v>195</v>
      </c>
      <c r="E44" s="78" t="s">
        <v>38</v>
      </c>
      <c r="F44" s="78" t="s">
        <v>115</v>
      </c>
      <c r="G44" s="79">
        <v>41146</v>
      </c>
      <c r="H44" s="80">
        <f t="shared" si="0"/>
        <v>8</v>
      </c>
      <c r="I44" s="81">
        <v>150</v>
      </c>
      <c r="J44" s="82">
        <v>4.5</v>
      </c>
      <c r="K44" s="83">
        <f t="shared" si="1"/>
        <v>675</v>
      </c>
      <c r="L44" s="145"/>
      <c r="M44" s="145"/>
      <c r="N44" s="145"/>
    </row>
    <row r="45" spans="1:14" ht="15.6">
      <c r="A45" s="84">
        <v>23286</v>
      </c>
      <c r="B45" s="84" t="s">
        <v>204</v>
      </c>
      <c r="C45" s="84" t="s">
        <v>205</v>
      </c>
      <c r="D45" s="84" t="s">
        <v>129</v>
      </c>
      <c r="E45" s="84" t="s">
        <v>37</v>
      </c>
      <c r="F45" s="84" t="s">
        <v>109</v>
      </c>
      <c r="G45" s="85">
        <v>41129</v>
      </c>
      <c r="H45" s="86">
        <f t="shared" si="0"/>
        <v>8</v>
      </c>
      <c r="I45" s="87">
        <v>69</v>
      </c>
      <c r="J45" s="88">
        <v>9</v>
      </c>
      <c r="K45" s="89">
        <f t="shared" si="1"/>
        <v>621</v>
      </c>
      <c r="L45" s="145"/>
      <c r="M45" s="145"/>
      <c r="N45" s="145"/>
    </row>
    <row r="46" spans="1:14" ht="15.6">
      <c r="A46" s="78">
        <v>23373</v>
      </c>
      <c r="B46" s="78" t="s">
        <v>206</v>
      </c>
      <c r="C46" s="78" t="s">
        <v>207</v>
      </c>
      <c r="D46" s="78" t="s">
        <v>161</v>
      </c>
      <c r="E46" s="78" t="s">
        <v>36</v>
      </c>
      <c r="F46" s="78" t="s">
        <v>109</v>
      </c>
      <c r="G46" s="79">
        <v>41114</v>
      </c>
      <c r="H46" s="80">
        <f t="shared" si="0"/>
        <v>7</v>
      </c>
      <c r="I46" s="81">
        <v>95</v>
      </c>
      <c r="J46" s="82">
        <v>6.5</v>
      </c>
      <c r="K46" s="83">
        <f t="shared" si="1"/>
        <v>617.5</v>
      </c>
      <c r="L46" s="145"/>
      <c r="M46" s="145"/>
      <c r="N46" s="145"/>
    </row>
    <row r="47" spans="1:14" ht="15.6">
      <c r="A47" s="84">
        <v>23380</v>
      </c>
      <c r="B47" s="84" t="s">
        <v>208</v>
      </c>
      <c r="C47" s="84" t="s">
        <v>209</v>
      </c>
      <c r="D47" s="84" t="s">
        <v>197</v>
      </c>
      <c r="E47" s="84" t="s">
        <v>34</v>
      </c>
      <c r="F47" s="84" t="s">
        <v>115</v>
      </c>
      <c r="G47" s="85">
        <v>41112</v>
      </c>
      <c r="H47" s="86">
        <f t="shared" si="0"/>
        <v>7</v>
      </c>
      <c r="I47" s="87">
        <v>95</v>
      </c>
      <c r="J47" s="88">
        <v>6.5</v>
      </c>
      <c r="K47" s="89">
        <f t="shared" si="1"/>
        <v>617.5</v>
      </c>
      <c r="L47" s="145"/>
      <c r="M47" s="145"/>
      <c r="N47" s="145"/>
    </row>
    <row r="48" spans="1:14" ht="15.6">
      <c r="A48" s="78">
        <v>23284</v>
      </c>
      <c r="B48" s="78" t="s">
        <v>210</v>
      </c>
      <c r="C48" s="78" t="s">
        <v>211</v>
      </c>
      <c r="D48" s="78" t="s">
        <v>173</v>
      </c>
      <c r="E48" s="78" t="s">
        <v>33</v>
      </c>
      <c r="F48" s="78" t="s">
        <v>115</v>
      </c>
      <c r="G48" s="79">
        <v>41077</v>
      </c>
      <c r="H48" s="80">
        <f t="shared" si="0"/>
        <v>6</v>
      </c>
      <c r="I48" s="81">
        <v>135</v>
      </c>
      <c r="J48" s="82">
        <v>4.5</v>
      </c>
      <c r="K48" s="83">
        <f t="shared" si="1"/>
        <v>607.5</v>
      </c>
      <c r="L48" s="145"/>
      <c r="M48" s="145"/>
      <c r="N48" s="145"/>
    </row>
    <row r="49" spans="1:14" ht="15.6">
      <c r="A49" s="84">
        <v>23306</v>
      </c>
      <c r="B49" s="84" t="s">
        <v>212</v>
      </c>
      <c r="C49" s="84" t="s">
        <v>213</v>
      </c>
      <c r="D49" s="84" t="s">
        <v>161</v>
      </c>
      <c r="E49" s="84" t="s">
        <v>36</v>
      </c>
      <c r="F49" s="84" t="s">
        <v>109</v>
      </c>
      <c r="G49" s="85">
        <v>41068</v>
      </c>
      <c r="H49" s="86">
        <f t="shared" si="0"/>
        <v>6</v>
      </c>
      <c r="I49" s="87">
        <v>93</v>
      </c>
      <c r="J49" s="88">
        <v>6.5</v>
      </c>
      <c r="K49" s="89">
        <f t="shared" si="1"/>
        <v>604.5</v>
      </c>
      <c r="L49" s="145"/>
      <c r="M49" s="145"/>
      <c r="N49" s="145"/>
    </row>
    <row r="50" spans="1:14" ht="15.6">
      <c r="A50" s="78">
        <v>23281</v>
      </c>
      <c r="B50" s="78" t="s">
        <v>214</v>
      </c>
      <c r="C50" s="78" t="s">
        <v>215</v>
      </c>
      <c r="D50" s="78" t="s">
        <v>195</v>
      </c>
      <c r="E50" s="78" t="s">
        <v>38</v>
      </c>
      <c r="F50" s="78" t="s">
        <v>115</v>
      </c>
      <c r="G50" s="79">
        <v>41103</v>
      </c>
      <c r="H50" s="80">
        <f t="shared" si="0"/>
        <v>7</v>
      </c>
      <c r="I50" s="81">
        <v>134</v>
      </c>
      <c r="J50" s="82">
        <v>4.5</v>
      </c>
      <c r="K50" s="83">
        <f t="shared" si="1"/>
        <v>603</v>
      </c>
      <c r="L50" s="145"/>
      <c r="M50" s="145"/>
      <c r="N50" s="145"/>
    </row>
    <row r="51" spans="1:14" ht="15.6">
      <c r="A51" s="84">
        <v>23351</v>
      </c>
      <c r="B51" s="84" t="s">
        <v>216</v>
      </c>
      <c r="C51" s="84" t="s">
        <v>217</v>
      </c>
      <c r="D51" s="84" t="s">
        <v>186</v>
      </c>
      <c r="E51" s="84" t="s">
        <v>32</v>
      </c>
      <c r="F51" s="84" t="s">
        <v>109</v>
      </c>
      <c r="G51" s="85">
        <v>41124</v>
      </c>
      <c r="H51" s="86">
        <f t="shared" si="0"/>
        <v>8</v>
      </c>
      <c r="I51" s="87">
        <v>151</v>
      </c>
      <c r="J51" s="88">
        <v>3.99</v>
      </c>
      <c r="K51" s="89">
        <f t="shared" si="1"/>
        <v>602.49</v>
      </c>
      <c r="L51" s="145"/>
      <c r="M51" s="145"/>
      <c r="N51" s="145"/>
    </row>
    <row r="52" spans="1:14" ht="15.6">
      <c r="A52" s="78">
        <v>23282</v>
      </c>
      <c r="B52" s="78" t="s">
        <v>218</v>
      </c>
      <c r="C52" s="78" t="s">
        <v>219</v>
      </c>
      <c r="D52" s="78" t="s">
        <v>164</v>
      </c>
      <c r="E52" s="78" t="s">
        <v>35</v>
      </c>
      <c r="F52" s="78" t="s">
        <v>115</v>
      </c>
      <c r="G52" s="79">
        <v>41142</v>
      </c>
      <c r="H52" s="80">
        <f t="shared" si="0"/>
        <v>8</v>
      </c>
      <c r="I52" s="81">
        <v>100</v>
      </c>
      <c r="J52" s="82">
        <v>6</v>
      </c>
      <c r="K52" s="83">
        <f t="shared" si="1"/>
        <v>600</v>
      </c>
      <c r="L52" s="145"/>
      <c r="M52" s="145"/>
      <c r="N52" s="145"/>
    </row>
    <row r="53" spans="1:14" ht="15.6">
      <c r="A53" s="84">
        <v>23376</v>
      </c>
      <c r="B53" s="84" t="s">
        <v>220</v>
      </c>
      <c r="C53" s="84" t="s">
        <v>221</v>
      </c>
      <c r="D53" s="84" t="s">
        <v>148</v>
      </c>
      <c r="E53" s="84" t="s">
        <v>39</v>
      </c>
      <c r="F53" s="84" t="s">
        <v>112</v>
      </c>
      <c r="G53" s="85">
        <v>41113</v>
      </c>
      <c r="H53" s="86">
        <f t="shared" si="0"/>
        <v>7</v>
      </c>
      <c r="I53" s="87">
        <v>85</v>
      </c>
      <c r="J53" s="88">
        <v>6.99</v>
      </c>
      <c r="K53" s="89">
        <f t="shared" si="1"/>
        <v>594.15</v>
      </c>
      <c r="L53" s="145"/>
      <c r="M53" s="145"/>
      <c r="N53" s="145"/>
    </row>
    <row r="54" spans="1:14" ht="15.6">
      <c r="A54" s="78">
        <v>23354</v>
      </c>
      <c r="B54" s="78" t="s">
        <v>222</v>
      </c>
      <c r="C54" s="78" t="s">
        <v>223</v>
      </c>
      <c r="D54" s="78" t="s">
        <v>148</v>
      </c>
      <c r="E54" s="78" t="s">
        <v>39</v>
      </c>
      <c r="F54" s="78" t="s">
        <v>109</v>
      </c>
      <c r="G54" s="79">
        <v>41124</v>
      </c>
      <c r="H54" s="80">
        <f t="shared" si="0"/>
        <v>8</v>
      </c>
      <c r="I54" s="81">
        <v>84</v>
      </c>
      <c r="J54" s="82">
        <v>6.99</v>
      </c>
      <c r="K54" s="83">
        <f t="shared" si="1"/>
        <v>587.16</v>
      </c>
      <c r="L54" s="145"/>
      <c r="M54" s="145"/>
      <c r="N54" s="145"/>
    </row>
    <row r="55" spans="1:14" ht="15.6">
      <c r="A55" s="84">
        <v>23337</v>
      </c>
      <c r="B55" s="84" t="s">
        <v>224</v>
      </c>
      <c r="C55" s="84" t="s">
        <v>225</v>
      </c>
      <c r="D55" s="84" t="s">
        <v>148</v>
      </c>
      <c r="E55" s="84" t="s">
        <v>39</v>
      </c>
      <c r="F55" s="84" t="s">
        <v>115</v>
      </c>
      <c r="G55" s="85">
        <v>41097</v>
      </c>
      <c r="H55" s="86">
        <f t="shared" si="0"/>
        <v>7</v>
      </c>
      <c r="I55" s="87">
        <v>82</v>
      </c>
      <c r="J55" s="88">
        <v>6.99</v>
      </c>
      <c r="K55" s="89">
        <f t="shared" si="1"/>
        <v>573.18000000000006</v>
      </c>
      <c r="L55" s="145"/>
      <c r="M55" s="145"/>
      <c r="N55" s="145"/>
    </row>
    <row r="56" spans="1:14" ht="15.6">
      <c r="A56" s="78">
        <v>23326</v>
      </c>
      <c r="B56" s="78" t="s">
        <v>226</v>
      </c>
      <c r="C56" s="78" t="s">
        <v>227</v>
      </c>
      <c r="D56" s="78" t="s">
        <v>195</v>
      </c>
      <c r="E56" s="78" t="s">
        <v>38</v>
      </c>
      <c r="F56" s="78" t="s">
        <v>115</v>
      </c>
      <c r="G56" s="79">
        <v>41142</v>
      </c>
      <c r="H56" s="80">
        <f t="shared" si="0"/>
        <v>8</v>
      </c>
      <c r="I56" s="81">
        <v>126</v>
      </c>
      <c r="J56" s="82">
        <v>4.5</v>
      </c>
      <c r="K56" s="83">
        <f t="shared" si="1"/>
        <v>567</v>
      </c>
      <c r="L56" s="145"/>
      <c r="M56" s="145"/>
      <c r="N56" s="145"/>
    </row>
    <row r="57" spans="1:14" ht="15.6">
      <c r="A57" s="84">
        <v>23316</v>
      </c>
      <c r="B57" s="84" t="s">
        <v>228</v>
      </c>
      <c r="C57" s="84" t="s">
        <v>229</v>
      </c>
      <c r="D57" s="84" t="s">
        <v>186</v>
      </c>
      <c r="E57" s="84" t="s">
        <v>32</v>
      </c>
      <c r="F57" s="84" t="s">
        <v>115</v>
      </c>
      <c r="G57" s="85">
        <v>41061</v>
      </c>
      <c r="H57" s="86">
        <f t="shared" si="0"/>
        <v>6</v>
      </c>
      <c r="I57" s="87">
        <v>137</v>
      </c>
      <c r="J57" s="88">
        <v>3.99</v>
      </c>
      <c r="K57" s="89">
        <f t="shared" si="1"/>
        <v>546.63</v>
      </c>
      <c r="L57" s="145"/>
      <c r="M57" s="145"/>
      <c r="N57" s="145"/>
    </row>
    <row r="58" spans="1:14" ht="15.6">
      <c r="A58" s="78">
        <v>23362</v>
      </c>
      <c r="B58" s="78" t="s">
        <v>230</v>
      </c>
      <c r="C58" s="78" t="s">
        <v>231</v>
      </c>
      <c r="D58" s="78" t="s">
        <v>232</v>
      </c>
      <c r="E58" s="78" t="s">
        <v>31</v>
      </c>
      <c r="F58" s="78" t="s">
        <v>109</v>
      </c>
      <c r="G58" s="79">
        <v>41139</v>
      </c>
      <c r="H58" s="80">
        <f t="shared" si="0"/>
        <v>8</v>
      </c>
      <c r="I58" s="81">
        <v>179</v>
      </c>
      <c r="J58" s="82">
        <v>3</v>
      </c>
      <c r="K58" s="83">
        <f t="shared" si="1"/>
        <v>537</v>
      </c>
      <c r="L58" s="145"/>
      <c r="M58" s="145"/>
      <c r="N58" s="145"/>
    </row>
    <row r="59" spans="1:14" ht="15.6">
      <c r="A59" s="84">
        <v>23296</v>
      </c>
      <c r="B59" s="84" t="s">
        <v>233</v>
      </c>
      <c r="C59" s="84" t="s">
        <v>234</v>
      </c>
      <c r="D59" s="84" t="s">
        <v>108</v>
      </c>
      <c r="E59" s="84" t="s">
        <v>41</v>
      </c>
      <c r="F59" s="84" t="s">
        <v>115</v>
      </c>
      <c r="G59" s="85">
        <v>41068</v>
      </c>
      <c r="H59" s="86">
        <f t="shared" si="0"/>
        <v>6</v>
      </c>
      <c r="I59" s="87">
        <v>37</v>
      </c>
      <c r="J59" s="88">
        <v>14.5</v>
      </c>
      <c r="K59" s="89">
        <f t="shared" si="1"/>
        <v>536.5</v>
      </c>
      <c r="L59" s="145"/>
      <c r="M59" s="145"/>
      <c r="N59" s="145"/>
    </row>
    <row r="60" spans="1:14" ht="15.6">
      <c r="A60" s="78">
        <v>23352</v>
      </c>
      <c r="B60" s="78" t="s">
        <v>235</v>
      </c>
      <c r="C60" s="78" t="s">
        <v>236</v>
      </c>
      <c r="D60" s="78" t="s">
        <v>164</v>
      </c>
      <c r="E60" s="78" t="s">
        <v>35</v>
      </c>
      <c r="F60" s="78" t="s">
        <v>109</v>
      </c>
      <c r="G60" s="79">
        <v>41097</v>
      </c>
      <c r="H60" s="80">
        <f t="shared" si="0"/>
        <v>7</v>
      </c>
      <c r="I60" s="81">
        <v>89</v>
      </c>
      <c r="J60" s="82">
        <v>6</v>
      </c>
      <c r="K60" s="83">
        <f t="shared" si="1"/>
        <v>534</v>
      </c>
      <c r="L60" s="145"/>
      <c r="M60" s="145"/>
      <c r="N60" s="145"/>
    </row>
    <row r="61" spans="1:14" ht="15.6">
      <c r="A61" s="84">
        <v>23304</v>
      </c>
      <c r="B61" s="84" t="s">
        <v>237</v>
      </c>
      <c r="C61" s="84" t="s">
        <v>238</v>
      </c>
      <c r="D61" s="84" t="s">
        <v>186</v>
      </c>
      <c r="E61" s="84" t="s">
        <v>32</v>
      </c>
      <c r="F61" s="84" t="s">
        <v>115</v>
      </c>
      <c r="G61" s="85">
        <v>41061</v>
      </c>
      <c r="H61" s="86">
        <f t="shared" si="0"/>
        <v>6</v>
      </c>
      <c r="I61" s="87">
        <v>131</v>
      </c>
      <c r="J61" s="88">
        <v>3.99</v>
      </c>
      <c r="K61" s="89">
        <f t="shared" si="1"/>
        <v>522.69000000000005</v>
      </c>
      <c r="L61" s="145"/>
      <c r="M61" s="145"/>
      <c r="N61" s="145"/>
    </row>
    <row r="62" spans="1:14" ht="15.6">
      <c r="A62" s="78">
        <v>23369</v>
      </c>
      <c r="B62" s="78" t="s">
        <v>239</v>
      </c>
      <c r="C62" s="78" t="s">
        <v>240</v>
      </c>
      <c r="D62" s="78" t="s">
        <v>197</v>
      </c>
      <c r="E62" s="78" t="s">
        <v>34</v>
      </c>
      <c r="F62" s="78" t="s">
        <v>115</v>
      </c>
      <c r="G62" s="79">
        <v>41092</v>
      </c>
      <c r="H62" s="80">
        <f t="shared" si="0"/>
        <v>7</v>
      </c>
      <c r="I62" s="81">
        <v>77</v>
      </c>
      <c r="J62" s="82">
        <v>6.5</v>
      </c>
      <c r="K62" s="83">
        <f t="shared" si="1"/>
        <v>500.5</v>
      </c>
      <c r="L62" s="145"/>
      <c r="M62" s="145"/>
      <c r="N62" s="145"/>
    </row>
    <row r="63" spans="1:14" ht="15.6">
      <c r="A63" s="84">
        <v>23268</v>
      </c>
      <c r="B63" s="84" t="s">
        <v>241</v>
      </c>
      <c r="C63" s="84" t="s">
        <v>242</v>
      </c>
      <c r="D63" s="84" t="s">
        <v>164</v>
      </c>
      <c r="E63" s="84" t="s">
        <v>35</v>
      </c>
      <c r="F63" s="84" t="s">
        <v>109</v>
      </c>
      <c r="G63" s="85">
        <v>41102</v>
      </c>
      <c r="H63" s="86">
        <f t="shared" si="0"/>
        <v>7</v>
      </c>
      <c r="I63" s="87">
        <v>82</v>
      </c>
      <c r="J63" s="88">
        <v>6</v>
      </c>
      <c r="K63" s="89">
        <f t="shared" si="1"/>
        <v>492</v>
      </c>
      <c r="L63" s="145"/>
      <c r="M63" s="145"/>
      <c r="N63" s="145"/>
    </row>
    <row r="64" spans="1:14" ht="15.6">
      <c r="A64" s="78">
        <v>23315</v>
      </c>
      <c r="B64" s="78" t="s">
        <v>243</v>
      </c>
      <c r="C64" s="78" t="s">
        <v>125</v>
      </c>
      <c r="D64" s="78" t="s">
        <v>173</v>
      </c>
      <c r="E64" s="78" t="s">
        <v>33</v>
      </c>
      <c r="F64" s="78" t="s">
        <v>115</v>
      </c>
      <c r="G64" s="79">
        <v>41102</v>
      </c>
      <c r="H64" s="80">
        <f t="shared" si="0"/>
        <v>7</v>
      </c>
      <c r="I64" s="81">
        <v>109</v>
      </c>
      <c r="J64" s="82">
        <v>4.5</v>
      </c>
      <c r="K64" s="83">
        <f t="shared" si="1"/>
        <v>490.5</v>
      </c>
      <c r="L64" s="145"/>
      <c r="M64" s="145"/>
      <c r="N64" s="145"/>
    </row>
    <row r="65" spans="1:14" ht="15.6">
      <c r="A65" s="84">
        <v>23342</v>
      </c>
      <c r="B65" s="84" t="s">
        <v>244</v>
      </c>
      <c r="C65" s="84" t="s">
        <v>245</v>
      </c>
      <c r="D65" s="84" t="s">
        <v>186</v>
      </c>
      <c r="E65" s="84" t="s">
        <v>32</v>
      </c>
      <c r="F65" s="84" t="s">
        <v>109</v>
      </c>
      <c r="G65" s="85">
        <v>41088</v>
      </c>
      <c r="H65" s="86">
        <f t="shared" si="0"/>
        <v>6</v>
      </c>
      <c r="I65" s="87">
        <v>122</v>
      </c>
      <c r="J65" s="88">
        <v>3.99</v>
      </c>
      <c r="K65" s="89">
        <f t="shared" si="1"/>
        <v>486.78000000000003</v>
      </c>
      <c r="L65" s="145"/>
      <c r="M65" s="145"/>
      <c r="N65" s="145"/>
    </row>
    <row r="66" spans="1:14" ht="15.6">
      <c r="A66" s="78">
        <v>23333</v>
      </c>
      <c r="B66" s="78" t="s">
        <v>246</v>
      </c>
      <c r="C66" s="78" t="s">
        <v>177</v>
      </c>
      <c r="D66" s="78" t="s">
        <v>173</v>
      </c>
      <c r="E66" s="78" t="s">
        <v>33</v>
      </c>
      <c r="F66" s="78" t="s">
        <v>109</v>
      </c>
      <c r="G66" s="79">
        <v>41126</v>
      </c>
      <c r="H66" s="80">
        <f t="shared" ref="H66:H108" si="2">VALUE(MONTH(G66))</f>
        <v>8</v>
      </c>
      <c r="I66" s="81">
        <v>106</v>
      </c>
      <c r="J66" s="82">
        <v>4.5</v>
      </c>
      <c r="K66" s="83">
        <f t="shared" ref="K66:K108" si="3">J66*I66</f>
        <v>477</v>
      </c>
      <c r="L66" s="145"/>
      <c r="M66" s="145"/>
      <c r="N66" s="145"/>
    </row>
    <row r="67" spans="1:14" ht="15.6">
      <c r="A67" s="84">
        <v>23263</v>
      </c>
      <c r="B67" s="84" t="s">
        <v>247</v>
      </c>
      <c r="C67" s="84" t="s">
        <v>170</v>
      </c>
      <c r="D67" s="84" t="s">
        <v>161</v>
      </c>
      <c r="E67" s="84" t="s">
        <v>36</v>
      </c>
      <c r="F67" s="84" t="s">
        <v>109</v>
      </c>
      <c r="G67" s="85">
        <v>41096</v>
      </c>
      <c r="H67" s="86">
        <f t="shared" si="2"/>
        <v>7</v>
      </c>
      <c r="I67" s="87">
        <v>73</v>
      </c>
      <c r="J67" s="88">
        <v>6.5</v>
      </c>
      <c r="K67" s="89">
        <f t="shared" si="3"/>
        <v>474.5</v>
      </c>
      <c r="L67" s="145"/>
      <c r="M67" s="145"/>
      <c r="N67" s="145"/>
    </row>
    <row r="68" spans="1:14" ht="15.6">
      <c r="A68" s="78">
        <v>23270</v>
      </c>
      <c r="B68" s="78" t="s">
        <v>248</v>
      </c>
      <c r="C68" s="78" t="s">
        <v>249</v>
      </c>
      <c r="D68" s="78" t="s">
        <v>148</v>
      </c>
      <c r="E68" s="78" t="s">
        <v>39</v>
      </c>
      <c r="F68" s="78" t="s">
        <v>115</v>
      </c>
      <c r="G68" s="79">
        <v>41067</v>
      </c>
      <c r="H68" s="80">
        <f t="shared" si="2"/>
        <v>6</v>
      </c>
      <c r="I68" s="81">
        <v>67</v>
      </c>
      <c r="J68" s="82">
        <v>6.99</v>
      </c>
      <c r="K68" s="83">
        <f t="shared" si="3"/>
        <v>468.33000000000004</v>
      </c>
      <c r="L68" s="145"/>
      <c r="M68" s="145"/>
      <c r="N68" s="145"/>
    </row>
    <row r="69" spans="1:14" ht="15.6">
      <c r="A69" s="84">
        <v>23272</v>
      </c>
      <c r="B69" s="84" t="s">
        <v>250</v>
      </c>
      <c r="C69" s="84" t="s">
        <v>251</v>
      </c>
      <c r="D69" s="84" t="s">
        <v>161</v>
      </c>
      <c r="E69" s="84" t="s">
        <v>36</v>
      </c>
      <c r="F69" s="84" t="s">
        <v>112</v>
      </c>
      <c r="G69" s="85">
        <v>41121</v>
      </c>
      <c r="H69" s="86">
        <f t="shared" si="2"/>
        <v>7</v>
      </c>
      <c r="I69" s="87">
        <v>71</v>
      </c>
      <c r="J69" s="88">
        <v>6.5</v>
      </c>
      <c r="K69" s="89">
        <f t="shared" si="3"/>
        <v>461.5</v>
      </c>
      <c r="L69" s="145"/>
      <c r="M69" s="145"/>
      <c r="N69" s="145"/>
    </row>
    <row r="70" spans="1:14" ht="15.6">
      <c r="A70" s="78">
        <v>23274</v>
      </c>
      <c r="B70" s="78" t="s">
        <v>252</v>
      </c>
      <c r="C70" s="78" t="s">
        <v>253</v>
      </c>
      <c r="D70" s="78" t="s">
        <v>232</v>
      </c>
      <c r="E70" s="78" t="s">
        <v>31</v>
      </c>
      <c r="F70" s="78" t="s">
        <v>115</v>
      </c>
      <c r="G70" s="79">
        <v>41143</v>
      </c>
      <c r="H70" s="80">
        <f t="shared" si="2"/>
        <v>8</v>
      </c>
      <c r="I70" s="81">
        <v>153</v>
      </c>
      <c r="J70" s="82">
        <v>3</v>
      </c>
      <c r="K70" s="83">
        <f t="shared" si="3"/>
        <v>459</v>
      </c>
      <c r="L70" s="145"/>
      <c r="M70" s="145"/>
      <c r="N70" s="145"/>
    </row>
    <row r="71" spans="1:14" ht="15.6">
      <c r="A71" s="84">
        <v>23364</v>
      </c>
      <c r="B71" s="84" t="s">
        <v>254</v>
      </c>
      <c r="C71" s="84" t="s">
        <v>255</v>
      </c>
      <c r="D71" s="84" t="s">
        <v>129</v>
      </c>
      <c r="E71" s="84" t="s">
        <v>37</v>
      </c>
      <c r="F71" s="84" t="s">
        <v>109</v>
      </c>
      <c r="G71" s="85">
        <v>41093</v>
      </c>
      <c r="H71" s="86">
        <f t="shared" si="2"/>
        <v>7</v>
      </c>
      <c r="I71" s="87">
        <v>47</v>
      </c>
      <c r="J71" s="88">
        <v>9</v>
      </c>
      <c r="K71" s="89">
        <f t="shared" si="3"/>
        <v>423</v>
      </c>
      <c r="L71" s="145"/>
      <c r="M71" s="145"/>
      <c r="N71" s="145"/>
    </row>
    <row r="72" spans="1:14" ht="15.6">
      <c r="A72" s="78">
        <v>23276</v>
      </c>
      <c r="B72" s="78" t="s">
        <v>256</v>
      </c>
      <c r="C72" s="78" t="s">
        <v>257</v>
      </c>
      <c r="D72" s="78" t="s">
        <v>197</v>
      </c>
      <c r="E72" s="78" t="s">
        <v>34</v>
      </c>
      <c r="F72" s="78" t="s">
        <v>109</v>
      </c>
      <c r="G72" s="79">
        <v>41122</v>
      </c>
      <c r="H72" s="80">
        <f t="shared" si="2"/>
        <v>8</v>
      </c>
      <c r="I72" s="81">
        <v>65</v>
      </c>
      <c r="J72" s="82">
        <v>6.5</v>
      </c>
      <c r="K72" s="83">
        <f t="shared" si="3"/>
        <v>422.5</v>
      </c>
      <c r="L72" s="145"/>
      <c r="M72" s="145"/>
      <c r="N72" s="145"/>
    </row>
    <row r="73" spans="1:14" ht="15.6">
      <c r="A73" s="84">
        <v>23343</v>
      </c>
      <c r="B73" s="84" t="s">
        <v>258</v>
      </c>
      <c r="C73" s="84" t="s">
        <v>207</v>
      </c>
      <c r="D73" s="84" t="s">
        <v>126</v>
      </c>
      <c r="E73" s="84" t="s">
        <v>40</v>
      </c>
      <c r="F73" s="84" t="s">
        <v>109</v>
      </c>
      <c r="G73" s="85">
        <v>41144</v>
      </c>
      <c r="H73" s="86">
        <f t="shared" si="2"/>
        <v>8</v>
      </c>
      <c r="I73" s="87">
        <v>42</v>
      </c>
      <c r="J73" s="88">
        <v>9.99</v>
      </c>
      <c r="K73" s="89">
        <f t="shared" si="3"/>
        <v>419.58</v>
      </c>
      <c r="L73" s="145"/>
      <c r="M73" s="145"/>
      <c r="N73" s="145"/>
    </row>
    <row r="74" spans="1:14" ht="15.6">
      <c r="A74" s="78">
        <v>23344</v>
      </c>
      <c r="B74" s="78" t="s">
        <v>259</v>
      </c>
      <c r="C74" s="78" t="s">
        <v>260</v>
      </c>
      <c r="D74" s="78" t="s">
        <v>161</v>
      </c>
      <c r="E74" s="78" t="s">
        <v>36</v>
      </c>
      <c r="F74" s="78" t="s">
        <v>109</v>
      </c>
      <c r="G74" s="79">
        <v>41265</v>
      </c>
      <c r="H74" s="80">
        <f t="shared" si="2"/>
        <v>12</v>
      </c>
      <c r="I74" s="81">
        <v>64</v>
      </c>
      <c r="J74" s="82">
        <v>6.5</v>
      </c>
      <c r="K74" s="83">
        <f t="shared" si="3"/>
        <v>416</v>
      </c>
      <c r="L74" s="145"/>
      <c r="M74" s="145"/>
      <c r="N74" s="145"/>
    </row>
    <row r="75" spans="1:14" ht="15.6">
      <c r="A75" s="84">
        <v>23299</v>
      </c>
      <c r="B75" s="84" t="s">
        <v>261</v>
      </c>
      <c r="C75" s="84" t="s">
        <v>221</v>
      </c>
      <c r="D75" s="84" t="s">
        <v>186</v>
      </c>
      <c r="E75" s="84" t="s">
        <v>32</v>
      </c>
      <c r="F75" s="84" t="s">
        <v>115</v>
      </c>
      <c r="G75" s="85">
        <v>41087</v>
      </c>
      <c r="H75" s="86">
        <f t="shared" si="2"/>
        <v>6</v>
      </c>
      <c r="I75" s="87">
        <v>104</v>
      </c>
      <c r="J75" s="88">
        <v>3.99</v>
      </c>
      <c r="K75" s="89">
        <f t="shared" si="3"/>
        <v>414.96000000000004</v>
      </c>
      <c r="L75" s="145"/>
      <c r="M75" s="145"/>
      <c r="N75" s="145"/>
    </row>
    <row r="76" spans="1:14" ht="15.6">
      <c r="A76" s="78">
        <v>23310</v>
      </c>
      <c r="B76" s="78" t="s">
        <v>262</v>
      </c>
      <c r="C76" s="78" t="s">
        <v>117</v>
      </c>
      <c r="D76" s="78" t="s">
        <v>126</v>
      </c>
      <c r="E76" s="78" t="s">
        <v>40</v>
      </c>
      <c r="F76" s="78" t="s">
        <v>109</v>
      </c>
      <c r="G76" s="79">
        <v>41077</v>
      </c>
      <c r="H76" s="80">
        <f t="shared" si="2"/>
        <v>6</v>
      </c>
      <c r="I76" s="81">
        <v>41</v>
      </c>
      <c r="J76" s="82">
        <v>9.99</v>
      </c>
      <c r="K76" s="83">
        <f t="shared" si="3"/>
        <v>409.59000000000003</v>
      </c>
      <c r="L76" s="145"/>
      <c r="M76" s="145"/>
      <c r="N76" s="145"/>
    </row>
    <row r="77" spans="1:14" ht="15.6">
      <c r="A77" s="84">
        <v>23358</v>
      </c>
      <c r="B77" s="84" t="s">
        <v>263</v>
      </c>
      <c r="C77" s="84" t="s">
        <v>264</v>
      </c>
      <c r="D77" s="84" t="s">
        <v>126</v>
      </c>
      <c r="E77" s="84" t="s">
        <v>40</v>
      </c>
      <c r="F77" s="84" t="s">
        <v>115</v>
      </c>
      <c r="G77" s="85">
        <v>41071</v>
      </c>
      <c r="H77" s="86">
        <f t="shared" si="2"/>
        <v>6</v>
      </c>
      <c r="I77" s="87">
        <v>41</v>
      </c>
      <c r="J77" s="88">
        <v>9.99</v>
      </c>
      <c r="K77" s="89">
        <f t="shared" si="3"/>
        <v>409.59000000000003</v>
      </c>
      <c r="L77" s="145"/>
      <c r="M77" s="145"/>
      <c r="N77" s="145"/>
    </row>
    <row r="78" spans="1:14" ht="15.6">
      <c r="A78" s="78">
        <v>23323</v>
      </c>
      <c r="B78" s="78" t="s">
        <v>265</v>
      </c>
      <c r="C78" s="78" t="s">
        <v>266</v>
      </c>
      <c r="D78" s="78" t="s">
        <v>232</v>
      </c>
      <c r="E78" s="78" t="s">
        <v>31</v>
      </c>
      <c r="F78" s="78" t="s">
        <v>109</v>
      </c>
      <c r="G78" s="79">
        <v>41272</v>
      </c>
      <c r="H78" s="80">
        <f t="shared" si="2"/>
        <v>12</v>
      </c>
      <c r="I78" s="81">
        <v>135</v>
      </c>
      <c r="J78" s="82">
        <v>3</v>
      </c>
      <c r="K78" s="83">
        <f t="shared" si="3"/>
        <v>405</v>
      </c>
      <c r="L78" s="145"/>
      <c r="M78" s="145"/>
      <c r="N78" s="145"/>
    </row>
    <row r="79" spans="1:14" ht="15.6">
      <c r="A79" s="84">
        <v>23267</v>
      </c>
      <c r="B79" s="84" t="s">
        <v>267</v>
      </c>
      <c r="C79" s="84" t="s">
        <v>268</v>
      </c>
      <c r="D79" s="84" t="s">
        <v>232</v>
      </c>
      <c r="E79" s="84" t="s">
        <v>31</v>
      </c>
      <c r="F79" s="84" t="s">
        <v>109</v>
      </c>
      <c r="G79" s="85">
        <v>41101</v>
      </c>
      <c r="H79" s="86">
        <f t="shared" si="2"/>
        <v>7</v>
      </c>
      <c r="I79" s="87">
        <v>129</v>
      </c>
      <c r="J79" s="88">
        <v>3</v>
      </c>
      <c r="K79" s="89">
        <f t="shared" si="3"/>
        <v>387</v>
      </c>
      <c r="L79" s="145"/>
      <c r="M79" s="145"/>
      <c r="N79" s="145"/>
    </row>
    <row r="80" spans="1:14" ht="15.6">
      <c r="A80" s="78">
        <v>23340</v>
      </c>
      <c r="B80" s="78" t="s">
        <v>269</v>
      </c>
      <c r="C80" s="78" t="s">
        <v>270</v>
      </c>
      <c r="D80" s="78" t="s">
        <v>195</v>
      </c>
      <c r="E80" s="78" t="s">
        <v>38</v>
      </c>
      <c r="F80" s="78" t="s">
        <v>109</v>
      </c>
      <c r="G80" s="79">
        <v>41095</v>
      </c>
      <c r="H80" s="80">
        <f t="shared" si="2"/>
        <v>7</v>
      </c>
      <c r="I80" s="81">
        <v>85</v>
      </c>
      <c r="J80" s="82">
        <v>4.5</v>
      </c>
      <c r="K80" s="83">
        <f t="shared" si="3"/>
        <v>382.5</v>
      </c>
      <c r="L80" s="145"/>
      <c r="M80" s="145"/>
      <c r="N80" s="145"/>
    </row>
    <row r="81" spans="1:14" ht="15.6">
      <c r="A81" s="84">
        <v>23269</v>
      </c>
      <c r="B81" s="84" t="s">
        <v>271</v>
      </c>
      <c r="C81" s="84" t="s">
        <v>253</v>
      </c>
      <c r="D81" s="84" t="s">
        <v>232</v>
      </c>
      <c r="E81" s="84" t="s">
        <v>31</v>
      </c>
      <c r="F81" s="84" t="s">
        <v>109</v>
      </c>
      <c r="G81" s="85">
        <v>41063</v>
      </c>
      <c r="H81" s="86">
        <f t="shared" si="2"/>
        <v>6</v>
      </c>
      <c r="I81" s="87">
        <v>116</v>
      </c>
      <c r="J81" s="88">
        <v>3</v>
      </c>
      <c r="K81" s="89">
        <f t="shared" si="3"/>
        <v>348</v>
      </c>
      <c r="L81" s="145"/>
      <c r="M81" s="145"/>
      <c r="N81" s="145"/>
    </row>
    <row r="82" spans="1:14" ht="15.6">
      <c r="A82" s="78">
        <v>23308</v>
      </c>
      <c r="B82" s="78" t="s">
        <v>272</v>
      </c>
      <c r="C82" s="78" t="s">
        <v>273</v>
      </c>
      <c r="D82" s="78" t="s">
        <v>232</v>
      </c>
      <c r="E82" s="78" t="s">
        <v>31</v>
      </c>
      <c r="F82" s="78" t="s">
        <v>115</v>
      </c>
      <c r="G82" s="79">
        <v>41099</v>
      </c>
      <c r="H82" s="80">
        <f t="shared" si="2"/>
        <v>7</v>
      </c>
      <c r="I82" s="81">
        <v>112</v>
      </c>
      <c r="J82" s="82">
        <v>3</v>
      </c>
      <c r="K82" s="83">
        <f t="shared" si="3"/>
        <v>336</v>
      </c>
      <c r="L82" s="145"/>
      <c r="M82" s="145"/>
      <c r="N82" s="145"/>
    </row>
    <row r="83" spans="1:14" ht="15.6">
      <c r="A83" s="84">
        <v>23356</v>
      </c>
      <c r="B83" s="84" t="s">
        <v>274</v>
      </c>
      <c r="C83" s="84" t="s">
        <v>275</v>
      </c>
      <c r="D83" s="84" t="s">
        <v>186</v>
      </c>
      <c r="E83" s="84" t="s">
        <v>32</v>
      </c>
      <c r="F83" s="84" t="s">
        <v>109</v>
      </c>
      <c r="G83" s="85">
        <v>41081</v>
      </c>
      <c r="H83" s="86">
        <f t="shared" si="2"/>
        <v>6</v>
      </c>
      <c r="I83" s="87">
        <v>80</v>
      </c>
      <c r="J83" s="88">
        <v>3.99</v>
      </c>
      <c r="K83" s="89">
        <f t="shared" si="3"/>
        <v>319.20000000000005</v>
      </c>
      <c r="L83" s="145"/>
      <c r="M83" s="145"/>
      <c r="N83" s="145"/>
    </row>
    <row r="84" spans="1:14" ht="15.6">
      <c r="A84" s="78">
        <v>23318</v>
      </c>
      <c r="B84" s="78" t="s">
        <v>276</v>
      </c>
      <c r="C84" s="78" t="s">
        <v>277</v>
      </c>
      <c r="D84" s="78" t="s">
        <v>161</v>
      </c>
      <c r="E84" s="78" t="s">
        <v>36</v>
      </c>
      <c r="F84" s="78" t="s">
        <v>109</v>
      </c>
      <c r="G84" s="79">
        <v>41099</v>
      </c>
      <c r="H84" s="80">
        <f t="shared" si="2"/>
        <v>7</v>
      </c>
      <c r="I84" s="81">
        <v>48</v>
      </c>
      <c r="J84" s="82">
        <v>6.5</v>
      </c>
      <c r="K84" s="83">
        <f t="shared" si="3"/>
        <v>312</v>
      </c>
      <c r="L84" s="145"/>
      <c r="M84" s="145"/>
      <c r="N84" s="145"/>
    </row>
    <row r="85" spans="1:14" ht="15.6">
      <c r="A85" s="84">
        <v>23357</v>
      </c>
      <c r="B85" s="84" t="s">
        <v>278</v>
      </c>
      <c r="C85" s="84" t="s">
        <v>234</v>
      </c>
      <c r="D85" s="84" t="s">
        <v>164</v>
      </c>
      <c r="E85" s="84" t="s">
        <v>35</v>
      </c>
      <c r="F85" s="84" t="s">
        <v>115</v>
      </c>
      <c r="G85" s="85">
        <v>41107</v>
      </c>
      <c r="H85" s="86">
        <f t="shared" si="2"/>
        <v>7</v>
      </c>
      <c r="I85" s="87">
        <v>50</v>
      </c>
      <c r="J85" s="88">
        <v>6</v>
      </c>
      <c r="K85" s="89">
        <f t="shared" si="3"/>
        <v>300</v>
      </c>
      <c r="L85" s="145"/>
      <c r="M85" s="145"/>
      <c r="N85" s="145"/>
    </row>
    <row r="86" spans="1:14" ht="15.6">
      <c r="A86" s="78">
        <v>23377</v>
      </c>
      <c r="B86" s="78" t="s">
        <v>279</v>
      </c>
      <c r="C86" s="78" t="s">
        <v>223</v>
      </c>
      <c r="D86" s="78" t="s">
        <v>197</v>
      </c>
      <c r="E86" s="78" t="s">
        <v>34</v>
      </c>
      <c r="F86" s="78" t="s">
        <v>109</v>
      </c>
      <c r="G86" s="79">
        <v>41075</v>
      </c>
      <c r="H86" s="80">
        <f t="shared" si="2"/>
        <v>6</v>
      </c>
      <c r="I86" s="81">
        <v>43</v>
      </c>
      <c r="J86" s="82">
        <v>6.5</v>
      </c>
      <c r="K86" s="83">
        <f t="shared" si="3"/>
        <v>279.5</v>
      </c>
      <c r="L86" s="145"/>
      <c r="M86" s="145"/>
      <c r="N86" s="145"/>
    </row>
    <row r="87" spans="1:14" ht="15.6">
      <c r="A87" s="84">
        <v>23311</v>
      </c>
      <c r="B87" s="84" t="s">
        <v>280</v>
      </c>
      <c r="C87" s="84" t="s">
        <v>281</v>
      </c>
      <c r="D87" s="84" t="s">
        <v>108</v>
      </c>
      <c r="E87" s="84" t="s">
        <v>41</v>
      </c>
      <c r="F87" s="84" t="s">
        <v>115</v>
      </c>
      <c r="G87" s="85">
        <v>41072</v>
      </c>
      <c r="H87" s="86">
        <f t="shared" si="2"/>
        <v>6</v>
      </c>
      <c r="I87" s="87">
        <v>18</v>
      </c>
      <c r="J87" s="88">
        <v>14.5</v>
      </c>
      <c r="K87" s="89">
        <f t="shared" si="3"/>
        <v>261</v>
      </c>
      <c r="L87" s="145"/>
      <c r="M87" s="145"/>
      <c r="N87" s="145"/>
    </row>
    <row r="88" spans="1:14" ht="15.6">
      <c r="A88" s="78">
        <v>23379</v>
      </c>
      <c r="B88" s="78" t="s">
        <v>282</v>
      </c>
      <c r="C88" s="78" t="s">
        <v>283</v>
      </c>
      <c r="D88" s="78" t="s">
        <v>186</v>
      </c>
      <c r="E88" s="78" t="s">
        <v>32</v>
      </c>
      <c r="F88" s="78" t="s">
        <v>109</v>
      </c>
      <c r="G88" s="79">
        <v>41270</v>
      </c>
      <c r="H88" s="80">
        <f t="shared" si="2"/>
        <v>12</v>
      </c>
      <c r="I88" s="81">
        <v>65</v>
      </c>
      <c r="J88" s="82">
        <v>3.99</v>
      </c>
      <c r="K88" s="83">
        <f t="shared" si="3"/>
        <v>259.35000000000002</v>
      </c>
      <c r="L88" s="145"/>
      <c r="M88" s="145"/>
      <c r="N88" s="145"/>
    </row>
    <row r="89" spans="1:14" ht="15.6">
      <c r="A89" s="84">
        <v>23360</v>
      </c>
      <c r="B89" s="84" t="s">
        <v>284</v>
      </c>
      <c r="C89" s="84" t="s">
        <v>268</v>
      </c>
      <c r="D89" s="84" t="s">
        <v>148</v>
      </c>
      <c r="E89" s="84" t="s">
        <v>39</v>
      </c>
      <c r="F89" s="84" t="s">
        <v>109</v>
      </c>
      <c r="G89" s="85">
        <v>41073</v>
      </c>
      <c r="H89" s="86">
        <f t="shared" si="2"/>
        <v>6</v>
      </c>
      <c r="I89" s="87">
        <v>37</v>
      </c>
      <c r="J89" s="88">
        <v>6.99</v>
      </c>
      <c r="K89" s="89">
        <f t="shared" si="3"/>
        <v>258.63</v>
      </c>
      <c r="L89" s="145"/>
      <c r="M89" s="145"/>
      <c r="N89" s="145"/>
    </row>
    <row r="90" spans="1:14" ht="15.6">
      <c r="A90" s="78">
        <v>23339</v>
      </c>
      <c r="B90" s="78" t="s">
        <v>285</v>
      </c>
      <c r="C90" s="78" t="s">
        <v>286</v>
      </c>
      <c r="D90" s="78" t="s">
        <v>164</v>
      </c>
      <c r="E90" s="78" t="s">
        <v>35</v>
      </c>
      <c r="F90" s="78" t="s">
        <v>109</v>
      </c>
      <c r="G90" s="79">
        <v>41101</v>
      </c>
      <c r="H90" s="80">
        <f t="shared" si="2"/>
        <v>7</v>
      </c>
      <c r="I90" s="81">
        <v>41</v>
      </c>
      <c r="J90" s="82">
        <v>6</v>
      </c>
      <c r="K90" s="83">
        <f t="shared" si="3"/>
        <v>246</v>
      </c>
      <c r="L90" s="145"/>
      <c r="M90" s="145"/>
      <c r="N90" s="145"/>
    </row>
    <row r="91" spans="1:14" ht="15.6">
      <c r="A91" s="84">
        <v>23341</v>
      </c>
      <c r="B91" s="84" t="s">
        <v>287</v>
      </c>
      <c r="C91" s="84" t="s">
        <v>288</v>
      </c>
      <c r="D91" s="84" t="s">
        <v>232</v>
      </c>
      <c r="E91" s="84" t="s">
        <v>31</v>
      </c>
      <c r="F91" s="84" t="s">
        <v>115</v>
      </c>
      <c r="G91" s="85">
        <v>41026</v>
      </c>
      <c r="H91" s="86">
        <f t="shared" si="2"/>
        <v>4</v>
      </c>
      <c r="I91" s="87">
        <v>77</v>
      </c>
      <c r="J91" s="88">
        <v>3</v>
      </c>
      <c r="K91" s="89">
        <f t="shared" si="3"/>
        <v>231</v>
      </c>
      <c r="L91" s="145"/>
      <c r="M91" s="145"/>
      <c r="N91" s="145"/>
    </row>
    <row r="92" spans="1:14" ht="15.6">
      <c r="A92" s="78">
        <v>23374</v>
      </c>
      <c r="B92" s="78" t="s">
        <v>289</v>
      </c>
      <c r="C92" s="78" t="s">
        <v>290</v>
      </c>
      <c r="D92" s="78" t="s">
        <v>186</v>
      </c>
      <c r="E92" s="78" t="s">
        <v>32</v>
      </c>
      <c r="F92" s="78" t="s">
        <v>109</v>
      </c>
      <c r="G92" s="79">
        <v>41257</v>
      </c>
      <c r="H92" s="80">
        <f t="shared" si="2"/>
        <v>12</v>
      </c>
      <c r="I92" s="81">
        <v>57</v>
      </c>
      <c r="J92" s="82">
        <v>3.99</v>
      </c>
      <c r="K92" s="83">
        <f t="shared" si="3"/>
        <v>227.43</v>
      </c>
      <c r="L92" s="145"/>
      <c r="M92" s="145"/>
      <c r="N92" s="145"/>
    </row>
    <row r="93" spans="1:14" ht="15.6">
      <c r="A93" s="84">
        <v>23273</v>
      </c>
      <c r="B93" s="84" t="s">
        <v>291</v>
      </c>
      <c r="C93" s="84" t="s">
        <v>292</v>
      </c>
      <c r="D93" s="84" t="s">
        <v>126</v>
      </c>
      <c r="E93" s="84" t="s">
        <v>40</v>
      </c>
      <c r="F93" s="84" t="s">
        <v>109</v>
      </c>
      <c r="G93" s="85">
        <v>41256</v>
      </c>
      <c r="H93" s="86">
        <f t="shared" si="2"/>
        <v>12</v>
      </c>
      <c r="I93" s="87">
        <v>22</v>
      </c>
      <c r="J93" s="88">
        <v>9.99</v>
      </c>
      <c r="K93" s="89">
        <f t="shared" si="3"/>
        <v>219.78</v>
      </c>
      <c r="L93" s="145"/>
      <c r="M93" s="145"/>
      <c r="N93" s="145"/>
    </row>
    <row r="94" spans="1:14" ht="15.6">
      <c r="A94" s="78">
        <v>23280</v>
      </c>
      <c r="B94" s="78" t="s">
        <v>293</v>
      </c>
      <c r="C94" s="78" t="s">
        <v>125</v>
      </c>
      <c r="D94" s="78" t="s">
        <v>148</v>
      </c>
      <c r="E94" s="78" t="s">
        <v>39</v>
      </c>
      <c r="F94" s="78" t="s">
        <v>109</v>
      </c>
      <c r="G94" s="79">
        <v>41002</v>
      </c>
      <c r="H94" s="80">
        <f t="shared" si="2"/>
        <v>4</v>
      </c>
      <c r="I94" s="81">
        <v>30</v>
      </c>
      <c r="J94" s="82">
        <v>6.99</v>
      </c>
      <c r="K94" s="83">
        <f t="shared" si="3"/>
        <v>209.70000000000002</v>
      </c>
      <c r="L94" s="145"/>
      <c r="M94" s="145"/>
      <c r="N94" s="145"/>
    </row>
    <row r="95" spans="1:14" ht="15.6">
      <c r="A95" s="84">
        <v>23370</v>
      </c>
      <c r="B95" s="84" t="s">
        <v>294</v>
      </c>
      <c r="C95" s="84" t="s">
        <v>163</v>
      </c>
      <c r="D95" s="84" t="s">
        <v>232</v>
      </c>
      <c r="E95" s="84" t="s">
        <v>31</v>
      </c>
      <c r="F95" s="84" t="s">
        <v>115</v>
      </c>
      <c r="G95" s="85">
        <v>41028</v>
      </c>
      <c r="H95" s="86">
        <f t="shared" si="2"/>
        <v>4</v>
      </c>
      <c r="I95" s="87">
        <v>63</v>
      </c>
      <c r="J95" s="88">
        <v>3</v>
      </c>
      <c r="K95" s="89">
        <f t="shared" si="3"/>
        <v>189</v>
      </c>
      <c r="L95" s="145"/>
      <c r="M95" s="145"/>
      <c r="N95" s="145"/>
    </row>
    <row r="96" spans="1:14" ht="15.6">
      <c r="A96" s="78">
        <v>23372</v>
      </c>
      <c r="B96" s="78" t="s">
        <v>295</v>
      </c>
      <c r="C96" s="78" t="s">
        <v>296</v>
      </c>
      <c r="D96" s="78" t="s">
        <v>197</v>
      </c>
      <c r="E96" s="78" t="s">
        <v>34</v>
      </c>
      <c r="F96" s="78" t="s">
        <v>109</v>
      </c>
      <c r="G96" s="79">
        <v>41255</v>
      </c>
      <c r="H96" s="80">
        <f t="shared" si="2"/>
        <v>12</v>
      </c>
      <c r="I96" s="81">
        <v>22</v>
      </c>
      <c r="J96" s="82">
        <v>6.5</v>
      </c>
      <c r="K96" s="83">
        <f t="shared" si="3"/>
        <v>143</v>
      </c>
      <c r="L96" s="145"/>
      <c r="M96" s="145"/>
      <c r="N96" s="145"/>
    </row>
    <row r="97" spans="1:14" ht="15.6">
      <c r="A97" s="84">
        <v>23265</v>
      </c>
      <c r="B97" s="84" t="s">
        <v>297</v>
      </c>
      <c r="C97" s="84" t="s">
        <v>298</v>
      </c>
      <c r="D97" s="84" t="s">
        <v>126</v>
      </c>
      <c r="E97" s="84" t="s">
        <v>40</v>
      </c>
      <c r="F97" s="84" t="s">
        <v>115</v>
      </c>
      <c r="G97" s="85">
        <v>41248</v>
      </c>
      <c r="H97" s="86">
        <f t="shared" si="2"/>
        <v>12</v>
      </c>
      <c r="I97" s="87">
        <v>14</v>
      </c>
      <c r="J97" s="88">
        <v>9.99</v>
      </c>
      <c r="K97" s="89">
        <f t="shared" si="3"/>
        <v>139.86000000000001</v>
      </c>
      <c r="L97" s="145"/>
      <c r="M97" s="145"/>
      <c r="N97" s="145"/>
    </row>
    <row r="98" spans="1:14" ht="15.6">
      <c r="A98" s="78">
        <v>23346</v>
      </c>
      <c r="B98" s="78" t="s">
        <v>299</v>
      </c>
      <c r="C98" s="78" t="s">
        <v>215</v>
      </c>
      <c r="D98" s="78" t="s">
        <v>126</v>
      </c>
      <c r="E98" s="78" t="s">
        <v>40</v>
      </c>
      <c r="F98" s="78" t="s">
        <v>109</v>
      </c>
      <c r="G98" s="79">
        <v>41119</v>
      </c>
      <c r="H98" s="80">
        <f t="shared" si="2"/>
        <v>7</v>
      </c>
      <c r="I98" s="81">
        <v>13</v>
      </c>
      <c r="J98" s="82">
        <v>9.99</v>
      </c>
      <c r="K98" s="83">
        <f t="shared" si="3"/>
        <v>129.87</v>
      </c>
      <c r="L98" s="145"/>
      <c r="M98" s="145"/>
      <c r="N98" s="145"/>
    </row>
    <row r="99" spans="1:14" ht="15.6">
      <c r="A99" s="84">
        <v>23312</v>
      </c>
      <c r="B99" s="84" t="s">
        <v>300</v>
      </c>
      <c r="C99" s="84" t="s">
        <v>301</v>
      </c>
      <c r="D99" s="84" t="s">
        <v>186</v>
      </c>
      <c r="E99" s="84" t="s">
        <v>32</v>
      </c>
      <c r="F99" s="84" t="s">
        <v>109</v>
      </c>
      <c r="G99" s="85">
        <v>41096</v>
      </c>
      <c r="H99" s="86">
        <f t="shared" si="2"/>
        <v>7</v>
      </c>
      <c r="I99" s="87">
        <v>28</v>
      </c>
      <c r="J99" s="88">
        <v>3.99</v>
      </c>
      <c r="K99" s="89">
        <f t="shared" si="3"/>
        <v>111.72</v>
      </c>
      <c r="L99" s="145"/>
      <c r="M99" s="145"/>
      <c r="N99" s="145"/>
    </row>
    <row r="100" spans="1:14" ht="15.6">
      <c r="A100" s="78">
        <v>23355</v>
      </c>
      <c r="B100" s="78" t="s">
        <v>302</v>
      </c>
      <c r="C100" s="78" t="s">
        <v>211</v>
      </c>
      <c r="D100" s="78" t="s">
        <v>173</v>
      </c>
      <c r="E100" s="78" t="s">
        <v>33</v>
      </c>
      <c r="F100" s="78" t="s">
        <v>109</v>
      </c>
      <c r="G100" s="79">
        <v>41026</v>
      </c>
      <c r="H100" s="80">
        <f t="shared" si="2"/>
        <v>4</v>
      </c>
      <c r="I100" s="81">
        <v>16</v>
      </c>
      <c r="J100" s="82">
        <v>4.5</v>
      </c>
      <c r="K100" s="83">
        <f t="shared" si="3"/>
        <v>72</v>
      </c>
      <c r="L100" s="145"/>
      <c r="M100" s="145"/>
      <c r="N100" s="145"/>
    </row>
    <row r="101" spans="1:14" ht="15.6">
      <c r="A101" s="84">
        <v>23322</v>
      </c>
      <c r="B101" s="84" t="s">
        <v>303</v>
      </c>
      <c r="C101" s="84" t="s">
        <v>175</v>
      </c>
      <c r="D101" s="84" t="s">
        <v>232</v>
      </c>
      <c r="E101" s="84" t="s">
        <v>31</v>
      </c>
      <c r="F101" s="84" t="s">
        <v>115</v>
      </c>
      <c r="G101" s="85">
        <v>41009</v>
      </c>
      <c r="H101" s="86">
        <f t="shared" si="2"/>
        <v>4</v>
      </c>
      <c r="I101" s="87">
        <v>20</v>
      </c>
      <c r="J101" s="88">
        <v>3</v>
      </c>
      <c r="K101" s="89">
        <f t="shared" si="3"/>
        <v>60</v>
      </c>
      <c r="L101" s="145"/>
      <c r="M101" s="145"/>
      <c r="N101" s="145"/>
    </row>
    <row r="102" spans="1:14" ht="15.6">
      <c r="A102" s="78">
        <v>23298</v>
      </c>
      <c r="B102" s="78" t="s">
        <v>304</v>
      </c>
      <c r="C102" s="78" t="s">
        <v>305</v>
      </c>
      <c r="D102" s="78" t="s">
        <v>173</v>
      </c>
      <c r="E102" s="78" t="s">
        <v>33</v>
      </c>
      <c r="F102" s="78" t="s">
        <v>112</v>
      </c>
      <c r="G102" s="79">
        <v>41118</v>
      </c>
      <c r="H102" s="80">
        <f t="shared" si="2"/>
        <v>7</v>
      </c>
      <c r="I102" s="81">
        <v>12</v>
      </c>
      <c r="J102" s="82">
        <v>4.5</v>
      </c>
      <c r="K102" s="83">
        <f t="shared" si="3"/>
        <v>54</v>
      </c>
      <c r="L102" s="145"/>
      <c r="M102" s="145"/>
      <c r="N102" s="145"/>
    </row>
    <row r="103" spans="1:14" ht="15.6">
      <c r="A103" s="84">
        <v>23367</v>
      </c>
      <c r="B103" s="84" t="s">
        <v>306</v>
      </c>
      <c r="C103" s="84" t="s">
        <v>307</v>
      </c>
      <c r="D103" s="84" t="s">
        <v>173</v>
      </c>
      <c r="E103" s="84" t="s">
        <v>33</v>
      </c>
      <c r="F103" s="84" t="s">
        <v>115</v>
      </c>
      <c r="G103" s="85">
        <v>41023</v>
      </c>
      <c r="H103" s="86">
        <f t="shared" si="2"/>
        <v>4</v>
      </c>
      <c r="I103" s="87">
        <v>10</v>
      </c>
      <c r="J103" s="88">
        <v>4.5</v>
      </c>
      <c r="K103" s="89">
        <f t="shared" si="3"/>
        <v>45</v>
      </c>
      <c r="L103" s="145"/>
      <c r="M103" s="145"/>
      <c r="N103" s="145"/>
    </row>
    <row r="104" spans="1:14" ht="15.6">
      <c r="A104" s="78">
        <v>23334</v>
      </c>
      <c r="B104" s="78" t="s">
        <v>308</v>
      </c>
      <c r="C104" s="78" t="s">
        <v>203</v>
      </c>
      <c r="D104" s="78" t="s">
        <v>232</v>
      </c>
      <c r="E104" s="78" t="s">
        <v>31</v>
      </c>
      <c r="F104" s="78" t="s">
        <v>109</v>
      </c>
      <c r="G104" s="79">
        <v>41260</v>
      </c>
      <c r="H104" s="80">
        <f t="shared" si="2"/>
        <v>12</v>
      </c>
      <c r="I104" s="81">
        <v>14</v>
      </c>
      <c r="J104" s="82">
        <v>3</v>
      </c>
      <c r="K104" s="83">
        <f t="shared" si="3"/>
        <v>42</v>
      </c>
      <c r="L104" s="145"/>
      <c r="M104" s="145"/>
      <c r="N104" s="145"/>
    </row>
    <row r="105" spans="1:14" ht="15.6">
      <c r="A105" s="84">
        <v>23285</v>
      </c>
      <c r="B105" s="84" t="s">
        <v>309</v>
      </c>
      <c r="C105" s="84" t="s">
        <v>223</v>
      </c>
      <c r="D105" s="84" t="s">
        <v>195</v>
      </c>
      <c r="E105" s="84" t="s">
        <v>38</v>
      </c>
      <c r="F105" s="84" t="s">
        <v>115</v>
      </c>
      <c r="G105" s="85">
        <v>41114</v>
      </c>
      <c r="H105" s="86">
        <f t="shared" si="2"/>
        <v>7</v>
      </c>
      <c r="I105" s="87">
        <v>9</v>
      </c>
      <c r="J105" s="88">
        <v>4.5</v>
      </c>
      <c r="K105" s="89">
        <f t="shared" si="3"/>
        <v>40.5</v>
      </c>
      <c r="L105" s="145"/>
      <c r="M105" s="145"/>
      <c r="N105" s="145"/>
    </row>
    <row r="106" spans="1:14" ht="15.6">
      <c r="A106" s="78">
        <v>23375</v>
      </c>
      <c r="B106" s="78" t="s">
        <v>310</v>
      </c>
      <c r="C106" s="78" t="s">
        <v>211</v>
      </c>
      <c r="D106" s="78" t="s">
        <v>148</v>
      </c>
      <c r="E106" s="78" t="s">
        <v>39</v>
      </c>
      <c r="F106" s="78" t="s">
        <v>115</v>
      </c>
      <c r="G106" s="79">
        <v>41029</v>
      </c>
      <c r="H106" s="80">
        <f t="shared" si="2"/>
        <v>4</v>
      </c>
      <c r="I106" s="81">
        <v>5</v>
      </c>
      <c r="J106" s="82">
        <v>6.99</v>
      </c>
      <c r="K106" s="83">
        <f t="shared" si="3"/>
        <v>34.950000000000003</v>
      </c>
      <c r="L106" s="145"/>
      <c r="M106" s="145"/>
      <c r="N106" s="145"/>
    </row>
    <row r="107" spans="1:14" ht="15.6">
      <c r="A107" s="84">
        <v>23336</v>
      </c>
      <c r="B107" s="84" t="s">
        <v>311</v>
      </c>
      <c r="C107" s="84" t="s">
        <v>312</v>
      </c>
      <c r="D107" s="84" t="s">
        <v>195</v>
      </c>
      <c r="E107" s="84" t="s">
        <v>38</v>
      </c>
      <c r="F107" s="84" t="s">
        <v>115</v>
      </c>
      <c r="G107" s="85">
        <v>41091</v>
      </c>
      <c r="H107" s="86">
        <f t="shared" si="2"/>
        <v>7</v>
      </c>
      <c r="I107" s="87">
        <v>7</v>
      </c>
      <c r="J107" s="88">
        <v>4.5</v>
      </c>
      <c r="K107" s="89">
        <f t="shared" si="3"/>
        <v>31.5</v>
      </c>
      <c r="L107" s="145"/>
      <c r="M107" s="145"/>
      <c r="N107" s="145"/>
    </row>
    <row r="108" spans="1:14" ht="15.6">
      <c r="A108" s="78">
        <v>23279</v>
      </c>
      <c r="B108" s="78" t="s">
        <v>313</v>
      </c>
      <c r="C108" s="78" t="s">
        <v>286</v>
      </c>
      <c r="D108" s="78" t="s">
        <v>232</v>
      </c>
      <c r="E108" s="78" t="s">
        <v>31</v>
      </c>
      <c r="F108" s="78" t="s">
        <v>109</v>
      </c>
      <c r="G108" s="79">
        <v>41020</v>
      </c>
      <c r="H108" s="80">
        <f t="shared" si="2"/>
        <v>4</v>
      </c>
      <c r="I108" s="81">
        <v>10</v>
      </c>
      <c r="J108" s="82">
        <v>3</v>
      </c>
      <c r="K108" s="83">
        <f t="shared" si="3"/>
        <v>30</v>
      </c>
      <c r="L108" s="145"/>
      <c r="M108" s="145"/>
      <c r="N108" s="145"/>
    </row>
  </sheetData>
  <conditionalFormatting sqref="B1">
    <cfRule type="duplicateValues" dxfId="16" priority="1"/>
  </conditionalFormatting>
  <conditionalFormatting sqref="C1">
    <cfRule type="duplicateValues" dxfId="15" priority="2"/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CED3F-5DC2-4A63-8DA5-88BF73F2F2DC}">
  <dimension ref="A1:E37"/>
  <sheetViews>
    <sheetView topLeftCell="A25" workbookViewId="0">
      <selection activeCell="C23" sqref="C23"/>
    </sheetView>
  </sheetViews>
  <sheetFormatPr defaultRowHeight="15"/>
  <cols>
    <col min="1" max="1" width="98.90625" bestFit="1" customWidth="1"/>
    <col min="2" max="2" width="28.54296875" bestFit="1" customWidth="1"/>
    <col min="3" max="3" width="13.54296875" bestFit="1" customWidth="1"/>
    <col min="4" max="4" width="11.1796875" bestFit="1" customWidth="1"/>
    <col min="5" max="5" width="17.54296875" bestFit="1" customWidth="1"/>
  </cols>
  <sheetData>
    <row r="1" spans="1:2" ht="15.6">
      <c r="A1" s="90" t="s">
        <v>314</v>
      </c>
      <c r="B1" s="144"/>
    </row>
    <row r="2" spans="1:2" ht="15.6">
      <c r="A2" s="21" t="s">
        <v>28</v>
      </c>
      <c r="B2" s="7"/>
    </row>
    <row r="3" spans="1:2" ht="15.6">
      <c r="A3" s="7"/>
      <c r="B3" s="7"/>
    </row>
    <row r="4" spans="1:2" ht="26.4">
      <c r="A4" s="22" t="s">
        <v>29</v>
      </c>
      <c r="B4" s="23" t="s">
        <v>30</v>
      </c>
    </row>
    <row r="5" spans="1:2">
      <c r="A5" s="24" t="s">
        <v>31</v>
      </c>
      <c r="B5" s="159">
        <f>SUMIFS(Data_set[Revenue],Data_set[Product],A5)</f>
        <v>3024</v>
      </c>
    </row>
    <row r="6" spans="1:2">
      <c r="A6" s="24" t="s">
        <v>32</v>
      </c>
      <c r="B6" s="159">
        <f>SUMIFS(Data_set[Revenue],Data_set[Product],A6)</f>
        <v>4971.5400000000009</v>
      </c>
    </row>
    <row r="7" spans="1:2">
      <c r="A7" s="24" t="s">
        <v>33</v>
      </c>
      <c r="B7" s="159">
        <f>SUMIFS(Data_set[Revenue],Data_set[Product],A7)</f>
        <v>6106.5</v>
      </c>
    </row>
    <row r="8" spans="1:2">
      <c r="A8" s="24" t="s">
        <v>34</v>
      </c>
      <c r="B8" s="159">
        <f>SUMIFS(Data_set[Revenue],Data_set[Product],A8)</f>
        <v>2645.5</v>
      </c>
    </row>
    <row r="9" spans="1:2">
      <c r="A9" s="24" t="s">
        <v>35</v>
      </c>
      <c r="B9" s="159">
        <f>SUMIFS(Data_set[Revenue],Data_set[Product],A9)</f>
        <v>4704</v>
      </c>
    </row>
    <row r="10" spans="1:2">
      <c r="A10" s="24" t="s">
        <v>36</v>
      </c>
      <c r="B10" s="159">
        <f>SUMIFS(Data_set[Revenue],Data_set[Product],A10)</f>
        <v>4849</v>
      </c>
    </row>
    <row r="11" spans="1:2">
      <c r="A11" s="24" t="s">
        <v>37</v>
      </c>
      <c r="B11" s="159">
        <f>SUMIFS(Data_set[Revenue],Data_set[Product],A11)</f>
        <v>15885</v>
      </c>
    </row>
    <row r="12" spans="1:2">
      <c r="A12" s="24" t="s">
        <v>38</v>
      </c>
      <c r="B12" s="159">
        <f>SUMIFS(Data_set[Revenue],Data_set[Product],A12)</f>
        <v>3042</v>
      </c>
    </row>
    <row r="13" spans="1:2">
      <c r="A13" s="24" t="s">
        <v>39</v>
      </c>
      <c r="B13" s="159">
        <f>SUMIFS(Data_set[Revenue],Data_set[Product],A13)</f>
        <v>7066.8899999999994</v>
      </c>
    </row>
    <row r="14" spans="1:2">
      <c r="A14" s="24" t="s">
        <v>40</v>
      </c>
      <c r="B14" s="159">
        <f>SUMIFS(Data_set[Revenue],Data_set[Product],A14)</f>
        <v>9310.6800000000021</v>
      </c>
    </row>
    <row r="15" spans="1:2">
      <c r="A15" s="25" t="s">
        <v>41</v>
      </c>
      <c r="B15" s="159">
        <f>SUMIFS(Data_set[Revenue],Data_set[Product],A15)</f>
        <v>20938</v>
      </c>
    </row>
    <row r="18" spans="1:2" ht="15.6">
      <c r="A18" s="26" t="s">
        <v>42</v>
      </c>
    </row>
    <row r="19" spans="1:2" ht="15.6">
      <c r="A19" s="26"/>
    </row>
    <row r="20" spans="1:2" ht="15.6">
      <c r="A20" s="21" t="s">
        <v>43</v>
      </c>
      <c r="B20" s="7"/>
    </row>
    <row r="22" spans="1:2">
      <c r="A22" s="27" t="s">
        <v>44</v>
      </c>
      <c r="B22" s="160">
        <f>SUMIFS(Dataset!K:K,Dataset!I:I,"&lt;100")</f>
        <v>16819.620000000006</v>
      </c>
    </row>
    <row r="23" spans="1:2">
      <c r="B23" s="155"/>
    </row>
    <row r="24" spans="1:2">
      <c r="B24" s="155"/>
    </row>
    <row r="25" spans="1:2" ht="15.6">
      <c r="A25" s="28" t="s">
        <v>45</v>
      </c>
      <c r="B25" s="161"/>
    </row>
    <row r="26" spans="1:2" ht="15.6">
      <c r="A26" s="29"/>
      <c r="B26" s="161"/>
    </row>
    <row r="27" spans="1:2" ht="15.6">
      <c r="A27" s="21" t="s">
        <v>46</v>
      </c>
      <c r="B27" s="161"/>
    </row>
    <row r="28" spans="1:2">
      <c r="B28" s="155"/>
    </row>
    <row r="29" spans="1:2">
      <c r="A29" s="27" t="s">
        <v>47</v>
      </c>
      <c r="B29" s="160">
        <f>SUMIFS(Dataset!K:K,Dataset!H:H,8)</f>
        <v>33326.979999999996</v>
      </c>
    </row>
    <row r="32" spans="1:2" ht="15.6">
      <c r="A32" s="26" t="s">
        <v>48</v>
      </c>
    </row>
    <row r="34" spans="1:5" ht="15.6">
      <c r="A34" s="21" t="s">
        <v>49</v>
      </c>
      <c r="B34" s="7"/>
      <c r="C34" s="7"/>
      <c r="D34" s="7"/>
      <c r="E34" s="7"/>
    </row>
    <row r="35" spans="1:5" ht="15.6">
      <c r="A35" s="7"/>
      <c r="B35" s="7"/>
      <c r="C35" s="7"/>
      <c r="D35" s="7"/>
      <c r="E35" s="7"/>
    </row>
    <row r="36" spans="1:5" ht="15.6">
      <c r="A36" s="30"/>
      <c r="B36" s="31" t="s">
        <v>50</v>
      </c>
      <c r="C36" s="31" t="s">
        <v>51</v>
      </c>
      <c r="D36" s="31" t="s">
        <v>52</v>
      </c>
      <c r="E36" s="31" t="s">
        <v>53</v>
      </c>
    </row>
    <row r="37" spans="1:5">
      <c r="A37" s="32" t="s">
        <v>54</v>
      </c>
      <c r="B37" s="158">
        <f>SUMIFS(Data_set[Revenue],Data_set[Revenue],"&gt;2000")</f>
        <v>17603</v>
      </c>
      <c r="C37" s="158">
        <f>SUMIFS(Data_set[Revenue],Data_set[Revenue],"&lt;2000")</f>
        <v>64940.109999999986</v>
      </c>
      <c r="D37" s="158">
        <f>SUMIFS(table_problem1[Total Revenue
(Using SUMIFS)],table_problem1[Total Revenue
(Using SUMIFS)],"=2000")</f>
        <v>0</v>
      </c>
      <c r="E37" s="158">
        <f>SUMIFS(Data_set[Revenue],Data_set[Revenue],"&lt;&gt;2000")</f>
        <v>82543.11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2826D-3CC5-44EF-831B-143A4283A86E}">
  <dimension ref="A1:H51"/>
  <sheetViews>
    <sheetView topLeftCell="A25" workbookViewId="0">
      <selection activeCell="B44" sqref="B44"/>
    </sheetView>
  </sheetViews>
  <sheetFormatPr defaultRowHeight="15"/>
  <cols>
    <col min="1" max="1" width="34.81640625" customWidth="1"/>
    <col min="2" max="2" width="15.6328125" bestFit="1" customWidth="1"/>
    <col min="3" max="3" width="13.08984375" bestFit="1" customWidth="1"/>
    <col min="4" max="4" width="11" bestFit="1" customWidth="1"/>
    <col min="5" max="5" width="20.36328125" bestFit="1" customWidth="1"/>
  </cols>
  <sheetData>
    <row r="1" spans="1:5" ht="18">
      <c r="A1" s="123" t="s">
        <v>326</v>
      </c>
      <c r="B1" s="122"/>
      <c r="C1" s="122"/>
      <c r="D1" s="122"/>
      <c r="E1" s="122"/>
    </row>
    <row r="2" spans="1:5" ht="15.6">
      <c r="A2" s="122"/>
      <c r="B2" s="122"/>
      <c r="C2" s="122"/>
      <c r="D2" s="122"/>
      <c r="E2" s="125"/>
    </row>
    <row r="3" spans="1:5" ht="18">
      <c r="A3" s="124" t="s">
        <v>342</v>
      </c>
      <c r="B3" s="122"/>
      <c r="C3" s="122"/>
      <c r="D3" s="122"/>
      <c r="E3" s="125"/>
    </row>
    <row r="4" spans="1:5" ht="15.6">
      <c r="A4" s="122"/>
      <c r="B4" s="122"/>
      <c r="C4" s="122"/>
      <c r="D4" s="122"/>
      <c r="E4" s="125"/>
    </row>
    <row r="5" spans="1:5" ht="28.8">
      <c r="A5" s="131" t="s">
        <v>29</v>
      </c>
      <c r="B5" s="133" t="s">
        <v>327</v>
      </c>
      <c r="C5" s="122"/>
      <c r="D5" s="122"/>
      <c r="E5" s="122"/>
    </row>
    <row r="6" spans="1:5" ht="15.6">
      <c r="A6" s="134" t="s">
        <v>31</v>
      </c>
      <c r="B6" s="135">
        <f>COUNTIF(Data_set[Product],Countif!A6)</f>
        <v>11</v>
      </c>
      <c r="C6" s="122"/>
      <c r="D6" s="122"/>
      <c r="E6" s="122"/>
    </row>
    <row r="7" spans="1:5" ht="15.6">
      <c r="A7" s="127" t="s">
        <v>32</v>
      </c>
      <c r="B7" s="135">
        <f>COUNTIF(Data_set[Product],Countif!A7)</f>
        <v>11</v>
      </c>
      <c r="C7" s="122"/>
      <c r="D7" s="122"/>
      <c r="E7" s="122"/>
    </row>
    <row r="8" spans="1:5" ht="15.6">
      <c r="A8" s="127" t="s">
        <v>33</v>
      </c>
      <c r="B8" s="135">
        <f>COUNTIF(Data_set[Product],Countif!A8)</f>
        <v>11</v>
      </c>
      <c r="C8" s="122"/>
      <c r="D8" s="122"/>
      <c r="E8" s="122"/>
    </row>
    <row r="9" spans="1:5" ht="15.6">
      <c r="A9" s="134" t="s">
        <v>34</v>
      </c>
      <c r="B9" s="135">
        <f>COUNTIF(Data_set[Product],Countif!A9)</f>
        <v>6</v>
      </c>
      <c r="C9" s="122"/>
      <c r="D9" s="122"/>
      <c r="E9" s="122"/>
    </row>
    <row r="10" spans="1:5" ht="15.6">
      <c r="A10" s="134" t="s">
        <v>35</v>
      </c>
      <c r="B10" s="135">
        <f>COUNTIF(Data_set[Product],Countif!A10)</f>
        <v>8</v>
      </c>
      <c r="C10" s="122"/>
      <c r="D10" s="122"/>
      <c r="E10" s="122"/>
    </row>
    <row r="11" spans="1:5" ht="15.6">
      <c r="A11" s="134" t="s">
        <v>36</v>
      </c>
      <c r="B11" s="135">
        <f>COUNTIF(Data_set[Product],Countif!A11)</f>
        <v>8</v>
      </c>
      <c r="C11" s="122"/>
      <c r="D11" s="122"/>
      <c r="E11" s="122"/>
    </row>
    <row r="12" spans="1:5" ht="15.6">
      <c r="A12" s="134" t="s">
        <v>37</v>
      </c>
      <c r="B12" s="135">
        <f>COUNTIF(Data_set[Product],Countif!A12)</f>
        <v>12</v>
      </c>
      <c r="C12" s="122"/>
      <c r="D12" s="122"/>
      <c r="E12" s="122"/>
    </row>
    <row r="13" spans="1:5" ht="15.6">
      <c r="A13" s="134" t="s">
        <v>38</v>
      </c>
      <c r="B13" s="135">
        <f>COUNTIF(Data_set[Product],Countif!A13)</f>
        <v>7</v>
      </c>
      <c r="C13" s="122"/>
      <c r="D13" s="122"/>
      <c r="E13" s="122"/>
    </row>
    <row r="14" spans="1:5" ht="15.6">
      <c r="A14" s="134" t="s">
        <v>39</v>
      </c>
      <c r="B14" s="135">
        <f>COUNTIF(Data_set[Product],Countif!A14)</f>
        <v>11</v>
      </c>
      <c r="C14" s="122"/>
      <c r="D14" s="122"/>
      <c r="E14" s="122"/>
    </row>
    <row r="15" spans="1:5" ht="15.6">
      <c r="A15" s="134" t="s">
        <v>40</v>
      </c>
      <c r="B15" s="135">
        <f>COUNTIF(Data_set[Product],Countif!A15)</f>
        <v>11</v>
      </c>
      <c r="C15" s="122"/>
      <c r="D15" s="122"/>
      <c r="E15" s="122"/>
    </row>
    <row r="16" spans="1:5" ht="15.6">
      <c r="A16" s="132" t="s">
        <v>41</v>
      </c>
      <c r="B16" s="135">
        <f>COUNTIF(Data_set[Product],Countif!A16)</f>
        <v>11</v>
      </c>
      <c r="C16" s="122"/>
      <c r="D16" s="122"/>
      <c r="E16" s="122"/>
    </row>
    <row r="17" spans="1:8">
      <c r="A17" s="122"/>
      <c r="B17" s="122"/>
      <c r="C17" s="122"/>
      <c r="D17" s="122"/>
      <c r="E17" s="122"/>
    </row>
    <row r="18" spans="1:8" ht="15.6">
      <c r="A18" s="122"/>
      <c r="B18" s="122"/>
      <c r="C18" s="122"/>
      <c r="D18" s="122"/>
      <c r="E18" s="125"/>
    </row>
    <row r="19" spans="1:8" ht="15.6">
      <c r="A19" s="122"/>
      <c r="B19" s="122"/>
      <c r="C19" s="122"/>
      <c r="D19" s="122"/>
      <c r="E19" s="125"/>
    </row>
    <row r="20" spans="1:8">
      <c r="A20" s="122"/>
      <c r="B20" s="122"/>
      <c r="C20" s="122"/>
      <c r="D20" s="122"/>
      <c r="E20" s="122"/>
    </row>
    <row r="21" spans="1:8" ht="18">
      <c r="A21" s="124" t="s">
        <v>328</v>
      </c>
      <c r="B21" s="122"/>
      <c r="C21" s="122"/>
      <c r="D21" s="122"/>
      <c r="E21" s="122"/>
    </row>
    <row r="22" spans="1:8">
      <c r="A22" s="122"/>
      <c r="B22" s="122"/>
      <c r="C22" s="122"/>
      <c r="D22" s="122"/>
      <c r="E22" s="122"/>
    </row>
    <row r="23" spans="1:8">
      <c r="A23" s="122"/>
      <c r="B23" s="130" t="s">
        <v>329</v>
      </c>
      <c r="C23" s="130" t="s">
        <v>330</v>
      </c>
      <c r="D23" s="130" t="s">
        <v>331</v>
      </c>
      <c r="E23" s="130" t="s">
        <v>332</v>
      </c>
      <c r="G23" s="147"/>
    </row>
    <row r="24" spans="1:8">
      <c r="A24" s="126" t="s">
        <v>333</v>
      </c>
      <c r="B24" s="128">
        <f>COUNTIFS(Data_set[Revenue],"&gt;1000")</f>
        <v>27</v>
      </c>
      <c r="C24" s="129">
        <f>COUNTIFS(Dataset!K:K,"&lt;1000")</f>
        <v>80</v>
      </c>
      <c r="D24" s="129">
        <f>COUNTIF(Data_set[Revenue],"=1000")</f>
        <v>0</v>
      </c>
      <c r="E24" s="129">
        <f>COUNTIFS(Data_set[Revenue],"&lt;&gt;1000")</f>
        <v>107</v>
      </c>
    </row>
    <row r="25" spans="1:8">
      <c r="A25" s="122"/>
      <c r="B25" s="122"/>
      <c r="C25" s="122"/>
      <c r="D25" s="122"/>
      <c r="E25" s="122"/>
    </row>
    <row r="26" spans="1:8">
      <c r="A26" s="122"/>
      <c r="B26" s="122"/>
      <c r="C26" s="122"/>
      <c r="D26" s="122"/>
      <c r="E26" s="122"/>
    </row>
    <row r="27" spans="1:8" ht="18">
      <c r="A27" s="123" t="s">
        <v>334</v>
      </c>
      <c r="B27" s="122"/>
      <c r="C27" s="122"/>
      <c r="D27" s="122"/>
      <c r="E27" s="122"/>
      <c r="H27" t="s">
        <v>344</v>
      </c>
    </row>
    <row r="28" spans="1:8">
      <c r="A28" s="122"/>
      <c r="B28" s="122"/>
      <c r="C28" s="122"/>
      <c r="D28" s="122"/>
      <c r="E28" s="122"/>
    </row>
    <row r="29" spans="1:8" ht="18">
      <c r="A29" s="124" t="s">
        <v>335</v>
      </c>
      <c r="B29" s="122"/>
      <c r="C29" s="122"/>
      <c r="D29" s="122"/>
      <c r="E29" s="122"/>
    </row>
    <row r="30" spans="1:8">
      <c r="A30" s="122"/>
      <c r="B30" s="122"/>
      <c r="C30" s="122"/>
      <c r="D30" s="122"/>
      <c r="E30" s="122"/>
    </row>
    <row r="31" spans="1:8" ht="28.8">
      <c r="A31" s="136" t="s">
        <v>100</v>
      </c>
      <c r="B31" s="140" t="s">
        <v>336</v>
      </c>
      <c r="C31" s="122"/>
      <c r="D31" s="122"/>
      <c r="E31" s="122"/>
    </row>
    <row r="32" spans="1:8">
      <c r="A32" s="137" t="s">
        <v>109</v>
      </c>
      <c r="B32" s="141">
        <f>COUNTIF(Dataset!F:F,Countif!A32)</f>
        <v>52</v>
      </c>
      <c r="C32" s="122"/>
      <c r="D32" s="122"/>
      <c r="E32" s="122"/>
    </row>
    <row r="33" spans="1:5">
      <c r="A33" s="138" t="s">
        <v>112</v>
      </c>
      <c r="B33" s="141">
        <f>COUNTIF(Dataset!F:F,Countif!A33)</f>
        <v>9</v>
      </c>
      <c r="C33" s="122"/>
      <c r="D33" s="122"/>
      <c r="E33" s="122"/>
    </row>
    <row r="34" spans="1:5">
      <c r="A34" s="139" t="s">
        <v>115</v>
      </c>
      <c r="B34" s="141">
        <f>COUNTIF(Dataset!F:F,Countif!A34)</f>
        <v>46</v>
      </c>
      <c r="C34" s="122"/>
      <c r="D34" s="122"/>
      <c r="E34" s="122"/>
    </row>
    <row r="35" spans="1:5">
      <c r="A35" s="122"/>
      <c r="B35" s="122"/>
      <c r="C35" s="122"/>
      <c r="D35" s="122"/>
      <c r="E35" s="122"/>
    </row>
    <row r="36" spans="1:5">
      <c r="A36" s="122"/>
      <c r="B36" s="122"/>
      <c r="C36" s="122"/>
      <c r="D36" s="122"/>
      <c r="E36" s="122"/>
    </row>
    <row r="37" spans="1:5">
      <c r="A37" s="122"/>
      <c r="B37" s="122"/>
      <c r="C37" s="122"/>
      <c r="D37" s="122"/>
      <c r="E37" s="122"/>
    </row>
    <row r="38" spans="1:5">
      <c r="A38" s="122"/>
      <c r="B38" s="122"/>
      <c r="C38" s="122"/>
      <c r="D38" s="122"/>
      <c r="E38" s="122"/>
    </row>
    <row r="39" spans="1:5">
      <c r="A39" s="122"/>
      <c r="B39" s="122"/>
      <c r="C39" s="122"/>
      <c r="D39" s="122"/>
      <c r="E39" s="122"/>
    </row>
    <row r="40" spans="1:5" ht="18">
      <c r="A40" s="124" t="s">
        <v>337</v>
      </c>
      <c r="B40" s="122"/>
      <c r="C40" s="122"/>
      <c r="D40" s="122"/>
      <c r="E40" s="122"/>
    </row>
    <row r="41" spans="1:5">
      <c r="A41" s="122"/>
      <c r="B41" s="122"/>
      <c r="C41" s="122"/>
      <c r="D41" s="122"/>
      <c r="E41" s="122"/>
    </row>
    <row r="42" spans="1:5">
      <c r="A42" s="122"/>
      <c r="B42" s="122"/>
      <c r="C42" s="122"/>
      <c r="D42" s="122"/>
      <c r="E42" s="122"/>
    </row>
    <row r="43" spans="1:5">
      <c r="A43" s="122"/>
      <c r="B43" s="130" t="s">
        <v>338</v>
      </c>
      <c r="C43" s="130" t="s">
        <v>339</v>
      </c>
      <c r="D43" s="130" t="s">
        <v>340</v>
      </c>
      <c r="E43" s="130" t="s">
        <v>341</v>
      </c>
    </row>
    <row r="44" spans="1:5">
      <c r="A44" s="126" t="s">
        <v>333</v>
      </c>
      <c r="B44" s="128">
        <f>COUNTIFS(Data_set[Quantity],"&gt;100")</f>
        <v>57</v>
      </c>
      <c r="C44" s="129">
        <f>COUNTIFS(Data_set[Quantity],"&lt;100")</f>
        <v>49</v>
      </c>
      <c r="D44" s="129">
        <f>COUNTIFS(Data_set[Quantity],"=100")</f>
        <v>1</v>
      </c>
      <c r="E44" s="129">
        <f>COUNTIFS(Data_set[Quantity],"&lt;&gt;100")</f>
        <v>106</v>
      </c>
    </row>
    <row r="45" spans="1:5">
      <c r="A45" s="122"/>
      <c r="B45" s="122"/>
      <c r="C45" s="122"/>
      <c r="D45" s="122"/>
      <c r="E45" s="122"/>
    </row>
    <row r="46" spans="1:5">
      <c r="A46" s="122"/>
    </row>
    <row r="47" spans="1:5" ht="18">
      <c r="A47" s="123"/>
    </row>
    <row r="48" spans="1:5">
      <c r="A48" s="122"/>
    </row>
    <row r="49" spans="1:1">
      <c r="A49" s="122"/>
    </row>
    <row r="50" spans="1:1">
      <c r="A50" s="122"/>
    </row>
    <row r="51" spans="1:1">
      <c r="A51" s="122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49A41-2C92-4ED5-97D5-4E04AF64BD29}">
  <dimension ref="A1:J111"/>
  <sheetViews>
    <sheetView tabSelected="1" workbookViewId="0">
      <pane ySplit="3" topLeftCell="A72" activePane="bottomLeft" state="frozen"/>
      <selection pane="bottomLeft" activeCell="D139" sqref="D139"/>
    </sheetView>
  </sheetViews>
  <sheetFormatPr defaultRowHeight="15"/>
  <cols>
    <col min="1" max="1" width="9.54296875" bestFit="1" customWidth="1"/>
    <col min="2" max="2" width="20.08984375" bestFit="1" customWidth="1"/>
    <col min="3" max="3" width="33.6328125" bestFit="1" customWidth="1"/>
    <col min="4" max="4" width="9.453125" bestFit="1" customWidth="1"/>
    <col min="5" max="5" width="9.6328125" bestFit="1" customWidth="1"/>
    <col min="6" max="6" width="14.36328125" customWidth="1"/>
    <col min="7" max="7" width="8.1796875" bestFit="1" customWidth="1"/>
    <col min="8" max="8" width="6.36328125" bestFit="1" customWidth="1"/>
    <col min="9" max="9" width="7" bestFit="1" customWidth="1"/>
    <col min="10" max="10" width="7.90625" bestFit="1" customWidth="1"/>
  </cols>
  <sheetData>
    <row r="1" spans="1:10" ht="18">
      <c r="B1" s="167" t="s">
        <v>316</v>
      </c>
      <c r="C1" s="167"/>
    </row>
    <row r="3" spans="1:10" ht="15.6">
      <c r="A3" s="91" t="s">
        <v>96</v>
      </c>
      <c r="B3" s="92" t="s">
        <v>97</v>
      </c>
      <c r="C3" s="92" t="s">
        <v>98</v>
      </c>
      <c r="D3" s="92" t="s">
        <v>99</v>
      </c>
      <c r="E3" s="93" t="s">
        <v>100</v>
      </c>
      <c r="F3" s="94" t="s">
        <v>101</v>
      </c>
      <c r="G3" s="94" t="s">
        <v>102</v>
      </c>
      <c r="H3" s="95" t="s">
        <v>103</v>
      </c>
      <c r="I3" s="96" t="s">
        <v>104</v>
      </c>
      <c r="J3" s="97" t="s">
        <v>105</v>
      </c>
    </row>
    <row r="4" spans="1:10">
      <c r="A4" s="98">
        <v>23345</v>
      </c>
      <c r="B4" s="99" t="s">
        <v>106</v>
      </c>
      <c r="C4" s="99" t="s">
        <v>107</v>
      </c>
      <c r="D4" s="99" t="s">
        <v>108</v>
      </c>
      <c r="E4" s="99" t="s">
        <v>109</v>
      </c>
      <c r="F4" s="100">
        <v>41150</v>
      </c>
      <c r="G4" s="99">
        <f t="shared" ref="G4:G67" si="0">VALUE(MONTH(F4))</f>
        <v>8</v>
      </c>
      <c r="H4" s="99">
        <v>208</v>
      </c>
      <c r="I4" s="99">
        <v>14.5</v>
      </c>
      <c r="J4" s="101">
        <f t="shared" ref="J4:J67" si="1">I4*H4</f>
        <v>3016</v>
      </c>
    </row>
    <row r="5" spans="1:10">
      <c r="A5" s="98">
        <v>23278</v>
      </c>
      <c r="B5" s="99" t="s">
        <v>110</v>
      </c>
      <c r="C5" s="99" t="s">
        <v>111</v>
      </c>
      <c r="D5" s="99" t="s">
        <v>108</v>
      </c>
      <c r="E5" s="99" t="s">
        <v>112</v>
      </c>
      <c r="F5" s="100">
        <v>41145</v>
      </c>
      <c r="G5" s="99">
        <f t="shared" si="0"/>
        <v>8</v>
      </c>
      <c r="H5" s="99">
        <v>197</v>
      </c>
      <c r="I5" s="99">
        <v>14.5</v>
      </c>
      <c r="J5" s="101">
        <f t="shared" si="1"/>
        <v>2856.5</v>
      </c>
    </row>
    <row r="6" spans="1:10">
      <c r="A6" s="98">
        <v>23303</v>
      </c>
      <c r="B6" s="99" t="s">
        <v>113</v>
      </c>
      <c r="C6" s="99" t="s">
        <v>114</v>
      </c>
      <c r="D6" s="99" t="s">
        <v>108</v>
      </c>
      <c r="E6" s="99" t="s">
        <v>115</v>
      </c>
      <c r="F6" s="100">
        <v>41138</v>
      </c>
      <c r="G6" s="99">
        <f t="shared" si="0"/>
        <v>8</v>
      </c>
      <c r="H6" s="99">
        <v>176</v>
      </c>
      <c r="I6" s="99">
        <v>14.5</v>
      </c>
      <c r="J6" s="101">
        <f t="shared" si="1"/>
        <v>2552</v>
      </c>
    </row>
    <row r="7" spans="1:10">
      <c r="A7" s="98">
        <v>23353</v>
      </c>
      <c r="B7" s="99" t="s">
        <v>116</v>
      </c>
      <c r="C7" s="99" t="s">
        <v>117</v>
      </c>
      <c r="D7" s="99" t="s">
        <v>108</v>
      </c>
      <c r="E7" s="99" t="s">
        <v>112</v>
      </c>
      <c r="F7" s="100">
        <v>41070</v>
      </c>
      <c r="G7" s="99">
        <f t="shared" si="0"/>
        <v>6</v>
      </c>
      <c r="H7" s="99">
        <v>168</v>
      </c>
      <c r="I7" s="99">
        <v>14.5</v>
      </c>
      <c r="J7" s="101">
        <f t="shared" si="1"/>
        <v>2436</v>
      </c>
    </row>
    <row r="8" spans="1:10">
      <c r="A8" s="98">
        <v>23289</v>
      </c>
      <c r="B8" s="99" t="s">
        <v>118</v>
      </c>
      <c r="C8" s="99" t="s">
        <v>119</v>
      </c>
      <c r="D8" s="99" t="s">
        <v>108</v>
      </c>
      <c r="E8" s="99" t="s">
        <v>115</v>
      </c>
      <c r="F8" s="100">
        <v>41123</v>
      </c>
      <c r="G8" s="99">
        <f t="shared" si="0"/>
        <v>8</v>
      </c>
      <c r="H8" s="99">
        <v>166</v>
      </c>
      <c r="I8" s="99">
        <v>14.5</v>
      </c>
      <c r="J8" s="101">
        <f t="shared" si="1"/>
        <v>2407</v>
      </c>
    </row>
    <row r="9" spans="1:10">
      <c r="A9" s="98">
        <v>23378</v>
      </c>
      <c r="B9" s="99" t="s">
        <v>120</v>
      </c>
      <c r="C9" s="99" t="s">
        <v>121</v>
      </c>
      <c r="D9" s="99" t="s">
        <v>108</v>
      </c>
      <c r="E9" s="99" t="s">
        <v>109</v>
      </c>
      <c r="F9" s="100">
        <v>41078</v>
      </c>
      <c r="G9" s="99">
        <f t="shared" si="0"/>
        <v>6</v>
      </c>
      <c r="H9" s="99">
        <v>157</v>
      </c>
      <c r="I9" s="99">
        <v>14.5</v>
      </c>
      <c r="J9" s="101">
        <f t="shared" si="1"/>
        <v>2276.5</v>
      </c>
    </row>
    <row r="10" spans="1:10">
      <c r="A10" s="98">
        <v>23283</v>
      </c>
      <c r="B10" s="99" t="s">
        <v>122</v>
      </c>
      <c r="C10" s="99" t="s">
        <v>123</v>
      </c>
      <c r="D10" s="99" t="s">
        <v>108</v>
      </c>
      <c r="E10" s="99" t="s">
        <v>109</v>
      </c>
      <c r="F10" s="100">
        <v>41084</v>
      </c>
      <c r="G10" s="99">
        <f t="shared" si="0"/>
        <v>6</v>
      </c>
      <c r="H10" s="99">
        <v>142</v>
      </c>
      <c r="I10" s="99">
        <v>14.5</v>
      </c>
      <c r="J10" s="101">
        <f t="shared" si="1"/>
        <v>2059</v>
      </c>
    </row>
    <row r="11" spans="1:10">
      <c r="A11" s="98">
        <v>23324</v>
      </c>
      <c r="B11" s="99" t="s">
        <v>124</v>
      </c>
      <c r="C11" s="99" t="s">
        <v>125</v>
      </c>
      <c r="D11" s="99" t="s">
        <v>126</v>
      </c>
      <c r="E11" s="99" t="s">
        <v>115</v>
      </c>
      <c r="F11" s="100">
        <v>41134</v>
      </c>
      <c r="G11" s="99">
        <f t="shared" si="0"/>
        <v>8</v>
      </c>
      <c r="H11" s="99">
        <v>193</v>
      </c>
      <c r="I11" s="99">
        <v>9.99</v>
      </c>
      <c r="J11" s="101">
        <f t="shared" si="1"/>
        <v>1928.07</v>
      </c>
    </row>
    <row r="12" spans="1:10">
      <c r="A12" s="98">
        <v>23264</v>
      </c>
      <c r="B12" s="99" t="s">
        <v>127</v>
      </c>
      <c r="C12" s="99" t="s">
        <v>128</v>
      </c>
      <c r="D12" s="99" t="s">
        <v>129</v>
      </c>
      <c r="E12" s="99" t="s">
        <v>109</v>
      </c>
      <c r="F12" s="100">
        <v>41139</v>
      </c>
      <c r="G12" s="99">
        <f t="shared" si="0"/>
        <v>8</v>
      </c>
      <c r="H12" s="99">
        <v>205</v>
      </c>
      <c r="I12" s="99">
        <v>9</v>
      </c>
      <c r="J12" s="101">
        <f t="shared" si="1"/>
        <v>1845</v>
      </c>
    </row>
    <row r="13" spans="1:10">
      <c r="A13" s="98">
        <v>23291</v>
      </c>
      <c r="B13" s="99" t="s">
        <v>130</v>
      </c>
      <c r="C13" s="99" t="s">
        <v>131</v>
      </c>
      <c r="D13" s="99" t="s">
        <v>129</v>
      </c>
      <c r="E13" s="99" t="s">
        <v>115</v>
      </c>
      <c r="F13" s="100">
        <v>41139</v>
      </c>
      <c r="G13" s="99">
        <f t="shared" si="0"/>
        <v>8</v>
      </c>
      <c r="H13" s="99">
        <v>199</v>
      </c>
      <c r="I13" s="99">
        <v>9</v>
      </c>
      <c r="J13" s="101">
        <f t="shared" si="1"/>
        <v>1791</v>
      </c>
    </row>
    <row r="14" spans="1:10">
      <c r="A14" s="98">
        <v>23305</v>
      </c>
      <c r="B14" s="99" t="s">
        <v>132</v>
      </c>
      <c r="C14" s="99" t="s">
        <v>133</v>
      </c>
      <c r="D14" s="99" t="s">
        <v>129</v>
      </c>
      <c r="E14" s="99" t="s">
        <v>109</v>
      </c>
      <c r="F14" s="100">
        <v>41147</v>
      </c>
      <c r="G14" s="99">
        <f t="shared" si="0"/>
        <v>8</v>
      </c>
      <c r="H14" s="99">
        <v>188</v>
      </c>
      <c r="I14" s="99">
        <v>9</v>
      </c>
      <c r="J14" s="101">
        <f t="shared" si="1"/>
        <v>1692</v>
      </c>
    </row>
    <row r="15" spans="1:10">
      <c r="A15" s="98">
        <v>23350</v>
      </c>
      <c r="B15" s="99" t="s">
        <v>134</v>
      </c>
      <c r="C15" s="99" t="s">
        <v>135</v>
      </c>
      <c r="D15" s="99" t="s">
        <v>129</v>
      </c>
      <c r="E15" s="99" t="s">
        <v>109</v>
      </c>
      <c r="F15" s="100">
        <v>41085</v>
      </c>
      <c r="G15" s="99">
        <f t="shared" si="0"/>
        <v>6</v>
      </c>
      <c r="H15" s="99">
        <v>188</v>
      </c>
      <c r="I15" s="99">
        <v>9</v>
      </c>
      <c r="J15" s="101">
        <f t="shared" si="1"/>
        <v>1692</v>
      </c>
    </row>
    <row r="16" spans="1:10">
      <c r="A16" s="98">
        <v>23300</v>
      </c>
      <c r="B16" s="99" t="s">
        <v>136</v>
      </c>
      <c r="C16" s="99" t="s">
        <v>137</v>
      </c>
      <c r="D16" s="99" t="s">
        <v>126</v>
      </c>
      <c r="E16" s="99" t="s">
        <v>109</v>
      </c>
      <c r="F16" s="100">
        <v>40915</v>
      </c>
      <c r="G16" s="99">
        <f t="shared" si="0"/>
        <v>1</v>
      </c>
      <c r="H16" s="99">
        <v>167</v>
      </c>
      <c r="I16" s="99">
        <v>9.99</v>
      </c>
      <c r="J16" s="101">
        <f t="shared" si="1"/>
        <v>1668.33</v>
      </c>
    </row>
    <row r="17" spans="1:10">
      <c r="A17" s="98">
        <v>23348</v>
      </c>
      <c r="B17" s="99" t="s">
        <v>138</v>
      </c>
      <c r="C17" s="99" t="s">
        <v>139</v>
      </c>
      <c r="D17" s="99" t="s">
        <v>126</v>
      </c>
      <c r="E17" s="99" t="s">
        <v>115</v>
      </c>
      <c r="F17" s="100">
        <v>41146</v>
      </c>
      <c r="G17" s="99">
        <f t="shared" si="0"/>
        <v>8</v>
      </c>
      <c r="H17" s="99">
        <v>163</v>
      </c>
      <c r="I17" s="99">
        <v>9.99</v>
      </c>
      <c r="J17" s="101">
        <f t="shared" si="1"/>
        <v>1628.3700000000001</v>
      </c>
    </row>
    <row r="18" spans="1:10">
      <c r="A18" s="98">
        <v>23290</v>
      </c>
      <c r="B18" s="99" t="s">
        <v>140</v>
      </c>
      <c r="C18" s="99" t="s">
        <v>141</v>
      </c>
      <c r="D18" s="99" t="s">
        <v>129</v>
      </c>
      <c r="E18" s="99" t="s">
        <v>109</v>
      </c>
      <c r="F18" s="100">
        <v>41132</v>
      </c>
      <c r="G18" s="99">
        <f t="shared" si="0"/>
        <v>8</v>
      </c>
      <c r="H18" s="99">
        <v>170</v>
      </c>
      <c r="I18" s="99">
        <v>9</v>
      </c>
      <c r="J18" s="101">
        <f t="shared" si="1"/>
        <v>1530</v>
      </c>
    </row>
    <row r="19" spans="1:10">
      <c r="A19" s="98">
        <v>23328</v>
      </c>
      <c r="B19" s="99" t="s">
        <v>142</v>
      </c>
      <c r="C19" s="99" t="s">
        <v>143</v>
      </c>
      <c r="D19" s="99" t="s">
        <v>108</v>
      </c>
      <c r="E19" s="99" t="s">
        <v>115</v>
      </c>
      <c r="F19" s="100">
        <v>40923</v>
      </c>
      <c r="G19" s="99">
        <f t="shared" si="0"/>
        <v>1</v>
      </c>
      <c r="H19" s="99">
        <v>102</v>
      </c>
      <c r="I19" s="99">
        <v>14.5</v>
      </c>
      <c r="J19" s="101">
        <f t="shared" si="1"/>
        <v>1479</v>
      </c>
    </row>
    <row r="20" spans="1:10">
      <c r="A20" s="98">
        <v>23294</v>
      </c>
      <c r="B20" s="99" t="s">
        <v>144</v>
      </c>
      <c r="C20" s="99" t="s">
        <v>145</v>
      </c>
      <c r="D20" s="99" t="s">
        <v>129</v>
      </c>
      <c r="E20" s="99" t="s">
        <v>115</v>
      </c>
      <c r="F20" s="100">
        <v>41082</v>
      </c>
      <c r="G20" s="99">
        <f t="shared" si="0"/>
        <v>6</v>
      </c>
      <c r="H20" s="99">
        <v>160</v>
      </c>
      <c r="I20" s="99">
        <v>9</v>
      </c>
      <c r="J20" s="101">
        <f t="shared" si="1"/>
        <v>1440</v>
      </c>
    </row>
    <row r="21" spans="1:10">
      <c r="A21" s="98">
        <v>23371</v>
      </c>
      <c r="B21" s="99" t="s">
        <v>146</v>
      </c>
      <c r="C21" s="99" t="s">
        <v>147</v>
      </c>
      <c r="D21" s="99" t="s">
        <v>148</v>
      </c>
      <c r="E21" s="99" t="s">
        <v>109</v>
      </c>
      <c r="F21" s="100">
        <v>41136</v>
      </c>
      <c r="G21" s="99">
        <f t="shared" si="0"/>
        <v>8</v>
      </c>
      <c r="H21" s="99">
        <v>204</v>
      </c>
      <c r="I21" s="99">
        <v>6.99</v>
      </c>
      <c r="J21" s="101">
        <f t="shared" si="1"/>
        <v>1425.96</v>
      </c>
    </row>
    <row r="22" spans="1:10">
      <c r="A22" s="98">
        <v>23288</v>
      </c>
      <c r="B22" s="99" t="s">
        <v>149</v>
      </c>
      <c r="C22" s="99" t="s">
        <v>150</v>
      </c>
      <c r="D22" s="99" t="s">
        <v>126</v>
      </c>
      <c r="E22" s="99" t="s">
        <v>112</v>
      </c>
      <c r="F22" s="100">
        <v>41074</v>
      </c>
      <c r="G22" s="99">
        <f t="shared" si="0"/>
        <v>6</v>
      </c>
      <c r="H22" s="99">
        <v>141</v>
      </c>
      <c r="I22" s="99">
        <v>9.99</v>
      </c>
      <c r="J22" s="101">
        <f t="shared" si="1"/>
        <v>1408.59</v>
      </c>
    </row>
    <row r="23" spans="1:10">
      <c r="A23" s="98">
        <v>23347</v>
      </c>
      <c r="B23" s="99" t="s">
        <v>151</v>
      </c>
      <c r="C23" s="99" t="s">
        <v>152</v>
      </c>
      <c r="D23" s="99" t="s">
        <v>129</v>
      </c>
      <c r="E23" s="99" t="s">
        <v>109</v>
      </c>
      <c r="F23" s="100">
        <v>41088</v>
      </c>
      <c r="G23" s="99">
        <f t="shared" si="0"/>
        <v>6</v>
      </c>
      <c r="H23" s="99">
        <v>147</v>
      </c>
      <c r="I23" s="99">
        <v>9</v>
      </c>
      <c r="J23" s="101">
        <f t="shared" si="1"/>
        <v>1323</v>
      </c>
    </row>
    <row r="24" spans="1:10">
      <c r="A24" s="98">
        <v>23361</v>
      </c>
      <c r="B24" s="99" t="s">
        <v>153</v>
      </c>
      <c r="C24" s="99" t="s">
        <v>154</v>
      </c>
      <c r="D24" s="99" t="s">
        <v>148</v>
      </c>
      <c r="E24" s="99" t="s">
        <v>109</v>
      </c>
      <c r="F24" s="100">
        <v>40915</v>
      </c>
      <c r="G24" s="99">
        <f t="shared" si="0"/>
        <v>1</v>
      </c>
      <c r="H24" s="99">
        <v>184</v>
      </c>
      <c r="I24" s="99">
        <v>6.99</v>
      </c>
      <c r="J24" s="101">
        <f t="shared" si="1"/>
        <v>1286.1600000000001</v>
      </c>
    </row>
    <row r="25" spans="1:10">
      <c r="A25" s="98">
        <v>23275</v>
      </c>
      <c r="B25" s="99" t="s">
        <v>155</v>
      </c>
      <c r="C25" s="99" t="s">
        <v>156</v>
      </c>
      <c r="D25" s="99" t="s">
        <v>129</v>
      </c>
      <c r="E25" s="99" t="s">
        <v>115</v>
      </c>
      <c r="F25" s="100">
        <v>40912</v>
      </c>
      <c r="G25" s="99">
        <f t="shared" si="0"/>
        <v>1</v>
      </c>
      <c r="H25" s="99">
        <v>141</v>
      </c>
      <c r="I25" s="99">
        <v>9</v>
      </c>
      <c r="J25" s="101">
        <f t="shared" si="1"/>
        <v>1269</v>
      </c>
    </row>
    <row r="26" spans="1:10">
      <c r="A26" s="98">
        <v>23297</v>
      </c>
      <c r="B26" s="99" t="s">
        <v>157</v>
      </c>
      <c r="C26" s="99" t="s">
        <v>158</v>
      </c>
      <c r="D26" s="99" t="s">
        <v>129</v>
      </c>
      <c r="E26" s="99" t="s">
        <v>109</v>
      </c>
      <c r="F26" s="100">
        <v>41133</v>
      </c>
      <c r="G26" s="99">
        <f t="shared" si="0"/>
        <v>8</v>
      </c>
      <c r="H26" s="99">
        <v>135</v>
      </c>
      <c r="I26" s="99">
        <v>9</v>
      </c>
      <c r="J26" s="101">
        <f t="shared" si="1"/>
        <v>1215</v>
      </c>
    </row>
    <row r="27" spans="1:10">
      <c r="A27" s="98">
        <v>23327</v>
      </c>
      <c r="B27" s="99" t="s">
        <v>159</v>
      </c>
      <c r="C27" s="99" t="s">
        <v>160</v>
      </c>
      <c r="D27" s="99" t="s">
        <v>161</v>
      </c>
      <c r="E27" s="99" t="s">
        <v>115</v>
      </c>
      <c r="F27" s="100">
        <v>40939</v>
      </c>
      <c r="G27" s="99">
        <f t="shared" si="0"/>
        <v>1</v>
      </c>
      <c r="H27" s="99">
        <v>176</v>
      </c>
      <c r="I27" s="99">
        <v>6.5</v>
      </c>
      <c r="J27" s="101">
        <f t="shared" si="1"/>
        <v>1144</v>
      </c>
    </row>
    <row r="28" spans="1:10">
      <c r="A28" s="98">
        <v>23325</v>
      </c>
      <c r="B28" s="99" t="s">
        <v>162</v>
      </c>
      <c r="C28" s="99" t="s">
        <v>163</v>
      </c>
      <c r="D28" s="99" t="s">
        <v>164</v>
      </c>
      <c r="E28" s="99" t="s">
        <v>115</v>
      </c>
      <c r="F28" s="100">
        <v>41082</v>
      </c>
      <c r="G28" s="99">
        <f t="shared" si="0"/>
        <v>6</v>
      </c>
      <c r="H28" s="99">
        <v>184</v>
      </c>
      <c r="I28" s="99">
        <v>6</v>
      </c>
      <c r="J28" s="101">
        <f t="shared" si="1"/>
        <v>1104</v>
      </c>
    </row>
    <row r="29" spans="1:10">
      <c r="A29" s="98">
        <v>23292</v>
      </c>
      <c r="B29" s="99" t="s">
        <v>165</v>
      </c>
      <c r="C29" s="99" t="s">
        <v>166</v>
      </c>
      <c r="D29" s="99" t="s">
        <v>108</v>
      </c>
      <c r="E29" s="99" t="s">
        <v>109</v>
      </c>
      <c r="F29" s="100">
        <v>40911</v>
      </c>
      <c r="G29" s="99">
        <f t="shared" si="0"/>
        <v>1</v>
      </c>
      <c r="H29" s="99">
        <v>73</v>
      </c>
      <c r="I29" s="99">
        <v>14.5</v>
      </c>
      <c r="J29" s="101">
        <f t="shared" si="1"/>
        <v>1058.5</v>
      </c>
    </row>
    <row r="30" spans="1:10">
      <c r="A30" s="98">
        <v>23335</v>
      </c>
      <c r="B30" s="99" t="s">
        <v>167</v>
      </c>
      <c r="C30" s="99" t="s">
        <v>168</v>
      </c>
      <c r="D30" s="99" t="s">
        <v>129</v>
      </c>
      <c r="E30" s="99" t="s">
        <v>109</v>
      </c>
      <c r="F30" s="100">
        <v>41134</v>
      </c>
      <c r="G30" s="99">
        <f t="shared" si="0"/>
        <v>8</v>
      </c>
      <c r="H30" s="99">
        <v>116</v>
      </c>
      <c r="I30" s="99">
        <v>9</v>
      </c>
      <c r="J30" s="101">
        <f t="shared" si="1"/>
        <v>1044</v>
      </c>
    </row>
    <row r="31" spans="1:10">
      <c r="A31" s="98">
        <v>23314</v>
      </c>
      <c r="B31" s="99" t="s">
        <v>169</v>
      </c>
      <c r="C31" s="99" t="s">
        <v>170</v>
      </c>
      <c r="D31" s="99" t="s">
        <v>126</v>
      </c>
      <c r="E31" s="99" t="s">
        <v>115</v>
      </c>
      <c r="F31" s="100">
        <v>41131</v>
      </c>
      <c r="G31" s="99">
        <f t="shared" si="0"/>
        <v>8</v>
      </c>
      <c r="H31" s="99">
        <v>95</v>
      </c>
      <c r="I31" s="99">
        <v>9.99</v>
      </c>
      <c r="J31" s="101">
        <f t="shared" si="1"/>
        <v>949.05000000000007</v>
      </c>
    </row>
    <row r="32" spans="1:10">
      <c r="A32" s="98">
        <v>23329</v>
      </c>
      <c r="B32" s="99" t="s">
        <v>171</v>
      </c>
      <c r="C32" s="99" t="s">
        <v>172</v>
      </c>
      <c r="D32" s="99" t="s">
        <v>173</v>
      </c>
      <c r="E32" s="99" t="s">
        <v>115</v>
      </c>
      <c r="F32" s="100">
        <v>40931</v>
      </c>
      <c r="G32" s="99">
        <f t="shared" si="0"/>
        <v>1</v>
      </c>
      <c r="H32" s="99">
        <v>203</v>
      </c>
      <c r="I32" s="99">
        <v>4.5</v>
      </c>
      <c r="J32" s="101">
        <f t="shared" si="1"/>
        <v>913.5</v>
      </c>
    </row>
    <row r="33" spans="1:10">
      <c r="A33" s="98">
        <v>23332</v>
      </c>
      <c r="B33" s="99" t="s">
        <v>174</v>
      </c>
      <c r="C33" s="99" t="s">
        <v>175</v>
      </c>
      <c r="D33" s="99" t="s">
        <v>173</v>
      </c>
      <c r="E33" s="99" t="s">
        <v>112</v>
      </c>
      <c r="F33" s="100">
        <v>40950</v>
      </c>
      <c r="G33" s="99">
        <f t="shared" si="0"/>
        <v>2</v>
      </c>
      <c r="H33" s="99">
        <v>203</v>
      </c>
      <c r="I33" s="99">
        <v>4.5</v>
      </c>
      <c r="J33" s="101">
        <f t="shared" si="1"/>
        <v>913.5</v>
      </c>
    </row>
    <row r="34" spans="1:10">
      <c r="A34" s="98">
        <v>23317</v>
      </c>
      <c r="B34" s="99" t="s">
        <v>176</v>
      </c>
      <c r="C34" s="99" t="s">
        <v>177</v>
      </c>
      <c r="D34" s="99" t="s">
        <v>173</v>
      </c>
      <c r="E34" s="99" t="s">
        <v>112</v>
      </c>
      <c r="F34" s="100">
        <v>40956</v>
      </c>
      <c r="G34" s="99">
        <f t="shared" si="0"/>
        <v>2</v>
      </c>
      <c r="H34" s="99">
        <v>196</v>
      </c>
      <c r="I34" s="99">
        <v>4.5</v>
      </c>
      <c r="J34" s="101">
        <f t="shared" si="1"/>
        <v>882</v>
      </c>
    </row>
    <row r="35" spans="1:10">
      <c r="A35" s="98">
        <v>23271</v>
      </c>
      <c r="B35" s="99" t="s">
        <v>178</v>
      </c>
      <c r="C35" s="99" t="s">
        <v>179</v>
      </c>
      <c r="D35" s="99" t="s">
        <v>148</v>
      </c>
      <c r="E35" s="99" t="s">
        <v>115</v>
      </c>
      <c r="F35" s="100">
        <v>40966</v>
      </c>
      <c r="G35" s="99">
        <f t="shared" si="0"/>
        <v>2</v>
      </c>
      <c r="H35" s="99">
        <v>125</v>
      </c>
      <c r="I35" s="99">
        <v>6.99</v>
      </c>
      <c r="J35" s="101">
        <f t="shared" si="1"/>
        <v>873.75</v>
      </c>
    </row>
    <row r="36" spans="1:10">
      <c r="A36" s="98">
        <v>23287</v>
      </c>
      <c r="B36" s="99" t="s">
        <v>180</v>
      </c>
      <c r="C36" s="99" t="s">
        <v>181</v>
      </c>
      <c r="D36" s="99" t="s">
        <v>173</v>
      </c>
      <c r="E36" s="99" t="s">
        <v>115</v>
      </c>
      <c r="F36" s="100">
        <v>41077</v>
      </c>
      <c r="G36" s="99">
        <f t="shared" si="0"/>
        <v>6</v>
      </c>
      <c r="H36" s="99">
        <v>189</v>
      </c>
      <c r="I36" s="99">
        <v>4.5</v>
      </c>
      <c r="J36" s="101">
        <f t="shared" si="1"/>
        <v>850.5</v>
      </c>
    </row>
    <row r="37" spans="1:10">
      <c r="A37" s="98">
        <v>23349</v>
      </c>
      <c r="B37" s="99" t="s">
        <v>182</v>
      </c>
      <c r="C37" s="99" t="s">
        <v>183</v>
      </c>
      <c r="D37" s="99" t="s">
        <v>161</v>
      </c>
      <c r="E37" s="99" t="s">
        <v>115</v>
      </c>
      <c r="F37" s="100">
        <v>41112</v>
      </c>
      <c r="G37" s="99">
        <f t="shared" si="0"/>
        <v>7</v>
      </c>
      <c r="H37" s="99">
        <v>126</v>
      </c>
      <c r="I37" s="99">
        <v>6.5</v>
      </c>
      <c r="J37" s="101">
        <f t="shared" si="1"/>
        <v>819</v>
      </c>
    </row>
    <row r="38" spans="1:10">
      <c r="A38" s="98">
        <v>23309</v>
      </c>
      <c r="B38" s="99" t="s">
        <v>184</v>
      </c>
      <c r="C38" s="99" t="s">
        <v>185</v>
      </c>
      <c r="D38" s="99" t="s">
        <v>186</v>
      </c>
      <c r="E38" s="99" t="s">
        <v>109</v>
      </c>
      <c r="F38" s="100">
        <v>41083</v>
      </c>
      <c r="G38" s="99">
        <f t="shared" si="0"/>
        <v>6</v>
      </c>
      <c r="H38" s="99">
        <v>201</v>
      </c>
      <c r="I38" s="99">
        <v>3.99</v>
      </c>
      <c r="J38" s="101">
        <f t="shared" si="1"/>
        <v>801.99</v>
      </c>
    </row>
    <row r="39" spans="1:10">
      <c r="A39" s="98">
        <v>23338</v>
      </c>
      <c r="B39" s="99" t="s">
        <v>187</v>
      </c>
      <c r="C39" s="99" t="s">
        <v>188</v>
      </c>
      <c r="D39" s="99" t="s">
        <v>173</v>
      </c>
      <c r="E39" s="99" t="s">
        <v>115</v>
      </c>
      <c r="F39" s="100">
        <v>41133</v>
      </c>
      <c r="G39" s="99">
        <f t="shared" si="0"/>
        <v>8</v>
      </c>
      <c r="H39" s="99">
        <v>178</v>
      </c>
      <c r="I39" s="99">
        <v>4.5</v>
      </c>
      <c r="J39" s="101">
        <f t="shared" si="1"/>
        <v>801</v>
      </c>
    </row>
    <row r="40" spans="1:10">
      <c r="A40" s="98">
        <v>23301</v>
      </c>
      <c r="B40" s="99" t="s">
        <v>189</v>
      </c>
      <c r="C40" s="99" t="s">
        <v>190</v>
      </c>
      <c r="D40" s="99" t="s">
        <v>148</v>
      </c>
      <c r="E40" s="99" t="s">
        <v>115</v>
      </c>
      <c r="F40" s="100">
        <v>41109</v>
      </c>
      <c r="G40" s="99">
        <f t="shared" si="0"/>
        <v>7</v>
      </c>
      <c r="H40" s="99">
        <v>108</v>
      </c>
      <c r="I40" s="99">
        <v>6.99</v>
      </c>
      <c r="J40" s="101">
        <f t="shared" si="1"/>
        <v>754.92000000000007</v>
      </c>
    </row>
    <row r="41" spans="1:10">
      <c r="A41" s="98">
        <v>23320</v>
      </c>
      <c r="B41" s="99" t="s">
        <v>191</v>
      </c>
      <c r="C41" s="99" t="s">
        <v>192</v>
      </c>
      <c r="D41" s="99" t="s">
        <v>164</v>
      </c>
      <c r="E41" s="99" t="s">
        <v>112</v>
      </c>
      <c r="F41" s="100">
        <v>41075</v>
      </c>
      <c r="G41" s="99">
        <f t="shared" si="0"/>
        <v>6</v>
      </c>
      <c r="H41" s="99">
        <v>125</v>
      </c>
      <c r="I41" s="99">
        <v>6</v>
      </c>
      <c r="J41" s="101">
        <f t="shared" si="1"/>
        <v>750</v>
      </c>
    </row>
    <row r="42" spans="1:10">
      <c r="A42" s="98">
        <v>23365</v>
      </c>
      <c r="B42" s="99" t="s">
        <v>193</v>
      </c>
      <c r="C42" s="99" t="s">
        <v>194</v>
      </c>
      <c r="D42" s="99" t="s">
        <v>195</v>
      </c>
      <c r="E42" s="99" t="s">
        <v>115</v>
      </c>
      <c r="F42" s="100">
        <v>41099</v>
      </c>
      <c r="G42" s="99">
        <f t="shared" si="0"/>
        <v>7</v>
      </c>
      <c r="H42" s="99">
        <v>165</v>
      </c>
      <c r="I42" s="99">
        <v>4.5</v>
      </c>
      <c r="J42" s="101">
        <f t="shared" si="1"/>
        <v>742.5</v>
      </c>
    </row>
    <row r="43" spans="1:10">
      <c r="A43" s="98">
        <v>23302</v>
      </c>
      <c r="B43" s="99" t="s">
        <v>196</v>
      </c>
      <c r="C43" s="99" t="s">
        <v>170</v>
      </c>
      <c r="D43" s="99" t="s">
        <v>197</v>
      </c>
      <c r="E43" s="99" t="s">
        <v>109</v>
      </c>
      <c r="F43" s="100">
        <v>41117</v>
      </c>
      <c r="G43" s="99">
        <f t="shared" si="0"/>
        <v>7</v>
      </c>
      <c r="H43" s="99">
        <v>105</v>
      </c>
      <c r="I43" s="99">
        <v>6.5</v>
      </c>
      <c r="J43" s="101">
        <f t="shared" si="1"/>
        <v>682.5</v>
      </c>
    </row>
    <row r="44" spans="1:10">
      <c r="A44" s="98">
        <v>23266</v>
      </c>
      <c r="B44" s="99" t="s">
        <v>198</v>
      </c>
      <c r="C44" s="99" t="s">
        <v>199</v>
      </c>
      <c r="D44" s="99" t="s">
        <v>186</v>
      </c>
      <c r="E44" s="99" t="s">
        <v>109</v>
      </c>
      <c r="F44" s="100">
        <v>41132</v>
      </c>
      <c r="G44" s="99">
        <f t="shared" si="0"/>
        <v>8</v>
      </c>
      <c r="H44" s="99">
        <v>170</v>
      </c>
      <c r="I44" s="99">
        <v>3.99</v>
      </c>
      <c r="J44" s="101">
        <f t="shared" si="1"/>
        <v>678.30000000000007</v>
      </c>
    </row>
    <row r="45" spans="1:10">
      <c r="A45" s="98">
        <v>23307</v>
      </c>
      <c r="B45" s="99" t="s">
        <v>200</v>
      </c>
      <c r="C45" s="99" t="s">
        <v>201</v>
      </c>
      <c r="D45" s="99" t="s">
        <v>164</v>
      </c>
      <c r="E45" s="99" t="s">
        <v>115</v>
      </c>
      <c r="F45" s="100">
        <v>41094</v>
      </c>
      <c r="G45" s="99">
        <f t="shared" si="0"/>
        <v>7</v>
      </c>
      <c r="H45" s="99">
        <v>113</v>
      </c>
      <c r="I45" s="99">
        <v>6</v>
      </c>
      <c r="J45" s="101">
        <f t="shared" si="1"/>
        <v>678</v>
      </c>
    </row>
    <row r="46" spans="1:10">
      <c r="A46" s="98">
        <v>23368</v>
      </c>
      <c r="B46" s="99" t="s">
        <v>202</v>
      </c>
      <c r="C46" s="99" t="s">
        <v>203</v>
      </c>
      <c r="D46" s="99" t="s">
        <v>195</v>
      </c>
      <c r="E46" s="99" t="s">
        <v>115</v>
      </c>
      <c r="F46" s="100">
        <v>41146</v>
      </c>
      <c r="G46" s="99">
        <f t="shared" si="0"/>
        <v>8</v>
      </c>
      <c r="H46" s="99">
        <v>150</v>
      </c>
      <c r="I46" s="99">
        <v>4.5</v>
      </c>
      <c r="J46" s="101">
        <f t="shared" si="1"/>
        <v>675</v>
      </c>
    </row>
    <row r="47" spans="1:10">
      <c r="A47" s="98">
        <v>23286</v>
      </c>
      <c r="B47" s="99" t="s">
        <v>204</v>
      </c>
      <c r="C47" s="99" t="s">
        <v>205</v>
      </c>
      <c r="D47" s="99" t="s">
        <v>129</v>
      </c>
      <c r="E47" s="99" t="s">
        <v>109</v>
      </c>
      <c r="F47" s="100">
        <v>41129</v>
      </c>
      <c r="G47" s="99">
        <f t="shared" si="0"/>
        <v>8</v>
      </c>
      <c r="H47" s="99">
        <v>69</v>
      </c>
      <c r="I47" s="99">
        <v>9</v>
      </c>
      <c r="J47" s="101">
        <f t="shared" si="1"/>
        <v>621</v>
      </c>
    </row>
    <row r="48" spans="1:10">
      <c r="A48" s="98">
        <v>23373</v>
      </c>
      <c r="B48" s="99" t="s">
        <v>206</v>
      </c>
      <c r="C48" s="99" t="s">
        <v>207</v>
      </c>
      <c r="D48" s="99" t="s">
        <v>161</v>
      </c>
      <c r="E48" s="99" t="s">
        <v>109</v>
      </c>
      <c r="F48" s="100">
        <v>41114</v>
      </c>
      <c r="G48" s="99">
        <f t="shared" si="0"/>
        <v>7</v>
      </c>
      <c r="H48" s="99">
        <v>95</v>
      </c>
      <c r="I48" s="99">
        <v>6.5</v>
      </c>
      <c r="J48" s="101">
        <f t="shared" si="1"/>
        <v>617.5</v>
      </c>
    </row>
    <row r="49" spans="1:10">
      <c r="A49" s="98">
        <v>23380</v>
      </c>
      <c r="B49" s="99" t="s">
        <v>208</v>
      </c>
      <c r="C49" s="99" t="s">
        <v>209</v>
      </c>
      <c r="D49" s="99" t="s">
        <v>197</v>
      </c>
      <c r="E49" s="99" t="s">
        <v>115</v>
      </c>
      <c r="F49" s="100">
        <v>41112</v>
      </c>
      <c r="G49" s="99">
        <f t="shared" si="0"/>
        <v>7</v>
      </c>
      <c r="H49" s="99">
        <v>95</v>
      </c>
      <c r="I49" s="99">
        <v>6.5</v>
      </c>
      <c r="J49" s="101">
        <f t="shared" si="1"/>
        <v>617.5</v>
      </c>
    </row>
    <row r="50" spans="1:10">
      <c r="A50" s="98">
        <v>23284</v>
      </c>
      <c r="B50" s="99" t="s">
        <v>210</v>
      </c>
      <c r="C50" s="99" t="s">
        <v>211</v>
      </c>
      <c r="D50" s="99" t="s">
        <v>173</v>
      </c>
      <c r="E50" s="99" t="s">
        <v>115</v>
      </c>
      <c r="F50" s="100">
        <v>41077</v>
      </c>
      <c r="G50" s="99">
        <f t="shared" si="0"/>
        <v>6</v>
      </c>
      <c r="H50" s="99">
        <v>135</v>
      </c>
      <c r="I50" s="99">
        <v>4.5</v>
      </c>
      <c r="J50" s="101">
        <f t="shared" si="1"/>
        <v>607.5</v>
      </c>
    </row>
    <row r="51" spans="1:10">
      <c r="A51" s="98">
        <v>23306</v>
      </c>
      <c r="B51" s="99" t="s">
        <v>212</v>
      </c>
      <c r="C51" s="99" t="s">
        <v>213</v>
      </c>
      <c r="D51" s="99" t="s">
        <v>161</v>
      </c>
      <c r="E51" s="99" t="s">
        <v>109</v>
      </c>
      <c r="F51" s="100">
        <v>41068</v>
      </c>
      <c r="G51" s="99">
        <f t="shared" si="0"/>
        <v>6</v>
      </c>
      <c r="H51" s="99">
        <v>93</v>
      </c>
      <c r="I51" s="99">
        <v>6.5</v>
      </c>
      <c r="J51" s="101">
        <f t="shared" si="1"/>
        <v>604.5</v>
      </c>
    </row>
    <row r="52" spans="1:10">
      <c r="A52" s="98">
        <v>23281</v>
      </c>
      <c r="B52" s="99" t="s">
        <v>214</v>
      </c>
      <c r="C52" s="99" t="s">
        <v>215</v>
      </c>
      <c r="D52" s="99" t="s">
        <v>195</v>
      </c>
      <c r="E52" s="99" t="s">
        <v>115</v>
      </c>
      <c r="F52" s="100">
        <v>41103</v>
      </c>
      <c r="G52" s="99">
        <f t="shared" si="0"/>
        <v>7</v>
      </c>
      <c r="H52" s="99">
        <v>134</v>
      </c>
      <c r="I52" s="99">
        <v>4.5</v>
      </c>
      <c r="J52" s="101">
        <f t="shared" si="1"/>
        <v>603</v>
      </c>
    </row>
    <row r="53" spans="1:10">
      <c r="A53" s="98">
        <v>23351</v>
      </c>
      <c r="B53" s="99" t="s">
        <v>216</v>
      </c>
      <c r="C53" s="99" t="s">
        <v>217</v>
      </c>
      <c r="D53" s="99" t="s">
        <v>186</v>
      </c>
      <c r="E53" s="99" t="s">
        <v>109</v>
      </c>
      <c r="F53" s="100">
        <v>41124</v>
      </c>
      <c r="G53" s="99">
        <f t="shared" si="0"/>
        <v>8</v>
      </c>
      <c r="H53" s="99">
        <v>151</v>
      </c>
      <c r="I53" s="99">
        <v>3.99</v>
      </c>
      <c r="J53" s="101">
        <f t="shared" si="1"/>
        <v>602.49</v>
      </c>
    </row>
    <row r="54" spans="1:10">
      <c r="A54" s="98">
        <v>23282</v>
      </c>
      <c r="B54" s="99" t="s">
        <v>218</v>
      </c>
      <c r="C54" s="99" t="s">
        <v>219</v>
      </c>
      <c r="D54" s="99" t="s">
        <v>164</v>
      </c>
      <c r="E54" s="99" t="s">
        <v>115</v>
      </c>
      <c r="F54" s="100">
        <v>41142</v>
      </c>
      <c r="G54" s="99">
        <f t="shared" si="0"/>
        <v>8</v>
      </c>
      <c r="H54" s="99">
        <v>100</v>
      </c>
      <c r="I54" s="99">
        <v>6</v>
      </c>
      <c r="J54" s="101">
        <f t="shared" si="1"/>
        <v>600</v>
      </c>
    </row>
    <row r="55" spans="1:10">
      <c r="A55" s="98">
        <v>23376</v>
      </c>
      <c r="B55" s="99" t="s">
        <v>220</v>
      </c>
      <c r="C55" s="99" t="s">
        <v>221</v>
      </c>
      <c r="D55" s="99" t="s">
        <v>148</v>
      </c>
      <c r="E55" s="99" t="s">
        <v>112</v>
      </c>
      <c r="F55" s="100">
        <v>41113</v>
      </c>
      <c r="G55" s="99">
        <f t="shared" si="0"/>
        <v>7</v>
      </c>
      <c r="H55" s="99">
        <v>85</v>
      </c>
      <c r="I55" s="99">
        <v>6.99</v>
      </c>
      <c r="J55" s="101">
        <f t="shared" si="1"/>
        <v>594.15</v>
      </c>
    </row>
    <row r="56" spans="1:10">
      <c r="A56" s="98">
        <v>23354</v>
      </c>
      <c r="B56" s="99" t="s">
        <v>222</v>
      </c>
      <c r="C56" s="99" t="s">
        <v>223</v>
      </c>
      <c r="D56" s="99" t="s">
        <v>148</v>
      </c>
      <c r="E56" s="99" t="s">
        <v>109</v>
      </c>
      <c r="F56" s="100">
        <v>41124</v>
      </c>
      <c r="G56" s="99">
        <f t="shared" si="0"/>
        <v>8</v>
      </c>
      <c r="H56" s="99">
        <v>84</v>
      </c>
      <c r="I56" s="99">
        <v>6.99</v>
      </c>
      <c r="J56" s="101">
        <f t="shared" si="1"/>
        <v>587.16</v>
      </c>
    </row>
    <row r="57" spans="1:10">
      <c r="A57" s="98">
        <v>23337</v>
      </c>
      <c r="B57" s="99" t="s">
        <v>224</v>
      </c>
      <c r="C57" s="99" t="s">
        <v>225</v>
      </c>
      <c r="D57" s="99" t="s">
        <v>148</v>
      </c>
      <c r="E57" s="99" t="s">
        <v>115</v>
      </c>
      <c r="F57" s="100">
        <v>41097</v>
      </c>
      <c r="G57" s="99">
        <f t="shared" si="0"/>
        <v>7</v>
      </c>
      <c r="H57" s="99">
        <v>82</v>
      </c>
      <c r="I57" s="99">
        <v>6.99</v>
      </c>
      <c r="J57" s="101">
        <f t="shared" si="1"/>
        <v>573.18000000000006</v>
      </c>
    </row>
    <row r="58" spans="1:10">
      <c r="A58" s="98">
        <v>23326</v>
      </c>
      <c r="B58" s="99" t="s">
        <v>226</v>
      </c>
      <c r="C58" s="99" t="s">
        <v>227</v>
      </c>
      <c r="D58" s="99" t="s">
        <v>195</v>
      </c>
      <c r="E58" s="99" t="s">
        <v>115</v>
      </c>
      <c r="F58" s="100">
        <v>41142</v>
      </c>
      <c r="G58" s="99">
        <f t="shared" si="0"/>
        <v>8</v>
      </c>
      <c r="H58" s="99">
        <v>126</v>
      </c>
      <c r="I58" s="99">
        <v>4.5</v>
      </c>
      <c r="J58" s="101">
        <f t="shared" si="1"/>
        <v>567</v>
      </c>
    </row>
    <row r="59" spans="1:10">
      <c r="A59" s="98">
        <v>23316</v>
      </c>
      <c r="B59" s="99" t="s">
        <v>228</v>
      </c>
      <c r="C59" s="99" t="s">
        <v>229</v>
      </c>
      <c r="D59" s="99" t="s">
        <v>186</v>
      </c>
      <c r="E59" s="99" t="s">
        <v>115</v>
      </c>
      <c r="F59" s="100">
        <v>41061</v>
      </c>
      <c r="G59" s="99">
        <f t="shared" si="0"/>
        <v>6</v>
      </c>
      <c r="H59" s="99">
        <v>137</v>
      </c>
      <c r="I59" s="99">
        <v>3.99</v>
      </c>
      <c r="J59" s="101">
        <f t="shared" si="1"/>
        <v>546.63</v>
      </c>
    </row>
    <row r="60" spans="1:10">
      <c r="A60" s="98">
        <v>23362</v>
      </c>
      <c r="B60" s="99" t="s">
        <v>230</v>
      </c>
      <c r="C60" s="99" t="s">
        <v>231</v>
      </c>
      <c r="D60" s="99" t="s">
        <v>232</v>
      </c>
      <c r="E60" s="99" t="s">
        <v>109</v>
      </c>
      <c r="F60" s="100">
        <v>41139</v>
      </c>
      <c r="G60" s="99">
        <f t="shared" si="0"/>
        <v>8</v>
      </c>
      <c r="H60" s="99">
        <v>179</v>
      </c>
      <c r="I60" s="99">
        <v>3</v>
      </c>
      <c r="J60" s="101">
        <f t="shared" si="1"/>
        <v>537</v>
      </c>
    </row>
    <row r="61" spans="1:10">
      <c r="A61" s="98">
        <v>23296</v>
      </c>
      <c r="B61" s="99" t="s">
        <v>233</v>
      </c>
      <c r="C61" s="99" t="s">
        <v>234</v>
      </c>
      <c r="D61" s="99" t="s">
        <v>108</v>
      </c>
      <c r="E61" s="99" t="s">
        <v>115</v>
      </c>
      <c r="F61" s="100">
        <v>41068</v>
      </c>
      <c r="G61" s="99">
        <f t="shared" si="0"/>
        <v>6</v>
      </c>
      <c r="H61" s="99">
        <v>37</v>
      </c>
      <c r="I61" s="99">
        <v>14.5</v>
      </c>
      <c r="J61" s="101">
        <f t="shared" si="1"/>
        <v>536.5</v>
      </c>
    </row>
    <row r="62" spans="1:10">
      <c r="A62" s="98">
        <v>23352</v>
      </c>
      <c r="B62" s="99" t="s">
        <v>235</v>
      </c>
      <c r="C62" s="99" t="s">
        <v>236</v>
      </c>
      <c r="D62" s="99" t="s">
        <v>164</v>
      </c>
      <c r="E62" s="99" t="s">
        <v>109</v>
      </c>
      <c r="F62" s="100">
        <v>41097</v>
      </c>
      <c r="G62" s="99">
        <f t="shared" si="0"/>
        <v>7</v>
      </c>
      <c r="H62" s="99">
        <v>89</v>
      </c>
      <c r="I62" s="99">
        <v>6</v>
      </c>
      <c r="J62" s="101">
        <f t="shared" si="1"/>
        <v>534</v>
      </c>
    </row>
    <row r="63" spans="1:10">
      <c r="A63" s="98">
        <v>23304</v>
      </c>
      <c r="B63" s="99" t="s">
        <v>237</v>
      </c>
      <c r="C63" s="99" t="s">
        <v>238</v>
      </c>
      <c r="D63" s="99" t="s">
        <v>186</v>
      </c>
      <c r="E63" s="99" t="s">
        <v>115</v>
      </c>
      <c r="F63" s="100">
        <v>41061</v>
      </c>
      <c r="G63" s="99">
        <f t="shared" si="0"/>
        <v>6</v>
      </c>
      <c r="H63" s="99">
        <v>131</v>
      </c>
      <c r="I63" s="99">
        <v>3.99</v>
      </c>
      <c r="J63" s="101">
        <f t="shared" si="1"/>
        <v>522.69000000000005</v>
      </c>
    </row>
    <row r="64" spans="1:10">
      <c r="A64" s="98">
        <v>23369</v>
      </c>
      <c r="B64" s="99" t="s">
        <v>239</v>
      </c>
      <c r="C64" s="99" t="s">
        <v>240</v>
      </c>
      <c r="D64" s="99" t="s">
        <v>197</v>
      </c>
      <c r="E64" s="99" t="s">
        <v>115</v>
      </c>
      <c r="F64" s="100">
        <v>41092</v>
      </c>
      <c r="G64" s="99">
        <f t="shared" si="0"/>
        <v>7</v>
      </c>
      <c r="H64" s="99">
        <v>77</v>
      </c>
      <c r="I64" s="99">
        <v>6.5</v>
      </c>
      <c r="J64" s="101">
        <f t="shared" si="1"/>
        <v>500.5</v>
      </c>
    </row>
    <row r="65" spans="1:10">
      <c r="A65" s="98">
        <v>23268</v>
      </c>
      <c r="B65" s="99" t="s">
        <v>241</v>
      </c>
      <c r="C65" s="99" t="s">
        <v>242</v>
      </c>
      <c r="D65" s="99" t="s">
        <v>164</v>
      </c>
      <c r="E65" s="99" t="s">
        <v>109</v>
      </c>
      <c r="F65" s="100">
        <v>41102</v>
      </c>
      <c r="G65" s="99">
        <f t="shared" si="0"/>
        <v>7</v>
      </c>
      <c r="H65" s="99">
        <v>82</v>
      </c>
      <c r="I65" s="99">
        <v>6</v>
      </c>
      <c r="J65" s="101">
        <f t="shared" si="1"/>
        <v>492</v>
      </c>
    </row>
    <row r="66" spans="1:10">
      <c r="A66" s="98">
        <v>23315</v>
      </c>
      <c r="B66" s="99" t="s">
        <v>243</v>
      </c>
      <c r="C66" s="99" t="s">
        <v>125</v>
      </c>
      <c r="D66" s="99" t="s">
        <v>173</v>
      </c>
      <c r="E66" s="99" t="s">
        <v>115</v>
      </c>
      <c r="F66" s="100">
        <v>41102</v>
      </c>
      <c r="G66" s="99">
        <f t="shared" si="0"/>
        <v>7</v>
      </c>
      <c r="H66" s="99">
        <v>109</v>
      </c>
      <c r="I66" s="99">
        <v>4.5</v>
      </c>
      <c r="J66" s="101">
        <f t="shared" si="1"/>
        <v>490.5</v>
      </c>
    </row>
    <row r="67" spans="1:10">
      <c r="A67" s="98">
        <v>23342</v>
      </c>
      <c r="B67" s="99" t="s">
        <v>244</v>
      </c>
      <c r="C67" s="99" t="s">
        <v>245</v>
      </c>
      <c r="D67" s="99" t="s">
        <v>186</v>
      </c>
      <c r="E67" s="99" t="s">
        <v>109</v>
      </c>
      <c r="F67" s="100">
        <v>41088</v>
      </c>
      <c r="G67" s="99">
        <f t="shared" si="0"/>
        <v>6</v>
      </c>
      <c r="H67" s="99">
        <v>122</v>
      </c>
      <c r="I67" s="99">
        <v>3.99</v>
      </c>
      <c r="J67" s="101">
        <f t="shared" si="1"/>
        <v>486.78000000000003</v>
      </c>
    </row>
    <row r="68" spans="1:10">
      <c r="A68" s="98">
        <v>23333</v>
      </c>
      <c r="B68" s="99" t="s">
        <v>246</v>
      </c>
      <c r="C68" s="99" t="s">
        <v>177</v>
      </c>
      <c r="D68" s="99" t="s">
        <v>173</v>
      </c>
      <c r="E68" s="99" t="s">
        <v>109</v>
      </c>
      <c r="F68" s="100">
        <v>41126</v>
      </c>
      <c r="G68" s="99">
        <f t="shared" ref="G68:G110" si="2">VALUE(MONTH(F68))</f>
        <v>8</v>
      </c>
      <c r="H68" s="99">
        <v>106</v>
      </c>
      <c r="I68" s="99">
        <v>4.5</v>
      </c>
      <c r="J68" s="101">
        <f t="shared" ref="J68:J110" si="3">I68*H68</f>
        <v>477</v>
      </c>
    </row>
    <row r="69" spans="1:10">
      <c r="A69" s="98">
        <v>23263</v>
      </c>
      <c r="B69" s="99" t="s">
        <v>247</v>
      </c>
      <c r="C69" s="99" t="s">
        <v>170</v>
      </c>
      <c r="D69" s="99" t="s">
        <v>161</v>
      </c>
      <c r="E69" s="99" t="s">
        <v>109</v>
      </c>
      <c r="F69" s="100">
        <v>41096</v>
      </c>
      <c r="G69" s="99">
        <f t="shared" si="2"/>
        <v>7</v>
      </c>
      <c r="H69" s="99">
        <v>73</v>
      </c>
      <c r="I69" s="99">
        <v>6.5</v>
      </c>
      <c r="J69" s="101">
        <f t="shared" si="3"/>
        <v>474.5</v>
      </c>
    </row>
    <row r="70" spans="1:10">
      <c r="A70" s="98">
        <v>23270</v>
      </c>
      <c r="B70" s="99" t="s">
        <v>248</v>
      </c>
      <c r="C70" s="99" t="s">
        <v>249</v>
      </c>
      <c r="D70" s="99" t="s">
        <v>148</v>
      </c>
      <c r="E70" s="99" t="s">
        <v>115</v>
      </c>
      <c r="F70" s="100">
        <v>41067</v>
      </c>
      <c r="G70" s="99">
        <f t="shared" si="2"/>
        <v>6</v>
      </c>
      <c r="H70" s="99">
        <v>67</v>
      </c>
      <c r="I70" s="99">
        <v>6.99</v>
      </c>
      <c r="J70" s="101">
        <f t="shared" si="3"/>
        <v>468.33000000000004</v>
      </c>
    </row>
    <row r="71" spans="1:10">
      <c r="A71" s="98">
        <v>23272</v>
      </c>
      <c r="B71" s="99" t="s">
        <v>250</v>
      </c>
      <c r="C71" s="99" t="s">
        <v>251</v>
      </c>
      <c r="D71" s="99" t="s">
        <v>161</v>
      </c>
      <c r="E71" s="99" t="s">
        <v>112</v>
      </c>
      <c r="F71" s="100">
        <v>41121</v>
      </c>
      <c r="G71" s="99">
        <f t="shared" si="2"/>
        <v>7</v>
      </c>
      <c r="H71" s="99">
        <v>71</v>
      </c>
      <c r="I71" s="99">
        <v>6.5</v>
      </c>
      <c r="J71" s="101">
        <f t="shared" si="3"/>
        <v>461.5</v>
      </c>
    </row>
    <row r="72" spans="1:10">
      <c r="A72" s="98">
        <v>23274</v>
      </c>
      <c r="B72" s="99" t="s">
        <v>252</v>
      </c>
      <c r="C72" s="99" t="s">
        <v>253</v>
      </c>
      <c r="D72" s="99" t="s">
        <v>232</v>
      </c>
      <c r="E72" s="99" t="s">
        <v>115</v>
      </c>
      <c r="F72" s="100">
        <v>41143</v>
      </c>
      <c r="G72" s="99">
        <f t="shared" si="2"/>
        <v>8</v>
      </c>
      <c r="H72" s="99">
        <v>153</v>
      </c>
      <c r="I72" s="99">
        <v>3</v>
      </c>
      <c r="J72" s="101">
        <f t="shared" si="3"/>
        <v>459</v>
      </c>
    </row>
    <row r="73" spans="1:10">
      <c r="A73" s="98">
        <v>23364</v>
      </c>
      <c r="B73" s="99" t="s">
        <v>254</v>
      </c>
      <c r="C73" s="99" t="s">
        <v>255</v>
      </c>
      <c r="D73" s="99" t="s">
        <v>129</v>
      </c>
      <c r="E73" s="99" t="s">
        <v>109</v>
      </c>
      <c r="F73" s="100">
        <v>41093</v>
      </c>
      <c r="G73" s="99">
        <f t="shared" si="2"/>
        <v>7</v>
      </c>
      <c r="H73" s="99">
        <v>47</v>
      </c>
      <c r="I73" s="99">
        <v>9</v>
      </c>
      <c r="J73" s="101">
        <f t="shared" si="3"/>
        <v>423</v>
      </c>
    </row>
    <row r="74" spans="1:10">
      <c r="A74" s="98">
        <v>23276</v>
      </c>
      <c r="B74" s="99" t="s">
        <v>256</v>
      </c>
      <c r="C74" s="99" t="s">
        <v>257</v>
      </c>
      <c r="D74" s="99" t="s">
        <v>197</v>
      </c>
      <c r="E74" s="99" t="s">
        <v>109</v>
      </c>
      <c r="F74" s="100">
        <v>41122</v>
      </c>
      <c r="G74" s="99">
        <f t="shared" si="2"/>
        <v>8</v>
      </c>
      <c r="H74" s="99">
        <v>65</v>
      </c>
      <c r="I74" s="99">
        <v>6.5</v>
      </c>
      <c r="J74" s="101">
        <f t="shared" si="3"/>
        <v>422.5</v>
      </c>
    </row>
    <row r="75" spans="1:10">
      <c r="A75" s="98">
        <v>23343</v>
      </c>
      <c r="B75" s="99" t="s">
        <v>258</v>
      </c>
      <c r="C75" s="99" t="s">
        <v>207</v>
      </c>
      <c r="D75" s="99" t="s">
        <v>126</v>
      </c>
      <c r="E75" s="99" t="s">
        <v>109</v>
      </c>
      <c r="F75" s="100">
        <v>41144</v>
      </c>
      <c r="G75" s="99">
        <f t="shared" si="2"/>
        <v>8</v>
      </c>
      <c r="H75" s="99">
        <v>42</v>
      </c>
      <c r="I75" s="99">
        <v>9.99</v>
      </c>
      <c r="J75" s="101">
        <f t="shared" si="3"/>
        <v>419.58</v>
      </c>
    </row>
    <row r="76" spans="1:10">
      <c r="A76" s="98">
        <v>23344</v>
      </c>
      <c r="B76" s="99" t="s">
        <v>259</v>
      </c>
      <c r="C76" s="99" t="s">
        <v>260</v>
      </c>
      <c r="D76" s="99" t="s">
        <v>161</v>
      </c>
      <c r="E76" s="99" t="s">
        <v>109</v>
      </c>
      <c r="F76" s="100">
        <v>41265</v>
      </c>
      <c r="G76" s="99">
        <f t="shared" si="2"/>
        <v>12</v>
      </c>
      <c r="H76" s="99">
        <v>64</v>
      </c>
      <c r="I76" s="99">
        <v>6.5</v>
      </c>
      <c r="J76" s="101">
        <f t="shared" si="3"/>
        <v>416</v>
      </c>
    </row>
    <row r="77" spans="1:10">
      <c r="A77" s="98">
        <v>23299</v>
      </c>
      <c r="B77" s="99" t="s">
        <v>261</v>
      </c>
      <c r="C77" s="99" t="s">
        <v>221</v>
      </c>
      <c r="D77" s="99" t="s">
        <v>186</v>
      </c>
      <c r="E77" s="99" t="s">
        <v>115</v>
      </c>
      <c r="F77" s="100">
        <v>41087</v>
      </c>
      <c r="G77" s="99">
        <f t="shared" si="2"/>
        <v>6</v>
      </c>
      <c r="H77" s="99">
        <v>104</v>
      </c>
      <c r="I77" s="99">
        <v>3.99</v>
      </c>
      <c r="J77" s="101">
        <f t="shared" si="3"/>
        <v>414.96000000000004</v>
      </c>
    </row>
    <row r="78" spans="1:10">
      <c r="A78" s="98">
        <v>23310</v>
      </c>
      <c r="B78" s="99" t="s">
        <v>262</v>
      </c>
      <c r="C78" s="99" t="s">
        <v>117</v>
      </c>
      <c r="D78" s="99" t="s">
        <v>126</v>
      </c>
      <c r="E78" s="99" t="s">
        <v>109</v>
      </c>
      <c r="F78" s="100">
        <v>41077</v>
      </c>
      <c r="G78" s="99">
        <f t="shared" si="2"/>
        <v>6</v>
      </c>
      <c r="H78" s="99">
        <v>41</v>
      </c>
      <c r="I78" s="99">
        <v>9.99</v>
      </c>
      <c r="J78" s="101">
        <f t="shared" si="3"/>
        <v>409.59000000000003</v>
      </c>
    </row>
    <row r="79" spans="1:10">
      <c r="A79" s="98">
        <v>23358</v>
      </c>
      <c r="B79" s="99" t="s">
        <v>263</v>
      </c>
      <c r="C79" s="99" t="s">
        <v>264</v>
      </c>
      <c r="D79" s="99" t="s">
        <v>126</v>
      </c>
      <c r="E79" s="99" t="s">
        <v>115</v>
      </c>
      <c r="F79" s="100">
        <v>41071</v>
      </c>
      <c r="G79" s="99">
        <f t="shared" si="2"/>
        <v>6</v>
      </c>
      <c r="H79" s="99">
        <v>41</v>
      </c>
      <c r="I79" s="99">
        <v>9.99</v>
      </c>
      <c r="J79" s="101">
        <f t="shared" si="3"/>
        <v>409.59000000000003</v>
      </c>
    </row>
    <row r="80" spans="1:10">
      <c r="A80" s="98">
        <v>23323</v>
      </c>
      <c r="B80" s="99" t="s">
        <v>265</v>
      </c>
      <c r="C80" s="99" t="s">
        <v>266</v>
      </c>
      <c r="D80" s="99" t="s">
        <v>232</v>
      </c>
      <c r="E80" s="99" t="s">
        <v>109</v>
      </c>
      <c r="F80" s="100">
        <v>41272</v>
      </c>
      <c r="G80" s="99">
        <f t="shared" si="2"/>
        <v>12</v>
      </c>
      <c r="H80" s="99">
        <v>135</v>
      </c>
      <c r="I80" s="99">
        <v>3</v>
      </c>
      <c r="J80" s="101">
        <f t="shared" si="3"/>
        <v>405</v>
      </c>
    </row>
    <row r="81" spans="1:10">
      <c r="A81" s="98">
        <v>23267</v>
      </c>
      <c r="B81" s="99" t="s">
        <v>267</v>
      </c>
      <c r="C81" s="99" t="s">
        <v>268</v>
      </c>
      <c r="D81" s="99" t="s">
        <v>232</v>
      </c>
      <c r="E81" s="99" t="s">
        <v>109</v>
      </c>
      <c r="F81" s="100">
        <v>41101</v>
      </c>
      <c r="G81" s="99">
        <f t="shared" si="2"/>
        <v>7</v>
      </c>
      <c r="H81" s="99">
        <v>129</v>
      </c>
      <c r="I81" s="99">
        <v>3</v>
      </c>
      <c r="J81" s="101">
        <f t="shared" si="3"/>
        <v>387</v>
      </c>
    </row>
    <row r="82" spans="1:10">
      <c r="A82" s="98">
        <v>23340</v>
      </c>
      <c r="B82" s="99" t="s">
        <v>269</v>
      </c>
      <c r="C82" s="99" t="s">
        <v>270</v>
      </c>
      <c r="D82" s="99" t="s">
        <v>195</v>
      </c>
      <c r="E82" s="99" t="s">
        <v>109</v>
      </c>
      <c r="F82" s="100">
        <v>41095</v>
      </c>
      <c r="G82" s="99">
        <f t="shared" si="2"/>
        <v>7</v>
      </c>
      <c r="H82" s="99">
        <v>85</v>
      </c>
      <c r="I82" s="99">
        <v>4.5</v>
      </c>
      <c r="J82" s="101">
        <f t="shared" si="3"/>
        <v>382.5</v>
      </c>
    </row>
    <row r="83" spans="1:10">
      <c r="A83" s="98">
        <v>23269</v>
      </c>
      <c r="B83" s="99" t="s">
        <v>271</v>
      </c>
      <c r="C83" s="99" t="s">
        <v>253</v>
      </c>
      <c r="D83" s="99" t="s">
        <v>232</v>
      </c>
      <c r="E83" s="99" t="s">
        <v>109</v>
      </c>
      <c r="F83" s="100">
        <v>41063</v>
      </c>
      <c r="G83" s="99">
        <f t="shared" si="2"/>
        <v>6</v>
      </c>
      <c r="H83" s="99">
        <v>116</v>
      </c>
      <c r="I83" s="99">
        <v>3</v>
      </c>
      <c r="J83" s="101">
        <f t="shared" si="3"/>
        <v>348</v>
      </c>
    </row>
    <row r="84" spans="1:10">
      <c r="A84" s="98">
        <v>23308</v>
      </c>
      <c r="B84" s="99" t="s">
        <v>272</v>
      </c>
      <c r="C84" s="99" t="s">
        <v>273</v>
      </c>
      <c r="D84" s="99" t="s">
        <v>232</v>
      </c>
      <c r="E84" s="99" t="s">
        <v>115</v>
      </c>
      <c r="F84" s="100">
        <v>41099</v>
      </c>
      <c r="G84" s="99">
        <f t="shared" si="2"/>
        <v>7</v>
      </c>
      <c r="H84" s="99">
        <v>112</v>
      </c>
      <c r="I84" s="99">
        <v>3</v>
      </c>
      <c r="J84" s="101">
        <f t="shared" si="3"/>
        <v>336</v>
      </c>
    </row>
    <row r="85" spans="1:10">
      <c r="A85" s="98">
        <v>23356</v>
      </c>
      <c r="B85" s="99" t="s">
        <v>274</v>
      </c>
      <c r="C85" s="99" t="s">
        <v>275</v>
      </c>
      <c r="D85" s="99" t="s">
        <v>186</v>
      </c>
      <c r="E85" s="99" t="s">
        <v>109</v>
      </c>
      <c r="F85" s="100">
        <v>41081</v>
      </c>
      <c r="G85" s="99">
        <f t="shared" si="2"/>
        <v>6</v>
      </c>
      <c r="H85" s="99">
        <v>80</v>
      </c>
      <c r="I85" s="99">
        <v>3.99</v>
      </c>
      <c r="J85" s="101">
        <f t="shared" si="3"/>
        <v>319.20000000000005</v>
      </c>
    </row>
    <row r="86" spans="1:10">
      <c r="A86" s="98">
        <v>23318</v>
      </c>
      <c r="B86" s="99" t="s">
        <v>276</v>
      </c>
      <c r="C86" s="99" t="s">
        <v>277</v>
      </c>
      <c r="D86" s="99" t="s">
        <v>161</v>
      </c>
      <c r="E86" s="99" t="s">
        <v>109</v>
      </c>
      <c r="F86" s="100">
        <v>41099</v>
      </c>
      <c r="G86" s="99">
        <f t="shared" si="2"/>
        <v>7</v>
      </c>
      <c r="H86" s="99">
        <v>48</v>
      </c>
      <c r="I86" s="99">
        <v>6.5</v>
      </c>
      <c r="J86" s="101">
        <f t="shared" si="3"/>
        <v>312</v>
      </c>
    </row>
    <row r="87" spans="1:10">
      <c r="A87" s="98">
        <v>23357</v>
      </c>
      <c r="B87" s="99" t="s">
        <v>278</v>
      </c>
      <c r="C87" s="99" t="s">
        <v>234</v>
      </c>
      <c r="D87" s="99" t="s">
        <v>164</v>
      </c>
      <c r="E87" s="99" t="s">
        <v>115</v>
      </c>
      <c r="F87" s="100">
        <v>41107</v>
      </c>
      <c r="G87" s="99">
        <f t="shared" si="2"/>
        <v>7</v>
      </c>
      <c r="H87" s="99">
        <v>50</v>
      </c>
      <c r="I87" s="99">
        <v>6</v>
      </c>
      <c r="J87" s="101">
        <f t="shared" si="3"/>
        <v>300</v>
      </c>
    </row>
    <row r="88" spans="1:10">
      <c r="A88" s="98">
        <v>23377</v>
      </c>
      <c r="B88" s="99" t="s">
        <v>279</v>
      </c>
      <c r="C88" s="99" t="s">
        <v>223</v>
      </c>
      <c r="D88" s="99" t="s">
        <v>197</v>
      </c>
      <c r="E88" s="99" t="s">
        <v>109</v>
      </c>
      <c r="F88" s="100">
        <v>41075</v>
      </c>
      <c r="G88" s="99">
        <f t="shared" si="2"/>
        <v>6</v>
      </c>
      <c r="H88" s="99">
        <v>43</v>
      </c>
      <c r="I88" s="99">
        <v>6.5</v>
      </c>
      <c r="J88" s="101">
        <f t="shared" si="3"/>
        <v>279.5</v>
      </c>
    </row>
    <row r="89" spans="1:10">
      <c r="A89" s="98">
        <v>23311</v>
      </c>
      <c r="B89" s="99" t="s">
        <v>280</v>
      </c>
      <c r="C89" s="99" t="s">
        <v>281</v>
      </c>
      <c r="D89" s="99" t="s">
        <v>108</v>
      </c>
      <c r="E89" s="99" t="s">
        <v>115</v>
      </c>
      <c r="F89" s="100">
        <v>41072</v>
      </c>
      <c r="G89" s="99">
        <f t="shared" si="2"/>
        <v>6</v>
      </c>
      <c r="H89" s="99">
        <v>18</v>
      </c>
      <c r="I89" s="99">
        <v>14.5</v>
      </c>
      <c r="J89" s="101">
        <f t="shared" si="3"/>
        <v>261</v>
      </c>
    </row>
    <row r="90" spans="1:10">
      <c r="A90" s="98">
        <v>23379</v>
      </c>
      <c r="B90" s="99" t="s">
        <v>282</v>
      </c>
      <c r="C90" s="99" t="s">
        <v>283</v>
      </c>
      <c r="D90" s="99" t="s">
        <v>186</v>
      </c>
      <c r="E90" s="99" t="s">
        <v>109</v>
      </c>
      <c r="F90" s="100">
        <v>41270</v>
      </c>
      <c r="G90" s="99">
        <f t="shared" si="2"/>
        <v>12</v>
      </c>
      <c r="H90" s="99">
        <v>65</v>
      </c>
      <c r="I90" s="99">
        <v>3.99</v>
      </c>
      <c r="J90" s="101">
        <f t="shared" si="3"/>
        <v>259.35000000000002</v>
      </c>
    </row>
    <row r="91" spans="1:10">
      <c r="A91" s="98">
        <v>23360</v>
      </c>
      <c r="B91" s="99" t="s">
        <v>284</v>
      </c>
      <c r="C91" s="99" t="s">
        <v>268</v>
      </c>
      <c r="D91" s="99" t="s">
        <v>148</v>
      </c>
      <c r="E91" s="99" t="s">
        <v>109</v>
      </c>
      <c r="F91" s="100">
        <v>41073</v>
      </c>
      <c r="G91" s="99">
        <f t="shared" si="2"/>
        <v>6</v>
      </c>
      <c r="H91" s="99">
        <v>37</v>
      </c>
      <c r="I91" s="99">
        <v>6.99</v>
      </c>
      <c r="J91" s="101">
        <f t="shared" si="3"/>
        <v>258.63</v>
      </c>
    </row>
    <row r="92" spans="1:10">
      <c r="A92" s="98">
        <v>23339</v>
      </c>
      <c r="B92" s="99" t="s">
        <v>285</v>
      </c>
      <c r="C92" s="99" t="s">
        <v>286</v>
      </c>
      <c r="D92" s="99" t="s">
        <v>164</v>
      </c>
      <c r="E92" s="99" t="s">
        <v>109</v>
      </c>
      <c r="F92" s="100">
        <v>41101</v>
      </c>
      <c r="G92" s="99">
        <f t="shared" si="2"/>
        <v>7</v>
      </c>
      <c r="H92" s="99">
        <v>41</v>
      </c>
      <c r="I92" s="99">
        <v>6</v>
      </c>
      <c r="J92" s="101">
        <f t="shared" si="3"/>
        <v>246</v>
      </c>
    </row>
    <row r="93" spans="1:10">
      <c r="A93" s="98">
        <v>23341</v>
      </c>
      <c r="B93" s="99" t="s">
        <v>287</v>
      </c>
      <c r="C93" s="99" t="s">
        <v>288</v>
      </c>
      <c r="D93" s="99" t="s">
        <v>232</v>
      </c>
      <c r="E93" s="99" t="s">
        <v>115</v>
      </c>
      <c r="F93" s="100">
        <v>41026</v>
      </c>
      <c r="G93" s="99">
        <f t="shared" si="2"/>
        <v>4</v>
      </c>
      <c r="H93" s="99">
        <v>77</v>
      </c>
      <c r="I93" s="99">
        <v>3</v>
      </c>
      <c r="J93" s="101">
        <f t="shared" si="3"/>
        <v>231</v>
      </c>
    </row>
    <row r="94" spans="1:10">
      <c r="A94" s="98">
        <v>23374</v>
      </c>
      <c r="B94" s="99" t="s">
        <v>289</v>
      </c>
      <c r="C94" s="99" t="s">
        <v>290</v>
      </c>
      <c r="D94" s="99" t="s">
        <v>186</v>
      </c>
      <c r="E94" s="99" t="s">
        <v>109</v>
      </c>
      <c r="F94" s="100">
        <v>41257</v>
      </c>
      <c r="G94" s="99">
        <f t="shared" si="2"/>
        <v>12</v>
      </c>
      <c r="H94" s="99">
        <v>57</v>
      </c>
      <c r="I94" s="99">
        <v>3.99</v>
      </c>
      <c r="J94" s="101">
        <f t="shared" si="3"/>
        <v>227.43</v>
      </c>
    </row>
    <row r="95" spans="1:10">
      <c r="A95" s="98">
        <v>23273</v>
      </c>
      <c r="B95" s="99" t="s">
        <v>291</v>
      </c>
      <c r="C95" s="99" t="s">
        <v>292</v>
      </c>
      <c r="D95" s="99" t="s">
        <v>126</v>
      </c>
      <c r="E95" s="99" t="s">
        <v>109</v>
      </c>
      <c r="F95" s="100">
        <v>41256</v>
      </c>
      <c r="G95" s="99">
        <f t="shared" si="2"/>
        <v>12</v>
      </c>
      <c r="H95" s="99">
        <v>22</v>
      </c>
      <c r="I95" s="99">
        <v>9.99</v>
      </c>
      <c r="J95" s="101">
        <f t="shared" si="3"/>
        <v>219.78</v>
      </c>
    </row>
    <row r="96" spans="1:10">
      <c r="A96" s="98">
        <v>23280</v>
      </c>
      <c r="B96" s="99" t="s">
        <v>293</v>
      </c>
      <c r="C96" s="99" t="s">
        <v>125</v>
      </c>
      <c r="D96" s="99" t="s">
        <v>148</v>
      </c>
      <c r="E96" s="99" t="s">
        <v>109</v>
      </c>
      <c r="F96" s="100">
        <v>41002</v>
      </c>
      <c r="G96" s="99">
        <f t="shared" si="2"/>
        <v>4</v>
      </c>
      <c r="H96" s="99">
        <v>30</v>
      </c>
      <c r="I96" s="99">
        <v>6.99</v>
      </c>
      <c r="J96" s="101">
        <f t="shared" si="3"/>
        <v>209.70000000000002</v>
      </c>
    </row>
    <row r="97" spans="1:10">
      <c r="A97" s="98">
        <v>23370</v>
      </c>
      <c r="B97" s="99" t="s">
        <v>294</v>
      </c>
      <c r="C97" s="99" t="s">
        <v>163</v>
      </c>
      <c r="D97" s="99" t="s">
        <v>232</v>
      </c>
      <c r="E97" s="99" t="s">
        <v>115</v>
      </c>
      <c r="F97" s="100">
        <v>41028</v>
      </c>
      <c r="G97" s="99">
        <f t="shared" si="2"/>
        <v>4</v>
      </c>
      <c r="H97" s="99">
        <v>63</v>
      </c>
      <c r="I97" s="99">
        <v>3</v>
      </c>
      <c r="J97" s="101">
        <f t="shared" si="3"/>
        <v>189</v>
      </c>
    </row>
    <row r="98" spans="1:10">
      <c r="A98" s="98">
        <v>23372</v>
      </c>
      <c r="B98" s="99" t="s">
        <v>295</v>
      </c>
      <c r="C98" s="99" t="s">
        <v>296</v>
      </c>
      <c r="D98" s="99" t="s">
        <v>197</v>
      </c>
      <c r="E98" s="99" t="s">
        <v>109</v>
      </c>
      <c r="F98" s="100">
        <v>41255</v>
      </c>
      <c r="G98" s="99">
        <f t="shared" si="2"/>
        <v>12</v>
      </c>
      <c r="H98" s="99">
        <v>22</v>
      </c>
      <c r="I98" s="99">
        <v>6.5</v>
      </c>
      <c r="J98" s="101">
        <f t="shared" si="3"/>
        <v>143</v>
      </c>
    </row>
    <row r="99" spans="1:10">
      <c r="A99" s="98">
        <v>23265</v>
      </c>
      <c r="B99" s="99" t="s">
        <v>297</v>
      </c>
      <c r="C99" s="99" t="s">
        <v>298</v>
      </c>
      <c r="D99" s="99" t="s">
        <v>126</v>
      </c>
      <c r="E99" s="99" t="s">
        <v>115</v>
      </c>
      <c r="F99" s="100">
        <v>41248</v>
      </c>
      <c r="G99" s="99">
        <f t="shared" si="2"/>
        <v>12</v>
      </c>
      <c r="H99" s="99">
        <v>14</v>
      </c>
      <c r="I99" s="99">
        <v>9.99</v>
      </c>
      <c r="J99" s="101">
        <f t="shared" si="3"/>
        <v>139.86000000000001</v>
      </c>
    </row>
    <row r="100" spans="1:10">
      <c r="A100" s="98">
        <v>23346</v>
      </c>
      <c r="B100" s="99" t="s">
        <v>299</v>
      </c>
      <c r="C100" s="99" t="s">
        <v>215</v>
      </c>
      <c r="D100" s="99" t="s">
        <v>126</v>
      </c>
      <c r="E100" s="99" t="s">
        <v>109</v>
      </c>
      <c r="F100" s="100">
        <v>41119</v>
      </c>
      <c r="G100" s="99">
        <f t="shared" si="2"/>
        <v>7</v>
      </c>
      <c r="H100" s="99">
        <v>13</v>
      </c>
      <c r="I100" s="99">
        <v>9.99</v>
      </c>
      <c r="J100" s="101">
        <f t="shared" si="3"/>
        <v>129.87</v>
      </c>
    </row>
    <row r="101" spans="1:10">
      <c r="A101" s="98">
        <v>23312</v>
      </c>
      <c r="B101" s="99" t="s">
        <v>300</v>
      </c>
      <c r="C101" s="99" t="s">
        <v>301</v>
      </c>
      <c r="D101" s="99" t="s">
        <v>186</v>
      </c>
      <c r="E101" s="99" t="s">
        <v>109</v>
      </c>
      <c r="F101" s="100">
        <v>41096</v>
      </c>
      <c r="G101" s="99">
        <f t="shared" si="2"/>
        <v>7</v>
      </c>
      <c r="H101" s="99">
        <v>28</v>
      </c>
      <c r="I101" s="99">
        <v>3.99</v>
      </c>
      <c r="J101" s="101">
        <f t="shared" si="3"/>
        <v>111.72</v>
      </c>
    </row>
    <row r="102" spans="1:10">
      <c r="A102" s="98">
        <v>23355</v>
      </c>
      <c r="B102" s="99" t="s">
        <v>302</v>
      </c>
      <c r="C102" s="99" t="s">
        <v>211</v>
      </c>
      <c r="D102" s="99" t="s">
        <v>173</v>
      </c>
      <c r="E102" s="99" t="s">
        <v>109</v>
      </c>
      <c r="F102" s="100">
        <v>41026</v>
      </c>
      <c r="G102" s="99">
        <f t="shared" si="2"/>
        <v>4</v>
      </c>
      <c r="H102" s="99">
        <v>16</v>
      </c>
      <c r="I102" s="99">
        <v>4.5</v>
      </c>
      <c r="J102" s="101">
        <f t="shared" si="3"/>
        <v>72</v>
      </c>
    </row>
    <row r="103" spans="1:10">
      <c r="A103" s="98">
        <v>23322</v>
      </c>
      <c r="B103" s="99" t="s">
        <v>303</v>
      </c>
      <c r="C103" s="99" t="s">
        <v>175</v>
      </c>
      <c r="D103" s="99" t="s">
        <v>232</v>
      </c>
      <c r="E103" s="99" t="s">
        <v>115</v>
      </c>
      <c r="F103" s="100">
        <v>41009</v>
      </c>
      <c r="G103" s="99">
        <f t="shared" si="2"/>
        <v>4</v>
      </c>
      <c r="H103" s="99">
        <v>20</v>
      </c>
      <c r="I103" s="99">
        <v>3</v>
      </c>
      <c r="J103" s="101">
        <f t="shared" si="3"/>
        <v>60</v>
      </c>
    </row>
    <row r="104" spans="1:10">
      <c r="A104" s="98">
        <v>23298</v>
      </c>
      <c r="B104" s="99" t="s">
        <v>304</v>
      </c>
      <c r="C104" s="99" t="s">
        <v>305</v>
      </c>
      <c r="D104" s="99" t="s">
        <v>173</v>
      </c>
      <c r="E104" s="99" t="s">
        <v>112</v>
      </c>
      <c r="F104" s="100">
        <v>41118</v>
      </c>
      <c r="G104" s="99">
        <f t="shared" si="2"/>
        <v>7</v>
      </c>
      <c r="H104" s="99">
        <v>12</v>
      </c>
      <c r="I104" s="99">
        <v>4.5</v>
      </c>
      <c r="J104" s="101">
        <f t="shared" si="3"/>
        <v>54</v>
      </c>
    </row>
    <row r="105" spans="1:10">
      <c r="A105" s="98">
        <v>23367</v>
      </c>
      <c r="B105" s="99" t="s">
        <v>306</v>
      </c>
      <c r="C105" s="99" t="s">
        <v>307</v>
      </c>
      <c r="D105" s="99" t="s">
        <v>173</v>
      </c>
      <c r="E105" s="99" t="s">
        <v>115</v>
      </c>
      <c r="F105" s="100">
        <v>41023</v>
      </c>
      <c r="G105" s="99">
        <f t="shared" si="2"/>
        <v>4</v>
      </c>
      <c r="H105" s="99">
        <v>10</v>
      </c>
      <c r="I105" s="99">
        <v>4.5</v>
      </c>
      <c r="J105" s="101">
        <f t="shared" si="3"/>
        <v>45</v>
      </c>
    </row>
    <row r="106" spans="1:10">
      <c r="A106" s="98">
        <v>23334</v>
      </c>
      <c r="B106" s="99" t="s">
        <v>308</v>
      </c>
      <c r="C106" s="99" t="s">
        <v>203</v>
      </c>
      <c r="D106" s="99" t="s">
        <v>232</v>
      </c>
      <c r="E106" s="99" t="s">
        <v>109</v>
      </c>
      <c r="F106" s="100">
        <v>41260</v>
      </c>
      <c r="G106" s="99">
        <f t="shared" si="2"/>
        <v>12</v>
      </c>
      <c r="H106" s="99">
        <v>14</v>
      </c>
      <c r="I106" s="99">
        <v>3</v>
      </c>
      <c r="J106" s="101">
        <f t="shared" si="3"/>
        <v>42</v>
      </c>
    </row>
    <row r="107" spans="1:10">
      <c r="A107" s="98">
        <v>23285</v>
      </c>
      <c r="B107" s="99" t="s">
        <v>309</v>
      </c>
      <c r="C107" s="99" t="s">
        <v>223</v>
      </c>
      <c r="D107" s="99" t="s">
        <v>195</v>
      </c>
      <c r="E107" s="99" t="s">
        <v>115</v>
      </c>
      <c r="F107" s="100">
        <v>41114</v>
      </c>
      <c r="G107" s="99">
        <f t="shared" si="2"/>
        <v>7</v>
      </c>
      <c r="H107" s="99">
        <v>9</v>
      </c>
      <c r="I107" s="99">
        <v>4.5</v>
      </c>
      <c r="J107" s="101">
        <f t="shared" si="3"/>
        <v>40.5</v>
      </c>
    </row>
    <row r="108" spans="1:10">
      <c r="A108" s="98">
        <v>23375</v>
      </c>
      <c r="B108" s="99" t="s">
        <v>310</v>
      </c>
      <c r="C108" s="99" t="s">
        <v>211</v>
      </c>
      <c r="D108" s="99" t="s">
        <v>148</v>
      </c>
      <c r="E108" s="99" t="s">
        <v>115</v>
      </c>
      <c r="F108" s="100">
        <v>41029</v>
      </c>
      <c r="G108" s="99">
        <f t="shared" si="2"/>
        <v>4</v>
      </c>
      <c r="H108" s="99">
        <v>5</v>
      </c>
      <c r="I108" s="99">
        <v>6.99</v>
      </c>
      <c r="J108" s="101">
        <f t="shared" si="3"/>
        <v>34.950000000000003</v>
      </c>
    </row>
    <row r="109" spans="1:10">
      <c r="A109" s="98">
        <v>23336</v>
      </c>
      <c r="B109" s="99" t="s">
        <v>311</v>
      </c>
      <c r="C109" s="99" t="s">
        <v>312</v>
      </c>
      <c r="D109" s="99" t="s">
        <v>195</v>
      </c>
      <c r="E109" s="99" t="s">
        <v>115</v>
      </c>
      <c r="F109" s="100">
        <v>41091</v>
      </c>
      <c r="G109" s="99">
        <f t="shared" si="2"/>
        <v>7</v>
      </c>
      <c r="H109" s="99">
        <v>7</v>
      </c>
      <c r="I109" s="99">
        <v>4.5</v>
      </c>
      <c r="J109" s="101">
        <f t="shared" si="3"/>
        <v>31.5</v>
      </c>
    </row>
    <row r="110" spans="1:10" ht="15.6" thickBot="1">
      <c r="A110" s="102">
        <v>23279</v>
      </c>
      <c r="B110" s="103" t="s">
        <v>313</v>
      </c>
      <c r="C110" s="103" t="s">
        <v>286</v>
      </c>
      <c r="D110" s="103" t="s">
        <v>232</v>
      </c>
      <c r="E110" s="103" t="s">
        <v>109</v>
      </c>
      <c r="F110" s="104">
        <v>41020</v>
      </c>
      <c r="G110" s="103">
        <f t="shared" si="2"/>
        <v>4</v>
      </c>
      <c r="H110" s="103">
        <v>10</v>
      </c>
      <c r="I110" s="103">
        <v>3</v>
      </c>
      <c r="J110" s="105">
        <f t="shared" si="3"/>
        <v>30</v>
      </c>
    </row>
    <row r="111" spans="1:10" ht="15.6" thickTop="1"/>
  </sheetData>
  <mergeCells count="1">
    <mergeCell ref="B1:C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5BC53-6D14-4E34-9EFF-D8501289BFA5}">
  <dimension ref="A3:G49"/>
  <sheetViews>
    <sheetView workbookViewId="0">
      <selection activeCell="C37" sqref="C37"/>
    </sheetView>
  </sheetViews>
  <sheetFormatPr defaultColWidth="9.1796875" defaultRowHeight="15"/>
  <cols>
    <col min="2" max="2" width="33.1796875" customWidth="1"/>
    <col min="3" max="3" width="16.08984375" customWidth="1"/>
    <col min="4" max="4" width="18.1796875" customWidth="1"/>
    <col min="5" max="5" width="13.81640625" customWidth="1"/>
    <col min="6" max="6" width="8.08984375" bestFit="1" customWidth="1"/>
  </cols>
  <sheetData>
    <row r="3" spans="1:7" ht="15.6">
      <c r="A3" s="106"/>
      <c r="B3" s="108" t="s">
        <v>318</v>
      </c>
      <c r="C3" s="108"/>
      <c r="D3" s="109"/>
      <c r="E3" s="106"/>
      <c r="F3" s="106"/>
      <c r="G3" s="30"/>
    </row>
    <row r="4" spans="1:7" ht="15.6">
      <c r="A4" s="106"/>
      <c r="B4" s="121" t="s">
        <v>96</v>
      </c>
      <c r="C4" s="121" t="s">
        <v>98</v>
      </c>
      <c r="D4" s="121" t="s">
        <v>97</v>
      </c>
      <c r="E4" s="106"/>
      <c r="F4" s="106"/>
      <c r="G4" s="30"/>
    </row>
    <row r="5" spans="1:7" ht="15.6">
      <c r="A5" s="106"/>
      <c r="B5" s="117">
        <v>23265</v>
      </c>
      <c r="C5" s="117" t="s">
        <v>298</v>
      </c>
      <c r="D5" s="117" t="s">
        <v>297</v>
      </c>
      <c r="E5" s="106"/>
      <c r="F5" s="106"/>
      <c r="G5" s="30"/>
    </row>
    <row r="6" spans="1:7" ht="15.6">
      <c r="A6" s="106"/>
      <c r="B6" s="118">
        <v>23315</v>
      </c>
      <c r="C6" s="118" t="s">
        <v>125</v>
      </c>
      <c r="D6" s="118" t="s">
        <v>243</v>
      </c>
      <c r="E6" s="106"/>
      <c r="F6" s="106"/>
      <c r="G6" s="30"/>
    </row>
    <row r="7" spans="1:7" ht="15.6">
      <c r="A7" s="106"/>
      <c r="B7" s="118">
        <v>23326</v>
      </c>
      <c r="C7" s="118" t="s">
        <v>227</v>
      </c>
      <c r="D7" s="118" t="s">
        <v>226</v>
      </c>
      <c r="E7" s="106"/>
      <c r="F7" s="106"/>
      <c r="G7" s="30"/>
    </row>
    <row r="8" spans="1:7" ht="15.6">
      <c r="A8" s="106"/>
      <c r="B8" s="118">
        <v>23367</v>
      </c>
      <c r="C8" s="118" t="s">
        <v>307</v>
      </c>
      <c r="D8" s="118" t="s">
        <v>306</v>
      </c>
      <c r="E8" s="106"/>
      <c r="F8" s="106"/>
      <c r="G8" s="30"/>
    </row>
    <row r="9" spans="1:7" ht="15.6">
      <c r="A9" s="106"/>
      <c r="B9" s="111"/>
      <c r="C9" s="111"/>
      <c r="D9" s="111"/>
      <c r="E9" s="106"/>
      <c r="F9" s="106"/>
      <c r="G9" s="30"/>
    </row>
    <row r="10" spans="1:7" ht="15.6">
      <c r="A10" s="106"/>
      <c r="B10" s="107" t="s">
        <v>317</v>
      </c>
      <c r="C10" s="111"/>
      <c r="D10" s="111"/>
      <c r="E10" s="106"/>
      <c r="F10" s="106"/>
      <c r="G10" s="30"/>
    </row>
    <row r="11" spans="1:7" ht="15.6">
      <c r="A11" s="106"/>
      <c r="B11" s="108" t="s">
        <v>319</v>
      </c>
      <c r="C11" s="110"/>
      <c r="D11" s="110"/>
      <c r="E11" s="106"/>
      <c r="F11" s="106"/>
      <c r="G11" s="30"/>
    </row>
    <row r="12" spans="1:7" ht="15.6">
      <c r="A12" s="106"/>
      <c r="B12" s="108" t="s">
        <v>324</v>
      </c>
      <c r="C12" s="109"/>
      <c r="D12" s="109"/>
      <c r="E12" s="106"/>
      <c r="F12" s="106"/>
      <c r="G12" s="30"/>
    </row>
    <row r="13" spans="1:7" ht="15.6">
      <c r="A13" s="106"/>
      <c r="B13" s="112"/>
      <c r="C13" s="113"/>
      <c r="D13" s="113"/>
      <c r="E13" s="106"/>
      <c r="F13" s="106"/>
      <c r="G13" s="30"/>
    </row>
    <row r="14" spans="1:7" ht="15.6">
      <c r="A14" s="106"/>
      <c r="B14" s="121" t="s">
        <v>96</v>
      </c>
      <c r="C14" s="121" t="s">
        <v>320</v>
      </c>
      <c r="D14" s="106"/>
      <c r="E14" s="106"/>
      <c r="F14" s="106"/>
      <c r="G14" s="30"/>
    </row>
    <row r="15" spans="1:7" ht="15.6">
      <c r="A15" s="106"/>
      <c r="B15" s="118">
        <v>23265</v>
      </c>
      <c r="C15" s="118" t="str">
        <f>VLOOKUP(B15,B4:D8,3,FALSE)</f>
        <v>Uriel Benton</v>
      </c>
      <c r="D15" s="106"/>
      <c r="E15" s="106"/>
      <c r="F15" s="106"/>
      <c r="G15" s="30"/>
    </row>
    <row r="16" spans="1:7" ht="15.6">
      <c r="A16" s="106"/>
      <c r="B16" s="118">
        <v>23315</v>
      </c>
      <c r="C16" s="118" t="str">
        <f>VLOOKUP(B16,B4:D8,3,0)</f>
        <v>Anika Tillman</v>
      </c>
      <c r="D16" s="106"/>
      <c r="E16" s="106"/>
      <c r="F16" s="106"/>
      <c r="G16" s="30"/>
    </row>
    <row r="17" spans="1:7" ht="15.6">
      <c r="A17" s="106"/>
      <c r="B17" s="106"/>
      <c r="C17" s="106"/>
      <c r="D17" s="106"/>
      <c r="E17" s="106"/>
      <c r="F17" s="106"/>
      <c r="G17" s="30"/>
    </row>
    <row r="18" spans="1:7" ht="15.6">
      <c r="A18" s="106"/>
      <c r="B18" s="106"/>
      <c r="C18" s="106"/>
      <c r="D18" s="106"/>
      <c r="E18" s="106"/>
      <c r="F18" s="106"/>
      <c r="G18" s="30"/>
    </row>
    <row r="19" spans="1:7" ht="15.6">
      <c r="A19" s="106"/>
      <c r="B19" s="106"/>
      <c r="C19" s="106"/>
      <c r="D19" s="106"/>
      <c r="E19" s="106"/>
      <c r="F19" s="106"/>
      <c r="G19" s="30"/>
    </row>
    <row r="20" spans="1:7" ht="15.6">
      <c r="A20" s="106"/>
      <c r="B20" s="107" t="s">
        <v>321</v>
      </c>
      <c r="C20" s="106"/>
      <c r="D20" s="106"/>
      <c r="E20" s="106"/>
      <c r="F20" s="106"/>
      <c r="G20" s="30"/>
    </row>
    <row r="21" spans="1:7" ht="15.6">
      <c r="A21" s="106"/>
      <c r="B21" s="107"/>
      <c r="C21" s="106"/>
      <c r="D21" s="106"/>
      <c r="E21" s="106"/>
      <c r="F21" s="106"/>
      <c r="G21" s="30"/>
    </row>
    <row r="22" spans="1:7" ht="15.6">
      <c r="A22" s="106"/>
      <c r="B22" s="108" t="s">
        <v>325</v>
      </c>
      <c r="C22" s="106"/>
      <c r="D22" s="106"/>
      <c r="E22" s="106"/>
      <c r="F22" s="106"/>
      <c r="G22" s="30"/>
    </row>
    <row r="23" spans="1:7" ht="15.6">
      <c r="A23" s="106"/>
      <c r="B23" s="107"/>
      <c r="C23" s="106"/>
      <c r="D23" s="106"/>
      <c r="E23" s="106"/>
      <c r="F23" s="106"/>
      <c r="G23" s="30"/>
    </row>
    <row r="24" spans="1:7" ht="15.6">
      <c r="A24" s="106"/>
      <c r="B24" s="121" t="s">
        <v>96</v>
      </c>
      <c r="C24" s="121" t="s">
        <v>100</v>
      </c>
      <c r="D24" s="106"/>
      <c r="E24" s="106"/>
      <c r="F24" s="106"/>
      <c r="G24" s="30"/>
    </row>
    <row r="25" spans="1:7" ht="15.6">
      <c r="A25" s="106"/>
      <c r="B25" s="118">
        <v>23265</v>
      </c>
      <c r="C25" s="118" t="str">
        <f>VLOOKUP(B25,'Vlookup Data'!A4:J110,5,FALSE)</f>
        <v>Retail</v>
      </c>
      <c r="D25" s="106"/>
      <c r="E25" s="106"/>
      <c r="F25" s="106"/>
      <c r="G25" s="30"/>
    </row>
    <row r="26" spans="1:7" ht="15.6">
      <c r="A26" s="106"/>
      <c r="B26" s="118">
        <v>23378</v>
      </c>
      <c r="C26" s="118" t="str">
        <f>VLOOKUP(B26,'Vlookup Data'!A5:J111,5,FALSE)</f>
        <v>Online</v>
      </c>
      <c r="D26" s="106"/>
      <c r="E26" s="106"/>
      <c r="F26" s="106"/>
      <c r="G26" s="30"/>
    </row>
    <row r="27" spans="1:7" ht="15.6">
      <c r="A27" s="106"/>
      <c r="B27" s="118">
        <v>23288</v>
      </c>
      <c r="C27" s="118" t="str">
        <f>VLOOKUP(B27,'Vlookup Data'!A6:J112,5,FALSE)</f>
        <v>Direct</v>
      </c>
      <c r="D27" s="106"/>
      <c r="E27" s="106"/>
      <c r="F27" s="106"/>
      <c r="G27" s="30"/>
    </row>
    <row r="28" spans="1:7" ht="15.6">
      <c r="A28" s="106"/>
      <c r="B28" s="118">
        <v>23347</v>
      </c>
      <c r="C28" s="118" t="str">
        <f>VLOOKUP(B28,'Vlookup Data'!A7:J113,5,FALSE)</f>
        <v>Online</v>
      </c>
      <c r="D28" s="106"/>
      <c r="E28" s="106"/>
      <c r="F28" s="106"/>
      <c r="G28" s="30"/>
    </row>
    <row r="29" spans="1:7" ht="15.6">
      <c r="A29" s="106"/>
      <c r="B29" s="110"/>
      <c r="C29" s="110"/>
      <c r="D29" s="106"/>
      <c r="E29" s="106"/>
      <c r="F29" s="106"/>
      <c r="G29" s="30"/>
    </row>
    <row r="30" spans="1:7" ht="15.6">
      <c r="A30" s="106"/>
      <c r="B30" s="110"/>
      <c r="C30" s="110"/>
      <c r="D30" s="106"/>
      <c r="E30" s="106"/>
      <c r="F30" s="106"/>
      <c r="G30" s="30"/>
    </row>
    <row r="31" spans="1:7" ht="15.6">
      <c r="A31" s="106"/>
      <c r="B31" s="30"/>
      <c r="C31" s="110"/>
      <c r="D31" s="106"/>
      <c r="E31" s="106"/>
      <c r="F31" s="106"/>
      <c r="G31" s="30"/>
    </row>
    <row r="32" spans="1:7" ht="15.6">
      <c r="A32" s="106"/>
      <c r="B32" s="107" t="s">
        <v>322</v>
      </c>
      <c r="C32" s="106"/>
      <c r="D32" s="106"/>
      <c r="E32" s="106"/>
      <c r="F32" s="106"/>
      <c r="G32" s="30"/>
    </row>
    <row r="33" spans="1:7" ht="15.6">
      <c r="A33" s="106"/>
      <c r="B33" s="114"/>
      <c r="C33" s="106"/>
      <c r="D33" s="106"/>
      <c r="E33" s="106"/>
      <c r="F33" s="106"/>
      <c r="G33" s="30"/>
    </row>
    <row r="34" spans="1:7" ht="15.6">
      <c r="A34" s="106"/>
      <c r="B34" s="115" t="s">
        <v>323</v>
      </c>
      <c r="C34" s="111"/>
      <c r="D34" s="111"/>
      <c r="E34" s="106"/>
      <c r="F34" s="106"/>
      <c r="G34" s="30"/>
    </row>
    <row r="35" spans="1:7" ht="15.6">
      <c r="A35" s="106"/>
      <c r="B35" s="114"/>
      <c r="C35" s="111"/>
      <c r="D35" s="111"/>
      <c r="E35" s="106"/>
      <c r="F35" s="106"/>
      <c r="G35" s="30"/>
    </row>
    <row r="36" spans="1:7" ht="15.6">
      <c r="A36" s="106"/>
      <c r="B36" s="120" t="s">
        <v>96</v>
      </c>
      <c r="C36" s="120" t="s">
        <v>100</v>
      </c>
      <c r="D36" s="120" t="s">
        <v>103</v>
      </c>
      <c r="E36" s="120" t="s">
        <v>105</v>
      </c>
      <c r="F36" s="106"/>
      <c r="G36" s="30"/>
    </row>
    <row r="37" spans="1:7" ht="15.6">
      <c r="A37" s="106"/>
      <c r="B37" s="118">
        <v>23353</v>
      </c>
      <c r="C37" s="118" t="str">
        <f>VLOOKUP(B37,'Vlookup Data'!A4:J110,5)</f>
        <v>Retail</v>
      </c>
      <c r="D37" s="118">
        <f>VLOOKUP(B37,'Vlookup Data'!A4:J110,8,FALSE)</f>
        <v>168</v>
      </c>
      <c r="E37" s="119">
        <f>VLOOKUP(B37,'Vlookup Data'!A4:J110,10,FALSE)</f>
        <v>2436</v>
      </c>
      <c r="F37" s="116"/>
      <c r="G37" s="30"/>
    </row>
    <row r="38" spans="1:7" ht="15.6">
      <c r="A38" s="106"/>
      <c r="B38" s="118">
        <v>23289</v>
      </c>
      <c r="C38" s="118" t="str">
        <f>VLOOKUP(B38,'Vlookup Data'!A5:J111,5)</f>
        <v>Online</v>
      </c>
      <c r="D38" s="118">
        <f>VLOOKUP(B38,'Vlookup Data'!A5:J111,8,FALSE)</f>
        <v>166</v>
      </c>
      <c r="E38" s="119">
        <f>VLOOKUP(B38,'Vlookup Data'!A5:J111,10,FALSE)</f>
        <v>2407</v>
      </c>
      <c r="F38" s="106"/>
      <c r="G38" s="30"/>
    </row>
    <row r="39" spans="1:7" ht="15.6">
      <c r="A39" s="106"/>
      <c r="B39" s="118">
        <v>23378</v>
      </c>
      <c r="C39" s="118" t="str">
        <f>VLOOKUP(B39,'Vlookup Data'!A6:J112,5)</f>
        <v>Online</v>
      </c>
      <c r="D39" s="118">
        <f>VLOOKUP(B39,'Vlookup Data'!A6:J112,8,FALSE)</f>
        <v>157</v>
      </c>
      <c r="E39" s="119">
        <f>VLOOKUP(B39,'Vlookup Data'!A6:J112,10,FALSE)</f>
        <v>2276.5</v>
      </c>
      <c r="F39" s="106"/>
      <c r="G39" s="30"/>
    </row>
    <row r="40" spans="1:7" ht="15.6">
      <c r="A40" s="106"/>
      <c r="B40" s="118">
        <v>23283</v>
      </c>
      <c r="C40" s="118" t="str">
        <f>VLOOKUP(B40,'Vlookup Data'!A7:J113,5)</f>
        <v>Online</v>
      </c>
      <c r="D40" s="118">
        <f>VLOOKUP(B40,'Vlookup Data'!A7:J113,8,FALSE)</f>
        <v>142</v>
      </c>
      <c r="E40" s="119">
        <f>VLOOKUP(B40,'Vlookup Data'!A7:J113,10,FALSE)</f>
        <v>2059</v>
      </c>
      <c r="F40" s="106"/>
      <c r="G40" s="30"/>
    </row>
    <row r="41" spans="1:7" ht="15.6">
      <c r="A41" s="106"/>
      <c r="B41" s="118">
        <v>23324</v>
      </c>
      <c r="C41" s="118" t="str">
        <f>VLOOKUP(B41,'Vlookup Data'!A8:J114,5)</f>
        <v>Online</v>
      </c>
      <c r="D41" s="118">
        <f>VLOOKUP(B41,'Vlookup Data'!A8:J114,8,FALSE)</f>
        <v>193</v>
      </c>
      <c r="E41" s="119">
        <f>VLOOKUP(B41,'Vlookup Data'!A8:J114,10,FALSE)</f>
        <v>1928.07</v>
      </c>
      <c r="F41" s="106"/>
      <c r="G41" s="30"/>
    </row>
    <row r="42" spans="1:7" ht="15.6">
      <c r="A42" s="106"/>
      <c r="B42" s="118">
        <v>23303</v>
      </c>
      <c r="C42" s="118" t="str">
        <f>VLOOKUP(B42,'Vlookup Data'!A9:J115,5)</f>
        <v>Retail</v>
      </c>
      <c r="D42" s="118">
        <f>VLOOKUP(B42,'Vlookup Data'!A4:J110,8,FALSE)</f>
        <v>176</v>
      </c>
      <c r="E42" s="119">
        <f>VLOOKUP(B42,'Vlookup Data'!A4:J110,10,FALSE)</f>
        <v>2552</v>
      </c>
      <c r="F42" s="106"/>
      <c r="G42" s="30"/>
    </row>
    <row r="43" spans="1:7" ht="15.6">
      <c r="A43" s="106"/>
      <c r="B43" s="106"/>
      <c r="C43" s="106"/>
      <c r="D43" s="106"/>
      <c r="E43" s="106"/>
      <c r="F43" s="106"/>
      <c r="G43" s="30"/>
    </row>
    <row r="44" spans="1:7" ht="15.6">
      <c r="A44" s="106"/>
      <c r="B44" s="30"/>
      <c r="C44" s="30"/>
      <c r="D44" s="30"/>
      <c r="E44" s="30"/>
      <c r="F44" s="106"/>
      <c r="G44" s="30"/>
    </row>
    <row r="45" spans="1:7" ht="15.6">
      <c r="A45" s="106"/>
      <c r="B45" s="30"/>
      <c r="C45" s="30"/>
      <c r="D45" s="30"/>
      <c r="E45" s="30"/>
      <c r="F45" s="30"/>
      <c r="G45" s="30"/>
    </row>
    <row r="46" spans="1:7" ht="15.6">
      <c r="A46" s="106"/>
      <c r="B46" s="30"/>
      <c r="C46" s="30"/>
      <c r="D46" s="30"/>
      <c r="E46" s="30"/>
      <c r="F46" s="30"/>
      <c r="G46" s="30"/>
    </row>
    <row r="47" spans="1:7" ht="15.6">
      <c r="A47" s="106"/>
      <c r="B47" s="30"/>
      <c r="C47" s="30"/>
      <c r="D47" s="30"/>
      <c r="E47" s="30"/>
      <c r="F47" s="30"/>
      <c r="G47" s="30"/>
    </row>
    <row r="48" spans="1:7" ht="15.6">
      <c r="A48" s="106"/>
      <c r="B48" s="30"/>
      <c r="C48" s="30"/>
      <c r="D48" s="30"/>
      <c r="E48" s="30"/>
      <c r="F48" s="30"/>
      <c r="G48" s="30"/>
    </row>
    <row r="49" spans="1:7" ht="15.6">
      <c r="A49" s="106"/>
      <c r="B49" s="30"/>
      <c r="C49" s="30"/>
      <c r="D49" s="30"/>
      <c r="E49" s="30"/>
      <c r="F49" s="30"/>
      <c r="G49" s="3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Cell Referencing</vt:lpstr>
      <vt:lpstr>Conditional Formatting</vt:lpstr>
      <vt:lpstr>Math &amp; Stat Functions</vt:lpstr>
      <vt:lpstr>Dataset</vt:lpstr>
      <vt:lpstr>Sumif</vt:lpstr>
      <vt:lpstr>Countif</vt:lpstr>
      <vt:lpstr>Vlookup Data</vt:lpstr>
      <vt:lpstr>Vlookup Problem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Josiah Joseph</dc:creator>
  <cp:lastModifiedBy>Juliet Egble</cp:lastModifiedBy>
  <dcterms:created xsi:type="dcterms:W3CDTF">2021-07-01T16:54:15Z</dcterms:created>
  <dcterms:modified xsi:type="dcterms:W3CDTF">2023-12-26T16:26:21Z</dcterms:modified>
</cp:coreProperties>
</file>