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0985" windowHeight="10650"/>
  </bookViews>
  <sheets>
    <sheet name="Funções e atribuições" sheetId="1" r:id="rId1"/>
    <sheet name="despesas" sheetId="2" r:id="rId2"/>
    <sheet name="fluxo de caixa" sheetId="3" r:id="rId3"/>
    <sheet name="premissas impostos" sheetId="4" r:id="rId4"/>
    <sheet name="Organograma" sheetId="5" r:id="rId5"/>
    <sheet name="RASCI" sheetId="6" r:id="rId6"/>
  </sheets>
  <calcPr calcId="145621"/>
</workbook>
</file>

<file path=xl/calcChain.xml><?xml version="1.0" encoding="utf-8"?>
<calcChain xmlns="http://schemas.openxmlformats.org/spreadsheetml/2006/main">
  <c r="I23" i="2" l="1"/>
  <c r="I22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I18" i="2" s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C15" i="2"/>
  <c r="C16" i="2"/>
  <c r="I16" i="2" s="1"/>
  <c r="C17" i="2"/>
  <c r="I17" i="2" s="1"/>
  <c r="C18" i="2"/>
  <c r="C19" i="2"/>
  <c r="C20" i="2"/>
  <c r="C14" i="2"/>
  <c r="I14" i="2" s="1"/>
  <c r="F21" i="2" l="1"/>
  <c r="F24" i="2" s="1"/>
  <c r="E8" i="3" s="1"/>
  <c r="D21" i="2"/>
  <c r="D24" i="2" s="1"/>
  <c r="C8" i="3" s="1"/>
  <c r="E21" i="2"/>
  <c r="E24" i="2" s="1"/>
  <c r="D8" i="3" s="1"/>
  <c r="H21" i="2"/>
  <c r="H24" i="2" s="1"/>
  <c r="G8" i="3" s="1"/>
  <c r="G21" i="2"/>
  <c r="G24" i="2" s="1"/>
  <c r="G26" i="2" s="1"/>
  <c r="F5" i="3" s="1"/>
  <c r="F8" i="3"/>
  <c r="F26" i="2"/>
  <c r="E5" i="3" s="1"/>
  <c r="I15" i="2"/>
  <c r="C21" i="2"/>
  <c r="C24" i="2" s="1"/>
  <c r="I20" i="2"/>
  <c r="I19" i="2"/>
  <c r="E26" i="2" l="1"/>
  <c r="D5" i="3" s="1"/>
  <c r="D26" i="2"/>
  <c r="C5" i="3" s="1"/>
  <c r="I21" i="2"/>
  <c r="I24" i="2" s="1"/>
  <c r="E7" i="3"/>
  <c r="E9" i="3" s="1"/>
  <c r="E10" i="3" s="1"/>
  <c r="E12" i="3" s="1"/>
  <c r="E14" i="3" s="1"/>
  <c r="E17" i="3" s="1"/>
  <c r="E6" i="3"/>
  <c r="C26" i="2"/>
  <c r="B8" i="3"/>
  <c r="F6" i="3"/>
  <c r="F7" i="3" s="1"/>
  <c r="F9" i="3" s="1"/>
  <c r="F10" i="3" s="1"/>
  <c r="F12" i="3" s="1"/>
  <c r="F14" i="3" s="1"/>
  <c r="F17" i="3" s="1"/>
  <c r="D6" i="3"/>
  <c r="D7" i="3" s="1"/>
  <c r="D9" i="3" s="1"/>
  <c r="C6" i="3"/>
  <c r="C7" i="3" s="1"/>
  <c r="C9" i="3" s="1"/>
  <c r="I25" i="2"/>
  <c r="C10" i="3" l="1"/>
  <c r="C12" i="3" s="1"/>
  <c r="C14" i="3" s="1"/>
  <c r="C17" i="3" s="1"/>
  <c r="D10" i="3"/>
  <c r="D12" i="3" s="1"/>
  <c r="D14" i="3" s="1"/>
  <c r="D17" i="3" s="1"/>
  <c r="H26" i="2"/>
  <c r="G5" i="3" s="1"/>
  <c r="I29" i="2"/>
  <c r="B5" i="3"/>
  <c r="I26" i="2" l="1"/>
  <c r="B6" i="3"/>
  <c r="B7" i="3" s="1"/>
  <c r="B9" i="3" s="1"/>
  <c r="B10" i="3" s="1"/>
  <c r="B12" i="3" s="1"/>
  <c r="B14" i="3" s="1"/>
  <c r="B17" i="3" s="1"/>
  <c r="B36" i="3" s="1"/>
  <c r="G6" i="3"/>
  <c r="G7" i="3" s="1"/>
  <c r="G9" i="3" s="1"/>
  <c r="G10" i="3" s="1"/>
  <c r="G12" i="3" s="1"/>
  <c r="G14" i="3" s="1"/>
  <c r="G17" i="3" s="1"/>
  <c r="B35" i="3" l="1"/>
</calcChain>
</file>

<file path=xl/sharedStrings.xml><?xml version="1.0" encoding="utf-8"?>
<sst xmlns="http://schemas.openxmlformats.org/spreadsheetml/2006/main" count="127" uniqueCount="97">
  <si>
    <t>Profissional</t>
  </si>
  <si>
    <t>R$/h</t>
  </si>
  <si>
    <t>Horas necessárias</t>
  </si>
  <si>
    <t>Mês 1</t>
  </si>
  <si>
    <t>Mês 2</t>
  </si>
  <si>
    <t>Mês 3</t>
  </si>
  <si>
    <t>Mês 4</t>
  </si>
  <si>
    <t>Mês 5</t>
  </si>
  <si>
    <t>Mês 6</t>
  </si>
  <si>
    <t>Advogado 3o</t>
  </si>
  <si>
    <t>Gerente de Projeto</t>
  </si>
  <si>
    <t>Valor total do projeto base custo de implantação com teto máximo</t>
  </si>
  <si>
    <t>Custo das licenças</t>
  </si>
  <si>
    <t>Custo do registro</t>
  </si>
  <si>
    <t>Lucro</t>
  </si>
  <si>
    <t>Estimativa faturas emitidas</t>
  </si>
  <si>
    <t>Fluxo de caixa</t>
  </si>
  <si>
    <t>(+) Receitas</t>
  </si>
  <si>
    <t>(-) Impostos</t>
  </si>
  <si>
    <t>(=) Receita líquida</t>
  </si>
  <si>
    <t>(=) Lucro bruto</t>
  </si>
  <si>
    <t>(-) Depreciação</t>
  </si>
  <si>
    <t>(=) Lucro operacional</t>
  </si>
  <si>
    <t>(-) Imposto de renda</t>
  </si>
  <si>
    <t>(=) Lucro líquido</t>
  </si>
  <si>
    <t>(-) Investimentos</t>
  </si>
  <si>
    <t>(+) Depreciação</t>
  </si>
  <si>
    <t>(=)Fluxo de caixa livre</t>
  </si>
  <si>
    <t xml:space="preserve">O que se considera como empresa de pequeno porte (EPP) para efeito do Simples? </t>
  </si>
  <si>
    <t>Considera-se EPP, para efeito do Simples, a pessoa jurídica que tenha auferido, no ano-calendário, receita bruta superior a R$120.000,00 (cento e vinte mil reais) e igual ou inferior a R$1.200.000,00 (um milhão e duzentos mil reais).</t>
  </si>
  <si>
    <t>NOTA:</t>
  </si>
  <si>
    <t xml:space="preserve">No caso de período inferior a 12 meses, qual o limite da receita bruta a ser considerado para efeito de enquadramento como ME ou EPP? </t>
  </si>
  <si>
    <t>Para a pessoa jurídica que iniciar atividade no próprio ano-calendário da opção, os limites para a ME e para a EPP serão proporcionais ao número de meses em que houver exercido atividade, desconsideradas as frações de meses.</t>
  </si>
  <si>
    <t>Considera-se início de atividade, o momento da primeira operação após a constituição e integralização do capital, que traga mutação no patrimônio da pessoa jurídica, sendo irrelevante se a alteração é de ordem qualitativa ou quantitativa.</t>
  </si>
  <si>
    <t>Na hipótese de início de atividade no ano-calendário imediatamente anterior ao da opção, os valores limites para a ME, R$10.000,00 (dez mil reais), e para a EPP, R$100.000,00 (cem mil reais), serão multiplicados pelo número de meses de funcionamento naquele período, também desconsiderando-se as frações de meses.</t>
  </si>
  <si>
    <t>Se o valor acumulado da receita bruta no ano-calendário de início de atividade for superior a R$100.000,00 (cem mil reais) multiplicado pelo número de meses de funcionamento, a pessoa jurídica estará obrigada ao pagamento da totalidade ou diferença dos impostos e contribuições devidos de conformidade com as normas gerais de incidência, desde o primeiro mês de início de atividade. Caso o pagamento ocorra antes do início de procedimento de ofício, incidirão apenas juros de mora, determinados segundo as normas previstas para o imposto de renda.</t>
  </si>
  <si>
    <t xml:space="preserve">Quais os benefícios concedidos à pessoa jurídica que optar por se inscrever no Simples? </t>
  </si>
  <si>
    <t>A pessoa jurídica que optar por se inscrever no Simples terá os seguintes benefícios:</t>
  </si>
  <si>
    <t>a. tributação com alíquotas mais favorecidas e progressivas, de acordo com a receita bruta auferida;</t>
  </si>
  <si>
    <t>b. recolhimento unificado e centralizado de impostos e contribuições federais, com a utilização de um único DARF (DARF-Simples), podendo, inclusive, incluir impostos estaduais e municipais, quando existirem convênios firmados com essa finalidade;</t>
  </si>
  <si>
    <t>c. cálculo simplificado do valor a ser recolhido, apurado com base na aplicação de alíquotas unificadas e progressivas, fixadas em lei, incidentes sobre uma única base, a receita bruta mensal;</t>
  </si>
  <si>
    <t>d. dispensa da obrigatoriedade de escrituração comercial para fins fiscais, desde que mantenha em boa ordem e guarda, enquanto não decorrido o prazo decadencial e não prescritas eventuais ações, os Livros Caixa e Registro de Inventário, e todos os documentos que serviram de base para a escrituração;</t>
  </si>
  <si>
    <t xml:space="preserve">O Simples abrange o recolhimento unificado de quais tributos e contribuições? </t>
  </si>
  <si>
    <t>a. Imposto sobre a Renda da Pessoa Jurídica (IRPJ);</t>
  </si>
  <si>
    <t>b. Contribuição para os Programas de Integração Social e de Formação do Patrimônio do Servidor Público - PIS/Pasep;</t>
  </si>
  <si>
    <t>c. Contribuição Social sobre o Lucro Líquido (CSLL);</t>
  </si>
  <si>
    <t>d. Contribuição para Financiamento da Seguridade Social (Cofins);</t>
  </si>
  <si>
    <t>e. Imposto sobre Produtos Industrializados (IPI);</t>
  </si>
  <si>
    <t>A Lei n o 9.964, de 2000 (art. 10) dispõe que o tratamento tributário simplificado e favorecido das microempresas e das empresas de pequeno porte é o estabelecido pela Lei n o 9.317, de 1996, e alterações posteriores, não se aplicando, para esse efeito, as normas constantes da Lei n o 9.841, de 1999 (Estatuto das Microempresas e Empresas de Pequeno Porte).</t>
  </si>
  <si>
    <t>Exemplo 1 : Uma empresa entrou em atividade no dia 5 de setembro do ano-calendário. Considera-se o período de 3 (três) meses completos (outubro, novembro e dezembro), sendo, nesse caso, o limite para enquadramento como ME o de R$30.000,00 (trinta mil reais) e como EPP o de R$300.000,00 (trezentos mil reais).</t>
  </si>
  <si>
    <t>Exemplo 2 : Uma empresa entrou em atividade no dia 5 de dezembro do ano-calendário. Considera-se o período de um mês completo (dezembro), sendo, nesse caso, o limite para enquadramento como ME o de R$10.000,00 (dez mil reais) e como EPP o de R$100.000,00 (cem mil reais).</t>
  </si>
  <si>
    <t>e. dispensa a pessoa jurídica do pagamento das contribuições instituídas pela União, destinadas ao Sesc, ao Sesi, ao Senai, ao Senac, ao Sebrae, e seus congêneres, bem assim as relativas ao salário-educação e à Contribuição Sindical Patronal ( IN SRF n o 355, de 2003, art. 5 o , § 7 o );</t>
  </si>
  <si>
    <t>f. dispensa a pessoa jurídica da sujeição à retenção na fonte de tributos e contribuições, por parte dos órgãos da administração federal direta, das autarquias e das fundações federais (Lei n o 9.430, de 1996, art. 60; e IN SRF n o 306, de 2003, art. 25, XI);</t>
  </si>
  <si>
    <t>g. isenção dos rendimentos distribuídos aos sócios e ao titular, na fonte e na declaração de ajuste do beneficiário, exceto os que corresponderem a pró-labore , aluguéis e serviços prestados, limitado ao saldo do livro caixa, desde que não ultrapasse a Receita Bruta.</t>
  </si>
  <si>
    <t>A inscrição no Simples implica pagamento mensal unificado dos seguintes impostos e contribuições (Lei n o 9.317, de 1996, art. 3 o , § 1 o ; e IN SRF n º 355, de 2003, art. 5 o , § 1 o ):</t>
  </si>
  <si>
    <t>f. Contribuições para a Seguridade Social, a cargo da pessoa jurídica, de que tratam o art. 22 da Lei n o 8.212, de 1991 e o art. 25 da Lei n o 8.870, de 1994</t>
  </si>
  <si>
    <t>http://www.receita.fazenda.gov.br/pessoajuridica/dipj/2005/pergresp2005/pr108a200.htm - em 23/02/2014</t>
  </si>
  <si>
    <t>Tabela S8: Percentuais diferenciados aplicáveis às EPP, quando contribuintes do IPI</t>
  </si>
  <si>
    <t xml:space="preserve">Receita Bruta Acumulada (em R$) </t>
  </si>
  <si>
    <t xml:space="preserve">Alíquotas </t>
  </si>
  <si>
    <t xml:space="preserve">Até 240.000,00 </t>
  </si>
  <si>
    <t xml:space="preserve">De 240.000,01 a 360.000,00 </t>
  </si>
  <si>
    <t xml:space="preserve">De 360.000,01 a 480.000,00 </t>
  </si>
  <si>
    <t xml:space="preserve">De 480.000,01 a 600.000,00 </t>
  </si>
  <si>
    <t xml:space="preserve">De 600.000,01 a 720.000,00 </t>
  </si>
  <si>
    <t xml:space="preserve">De 720.000,01 a 840.000,00 </t>
  </si>
  <si>
    <t xml:space="preserve">De 840.000,01 a 960.000,00 </t>
  </si>
  <si>
    <t xml:space="preserve">De 960.000,01 a 1.080.000,00 </t>
  </si>
  <si>
    <t xml:space="preserve">De 1.080.000,01 a 1.200.000,00 </t>
  </si>
  <si>
    <t xml:space="preserve">Acima de 1.200.000,00 </t>
  </si>
  <si>
    <t>IRR</t>
  </si>
  <si>
    <t>NPV</t>
  </si>
  <si>
    <t>Investimento inicial</t>
  </si>
  <si>
    <t>Taxa de juros capital de giro</t>
  </si>
  <si>
    <t>(-) Despesas operacionais</t>
  </si>
  <si>
    <t>(-) Despesas financeiras</t>
  </si>
  <si>
    <t>Função</t>
  </si>
  <si>
    <t>Gerente de projeto</t>
  </si>
  <si>
    <t>Analista Sr.</t>
  </si>
  <si>
    <t>Analista Pl.</t>
  </si>
  <si>
    <t>Analista Jr.</t>
  </si>
  <si>
    <t>Atribuições</t>
  </si>
  <si>
    <t>Coordenar o trabalho dos analistas Jrs, revisar a qualidade das tarefas e aprovar a entrega dos trabalhos de acordo com as especificações técnicas do projeto. Redimir possíveis dúvidas técnicas junto ao cliente com relação ao hardware e/ ou conflitos de software. Dar suporte aos testes de sistema e validar a performance do aplicativo. Fazer a especificação dos celulares.</t>
  </si>
  <si>
    <t>Trabalhar na programação e interface do aplicativo e validar o trabalho junto ao programador Sr.</t>
  </si>
  <si>
    <t>Carga de trabalho mensal</t>
  </si>
  <si>
    <t>184,2h</t>
  </si>
  <si>
    <t>40h</t>
  </si>
  <si>
    <t>Remuneração por h</t>
  </si>
  <si>
    <t>Organograma</t>
  </si>
  <si>
    <t>Total por profissional/ despesas</t>
  </si>
  <si>
    <t>Valor mensal custo</t>
  </si>
  <si>
    <t>Trabalhar na programação do aplicativo de acordo com o escopo do projeto. Executar testes do aplicativo e validar a performance do aplicativo junto ao supervisor Sr.</t>
  </si>
  <si>
    <t>Coordenar time de projeto, fazer a interface com o cliente e executar controles para o cumprimento do escopo , custo e prazo do projeto. Contratar advogado 3o para avaliação da lei 12619.</t>
  </si>
  <si>
    <t>Avaliar e interpretar a lei 12619 para que o aplicativo esteja de acordo com o exigido na lei. Avaliar o contrato entre a empresa e o cliente.</t>
  </si>
  <si>
    <t>Despesas com pessoal</t>
  </si>
  <si>
    <t>Valor máximo do projeto (15% de lucro)</t>
  </si>
  <si>
    <t>RASCI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</si>
</sst>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2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68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14" xfId="0" applyBorder="1" applyAlignment="1">
      <alignment wrapText="1"/>
    </xf>
    <xf numFmtId="44" fontId="0" fillId="0" borderId="15" xfId="1" applyFont="1" applyBorder="1"/>
    <xf numFmtId="0" fontId="0" fillId="0" borderId="4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44" fontId="0" fillId="0" borderId="16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3" borderId="0" xfId="0" applyFill="1"/>
    <xf numFmtId="44" fontId="0" fillId="3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0" fontId="2" fillId="4" borderId="0" xfId="0" applyFont="1" applyFill="1"/>
    <xf numFmtId="44" fontId="2" fillId="4" borderId="0" xfId="0" applyNumberFormat="1" applyFont="1" applyFill="1"/>
    <xf numFmtId="0" fontId="2" fillId="0" borderId="0" xfId="0" applyFont="1"/>
    <xf numFmtId="44" fontId="2" fillId="0" borderId="0" xfId="0" applyNumberFormat="1" applyFont="1"/>
    <xf numFmtId="0" fontId="2" fillId="2" borderId="0" xfId="0" applyFont="1" applyFill="1"/>
    <xf numFmtId="44" fontId="2" fillId="2" borderId="0" xfId="0" applyNumberFormat="1" applyFont="1" applyFill="1"/>
    <xf numFmtId="44" fontId="0" fillId="0" borderId="15" xfId="0" applyNumberFormat="1" applyBorder="1"/>
    <xf numFmtId="0" fontId="0" fillId="0" borderId="15" xfId="0" applyBorder="1"/>
    <xf numFmtId="0" fontId="0" fillId="3" borderId="1" xfId="0" applyFill="1" applyBorder="1"/>
    <xf numFmtId="44" fontId="0" fillId="3" borderId="1" xfId="0" applyNumberFormat="1" applyFill="1" applyBorder="1"/>
    <xf numFmtId="0" fontId="0" fillId="3" borderId="15" xfId="0" applyFill="1" applyBorder="1"/>
    <xf numFmtId="44" fontId="0" fillId="3" borderId="15" xfId="0" applyNumberFormat="1" applyFill="1" applyBorder="1"/>
    <xf numFmtId="10" fontId="2" fillId="2" borderId="0" xfId="0" applyNumberFormat="1" applyFont="1" applyFill="1"/>
    <xf numFmtId="8" fontId="2" fillId="2" borderId="0" xfId="0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'fluxo de caixa'!$A$17</c:f>
              <c:strCache>
                <c:ptCount val="1"/>
                <c:pt idx="0">
                  <c:v>(=)Fluxo de caixa livre</c:v>
                </c:pt>
              </c:strCache>
            </c:strRef>
          </c:tx>
          <c:invertIfNegative val="0"/>
          <c:cat>
            <c:strRef>
              <c:f>'fluxo de caixa'!$B$4:$G$4</c:f>
              <c:strCache>
                <c:ptCount val="6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</c:strCache>
            </c:strRef>
          </c:cat>
          <c:val>
            <c:numRef>
              <c:f>'fluxo de caixa'!$B$17:$G$17</c:f>
              <c:numCache>
                <c:formatCode>_("R$"* #,##0.00_);_("R$"* \(#,##0.00\);_("R$"* "-"??_);_(@_)</c:formatCode>
                <c:ptCount val="6"/>
                <c:pt idx="0">
                  <c:v>-5159.7209095999924</c:v>
                </c:pt>
                <c:pt idx="1">
                  <c:v>-5159.7209095999924</c:v>
                </c:pt>
                <c:pt idx="2">
                  <c:v>-4669.660749599997</c:v>
                </c:pt>
                <c:pt idx="3">
                  <c:v>-5818.2392495999948</c:v>
                </c:pt>
                <c:pt idx="4">
                  <c:v>-5818.2392495999948</c:v>
                </c:pt>
                <c:pt idx="5">
                  <c:v>74184.61679999996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46006144"/>
        <c:axId val="246007680"/>
      </c:barChart>
      <c:catAx>
        <c:axId val="24600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6007680"/>
        <c:crosses val="autoZero"/>
        <c:auto val="1"/>
        <c:lblAlgn val="ctr"/>
        <c:lblOffset val="100"/>
        <c:noMultiLvlLbl val="0"/>
      </c:catAx>
      <c:valAx>
        <c:axId val="246007680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6006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18</xdr:row>
      <xdr:rowOff>38100</xdr:rowOff>
    </xdr:from>
    <xdr:to>
      <xdr:col>4</xdr:col>
      <xdr:colOff>990600</xdr:colOff>
      <xdr:row>32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ceita.fazenda.gov.br/pessoajuridica/dipj/2005/pergresp2005/pr108a200.htm%20-%20em%2023/02/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workbookViewId="0">
      <selection activeCell="B17" sqref="B17"/>
    </sheetView>
  </sheetViews>
  <sheetFormatPr defaultRowHeight="15" x14ac:dyDescent="0.25"/>
  <cols>
    <col min="1" max="1" width="18.28515625" bestFit="1" customWidth="1"/>
    <col min="2" max="2" width="68.85546875" customWidth="1"/>
    <col min="3" max="3" width="17.85546875" customWidth="1"/>
    <col min="4" max="4" width="13.7109375" bestFit="1" customWidth="1"/>
  </cols>
  <sheetData>
    <row r="1" spans="1:4" ht="15.75" thickBot="1" x14ac:dyDescent="0.3">
      <c r="A1" s="22"/>
    </row>
    <row r="2" spans="1:4" ht="30.75" thickBot="1" x14ac:dyDescent="0.3">
      <c r="A2" s="35" t="s">
        <v>76</v>
      </c>
      <c r="B2" s="37" t="s">
        <v>81</v>
      </c>
      <c r="C2" s="30" t="s">
        <v>84</v>
      </c>
      <c r="D2" s="30" t="s">
        <v>87</v>
      </c>
    </row>
    <row r="3" spans="1:4" ht="45.75" thickBot="1" x14ac:dyDescent="0.3">
      <c r="A3" s="35" t="s">
        <v>77</v>
      </c>
      <c r="B3" s="27" t="s">
        <v>92</v>
      </c>
      <c r="C3" s="31" t="s">
        <v>85</v>
      </c>
      <c r="D3" s="32">
        <v>100</v>
      </c>
    </row>
    <row r="4" spans="1:4" ht="75.75" thickBot="1" x14ac:dyDescent="0.3">
      <c r="A4" s="35" t="s">
        <v>78</v>
      </c>
      <c r="B4" s="27" t="s">
        <v>82</v>
      </c>
      <c r="C4" s="31" t="s">
        <v>85</v>
      </c>
      <c r="D4" s="32">
        <v>80</v>
      </c>
    </row>
    <row r="5" spans="1:4" ht="45.75" thickBot="1" x14ac:dyDescent="0.3">
      <c r="A5" s="35" t="s">
        <v>79</v>
      </c>
      <c r="B5" s="27" t="s">
        <v>91</v>
      </c>
      <c r="C5" s="31" t="s">
        <v>85</v>
      </c>
      <c r="D5" s="32">
        <v>50</v>
      </c>
    </row>
    <row r="6" spans="1:4" ht="30.75" thickBot="1" x14ac:dyDescent="0.3">
      <c r="A6" s="35" t="s">
        <v>80</v>
      </c>
      <c r="B6" s="27" t="s">
        <v>83</v>
      </c>
      <c r="C6" s="31" t="s">
        <v>85</v>
      </c>
      <c r="D6" s="32">
        <v>40</v>
      </c>
    </row>
    <row r="7" spans="1:4" ht="30.75" thickBot="1" x14ac:dyDescent="0.3">
      <c r="A7" s="36" t="s">
        <v>9</v>
      </c>
      <c r="B7" s="29" t="s">
        <v>93</v>
      </c>
      <c r="C7" s="33" t="s">
        <v>86</v>
      </c>
      <c r="D7" s="34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topLeftCell="A7" workbookViewId="0">
      <selection activeCell="I26" sqref="I26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6.7109375" bestFit="1" customWidth="1"/>
    <col min="4" max="7" width="13.28515625" bestFit="1" customWidth="1"/>
    <col min="8" max="8" width="15" bestFit="1" customWidth="1"/>
    <col min="9" max="9" width="20" bestFit="1" customWidth="1"/>
    <col min="10" max="10" width="14.28515625" bestFit="1" customWidth="1"/>
  </cols>
  <sheetData>
    <row r="3" spans="1:9" x14ac:dyDescent="0.25">
      <c r="C3" t="s">
        <v>2</v>
      </c>
    </row>
    <row r="4" spans="1:9" x14ac:dyDescent="0.25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9" x14ac:dyDescent="0.25">
      <c r="A5" t="s">
        <v>10</v>
      </c>
      <c r="B5" s="1">
        <v>100</v>
      </c>
      <c r="C5">
        <v>184.8</v>
      </c>
      <c r="D5">
        <v>184.8</v>
      </c>
      <c r="E5">
        <v>184.8</v>
      </c>
      <c r="F5">
        <v>184.8</v>
      </c>
      <c r="G5">
        <v>184.8</v>
      </c>
      <c r="H5">
        <v>184.8</v>
      </c>
    </row>
    <row r="6" spans="1:9" x14ac:dyDescent="0.25">
      <c r="A6" t="s">
        <v>9</v>
      </c>
      <c r="B6" s="1">
        <v>160</v>
      </c>
      <c r="C6">
        <v>40</v>
      </c>
      <c r="D6">
        <v>40</v>
      </c>
    </row>
    <row r="7" spans="1:9" x14ac:dyDescent="0.25">
      <c r="A7" t="s">
        <v>78</v>
      </c>
      <c r="B7" s="1">
        <v>50</v>
      </c>
      <c r="C7">
        <v>184.8</v>
      </c>
      <c r="D7">
        <v>184.8</v>
      </c>
      <c r="E7">
        <v>184.8</v>
      </c>
      <c r="F7">
        <v>184.8</v>
      </c>
      <c r="G7">
        <v>184.8</v>
      </c>
      <c r="H7">
        <v>184.8</v>
      </c>
    </row>
    <row r="8" spans="1:9" x14ac:dyDescent="0.25">
      <c r="A8" t="s">
        <v>79</v>
      </c>
      <c r="B8" s="1">
        <v>50</v>
      </c>
      <c r="C8">
        <v>184.8</v>
      </c>
      <c r="D8">
        <v>184.8</v>
      </c>
      <c r="E8">
        <v>184.8</v>
      </c>
      <c r="F8">
        <v>184.8</v>
      </c>
      <c r="G8">
        <v>184.8</v>
      </c>
      <c r="H8">
        <v>184.8</v>
      </c>
    </row>
    <row r="9" spans="1:9" x14ac:dyDescent="0.25">
      <c r="A9" t="s">
        <v>79</v>
      </c>
      <c r="B9" s="1">
        <v>50</v>
      </c>
      <c r="C9">
        <v>184.8</v>
      </c>
      <c r="D9">
        <v>184.8</v>
      </c>
      <c r="E9">
        <v>184.8</v>
      </c>
      <c r="F9">
        <v>184.8</v>
      </c>
      <c r="G9">
        <v>184.8</v>
      </c>
      <c r="H9">
        <v>184.8</v>
      </c>
    </row>
    <row r="10" spans="1:9" x14ac:dyDescent="0.25">
      <c r="A10" t="s">
        <v>80</v>
      </c>
      <c r="B10" s="1">
        <v>40</v>
      </c>
      <c r="C10">
        <v>184.8</v>
      </c>
      <c r="D10">
        <v>184.8</v>
      </c>
      <c r="E10">
        <v>184.8</v>
      </c>
      <c r="F10">
        <v>184.8</v>
      </c>
      <c r="G10">
        <v>184.8</v>
      </c>
      <c r="H10">
        <v>184.8</v>
      </c>
    </row>
    <row r="11" spans="1:9" x14ac:dyDescent="0.25">
      <c r="A11" t="s">
        <v>80</v>
      </c>
      <c r="B11" s="1">
        <v>40</v>
      </c>
      <c r="C11">
        <v>184.8</v>
      </c>
      <c r="D11">
        <v>184.8</v>
      </c>
      <c r="E11">
        <v>184.8</v>
      </c>
      <c r="F11">
        <v>184.8</v>
      </c>
      <c r="G11">
        <v>184.8</v>
      </c>
      <c r="H11">
        <v>184.8</v>
      </c>
    </row>
    <row r="13" spans="1:9" ht="45" x14ac:dyDescent="0.25">
      <c r="A13" t="s">
        <v>90</v>
      </c>
      <c r="I13" s="3" t="s">
        <v>89</v>
      </c>
    </row>
    <row r="14" spans="1:9" x14ac:dyDescent="0.25">
      <c r="A14" t="s">
        <v>10</v>
      </c>
      <c r="C14" s="1">
        <f>$B5*C5</f>
        <v>18480</v>
      </c>
      <c r="D14" s="1">
        <f t="shared" ref="D14:H14" si="0">$B5*D5</f>
        <v>18480</v>
      </c>
      <c r="E14" s="1">
        <f t="shared" si="0"/>
        <v>18480</v>
      </c>
      <c r="F14" s="1">
        <f t="shared" si="0"/>
        <v>18480</v>
      </c>
      <c r="G14" s="1">
        <f t="shared" si="0"/>
        <v>18480</v>
      </c>
      <c r="H14" s="1">
        <f t="shared" si="0"/>
        <v>18480</v>
      </c>
      <c r="I14" s="2">
        <f>SUM(C14:H14)</f>
        <v>110880</v>
      </c>
    </row>
    <row r="15" spans="1:9" x14ac:dyDescent="0.25">
      <c r="A15" t="s">
        <v>9</v>
      </c>
      <c r="C15" s="1">
        <f t="shared" ref="C15:H20" si="1">$B6*C6</f>
        <v>6400</v>
      </c>
      <c r="D15" s="1">
        <f t="shared" si="1"/>
        <v>6400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2">
        <f t="shared" ref="I15:I20" si="2">SUM(C15:H15)</f>
        <v>12800</v>
      </c>
    </row>
    <row r="16" spans="1:9" x14ac:dyDescent="0.25">
      <c r="A16" t="s">
        <v>78</v>
      </c>
      <c r="C16" s="1">
        <f t="shared" si="1"/>
        <v>9240</v>
      </c>
      <c r="D16" s="1">
        <f t="shared" si="1"/>
        <v>9240</v>
      </c>
      <c r="E16" s="1">
        <f t="shared" si="1"/>
        <v>9240</v>
      </c>
      <c r="F16" s="1">
        <f t="shared" si="1"/>
        <v>9240</v>
      </c>
      <c r="G16" s="1">
        <f t="shared" si="1"/>
        <v>9240</v>
      </c>
      <c r="H16" s="1">
        <f t="shared" si="1"/>
        <v>9240</v>
      </c>
      <c r="I16" s="2">
        <f t="shared" si="2"/>
        <v>55440</v>
      </c>
    </row>
    <row r="17" spans="1:9" x14ac:dyDescent="0.25">
      <c r="A17" t="s">
        <v>79</v>
      </c>
      <c r="C17" s="1">
        <f t="shared" si="1"/>
        <v>9240</v>
      </c>
      <c r="D17" s="1">
        <f t="shared" si="1"/>
        <v>9240</v>
      </c>
      <c r="E17" s="1">
        <f t="shared" si="1"/>
        <v>9240</v>
      </c>
      <c r="F17" s="1">
        <f t="shared" si="1"/>
        <v>9240</v>
      </c>
      <c r="G17" s="1">
        <f t="shared" si="1"/>
        <v>9240</v>
      </c>
      <c r="H17" s="1">
        <f t="shared" si="1"/>
        <v>9240</v>
      </c>
      <c r="I17" s="2">
        <f t="shared" si="2"/>
        <v>55440</v>
      </c>
    </row>
    <row r="18" spans="1:9" x14ac:dyDescent="0.25">
      <c r="A18" t="s">
        <v>79</v>
      </c>
      <c r="C18" s="1">
        <f t="shared" si="1"/>
        <v>9240</v>
      </c>
      <c r="D18" s="1">
        <f t="shared" si="1"/>
        <v>9240</v>
      </c>
      <c r="E18" s="1">
        <f t="shared" si="1"/>
        <v>9240</v>
      </c>
      <c r="F18" s="1">
        <f t="shared" si="1"/>
        <v>9240</v>
      </c>
      <c r="G18" s="1">
        <f t="shared" si="1"/>
        <v>9240</v>
      </c>
      <c r="H18" s="1">
        <f t="shared" si="1"/>
        <v>9240</v>
      </c>
      <c r="I18" s="2">
        <f t="shared" si="2"/>
        <v>55440</v>
      </c>
    </row>
    <row r="19" spans="1:9" x14ac:dyDescent="0.25">
      <c r="A19" t="s">
        <v>80</v>
      </c>
      <c r="C19" s="1">
        <f t="shared" si="1"/>
        <v>7392</v>
      </c>
      <c r="D19" s="1">
        <f t="shared" si="1"/>
        <v>7392</v>
      </c>
      <c r="E19" s="1">
        <f t="shared" si="1"/>
        <v>7392</v>
      </c>
      <c r="F19" s="1">
        <f t="shared" si="1"/>
        <v>7392</v>
      </c>
      <c r="G19" s="1">
        <f t="shared" si="1"/>
        <v>7392</v>
      </c>
      <c r="H19" s="1">
        <f t="shared" si="1"/>
        <v>7392</v>
      </c>
      <c r="I19" s="2">
        <f t="shared" si="2"/>
        <v>44352</v>
      </c>
    </row>
    <row r="20" spans="1:9" x14ac:dyDescent="0.25">
      <c r="A20" t="s">
        <v>80</v>
      </c>
      <c r="C20" s="1">
        <f t="shared" si="1"/>
        <v>7392</v>
      </c>
      <c r="D20" s="1">
        <f t="shared" si="1"/>
        <v>7392</v>
      </c>
      <c r="E20" s="1">
        <f t="shared" si="1"/>
        <v>7392</v>
      </c>
      <c r="F20" s="1">
        <f t="shared" si="1"/>
        <v>7392</v>
      </c>
      <c r="G20" s="1">
        <f t="shared" si="1"/>
        <v>7392</v>
      </c>
      <c r="H20" s="1">
        <f t="shared" si="1"/>
        <v>7392</v>
      </c>
      <c r="I20" s="2">
        <f t="shared" si="2"/>
        <v>44352</v>
      </c>
    </row>
    <row r="21" spans="1:9" x14ac:dyDescent="0.25">
      <c r="A21" s="38" t="s">
        <v>94</v>
      </c>
      <c r="B21" s="38"/>
      <c r="C21" s="39">
        <f>SUM(C14:C20)</f>
        <v>67384</v>
      </c>
      <c r="D21" s="39">
        <f t="shared" ref="D21:H21" si="3">SUM(D14:D20)</f>
        <v>67384</v>
      </c>
      <c r="E21" s="39">
        <f t="shared" si="3"/>
        <v>60984</v>
      </c>
      <c r="F21" s="39">
        <f t="shared" si="3"/>
        <v>60984</v>
      </c>
      <c r="G21" s="39">
        <f t="shared" si="3"/>
        <v>60984</v>
      </c>
      <c r="H21" s="39">
        <f t="shared" si="3"/>
        <v>60984</v>
      </c>
      <c r="I21" s="39">
        <f>SUM(I14:I20)</f>
        <v>378704</v>
      </c>
    </row>
    <row r="22" spans="1:9" x14ac:dyDescent="0.25">
      <c r="A22" t="s">
        <v>12</v>
      </c>
      <c r="F22" s="1">
        <v>15000</v>
      </c>
      <c r="G22" s="1">
        <v>15000</v>
      </c>
      <c r="I22" s="2">
        <f>SUM(F22:H22)</f>
        <v>30000</v>
      </c>
    </row>
    <row r="23" spans="1:9" x14ac:dyDescent="0.25">
      <c r="A23" t="s">
        <v>13</v>
      </c>
      <c r="H23" s="1">
        <v>20000</v>
      </c>
      <c r="I23" s="2">
        <f>SUM(H23)</f>
        <v>20000</v>
      </c>
    </row>
    <row r="24" spans="1:9" ht="30" x14ac:dyDescent="0.25">
      <c r="A24" s="40" t="s">
        <v>11</v>
      </c>
      <c r="B24" s="41"/>
      <c r="C24" s="42">
        <f>SUM(C21:C23)</f>
        <v>67384</v>
      </c>
      <c r="D24" s="42">
        <f t="shared" ref="D24:H24" si="4">SUM(D21:D23)</f>
        <v>67384</v>
      </c>
      <c r="E24" s="42">
        <f t="shared" si="4"/>
        <v>60984</v>
      </c>
      <c r="F24" s="42">
        <f t="shared" si="4"/>
        <v>75984</v>
      </c>
      <c r="G24" s="42">
        <f t="shared" si="4"/>
        <v>75984</v>
      </c>
      <c r="H24" s="42">
        <f t="shared" si="4"/>
        <v>80984</v>
      </c>
      <c r="I24" s="42">
        <f>SUM(I21:I23)</f>
        <v>428704</v>
      </c>
    </row>
    <row r="25" spans="1:9" x14ac:dyDescent="0.25">
      <c r="A25" s="45" t="s">
        <v>95</v>
      </c>
      <c r="I25" s="46">
        <f>I21*1.5</f>
        <v>568056</v>
      </c>
    </row>
    <row r="26" spans="1:9" x14ac:dyDescent="0.25">
      <c r="A26" s="43" t="s">
        <v>15</v>
      </c>
      <c r="B26" s="43"/>
      <c r="C26" s="44">
        <f>C24*1.1</f>
        <v>74122.400000000009</v>
      </c>
      <c r="D26" s="44">
        <f t="shared" ref="D26:G26" si="5">D24*1.1</f>
        <v>74122.400000000009</v>
      </c>
      <c r="E26" s="44">
        <f t="shared" si="5"/>
        <v>67082.400000000009</v>
      </c>
      <c r="F26" s="44">
        <f t="shared" si="5"/>
        <v>83582.400000000009</v>
      </c>
      <c r="G26" s="44">
        <f t="shared" si="5"/>
        <v>83582.400000000009</v>
      </c>
      <c r="H26" s="44">
        <f>I25-SUM(C26:G26)</f>
        <v>185563.99999999994</v>
      </c>
      <c r="I26" s="44">
        <f>SUM(C26:H26)</f>
        <v>568056</v>
      </c>
    </row>
    <row r="28" spans="1:9" x14ac:dyDescent="0.25">
      <c r="I28" s="47" t="s">
        <v>14</v>
      </c>
    </row>
    <row r="29" spans="1:9" x14ac:dyDescent="0.25">
      <c r="I29" s="48">
        <f>I25-I24</f>
        <v>139352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3" zoomScaleNormal="100" workbookViewId="0">
      <selection activeCell="F36" sqref="F36"/>
    </sheetView>
  </sheetViews>
  <sheetFormatPr defaultRowHeight="15" x14ac:dyDescent="0.25"/>
  <cols>
    <col min="1" max="1" width="25.85546875" customWidth="1"/>
    <col min="2" max="7" width="19.7109375" customWidth="1"/>
  </cols>
  <sheetData>
    <row r="1" spans="1:7" x14ac:dyDescent="0.25">
      <c r="A1" t="s">
        <v>72</v>
      </c>
      <c r="B1" s="1">
        <v>0</v>
      </c>
    </row>
    <row r="2" spans="1:7" x14ac:dyDescent="0.25">
      <c r="A2" t="s">
        <v>73</v>
      </c>
      <c r="B2" s="9">
        <v>4.4999999999999998E-2</v>
      </c>
    </row>
    <row r="3" spans="1:7" ht="15.75" thickBot="1" x14ac:dyDescent="0.3">
      <c r="A3" t="s">
        <v>16</v>
      </c>
    </row>
    <row r="4" spans="1:7" ht="15.75" thickBot="1" x14ac:dyDescent="0.3">
      <c r="A4" s="51"/>
      <c r="B4" s="51" t="s">
        <v>3</v>
      </c>
      <c r="C4" s="51" t="s">
        <v>4</v>
      </c>
      <c r="D4" s="51" t="s">
        <v>5</v>
      </c>
      <c r="E4" s="51" t="s">
        <v>6</v>
      </c>
      <c r="F4" s="51" t="s">
        <v>7</v>
      </c>
      <c r="G4" s="51" t="s">
        <v>8</v>
      </c>
    </row>
    <row r="5" spans="1:7" x14ac:dyDescent="0.25">
      <c r="A5" s="50" t="s">
        <v>17</v>
      </c>
      <c r="B5" s="49">
        <f>despesas!C26</f>
        <v>74122.400000000009</v>
      </c>
      <c r="C5" s="49">
        <f>despesas!D26</f>
        <v>74122.400000000009</v>
      </c>
      <c r="D5" s="49">
        <f>despesas!E26</f>
        <v>67082.400000000009</v>
      </c>
      <c r="E5" s="49">
        <f>despesas!F26</f>
        <v>83582.400000000009</v>
      </c>
      <c r="F5" s="49">
        <f>despesas!G26</f>
        <v>83582.400000000009</v>
      </c>
      <c r="G5" s="49">
        <f>despesas!H26</f>
        <v>185563.99999999994</v>
      </c>
    </row>
    <row r="6" spans="1:7" x14ac:dyDescent="0.25">
      <c r="A6" s="50" t="s">
        <v>18</v>
      </c>
      <c r="B6" s="49">
        <f>B5*16.38%</f>
        <v>12141.249120000002</v>
      </c>
      <c r="C6" s="49">
        <f t="shared" ref="C6:G6" si="0">C5*16.38%</f>
        <v>12141.249120000002</v>
      </c>
      <c r="D6" s="49">
        <f t="shared" si="0"/>
        <v>10988.097120000002</v>
      </c>
      <c r="E6" s="49">
        <f t="shared" si="0"/>
        <v>13690.797120000001</v>
      </c>
      <c r="F6" s="49">
        <f t="shared" si="0"/>
        <v>13690.797120000001</v>
      </c>
      <c r="G6" s="49">
        <f t="shared" si="0"/>
        <v>30395.383199999989</v>
      </c>
    </row>
    <row r="7" spans="1:7" x14ac:dyDescent="0.25">
      <c r="A7" s="53" t="s">
        <v>19</v>
      </c>
      <c r="B7" s="54">
        <f>B5-B6</f>
        <v>61981.150880000008</v>
      </c>
      <c r="C7" s="54">
        <f t="shared" ref="C7:G7" si="1">C5-C6</f>
        <v>61981.150880000008</v>
      </c>
      <c r="D7" s="54">
        <f t="shared" si="1"/>
        <v>56094.302880000003</v>
      </c>
      <c r="E7" s="54">
        <f t="shared" si="1"/>
        <v>69891.602880000006</v>
      </c>
      <c r="F7" s="54">
        <f t="shared" si="1"/>
        <v>69891.602880000006</v>
      </c>
      <c r="G7" s="54">
        <f t="shared" si="1"/>
        <v>155168.61679999996</v>
      </c>
    </row>
    <row r="8" spans="1:7" x14ac:dyDescent="0.25">
      <c r="A8" s="50" t="s">
        <v>74</v>
      </c>
      <c r="B8" s="49">
        <f>despesas!C24</f>
        <v>67384</v>
      </c>
      <c r="C8" s="49">
        <f>despesas!D24</f>
        <v>67384</v>
      </c>
      <c r="D8" s="49">
        <f>despesas!E24</f>
        <v>60984</v>
      </c>
      <c r="E8" s="49">
        <f>despesas!F24</f>
        <v>75984</v>
      </c>
      <c r="F8" s="49">
        <f>despesas!G24</f>
        <v>75984</v>
      </c>
      <c r="G8" s="49">
        <f>despesas!H24</f>
        <v>80984</v>
      </c>
    </row>
    <row r="9" spans="1:7" hidden="1" x14ac:dyDescent="0.25">
      <c r="A9" s="50" t="s">
        <v>20</v>
      </c>
      <c r="B9" s="28">
        <f>B7-B8</f>
        <v>-5402.8491199999917</v>
      </c>
      <c r="C9" s="49">
        <f t="shared" ref="C9:G9" si="2">C7-C8</f>
        <v>-5402.8491199999917</v>
      </c>
      <c r="D9" s="49">
        <f t="shared" si="2"/>
        <v>-4889.6971199999971</v>
      </c>
      <c r="E9" s="49">
        <f t="shared" si="2"/>
        <v>-6092.3971199999942</v>
      </c>
      <c r="F9" s="49">
        <f t="shared" si="2"/>
        <v>-6092.3971199999942</v>
      </c>
      <c r="G9" s="49">
        <f t="shared" si="2"/>
        <v>74184.61679999996</v>
      </c>
    </row>
    <row r="10" spans="1:7" x14ac:dyDescent="0.25">
      <c r="A10" s="50" t="s">
        <v>75</v>
      </c>
      <c r="B10" s="28">
        <f>IF(B9&lt;0,B9*$B$2,0)</f>
        <v>-243.1282103999996</v>
      </c>
      <c r="C10" s="28">
        <f t="shared" ref="C10:G10" si="3">IF(C9&lt;0,C9*$B$2,0)</f>
        <v>-243.1282103999996</v>
      </c>
      <c r="D10" s="28">
        <f t="shared" si="3"/>
        <v>-220.03637039999987</v>
      </c>
      <c r="E10" s="28">
        <f t="shared" si="3"/>
        <v>-274.15787039999975</v>
      </c>
      <c r="F10" s="28">
        <f t="shared" si="3"/>
        <v>-274.15787039999975</v>
      </c>
      <c r="G10" s="28">
        <f t="shared" si="3"/>
        <v>0</v>
      </c>
    </row>
    <row r="11" spans="1:7" x14ac:dyDescent="0.25">
      <c r="A11" s="50" t="s">
        <v>21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</row>
    <row r="12" spans="1:7" x14ac:dyDescent="0.25">
      <c r="A12" s="53" t="s">
        <v>22</v>
      </c>
      <c r="B12" s="54">
        <f>B9-(B10+B11)</f>
        <v>-5159.7209095999924</v>
      </c>
      <c r="C12" s="54">
        <f t="shared" ref="C12:G12" si="4">C9-(C10+C11)</f>
        <v>-5159.7209095999924</v>
      </c>
      <c r="D12" s="54">
        <f t="shared" si="4"/>
        <v>-4669.660749599997</v>
      </c>
      <c r="E12" s="54">
        <f t="shared" si="4"/>
        <v>-5818.2392495999948</v>
      </c>
      <c r="F12" s="54">
        <f t="shared" si="4"/>
        <v>-5818.2392495999948</v>
      </c>
      <c r="G12" s="54">
        <f t="shared" si="4"/>
        <v>74184.61679999996</v>
      </c>
    </row>
    <row r="13" spans="1:7" x14ac:dyDescent="0.25">
      <c r="A13" s="50" t="s">
        <v>23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</row>
    <row r="14" spans="1:7" x14ac:dyDescent="0.25">
      <c r="A14" s="53" t="s">
        <v>24</v>
      </c>
      <c r="B14" s="54">
        <f>B12-B13</f>
        <v>-5159.7209095999924</v>
      </c>
      <c r="C14" s="54">
        <f t="shared" ref="C14:G14" si="5">C12-C13</f>
        <v>-5159.7209095999924</v>
      </c>
      <c r="D14" s="54">
        <f t="shared" si="5"/>
        <v>-4669.660749599997</v>
      </c>
      <c r="E14" s="54">
        <f t="shared" si="5"/>
        <v>-5818.2392495999948</v>
      </c>
      <c r="F14" s="54">
        <f t="shared" si="5"/>
        <v>-5818.2392495999948</v>
      </c>
      <c r="G14" s="54">
        <f t="shared" si="5"/>
        <v>74184.61679999996</v>
      </c>
    </row>
    <row r="15" spans="1:7" x14ac:dyDescent="0.25">
      <c r="A15" s="50" t="s">
        <v>25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</row>
    <row r="16" spans="1:7" ht="15.75" thickBot="1" x14ac:dyDescent="0.3">
      <c r="A16" s="50" t="s">
        <v>26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</row>
    <row r="17" spans="1:7" ht="15.75" thickBot="1" x14ac:dyDescent="0.3">
      <c r="A17" s="51" t="s">
        <v>27</v>
      </c>
      <c r="B17" s="52">
        <f>B14-B15+B16</f>
        <v>-5159.7209095999924</v>
      </c>
      <c r="C17" s="52">
        <f t="shared" ref="C17:G17" si="6">C14-C15+C16</f>
        <v>-5159.7209095999924</v>
      </c>
      <c r="D17" s="52">
        <f t="shared" si="6"/>
        <v>-4669.660749599997</v>
      </c>
      <c r="E17" s="52">
        <f t="shared" si="6"/>
        <v>-5818.2392495999948</v>
      </c>
      <c r="F17" s="52">
        <f t="shared" si="6"/>
        <v>-5818.2392495999948</v>
      </c>
      <c r="G17" s="52">
        <f t="shared" si="6"/>
        <v>74184.61679999996</v>
      </c>
    </row>
    <row r="35" spans="1:3" x14ac:dyDescent="0.25">
      <c r="A35" s="47" t="s">
        <v>70</v>
      </c>
      <c r="B35" s="55">
        <f>IRR(B17:G17)</f>
        <v>0.37108147184570006</v>
      </c>
      <c r="C35" s="6"/>
    </row>
    <row r="36" spans="1:3" x14ac:dyDescent="0.25">
      <c r="A36" s="47" t="s">
        <v>71</v>
      </c>
      <c r="B36" s="56">
        <f>NPV(B2,B1,B17:G17)</f>
        <v>32214.160368015382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43" workbookViewId="0">
      <selection activeCell="J57" sqref="J57"/>
    </sheetView>
  </sheetViews>
  <sheetFormatPr defaultRowHeight="15" x14ac:dyDescent="0.25"/>
  <cols>
    <col min="1" max="1" width="46.140625" customWidth="1"/>
    <col min="2" max="2" width="21.85546875" customWidth="1"/>
  </cols>
  <sheetData>
    <row r="1" spans="1:2" x14ac:dyDescent="0.25">
      <c r="A1" s="5" t="s">
        <v>56</v>
      </c>
    </row>
    <row r="4" spans="1:2" x14ac:dyDescent="0.25">
      <c r="A4">
        <v>111</v>
      </c>
      <c r="B4" t="s">
        <v>28</v>
      </c>
    </row>
    <row r="6" spans="1:2" x14ac:dyDescent="0.25">
      <c r="A6" t="s">
        <v>29</v>
      </c>
    </row>
    <row r="8" spans="1:2" x14ac:dyDescent="0.25">
      <c r="A8" t="s">
        <v>30</v>
      </c>
    </row>
    <row r="10" spans="1:2" x14ac:dyDescent="0.25">
      <c r="A10" t="s">
        <v>48</v>
      </c>
    </row>
    <row r="12" spans="1:2" x14ac:dyDescent="0.25">
      <c r="A12">
        <v>112</v>
      </c>
      <c r="B12" t="s">
        <v>31</v>
      </c>
    </row>
    <row r="14" spans="1:2" x14ac:dyDescent="0.25">
      <c r="A14" t="s">
        <v>32</v>
      </c>
    </row>
    <row r="16" spans="1:2" x14ac:dyDescent="0.25">
      <c r="A16" t="s">
        <v>33</v>
      </c>
    </row>
    <row r="18" spans="1:2" x14ac:dyDescent="0.25">
      <c r="A18" t="s">
        <v>34</v>
      </c>
    </row>
    <row r="20" spans="1:2" x14ac:dyDescent="0.25">
      <c r="A20" t="s">
        <v>30</v>
      </c>
    </row>
    <row r="22" spans="1:2" x14ac:dyDescent="0.25">
      <c r="A22" t="s">
        <v>35</v>
      </c>
    </row>
    <row r="24" spans="1:2" x14ac:dyDescent="0.25">
      <c r="A24" t="s">
        <v>49</v>
      </c>
    </row>
    <row r="26" spans="1:2" x14ac:dyDescent="0.25">
      <c r="A26" t="s">
        <v>50</v>
      </c>
    </row>
    <row r="28" spans="1:2" x14ac:dyDescent="0.25">
      <c r="A28">
        <v>113</v>
      </c>
      <c r="B28" t="s">
        <v>36</v>
      </c>
    </row>
    <row r="30" spans="1:2" x14ac:dyDescent="0.25">
      <c r="A30" t="s">
        <v>37</v>
      </c>
    </row>
    <row r="32" spans="1:2" x14ac:dyDescent="0.25">
      <c r="A32" t="s">
        <v>38</v>
      </c>
    </row>
    <row r="33" spans="1:2" x14ac:dyDescent="0.25">
      <c r="A33" t="s">
        <v>39</v>
      </c>
    </row>
    <row r="34" spans="1:2" x14ac:dyDescent="0.25">
      <c r="A34" t="s">
        <v>40</v>
      </c>
    </row>
    <row r="35" spans="1:2" x14ac:dyDescent="0.25">
      <c r="A35" t="s">
        <v>41</v>
      </c>
    </row>
    <row r="36" spans="1:2" x14ac:dyDescent="0.25">
      <c r="A36" t="s">
        <v>51</v>
      </c>
    </row>
    <row r="37" spans="1:2" x14ac:dyDescent="0.25">
      <c r="A37" t="s">
        <v>52</v>
      </c>
    </row>
    <row r="38" spans="1:2" x14ac:dyDescent="0.25">
      <c r="A38" t="s">
        <v>53</v>
      </c>
    </row>
    <row r="40" spans="1:2" x14ac:dyDescent="0.25">
      <c r="A40">
        <v>114</v>
      </c>
      <c r="B40" t="s">
        <v>42</v>
      </c>
    </row>
    <row r="42" spans="1:2" x14ac:dyDescent="0.25">
      <c r="A42" t="s">
        <v>54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</row>
    <row r="49" spans="1:2" x14ac:dyDescent="0.25">
      <c r="A49" t="s">
        <v>55</v>
      </c>
    </row>
    <row r="51" spans="1:2" x14ac:dyDescent="0.25">
      <c r="A51" t="s">
        <v>57</v>
      </c>
    </row>
    <row r="53" spans="1:2" x14ac:dyDescent="0.25">
      <c r="A53" t="s">
        <v>58</v>
      </c>
      <c r="B53" t="s">
        <v>59</v>
      </c>
    </row>
    <row r="54" spans="1:2" x14ac:dyDescent="0.25">
      <c r="A54" t="s">
        <v>60</v>
      </c>
      <c r="B54" s="6">
        <v>8.8499999999999995E-2</v>
      </c>
    </row>
    <row r="55" spans="1:2" x14ac:dyDescent="0.25">
      <c r="A55" t="s">
        <v>61</v>
      </c>
      <c r="B55" s="6">
        <v>9.4500000000000001E-2</v>
      </c>
    </row>
    <row r="56" spans="1:2" x14ac:dyDescent="0.25">
      <c r="A56" t="s">
        <v>62</v>
      </c>
      <c r="B56" s="6">
        <v>0.10050000000000001</v>
      </c>
    </row>
    <row r="57" spans="1:2" x14ac:dyDescent="0.25">
      <c r="A57" t="s">
        <v>63</v>
      </c>
      <c r="B57" s="6">
        <v>0.1065</v>
      </c>
    </row>
    <row r="58" spans="1:2" x14ac:dyDescent="0.25">
      <c r="A58" t="s">
        <v>64</v>
      </c>
      <c r="B58" s="6">
        <v>0.1125</v>
      </c>
    </row>
    <row r="59" spans="1:2" x14ac:dyDescent="0.25">
      <c r="A59" t="s">
        <v>65</v>
      </c>
      <c r="B59" s="6">
        <v>0.11849999999999999</v>
      </c>
    </row>
    <row r="60" spans="1:2" x14ac:dyDescent="0.25">
      <c r="A60" t="s">
        <v>66</v>
      </c>
      <c r="B60" s="6">
        <v>0.1245</v>
      </c>
    </row>
    <row r="61" spans="1:2" x14ac:dyDescent="0.25">
      <c r="A61" t="s">
        <v>67</v>
      </c>
      <c r="B61" s="6">
        <v>0.1305</v>
      </c>
    </row>
    <row r="62" spans="1:2" x14ac:dyDescent="0.25">
      <c r="A62" t="s">
        <v>68</v>
      </c>
      <c r="B62" s="6">
        <v>0.13650000000000001</v>
      </c>
    </row>
    <row r="63" spans="1:2" x14ac:dyDescent="0.25">
      <c r="A63" s="7" t="s">
        <v>69</v>
      </c>
      <c r="B63" s="8">
        <v>0.1638</v>
      </c>
    </row>
  </sheetData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sqref="A1:L10"/>
    </sheetView>
  </sheetViews>
  <sheetFormatPr defaultRowHeight="15" x14ac:dyDescent="0.25"/>
  <cols>
    <col min="1" max="12" width="7.7109375" customWidth="1"/>
  </cols>
  <sheetData>
    <row r="1" spans="1:12" x14ac:dyDescent="0.25">
      <c r="A1" t="s">
        <v>88</v>
      </c>
    </row>
    <row r="2" spans="1:12" ht="18.75" customHeight="1" thickBot="1" x14ac:dyDescent="0.3"/>
    <row r="3" spans="1:12" ht="24" customHeight="1" thickBot="1" x14ac:dyDescent="0.3">
      <c r="D3" s="12" t="s">
        <v>10</v>
      </c>
      <c r="E3" s="13"/>
      <c r="F3" s="17"/>
      <c r="G3" s="18"/>
      <c r="H3" s="18"/>
      <c r="I3" s="18"/>
      <c r="J3" s="18"/>
      <c r="K3" s="18"/>
    </row>
    <row r="4" spans="1:12" ht="23.25" customHeight="1" thickBot="1" x14ac:dyDescent="0.3">
      <c r="D4" s="14"/>
      <c r="E4" s="15"/>
      <c r="H4" s="16"/>
      <c r="K4" s="19"/>
    </row>
    <row r="5" spans="1:12" ht="15.75" thickBot="1" x14ac:dyDescent="0.3">
      <c r="C5" s="22"/>
      <c r="D5" s="23"/>
      <c r="E5" s="22"/>
      <c r="F5" s="22"/>
      <c r="G5" s="22"/>
      <c r="H5" s="22"/>
      <c r="K5" s="20"/>
    </row>
    <row r="6" spans="1:12" ht="15.75" thickBot="1" x14ac:dyDescent="0.3">
      <c r="C6" s="25"/>
      <c r="F6" s="25"/>
      <c r="I6" s="24"/>
      <c r="K6" s="21"/>
    </row>
    <row r="7" spans="1:12" ht="30" customHeight="1" thickBot="1" x14ac:dyDescent="0.3">
      <c r="B7" s="10" t="s">
        <v>78</v>
      </c>
      <c r="C7" s="11"/>
      <c r="D7" s="4"/>
      <c r="E7" s="10" t="s">
        <v>79</v>
      </c>
      <c r="F7" s="11"/>
      <c r="G7" s="4"/>
      <c r="H7" s="10" t="s">
        <v>79</v>
      </c>
      <c r="I7" s="11"/>
      <c r="J7" s="4"/>
      <c r="K7" s="10" t="s">
        <v>9</v>
      </c>
      <c r="L7" s="11"/>
    </row>
    <row r="8" spans="1:12" ht="15.75" thickBot="1" x14ac:dyDescent="0.3">
      <c r="B8" s="22"/>
      <c r="C8" s="25"/>
      <c r="D8" s="22"/>
    </row>
    <row r="9" spans="1:12" ht="15.75" thickBot="1" x14ac:dyDescent="0.3">
      <c r="A9" s="26"/>
      <c r="E9" s="24"/>
    </row>
    <row r="10" spans="1:12" ht="30" customHeight="1" thickBot="1" x14ac:dyDescent="0.3">
      <c r="A10" s="10" t="s">
        <v>80</v>
      </c>
      <c r="B10" s="11"/>
      <c r="D10" s="10" t="s">
        <v>80</v>
      </c>
      <c r="E10" s="11"/>
    </row>
  </sheetData>
  <mergeCells count="7">
    <mergeCell ref="K7:L7"/>
    <mergeCell ref="D3:E4"/>
    <mergeCell ref="B7:C7"/>
    <mergeCell ref="E7:F7"/>
    <mergeCell ref="H7:I7"/>
    <mergeCell ref="A10:B10"/>
    <mergeCell ref="D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Funções e atribuições</vt:lpstr>
      <vt:lpstr>despesas</vt:lpstr>
      <vt:lpstr>fluxo de caixa</vt:lpstr>
      <vt:lpstr>premissas impostos</vt:lpstr>
      <vt:lpstr>Organograma</vt:lpstr>
      <vt:lpstr>RASCI</vt:lpstr>
    </vt:vector>
  </TitlesOfParts>
  <Company>Cargill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Araujo</dc:creator>
  <cp:lastModifiedBy>Leonardo Araujo</cp:lastModifiedBy>
  <dcterms:created xsi:type="dcterms:W3CDTF">2014-02-22T21:34:48Z</dcterms:created>
  <dcterms:modified xsi:type="dcterms:W3CDTF">2014-02-24T00:24:45Z</dcterms:modified>
</cp:coreProperties>
</file>