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Julio Salinas\Desktop\3 statement Financial Model\"/>
    </mc:Choice>
  </mc:AlternateContent>
  <xr:revisionPtr revIDLastSave="0" documentId="13_ncr:1_{5B1451E3-0320-4971-95A1-FC569C93316A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Income Statement " sheetId="1" r:id="rId1"/>
    <sheet name="SG&amp;A Schedule" sheetId="2" r:id="rId2"/>
    <sheet name="Quarterly Revenue Detai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F11" i="1" s="1"/>
  <c r="G11" i="1" s="1"/>
  <c r="H11" i="1" s="1"/>
  <c r="H30" i="1"/>
  <c r="G30" i="1"/>
  <c r="C31" i="1"/>
  <c r="F12" i="1" s="1"/>
  <c r="G12" i="1" s="1"/>
  <c r="H12" i="1" s="1"/>
  <c r="H16" i="1"/>
  <c r="G16" i="1"/>
  <c r="F16" i="1"/>
  <c r="B10" i="3"/>
  <c r="E14" i="1"/>
  <c r="E28" i="1" s="1"/>
  <c r="D14" i="1"/>
  <c r="D28" i="1" s="1"/>
  <c r="C14" i="1"/>
  <c r="C10" i="3"/>
  <c r="D10" i="3"/>
  <c r="E13" i="1"/>
  <c r="F13" i="1" s="1"/>
  <c r="G13" i="1" s="1"/>
  <c r="H13" i="1" s="1"/>
  <c r="D13" i="1"/>
  <c r="C13" i="1"/>
  <c r="C7" i="3"/>
  <c r="D7" i="3"/>
  <c r="B7" i="3"/>
  <c r="F30" i="1"/>
  <c r="D27" i="1"/>
  <c r="E27" i="1"/>
  <c r="C8" i="1"/>
  <c r="J2" i="1" s="1"/>
  <c r="E7" i="1"/>
  <c r="C26" i="1" s="1"/>
  <c r="E6" i="1"/>
  <c r="C25" i="1" s="1"/>
  <c r="F6" i="1" s="1"/>
  <c r="G6" i="1" s="1"/>
  <c r="H6" i="1" s="1"/>
  <c r="E5" i="1"/>
  <c r="E5" i="2"/>
  <c r="E3" i="2"/>
  <c r="E4" i="2"/>
  <c r="E2" i="2"/>
  <c r="F5" i="2"/>
  <c r="C5" i="2"/>
  <c r="D5" i="2"/>
  <c r="B5" i="2"/>
  <c r="E10" i="1"/>
  <c r="D10" i="1"/>
  <c r="F7" i="1" l="1"/>
  <c r="G7" i="1" s="1"/>
  <c r="H7" i="1" s="1"/>
  <c r="C24" i="1"/>
  <c r="F5" i="1" s="1"/>
  <c r="C28" i="1"/>
  <c r="H28" i="1" s="1"/>
  <c r="F28" i="1"/>
  <c r="F14" i="1" s="1"/>
  <c r="G28" i="1"/>
  <c r="D15" i="1"/>
  <c r="D17" i="1" s="1"/>
  <c r="D19" i="1" s="1"/>
  <c r="E15" i="1"/>
  <c r="E17" i="1" s="1"/>
  <c r="E19" i="1" s="1"/>
  <c r="C9" i="1"/>
  <c r="C27" i="1" s="1"/>
  <c r="G14" i="1" l="1"/>
  <c r="H14" i="1" s="1"/>
  <c r="F8" i="1"/>
  <c r="G5" i="1"/>
  <c r="F27" i="1"/>
  <c r="G27" i="1"/>
  <c r="H27" i="1"/>
  <c r="C10" i="1"/>
  <c r="H5" i="1" l="1"/>
  <c r="H8" i="1" s="1"/>
  <c r="G8" i="1"/>
  <c r="F9" i="1"/>
  <c r="F10" i="1" s="1"/>
  <c r="F15" i="1" s="1"/>
  <c r="F17" i="1" s="1"/>
  <c r="C15" i="1"/>
  <c r="C17" i="1" s="1"/>
  <c r="C19" i="1" s="1"/>
  <c r="F18" i="1" l="1"/>
  <c r="F19" i="1" s="1"/>
  <c r="G9" i="1"/>
  <c r="G10" i="1" s="1"/>
  <c r="G15" i="1" s="1"/>
  <c r="G17" i="1" s="1"/>
  <c r="H9" i="1"/>
  <c r="H10" i="1" s="1"/>
  <c r="H15" i="1" s="1"/>
  <c r="H17" i="1" s="1"/>
  <c r="G18" i="1" l="1"/>
  <c r="G19" i="1" s="1"/>
  <c r="H18" i="1"/>
  <c r="H19" i="1" s="1"/>
</calcChain>
</file>

<file path=xl/sharedStrings.xml><?xml version="1.0" encoding="utf-8"?>
<sst xmlns="http://schemas.openxmlformats.org/spreadsheetml/2006/main" count="47" uniqueCount="39">
  <si>
    <t>Income Statement</t>
  </si>
  <si>
    <t>Figures in USD millions</t>
  </si>
  <si>
    <t>Revenue</t>
  </si>
  <si>
    <t>COGS</t>
  </si>
  <si>
    <t>Gross Profit</t>
  </si>
  <si>
    <t>Depreciation</t>
  </si>
  <si>
    <t>Operating Profit</t>
  </si>
  <si>
    <t>Interest</t>
  </si>
  <si>
    <t>Earnings Before Tax</t>
  </si>
  <si>
    <t>Taxes</t>
  </si>
  <si>
    <t>Net Income</t>
  </si>
  <si>
    <t>Assumptions</t>
  </si>
  <si>
    <t>COGS as a % of Rev</t>
  </si>
  <si>
    <t>SG&amp;A as a % of Rev</t>
  </si>
  <si>
    <t>Tax Rate</t>
  </si>
  <si>
    <t xml:space="preserve">COGS </t>
  </si>
  <si>
    <t>Amortization</t>
  </si>
  <si>
    <t xml:space="preserve"> </t>
  </si>
  <si>
    <t>Productivity and Business Processes</t>
  </si>
  <si>
    <t>Intelligent Cloud</t>
  </si>
  <si>
    <t>More Personal Computing</t>
  </si>
  <si>
    <t>Revenue by segment</t>
  </si>
  <si>
    <t>Q1 2024</t>
  </si>
  <si>
    <t xml:space="preserve">Q2 2024 </t>
  </si>
  <si>
    <t>Q3 2024</t>
  </si>
  <si>
    <t>Q4 2024</t>
  </si>
  <si>
    <t xml:space="preserve">FY24 Q4 </t>
  </si>
  <si>
    <t xml:space="preserve">Growth rates by sector </t>
  </si>
  <si>
    <t xml:space="preserve">SG&amp;A </t>
  </si>
  <si>
    <t>Year</t>
  </si>
  <si>
    <t>Sales and marketing</t>
  </si>
  <si>
    <t>General and administrative</t>
  </si>
  <si>
    <t>SG&amp;A</t>
  </si>
  <si>
    <t xml:space="preserve">Intangible Amortization expense </t>
  </si>
  <si>
    <t xml:space="preserve">SG&amp;A with D&amp;A excluded </t>
  </si>
  <si>
    <t>SG&amp;A (D&amp;A excluded)</t>
  </si>
  <si>
    <t xml:space="preserve">Research and Development </t>
  </si>
  <si>
    <t>R&amp;D growth rate (3 yr aannualized)</t>
  </si>
  <si>
    <t>Depreciation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</si>
</sst>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#,##0_);\(#,##0\);_(&quot;–&quot;_);_(@_)"/>
    <numFmt numFmtId="165" formatCode="0.0%"/>
    <numFmt numFmtId="166" formatCode="#,##0.0_);\(#,##0.0\)"/>
    <numFmt numFmtId="167" formatCode="0.0_);\(0.0\)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432FF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333333"/>
      <name val="SegoeUI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/>
    <xf numFmtId="164" fontId="0" fillId="0" borderId="0" xfId="0" applyNumberFormat="1"/>
    <xf numFmtId="0" fontId="4" fillId="0" borderId="1" xfId="0" applyFont="1" applyBorder="1"/>
    <xf numFmtId="164" fontId="5" fillId="0" borderId="0" xfId="0" applyNumberFormat="1" applyFont="1"/>
    <xf numFmtId="0" fontId="4" fillId="4" borderId="2" xfId="0" applyFont="1" applyFill="1" applyBorder="1"/>
    <xf numFmtId="0" fontId="4" fillId="0" borderId="0" xfId="0" applyFont="1"/>
    <xf numFmtId="0" fontId="4" fillId="3" borderId="0" xfId="0" applyFont="1" applyFill="1"/>
    <xf numFmtId="165" fontId="0" fillId="0" borderId="0" xfId="1" applyNumberFormat="1" applyFont="1"/>
    <xf numFmtId="166" fontId="0" fillId="0" borderId="0" xfId="0" applyNumberFormat="1"/>
    <xf numFmtId="166" fontId="4" fillId="0" borderId="1" xfId="0" applyNumberFormat="1" applyFont="1" applyBorder="1"/>
    <xf numFmtId="166" fontId="4" fillId="4" borderId="2" xfId="0" applyNumberFormat="1" applyFont="1" applyFill="1" applyBorder="1"/>
    <xf numFmtId="166" fontId="6" fillId="0" borderId="0" xfId="0" applyNumberFormat="1" applyFont="1"/>
    <xf numFmtId="166" fontId="7" fillId="0" borderId="0" xfId="0" applyNumberFormat="1" applyFont="1"/>
    <xf numFmtId="0" fontId="8" fillId="0" borderId="0" xfId="0" applyFont="1"/>
    <xf numFmtId="167" fontId="0" fillId="0" borderId="0" xfId="0" applyNumberFormat="1"/>
    <xf numFmtId="166" fontId="4" fillId="0" borderId="0" xfId="0" applyNumberFormat="1" applyFont="1"/>
    <xf numFmtId="0" fontId="9" fillId="0" borderId="0" xfId="0" applyFont="1"/>
    <xf numFmtId="0" fontId="8" fillId="5" borderId="0" xfId="0" applyFont="1" applyFill="1"/>
    <xf numFmtId="0" fontId="0" fillId="5" borderId="0" xfId="0" applyFill="1"/>
    <xf numFmtId="167" fontId="6" fillId="0" borderId="0" xfId="0" applyNumberFormat="1" applyFont="1" applyAlignment="1">
      <alignment vertical="center"/>
    </xf>
    <xf numFmtId="167" fontId="6" fillId="0" borderId="0" xfId="0" applyNumberFormat="1" applyFont="1"/>
    <xf numFmtId="166" fontId="10" fillId="0" borderId="1" xfId="0" applyNumberFormat="1" applyFont="1" applyBorder="1"/>
    <xf numFmtId="166" fontId="10" fillId="5" borderId="1" xfId="0" applyNumberFormat="1" applyFont="1" applyFill="1" applyBorder="1"/>
    <xf numFmtId="165" fontId="0" fillId="0" borderId="0" xfId="0" applyNumberFormat="1" applyFont="1"/>
    <xf numFmtId="0" fontId="0" fillId="0" borderId="0" xfId="0" applyFont="1"/>
    <xf numFmtId="165" fontId="10" fillId="0" borderId="0" xfId="1" applyNumberFormat="1" applyFont="1"/>
    <xf numFmtId="165" fontId="1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"/>
  <sheetViews>
    <sheetView zoomScale="168" zoomScaleNormal="115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7" sqref="C7"/>
    </sheetView>
  </sheetViews>
  <sheetFormatPr defaultRowHeight="14.4"/>
  <cols>
    <col min="2" max="2" width="35" bestFit="1" customWidth="1"/>
    <col min="3" max="4" width="10.88671875" bestFit="1" customWidth="1"/>
    <col min="5" max="5" width="12.5546875" bestFit="1" customWidth="1"/>
    <col min="6" max="6" width="12" bestFit="1" customWidth="1"/>
    <col min="7" max="8" width="12.109375" bestFit="1" customWidth="1"/>
  </cols>
  <sheetData>
    <row r="1" spans="2:10">
      <c r="E1" t="s">
        <v>17</v>
      </c>
    </row>
    <row r="2" spans="2:10" ht="15.6">
      <c r="B2" s="1" t="s">
        <v>0</v>
      </c>
      <c r="C2" s="1"/>
      <c r="D2" s="1"/>
      <c r="E2" s="1"/>
      <c r="F2" s="1"/>
      <c r="G2" s="1"/>
      <c r="H2" s="1"/>
      <c r="J2">
        <f>((E8/C8)^(1/2))-1</f>
        <v>0.11189209452099003</v>
      </c>
    </row>
    <row r="3" spans="2:10" ht="15.6">
      <c r="B3" s="2" t="s">
        <v>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</row>
    <row r="4" spans="2:10" ht="15.6">
      <c r="B4" s="8" t="s">
        <v>21</v>
      </c>
    </row>
    <row r="5" spans="2:10">
      <c r="B5" t="s">
        <v>18</v>
      </c>
      <c r="C5" s="21">
        <v>63364</v>
      </c>
      <c r="D5" s="22">
        <v>69274</v>
      </c>
      <c r="E5" s="22">
        <f>'SG&amp;A Schedule'!F2</f>
        <v>77728</v>
      </c>
      <c r="F5" s="16">
        <f>E5 * (1 + $C$24)^1</f>
        <v>83206.220568794495</v>
      </c>
      <c r="G5" s="16">
        <f>F5 * (1 + $C$24)^1</f>
        <v>89070.542678865779</v>
      </c>
      <c r="H5" s="16">
        <f>G5 * (1 + $C$24)^1</f>
        <v>95348.17852408308</v>
      </c>
    </row>
    <row r="6" spans="2:10">
      <c r="B6" t="s">
        <v>19</v>
      </c>
      <c r="C6" s="22">
        <v>74965</v>
      </c>
      <c r="D6" s="22">
        <v>87907</v>
      </c>
      <c r="E6" s="22">
        <f>'SG&amp;A Schedule'!F3</f>
        <v>105362</v>
      </c>
      <c r="F6" s="16">
        <f>E6 * (1 +$C$25)^1</f>
        <v>118020.96447635409</v>
      </c>
      <c r="G6" s="16">
        <f>F6 * (1 +$C$25)^1</f>
        <v>132200.86991447423</v>
      </c>
      <c r="H6" s="16">
        <f>G6 * (1 +$C$25)^1</f>
        <v>148084.45333155475</v>
      </c>
    </row>
    <row r="7" spans="2:10">
      <c r="B7" t="s">
        <v>20</v>
      </c>
      <c r="C7" s="22">
        <v>59941</v>
      </c>
      <c r="D7" s="22">
        <v>54734</v>
      </c>
      <c r="E7" s="22">
        <f>'SG&amp;A Schedule'!F4</f>
        <v>62032</v>
      </c>
      <c r="F7" s="16">
        <f>E7 * (1 +$C$26)^1</f>
        <v>62745.085708224971</v>
      </c>
      <c r="G7" s="16">
        <f>F7 * (1 +$C$26)^1</f>
        <v>63466.368657023755</v>
      </c>
      <c r="H7" s="16">
        <f>G7 * (1 +$C$26)^1</f>
        <v>64195.943077359399</v>
      </c>
    </row>
    <row r="8" spans="2:10">
      <c r="B8" s="15" t="s">
        <v>2</v>
      </c>
      <c r="C8" s="13">
        <f>C32</f>
        <v>198270</v>
      </c>
      <c r="D8" s="13">
        <v>211915</v>
      </c>
      <c r="E8" s="13">
        <v>245122</v>
      </c>
      <c r="F8" s="16">
        <f>SUM(F5:F7)</f>
        <v>263972.27075337357</v>
      </c>
      <c r="G8" s="16">
        <f t="shared" ref="G8:H8" si="0">SUM(G5:G7)</f>
        <v>284737.78125036374</v>
      </c>
      <c r="H8" s="16">
        <f t="shared" si="0"/>
        <v>307628.57493299723</v>
      </c>
    </row>
    <row r="9" spans="2:10">
      <c r="B9" s="15" t="s">
        <v>3</v>
      </c>
      <c r="C9" s="13">
        <f>C33</f>
        <v>-62650</v>
      </c>
      <c r="D9" s="13">
        <v>-65863</v>
      </c>
      <c r="E9" s="13">
        <v>-74114</v>
      </c>
      <c r="F9" s="10">
        <f>-(F8*F27)</f>
        <v>-81755.552209209156</v>
      </c>
      <c r="G9" s="10">
        <f>-(G8*G27)</f>
        <v>-88186.893549503569</v>
      </c>
      <c r="H9" s="10">
        <f>-(H8*H27)</f>
        <v>-95276.461982921537</v>
      </c>
    </row>
    <row r="10" spans="2:10" ht="16.8" customHeight="1">
      <c r="B10" s="4" t="s">
        <v>4</v>
      </c>
      <c r="C10" s="11">
        <f t="shared" ref="C10:E10" si="1">C8+C9</f>
        <v>135620</v>
      </c>
      <c r="D10" s="11">
        <f t="shared" si="1"/>
        <v>146052</v>
      </c>
      <c r="E10" s="11">
        <f t="shared" si="1"/>
        <v>171008</v>
      </c>
      <c r="F10" s="11">
        <f>F8+F9</f>
        <v>182216.71854416441</v>
      </c>
      <c r="G10" s="11">
        <f t="shared" ref="G10:H10" si="2">G8+G9</f>
        <v>196550.88770086016</v>
      </c>
      <c r="H10" s="11">
        <f t="shared" si="2"/>
        <v>212352.11295007571</v>
      </c>
    </row>
    <row r="11" spans="2:10" ht="16.8" customHeight="1">
      <c r="B11" s="7" t="s">
        <v>36</v>
      </c>
      <c r="C11" s="14">
        <v>-24512</v>
      </c>
      <c r="D11" s="14">
        <v>-27195</v>
      </c>
      <c r="E11" s="14">
        <v>-29510</v>
      </c>
      <c r="F11" s="23">
        <f>E11+(E11*C29)</f>
        <v>-31392.991083188179</v>
      </c>
      <c r="G11" s="23">
        <f>F11+(F11*D29)</f>
        <v>-35317.114968586699</v>
      </c>
      <c r="H11" s="23">
        <f>G11+(G11*E29)</f>
        <v>-35317.114968586699</v>
      </c>
    </row>
    <row r="12" spans="2:10" ht="16.8" customHeight="1">
      <c r="B12" s="7" t="s">
        <v>5</v>
      </c>
      <c r="C12" s="14">
        <v>-12600</v>
      </c>
      <c r="D12" s="14">
        <v>-11000</v>
      </c>
      <c r="E12" s="14">
        <v>-15200</v>
      </c>
      <c r="F12" s="24">
        <f>E12+(E12*$C$31)</f>
        <v>-16180.847652279053</v>
      </c>
      <c r="G12" s="24">
        <f>F12+(F12*$C$31)</f>
        <v>-17224.988864885825</v>
      </c>
      <c r="H12" s="24">
        <f>G12+(G12*$C$31)</f>
        <v>-18336.507936507936</v>
      </c>
    </row>
    <row r="13" spans="2:10" ht="15.6">
      <c r="B13" s="7" t="s">
        <v>16</v>
      </c>
      <c r="C13" s="14">
        <f>-'Quarterly Revenue Detail'!B9</f>
        <v>-4800</v>
      </c>
      <c r="D13" s="14">
        <f>-'Quarterly Revenue Detail'!C9</f>
        <v>-2500</v>
      </c>
      <c r="E13" s="14">
        <f>-'Quarterly Revenue Detail'!D9</f>
        <v>-2000</v>
      </c>
      <c r="F13" s="24">
        <f>E13</f>
        <v>-2000</v>
      </c>
      <c r="G13" s="24">
        <f t="shared" ref="G13:H13" si="3">F13</f>
        <v>-2000</v>
      </c>
      <c r="H13" s="24">
        <f t="shared" si="3"/>
        <v>-2000</v>
      </c>
    </row>
    <row r="14" spans="2:10" ht="15.6">
      <c r="B14" s="7" t="s">
        <v>35</v>
      </c>
      <c r="C14" s="14">
        <f>-'Quarterly Revenue Detail'!B10</f>
        <v>-10325</v>
      </c>
      <c r="D14" s="14">
        <f>-'Quarterly Revenue Detail'!C10</f>
        <v>-16834</v>
      </c>
      <c r="E14" s="14">
        <f>-'Quarterly Revenue Detail'!D10</f>
        <v>-14865</v>
      </c>
      <c r="F14" s="23">
        <f>E14+(E14*F28)</f>
        <v>-15817.13414195676</v>
      </c>
      <c r="G14" s="23">
        <f>F14+(F14*G28)</f>
        <v>-16830.254454399881</v>
      </c>
      <c r="H14" s="23">
        <f>G14+(G14*H28)</f>
        <v>-17908.267228288478</v>
      </c>
    </row>
    <row r="15" spans="2:10" ht="15.6">
      <c r="B15" s="4" t="s">
        <v>6</v>
      </c>
      <c r="C15" s="11">
        <f>SUM(C10:C14)</f>
        <v>83383</v>
      </c>
      <c r="D15" s="11">
        <f>SUM(D10:D14)</f>
        <v>88523</v>
      </c>
      <c r="E15" s="11">
        <f>SUM(E10:E14)</f>
        <v>109433</v>
      </c>
      <c r="F15" s="11">
        <f>SUM(F10:F14)</f>
        <v>116825.74566674042</v>
      </c>
      <c r="G15" s="11">
        <f t="shared" ref="G15:H15" si="4">SUM(G10:G14)</f>
        <v>125178.52941298774</v>
      </c>
      <c r="H15" s="11">
        <f t="shared" si="4"/>
        <v>138790.22281669258</v>
      </c>
    </row>
    <row r="16" spans="2:10" ht="15.6">
      <c r="B16" t="s">
        <v>7</v>
      </c>
      <c r="C16" s="14">
        <v>333</v>
      </c>
      <c r="D16" s="13">
        <v>788</v>
      </c>
      <c r="E16" s="13">
        <v>-1646</v>
      </c>
      <c r="F16" s="16">
        <f>AVERAGE(C16:E16)</f>
        <v>-175</v>
      </c>
      <c r="G16" s="16">
        <f>AVERAGE(C16:E16)</f>
        <v>-175</v>
      </c>
      <c r="H16" s="16">
        <f>AVERAGE(C16:E16)</f>
        <v>-175</v>
      </c>
    </row>
    <row r="17" spans="2:9" ht="15.6">
      <c r="B17" s="4" t="s">
        <v>8</v>
      </c>
      <c r="C17" s="11">
        <f>SUM(C15:C16)</f>
        <v>83716</v>
      </c>
      <c r="D17" s="11">
        <f>SUM(D15:D16)</f>
        <v>89311</v>
      </c>
      <c r="E17" s="11">
        <f>SUM(E15:E16)</f>
        <v>107787</v>
      </c>
      <c r="F17" s="11">
        <f>SUM(F15:F16)</f>
        <v>116650.74566674042</v>
      </c>
      <c r="G17" s="11">
        <f t="shared" ref="G17:H17" si="5">SUM(G15:G16)</f>
        <v>125003.52941298774</v>
      </c>
      <c r="H17" s="11">
        <f t="shared" si="5"/>
        <v>138615.22281669258</v>
      </c>
    </row>
    <row r="18" spans="2:9">
      <c r="B18" t="s">
        <v>9</v>
      </c>
      <c r="C18" s="13">
        <v>-10978</v>
      </c>
      <c r="D18" s="13">
        <v>-16950</v>
      </c>
      <c r="E18" s="13">
        <v>-19651</v>
      </c>
      <c r="F18" s="10">
        <f>-(F17*$F$30)</f>
        <v>-19441.790944456734</v>
      </c>
      <c r="G18" s="10">
        <f t="shared" ref="G18" si="6">-(G17*$F$30)</f>
        <v>-20833.921568831291</v>
      </c>
      <c r="H18" s="10">
        <f>-(H17*$F$30)</f>
        <v>-23102.537136115428</v>
      </c>
    </row>
    <row r="19" spans="2:9" ht="15.6">
      <c r="B19" s="6" t="s">
        <v>10</v>
      </c>
      <c r="C19" s="12">
        <f t="shared" ref="C19:E19" si="7">SUM(C17:C18)</f>
        <v>72738</v>
      </c>
      <c r="D19" s="12">
        <f t="shared" si="7"/>
        <v>72361</v>
      </c>
      <c r="E19" s="12">
        <f t="shared" si="7"/>
        <v>88136</v>
      </c>
      <c r="F19" s="12">
        <f>SUM(F17:F18)</f>
        <v>97208.954722283685</v>
      </c>
      <c r="G19" s="12">
        <f>SUM(G17:G18)</f>
        <v>104169.60784415645</v>
      </c>
      <c r="H19" s="12">
        <f t="shared" ref="H19" si="8">SUM(H17:H18)</f>
        <v>115512.68568057715</v>
      </c>
      <c r="I19" s="12"/>
    </row>
    <row r="20" spans="2:9">
      <c r="C20" s="10"/>
      <c r="D20" s="10"/>
      <c r="E20" s="10"/>
      <c r="F20" s="10"/>
      <c r="G20" s="10"/>
      <c r="H20" s="10"/>
    </row>
    <row r="21" spans="2:9" ht="15.6">
      <c r="B21" s="1" t="s">
        <v>11</v>
      </c>
      <c r="C21" s="1"/>
      <c r="D21" s="1"/>
      <c r="E21" s="1"/>
      <c r="F21" s="1"/>
      <c r="G21" s="1"/>
      <c r="H21" s="1"/>
    </row>
    <row r="22" spans="2:9" ht="15.6">
      <c r="B22" s="8"/>
      <c r="C22">
        <v>2022</v>
      </c>
      <c r="D22">
        <v>2023</v>
      </c>
      <c r="E22">
        <v>2024</v>
      </c>
      <c r="F22">
        <v>2025</v>
      </c>
      <c r="G22">
        <v>2026</v>
      </c>
      <c r="H22">
        <v>2027</v>
      </c>
    </row>
    <row r="23" spans="2:9">
      <c r="B23" s="15" t="s">
        <v>27</v>
      </c>
    </row>
    <row r="24" spans="2:9">
      <c r="B24" s="18" t="s">
        <v>18</v>
      </c>
      <c r="C24" s="25">
        <f>(E5/C5)^(1/3) - 1</f>
        <v>7.0479371253531431E-2</v>
      </c>
      <c r="D24" s="26"/>
      <c r="E24" s="26"/>
      <c r="F24" s="26"/>
      <c r="G24" s="26"/>
      <c r="H24" s="26"/>
    </row>
    <row r="25" spans="2:9">
      <c r="B25" s="18" t="s">
        <v>19</v>
      </c>
      <c r="C25" s="25">
        <f>(E6/C6)^(1/3) - 1</f>
        <v>0.12014734416918893</v>
      </c>
      <c r="D25" s="26"/>
      <c r="E25" s="26"/>
      <c r="F25" s="26"/>
      <c r="G25" s="26"/>
      <c r="H25" s="26"/>
    </row>
    <row r="26" spans="2:9">
      <c r="B26" s="18" t="s">
        <v>20</v>
      </c>
      <c r="C26" s="25">
        <f>(E7/C7)^(1/3) - 1</f>
        <v>1.1495449255625623E-2</v>
      </c>
      <c r="D26" s="26"/>
      <c r="E26" s="26"/>
      <c r="F26" s="26"/>
      <c r="G26" s="26"/>
      <c r="H26" s="26"/>
    </row>
    <row r="27" spans="2:9" ht="15.6">
      <c r="B27" t="s">
        <v>12</v>
      </c>
      <c r="C27" s="27">
        <f>-C9/C8</f>
        <v>0.31598325515710901</v>
      </c>
      <c r="D27" s="27">
        <f>-D9/D8</f>
        <v>0.31079914116508978</v>
      </c>
      <c r="E27" s="27">
        <f>-E9/E8</f>
        <v>0.30235556172028621</v>
      </c>
      <c r="F27" s="27">
        <f>AVERAGE(C27:E27)</f>
        <v>0.30971265268082832</v>
      </c>
      <c r="G27" s="27">
        <f>AVERAGE(C27:E27)</f>
        <v>0.30971265268082832</v>
      </c>
      <c r="H27" s="27">
        <f>AVERAGE(C27:E27)</f>
        <v>0.30971265268082832</v>
      </c>
    </row>
    <row r="28" spans="2:9" ht="15.6">
      <c r="B28" t="s">
        <v>13</v>
      </c>
      <c r="C28" s="27">
        <f>-C14/C8</f>
        <v>5.2075452665557069E-2</v>
      </c>
      <c r="D28" s="27">
        <f>-D14/D8</f>
        <v>7.9437510322534974E-2</v>
      </c>
      <c r="E28" s="27">
        <f>-E14/E8</f>
        <v>6.0643271513776811E-2</v>
      </c>
      <c r="F28" s="28">
        <f>AVERAGE(C28:E28)</f>
        <v>6.4052078167289625E-2</v>
      </c>
      <c r="G28" s="28">
        <f>AVERAGE(C28:E28)</f>
        <v>6.4052078167289625E-2</v>
      </c>
      <c r="H28" s="28">
        <f>AVERAGE(C28:E28)</f>
        <v>6.4052078167289625E-2</v>
      </c>
    </row>
    <row r="29" spans="2:9">
      <c r="B29" s="18" t="s">
        <v>37</v>
      </c>
      <c r="C29" s="9">
        <f>(E11/C11)^(1/3)-1</f>
        <v>6.3808576183943755E-2</v>
      </c>
      <c r="D29" s="25">
        <v>0.125</v>
      </c>
      <c r="E29" s="25"/>
      <c r="F29" s="25"/>
      <c r="G29" s="25"/>
      <c r="H29" s="25"/>
    </row>
    <row r="30" spans="2:9" ht="15.6">
      <c r="B30" t="s">
        <v>14</v>
      </c>
      <c r="C30" s="28">
        <v>0.13</v>
      </c>
      <c r="D30" s="28">
        <v>0.19</v>
      </c>
      <c r="E30" s="28">
        <v>0.18</v>
      </c>
      <c r="F30" s="28">
        <f>AVERAGE(C30:E30)</f>
        <v>0.16666666666666666</v>
      </c>
      <c r="G30" s="28">
        <f>AVERAGE(C30:E30)</f>
        <v>0.16666666666666666</v>
      </c>
      <c r="H30" s="28">
        <f>AVERAGE(C30:E30)</f>
        <v>0.16666666666666666</v>
      </c>
    </row>
    <row r="31" spans="2:9">
      <c r="B31" t="s">
        <v>38</v>
      </c>
      <c r="C31" s="25">
        <f>(E12/C12)^(1/3)-1</f>
        <v>6.4529450807832456E-2</v>
      </c>
      <c r="D31" s="26"/>
      <c r="E31" s="26"/>
      <c r="F31" s="26"/>
      <c r="G31" s="26"/>
      <c r="H31" s="26"/>
    </row>
    <row r="32" spans="2:9" ht="15.6">
      <c r="B32" t="s">
        <v>2</v>
      </c>
      <c r="C32" s="5">
        <v>198270</v>
      </c>
      <c r="D32" s="3"/>
      <c r="E32" s="3"/>
      <c r="F32" s="3"/>
      <c r="G32" s="3"/>
      <c r="H32" s="3"/>
    </row>
    <row r="33" spans="2:8">
      <c r="B33" t="s">
        <v>15</v>
      </c>
      <c r="C33" s="13">
        <v>-62650</v>
      </c>
      <c r="D33" s="3"/>
      <c r="E33" s="3"/>
      <c r="F33" s="3"/>
      <c r="G33" s="3"/>
      <c r="H33" s="3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50C83-9DA0-4996-A010-869E453B1583}">
  <dimension ref="A1:F5"/>
  <sheetViews>
    <sheetView tabSelected="1" zoomScale="145" zoomScaleNormal="100" workbookViewId="0">
      <selection activeCell="A7" sqref="A7"/>
    </sheetView>
  </sheetViews>
  <sheetFormatPr defaultRowHeight="14.4"/>
  <cols>
    <col min="1" max="1" width="30.44140625" bestFit="1" customWidth="1"/>
  </cols>
  <sheetData>
    <row r="1" spans="1:6">
      <c r="B1" t="s">
        <v>22</v>
      </c>
      <c r="C1" t="s">
        <v>23</v>
      </c>
      <c r="D1" t="s">
        <v>24</v>
      </c>
      <c r="E1" t="s">
        <v>25</v>
      </c>
      <c r="F1" s="15" t="s">
        <v>26</v>
      </c>
    </row>
    <row r="2" spans="1:6">
      <c r="A2" s="15" t="s">
        <v>18</v>
      </c>
      <c r="B2">
        <v>18592</v>
      </c>
      <c r="C2">
        <v>19249</v>
      </c>
      <c r="D2">
        <v>19570</v>
      </c>
      <c r="E2">
        <f>F2-SUM(B2:D2)</f>
        <v>20317</v>
      </c>
      <c r="F2">
        <v>77728</v>
      </c>
    </row>
    <row r="3" spans="1:6">
      <c r="A3" s="15" t="s">
        <v>19</v>
      </c>
      <c r="B3">
        <v>24259</v>
      </c>
      <c r="C3">
        <v>25880</v>
      </c>
      <c r="D3">
        <v>26708</v>
      </c>
      <c r="E3">
        <f t="shared" ref="E3:E4" si="0">F3-SUM(B3:D3)</f>
        <v>28515</v>
      </c>
      <c r="F3">
        <v>105362</v>
      </c>
    </row>
    <row r="4" spans="1:6">
      <c r="A4" s="15" t="s">
        <v>20</v>
      </c>
      <c r="B4">
        <v>13666</v>
      </c>
      <c r="C4">
        <v>16891</v>
      </c>
      <c r="D4">
        <v>15580</v>
      </c>
      <c r="E4">
        <f t="shared" si="0"/>
        <v>15895</v>
      </c>
      <c r="F4">
        <v>62032</v>
      </c>
    </row>
    <row r="5" spans="1:6">
      <c r="B5">
        <f>SUM(B2:B4)</f>
        <v>56517</v>
      </c>
      <c r="C5">
        <f t="shared" ref="C5:E5" si="1">SUM(C2:C4)</f>
        <v>62020</v>
      </c>
      <c r="D5">
        <f t="shared" si="1"/>
        <v>61858</v>
      </c>
      <c r="E5">
        <f t="shared" si="1"/>
        <v>64727</v>
      </c>
      <c r="F5" s="15">
        <f>SUM(F2:F4)</f>
        <v>245122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9F286-FD1B-4ADB-AE7C-1C2A17100AEE}">
  <dimension ref="A2:D10"/>
  <sheetViews>
    <sheetView zoomScale="160" zoomScaleNormal="160" workbookViewId="0">
      <selection activeCell="A12" sqref="A12"/>
    </sheetView>
  </sheetViews>
  <sheetFormatPr defaultRowHeight="14.4"/>
  <cols>
    <col min="1" max="1" width="29.33203125" bestFit="1" customWidth="1"/>
    <col min="2" max="4" width="9.44140625" bestFit="1" customWidth="1"/>
  </cols>
  <sheetData>
    <row r="2" spans="1:4">
      <c r="A2" t="s">
        <v>28</v>
      </c>
    </row>
    <row r="4" spans="1:4">
      <c r="A4" s="15" t="s">
        <v>29</v>
      </c>
      <c r="B4" s="15">
        <v>2022</v>
      </c>
      <c r="C4" s="15">
        <v>2023</v>
      </c>
      <c r="D4" s="15">
        <v>2024</v>
      </c>
    </row>
    <row r="5" spans="1:4">
      <c r="A5" s="15" t="s">
        <v>30</v>
      </c>
      <c r="B5">
        <v>21825</v>
      </c>
      <c r="C5">
        <v>22759</v>
      </c>
      <c r="D5">
        <v>24456</v>
      </c>
    </row>
    <row r="6" spans="1:4">
      <c r="A6" s="15" t="s">
        <v>31</v>
      </c>
      <c r="B6">
        <v>5900</v>
      </c>
      <c r="C6">
        <v>7575</v>
      </c>
      <c r="D6">
        <v>7609</v>
      </c>
    </row>
    <row r="7" spans="1:4">
      <c r="A7" s="19" t="s">
        <v>32</v>
      </c>
      <c r="B7" s="20">
        <f>SUM(B5:B6)</f>
        <v>27725</v>
      </c>
      <c r="C7" s="20">
        <f t="shared" ref="C7:D7" si="0">SUM(C5:C6)</f>
        <v>30334</v>
      </c>
      <c r="D7" s="20">
        <f t="shared" si="0"/>
        <v>32065</v>
      </c>
    </row>
    <row r="8" spans="1:4" ht="15.6">
      <c r="A8" s="7" t="s">
        <v>5</v>
      </c>
      <c r="B8" s="17">
        <v>12600</v>
      </c>
      <c r="C8" s="17">
        <v>11000</v>
      </c>
      <c r="D8" s="17">
        <v>15200</v>
      </c>
    </row>
    <row r="9" spans="1:4">
      <c r="A9" s="15" t="s">
        <v>33</v>
      </c>
      <c r="B9">
        <v>4800</v>
      </c>
      <c r="C9">
        <v>2500</v>
      </c>
      <c r="D9">
        <v>2000</v>
      </c>
    </row>
    <row r="10" spans="1:4">
      <c r="A10" s="15" t="s">
        <v>34</v>
      </c>
      <c r="B10" s="10">
        <f>B7-B8-B9</f>
        <v>10325</v>
      </c>
      <c r="C10" s="10">
        <f t="shared" ref="C10:D10" si="1">C7-C8-C9</f>
        <v>16834</v>
      </c>
      <c r="D10" s="10">
        <f t="shared" si="1"/>
        <v>14865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Statement </vt:lpstr>
      <vt:lpstr>SG&amp;A Schedule</vt:lpstr>
      <vt:lpstr>Quarterly Revenue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Salinas</dc:creator>
  <cp:lastModifiedBy>Salinas, Julio A</cp:lastModifiedBy>
  <dcterms:created xsi:type="dcterms:W3CDTF">2015-06-05T18:17:20Z</dcterms:created>
  <dcterms:modified xsi:type="dcterms:W3CDTF">2025-05-20T21:09:28Z</dcterms:modified>
</cp:coreProperties>
</file>