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10" yWindow="520" windowWidth="21850" windowHeight="8940"/>
  </bookViews>
  <sheets>
    <sheet name="MAPA" sheetId="1" r:id="rId1"/>
    <sheet name="Plan de Configuración" sheetId="2" r:id="rId2"/>
  </sheets>
  <definedNames>
    <definedName name="Clasificaciónde_Industria">MAPA!$G$5:$G$8</definedName>
  </definedNames>
  <calcPr calcId="125725"/>
  <extLst>
    <ext uri="GoogleSheetsCustomDataVersion1">
      <go:sheetsCustomData xmlns:go="http://customooxmlschemas.google.com/" r:id="rId9" roundtripDataSignature="AMtx7mjom5mcaprahIBU6MVGf3zE2lFbGA=="/>
    </ext>
  </extLst>
</workbook>
</file>

<file path=xl/calcChain.xml><?xml version="1.0" encoding="utf-8"?>
<calcChain xmlns="http://schemas.openxmlformats.org/spreadsheetml/2006/main">
  <c r="BF8" i="1"/>
  <c r="BE8"/>
  <c r="BF4"/>
  <c r="AJ48"/>
  <c r="AI48"/>
  <c r="AJ47"/>
  <c r="AJ46"/>
  <c r="AJ45"/>
  <c r="AJ44"/>
  <c r="AJ43"/>
  <c r="AJ42"/>
  <c r="AJ41"/>
  <c r="AJ40"/>
  <c r="X16"/>
  <c r="X27"/>
  <c r="X37"/>
  <c r="X55"/>
  <c r="BC8"/>
  <c r="BF5"/>
  <c r="BE5"/>
  <c r="AX34"/>
  <c r="AX41"/>
  <c r="AX25"/>
  <c r="AX17"/>
  <c r="AV17"/>
  <c r="AW17" s="1"/>
  <c r="AX9"/>
  <c r="AV9"/>
  <c r="BC4" s="1"/>
  <c r="BC9" s="1"/>
  <c r="BF6"/>
  <c r="BE6"/>
  <c r="W55"/>
  <c r="U55"/>
  <c r="T55"/>
  <c r="T37"/>
  <c r="U37"/>
  <c r="W37"/>
  <c r="W27"/>
  <c r="T27"/>
  <c r="U27"/>
  <c r="W16"/>
  <c r="AJ35"/>
  <c r="AJ34"/>
  <c r="AJ33"/>
  <c r="AJ32"/>
  <c r="AJ31"/>
  <c r="AJ30"/>
  <c r="AJ29"/>
  <c r="AJ28"/>
  <c r="AI36"/>
  <c r="AW9"/>
  <c r="AI24"/>
  <c r="AJ23"/>
  <c r="AJ22"/>
  <c r="AJ21"/>
  <c r="AJ20"/>
  <c r="AJ19"/>
  <c r="AJ18"/>
  <c r="AJ17"/>
  <c r="AJ16"/>
  <c r="V16"/>
  <c r="T16"/>
  <c r="U16"/>
  <c r="AV41"/>
  <c r="AV34"/>
  <c r="AV25"/>
  <c r="AU9"/>
  <c r="AM17"/>
  <c r="BC6" s="1"/>
  <c r="AI13"/>
  <c r="AJ6"/>
  <c r="AJ7"/>
  <c r="AJ8"/>
  <c r="AJ9"/>
  <c r="AJ10"/>
  <c r="AJ11"/>
  <c r="AJ12"/>
  <c r="AJ5"/>
  <c r="AT5"/>
  <c r="BF7" l="1"/>
  <c r="BE4"/>
  <c r="BE7" s="1"/>
  <c r="AJ36"/>
  <c r="AJ24"/>
  <c r="BC11" s="1"/>
  <c r="AJ13"/>
  <c r="BC5"/>
  <c r="BF9" l="1"/>
  <c r="BE9"/>
  <c r="BC7"/>
</calcChain>
</file>

<file path=xl/sharedStrings.xml><?xml version="1.0" encoding="utf-8"?>
<sst xmlns="http://schemas.openxmlformats.org/spreadsheetml/2006/main" count="445" uniqueCount="291">
  <si>
    <t>MATRIZ DE PROYECTO</t>
  </si>
  <si>
    <t>Acceso Asociado</t>
  </si>
  <si>
    <t>Identificacion de la Empresa</t>
  </si>
  <si>
    <t xml:space="preserve">Segmento </t>
  </si>
  <si>
    <t>Transporte Terrestre</t>
  </si>
  <si>
    <t>RI</t>
  </si>
  <si>
    <t>Identificación de dotación de la empresa</t>
  </si>
  <si>
    <t xml:space="preserve">Gestión de procesos y riesgos </t>
  </si>
  <si>
    <t>CR</t>
  </si>
  <si>
    <t>AUX</t>
  </si>
  <si>
    <t>Procesos /Procedimientos</t>
  </si>
  <si>
    <t>Nombre Empresa</t>
  </si>
  <si>
    <t>Ø  Transporte.</t>
  </si>
  <si>
    <t>Indique los tipos de carga que transporta su empresa</t>
  </si>
  <si>
    <t>N° de Empleados contratados</t>
  </si>
  <si>
    <t>Empresa cuenta solo con certificación : ISO 9.001</t>
  </si>
  <si>
    <t>SI</t>
  </si>
  <si>
    <t>NO</t>
  </si>
  <si>
    <t>En sus procesos utiliza y/o manipula explosivos</t>
  </si>
  <si>
    <t>Usuario</t>
  </si>
  <si>
    <t>R.u.t.</t>
  </si>
  <si>
    <t>Ø  Construcción.</t>
  </si>
  <si>
    <t>Materiales diversos de construcción, repuestos, otros</t>
  </si>
  <si>
    <t>N° de Empleados contratistas</t>
  </si>
  <si>
    <t>Empresa cuenta con certificación : ISO 14.001</t>
  </si>
  <si>
    <t>En sus procesos utiliza y/o manipula calbles de alta tensión y/o electricidad</t>
  </si>
  <si>
    <t>Clave de acceso</t>
  </si>
  <si>
    <t>Dirección Comercial</t>
  </si>
  <si>
    <t>Ø  Manufactura</t>
  </si>
  <si>
    <t>Personas, trabajadores propios o terceros</t>
  </si>
  <si>
    <t>N° de Vehículos Comerciales livianos de la empresa</t>
  </si>
  <si>
    <t>Empresa cuenta con certificación : OHSAS 18.001</t>
  </si>
  <si>
    <t>En sus procesos incluye transporte, custodia y/o manipulación de corrosivos, inflamables, toxicos, combustibles</t>
  </si>
  <si>
    <t>Antigüedad de la empresa (años)</t>
  </si>
  <si>
    <t>Ø  Servicios Generales</t>
  </si>
  <si>
    <t>INDUSTRIAS MANUFACTURERAS</t>
  </si>
  <si>
    <t>Maquina pesada, motores, vehículos, equipo minero</t>
  </si>
  <si>
    <t>N° de vehículos Comerciales livianos contratistas/arriendo</t>
  </si>
  <si>
    <t>Empresa cuenta con Sistem Integrado de Gestion</t>
  </si>
  <si>
    <t>Ciudad</t>
  </si>
  <si>
    <t>PRODUCCIÓN, PROCESAMIENTO Y CONSERVACIÓN DE ALIMENTOS Y LACTEOS</t>
  </si>
  <si>
    <t>Mercaderías en alimentos, medicinales</t>
  </si>
  <si>
    <t>N° de vehículos Comerciales pesados de la empresa</t>
  </si>
  <si>
    <t>Empresa cuenta solo con procedimientos de autocuidado, trabajo seguro, medidas preventivas y/o correctivas</t>
  </si>
  <si>
    <t>En sus procesos incluye trabajos en altura</t>
  </si>
  <si>
    <t>Comuna</t>
  </si>
  <si>
    <t>ELABORACIÓN Y FABRICACION DE PRODUCTOS ALIMENTICIOS</t>
  </si>
  <si>
    <t>Minerales a granel</t>
  </si>
  <si>
    <t>N° de vehículos Comerciales pesados contratistas/arriendo</t>
  </si>
  <si>
    <t>Asesoria de mutualidades</t>
  </si>
  <si>
    <t>Nombre Contacto</t>
  </si>
  <si>
    <t>FABRICACIÓN PRODUCTOS TEXTILES, TEJIDOS, ALFOMBRAS, TAPICES</t>
  </si>
  <si>
    <t>Minerales solidos</t>
  </si>
  <si>
    <t>N° de maquinaria pesada de la empresa</t>
  </si>
  <si>
    <t>Gerencia / Administración de Riesgos (ISO 31.000:2009)</t>
  </si>
  <si>
    <t>Telefono</t>
  </si>
  <si>
    <t>FABRICACIÓN DE PRENDAS DE VESTIR, CUERO NATURAL, ACCESORIOS, ROPA DE TRABAJO, CALZADOS</t>
  </si>
  <si>
    <t>Liquidos corrosivos, toxicos, resíduos peligrosos</t>
  </si>
  <si>
    <t>N° de maquinaria pesada contratista/arriendo</t>
  </si>
  <si>
    <t>Empresa cuenta con prevencionista de riesgo tiempo completo</t>
  </si>
  <si>
    <t>Cuenta con Capacitación en  normas y reglamentos de trabajo y seguridad internos y oficiales vigentes</t>
  </si>
  <si>
    <t>correo</t>
  </si>
  <si>
    <t>ACTIVIDADES DE EDICIÓN, FOLLETOS, PUBLICACIONES, REVISTAS, GRAVACIONES, LIBROS</t>
  </si>
  <si>
    <t>Aceites, lubricantes, aditivos</t>
  </si>
  <si>
    <t>Empresa cuenta con prevencionista de riesgos parcial o Part-time</t>
  </si>
  <si>
    <t>cuenta con Información técnica, características y especificaciones de los explosivos.</t>
  </si>
  <si>
    <t>FABRICACIÓN DE VIDRIOS Y PRODUCTOS DE VIDRIO</t>
  </si>
  <si>
    <t>Carga sobredimensionada, estructuras, piezas y/o partes, equipo minero</t>
  </si>
  <si>
    <t>Empresa cuenta con prevencionista solo para proyectos especificos</t>
  </si>
  <si>
    <t>Cuenta con instalación de Manejo y control de polvorines</t>
  </si>
  <si>
    <t>Dimensión de la Empresa</t>
  </si>
  <si>
    <t>FABRICACIÓN DE CERAMICAS, HORMIGÓN, YESO, CEMENTO, ASFALTO, MORTERO</t>
  </si>
  <si>
    <t>Carga de contenedores</t>
  </si>
  <si>
    <t>Empresa no cuenta con prevencionista de riesgos</t>
  </si>
  <si>
    <t>-</t>
  </si>
  <si>
    <t>cuenta con Cumplimientos de la normativa para almacenaje de explosivos</t>
  </si>
  <si>
    <t>Ventas Anuales</t>
  </si>
  <si>
    <t>INDUSTRIAS MANUFACTURERAS METÁLICAS</t>
  </si>
  <si>
    <t>Cuenta con Reglamento y/o norma para el transporte Decreto N° 12.</t>
  </si>
  <si>
    <t xml:space="preserve">De UF 0 a UF 2.400.- </t>
  </si>
  <si>
    <t>FABRICACIÓN DE PRODUCTOS METÁLICOS DE USO ESTRUCTURAL</t>
  </si>
  <si>
    <t>Construcción e Ingeniaría Civil</t>
  </si>
  <si>
    <t xml:space="preserve">De UF 2.400 a UF 25.000.- </t>
  </si>
  <si>
    <t xml:space="preserve">FABRICACIÓN Y REPARACION DE MAQUINARIA DE USO GENERAL </t>
  </si>
  <si>
    <t>Indique los tipos de Obras que realiza su empresa</t>
  </si>
  <si>
    <t>De UF 25.000.- a UF 100.000.-</t>
  </si>
  <si>
    <t>FABRICACIÓN Y REPARACION DE BOMBAS, GRIFOS, VÁLVULAS, COMPRESORES, SISTEMAS HIDRÁULICOS</t>
  </si>
  <si>
    <t>Ingeniería, construcción y fabricación de estructuras metálicas</t>
  </si>
  <si>
    <t>Mas de UF 100.000.-</t>
  </si>
  <si>
    <t>Ingeniería y Construcción de Edificios, obra gruesa, concreto, carreteras</t>
  </si>
  <si>
    <t>Cumple con la apertura con corte visible de las fuentes de tensión.</t>
  </si>
  <si>
    <t>FABRICACIÓN Y REPARACION DE MAQUINARIA PARA MINAS Y CANTERAS Y PARA OBRAS DE CONSTRUCCIÓN</t>
  </si>
  <si>
    <t>Ingenería, construcción y montaje de obras e instalaciones privadas y publicas</t>
  </si>
  <si>
    <t>Cuenta con procedimientos para Enclavamiento o bloqueo de los aparatos de corte </t>
  </si>
  <si>
    <t>FABRICACIÓN Y REPARACION PARA MÁQUINAS DE SONDEO O PERFORACIÓN</t>
  </si>
  <si>
    <t>Obras menores de construcción, contratistas, albañilería, carpinteros, climatizacion</t>
  </si>
  <si>
    <t>Cuenta con procedimientos para el Reconocimiento de la ausencia de tensión</t>
  </si>
  <si>
    <t xml:space="preserve">FAB. Y REPARACIÓN DE MOTORES, GENERADORES Y TRANSFORMADORES ELÉCTRICOS </t>
  </si>
  <si>
    <t>Demolición, derribo de edicios y estructuras</t>
  </si>
  <si>
    <t>Cuenta con procedimientos en Puesta a tierra y en cortocircuito de todos los conductores</t>
  </si>
  <si>
    <t xml:space="preserve">FABRICACIÓN Y REPARACIÓN DE LÁMPARAS Y EQUIPO DE ILUMINACIÓN </t>
  </si>
  <si>
    <t>Instalaciones de obra</t>
  </si>
  <si>
    <t>Cuenta con procedimientos para delimitación de la zona de trabajo</t>
  </si>
  <si>
    <t>FABRICACIÓN Y REPARACION DE COMPONENTES ELECTRÓNICOS</t>
  </si>
  <si>
    <t>Ampliación de la inductria</t>
  </si>
  <si>
    <t>FABRICACIÓN Y REPARACION DE MOTOCICLETAS</t>
  </si>
  <si>
    <t>FABRICACIÓN DE BICICLETAS Y DE SILLONES DE RUEDAS PARA INVALIDOS</t>
  </si>
  <si>
    <t>Manufactura</t>
  </si>
  <si>
    <t>Cuenta con Distintivos y rótulos a que se refiere la Norma Chilena NCh. 2190.Of93</t>
  </si>
  <si>
    <t>FABRICACIÓN Y REPARACION DE EQUIPOS DE TRANSPORTE</t>
  </si>
  <si>
    <t>Indique los tipos de productos que fabrica su empresa</t>
  </si>
  <si>
    <t>Sus vehículos cuentan con tacógrafo, control electrónico de velocidad y distancia recorrida</t>
  </si>
  <si>
    <t xml:space="preserve">FABRICACIÓN Y REPARACION DE MUEBLES </t>
  </si>
  <si>
    <t>Producción, procesamiento y conservación de alimentos, casinos, abastecimientos alimenticios</t>
  </si>
  <si>
    <t>Cuenta con Vehiculos con una antigüedad menor a 15 años</t>
  </si>
  <si>
    <r>
      <rPr>
        <sz val="11"/>
        <color rgb="FF003399"/>
        <rFont val="Arial Narrow"/>
      </rPr>
      <t>CONSTRUCCIÓN</t>
    </r>
    <r>
      <rPr>
        <sz val="11"/>
        <color theme="1"/>
        <rFont val="Arial Narrow"/>
      </rPr>
      <t xml:space="preserve"> </t>
    </r>
  </si>
  <si>
    <t>Confección, fabricación y distribución de prendas de vestir, seguridad, zapatos</t>
  </si>
  <si>
    <t>Cumple normativa para transporte de sustancias peligrosas a granel, N° 2136.Of1989.</t>
  </si>
  <si>
    <t>PREPARACIÓN DEL TERRENO, EXCAVACIONES Y MOVIMIENTOS DE TIERRAS</t>
  </si>
  <si>
    <t>Diseño y fabricación de piezas especiales menores, tornerías, otros</t>
  </si>
  <si>
    <t>Cuenta con embalaje autorizado según Decreto 298 y sus modificaciones</t>
  </si>
  <si>
    <t>SERVICIOS DE DEMOLICIÓN Y EL DERRIBO DE EDIFICIOS Y OTRAS ESTRUCTURAS</t>
  </si>
  <si>
    <t>Diseño y fabricación de piezas especiales mayores, PVC, Acero, otros</t>
  </si>
  <si>
    <t>Cuenta con procedimientos según Normativa Nch 382, NCh 2120/1 a 2120/9 de Carga y descarga de sustancias peligrosas</t>
  </si>
  <si>
    <t>CONSTRUCCIÓN DE EDIFICIOS COMPLETOS O DE PARTES DE EDIFICIOS</t>
  </si>
  <si>
    <t>Diseño y Fabricación de muebles para acondicionamiento de oficinas y faenas</t>
  </si>
  <si>
    <t>OBRAS DE INGENIERÍA</t>
  </si>
  <si>
    <t>Diseño y fabricación de prototipos industriales y mineros</t>
  </si>
  <si>
    <t>MANTENCION Y SERVICIOS DE VEHÍCULOS</t>
  </si>
  <si>
    <t xml:space="preserve">MANTENIMIENTO Y REPARACIÓN DE VEHÍCULOS AUTOMOTORES </t>
  </si>
  <si>
    <t>Servicios Generales</t>
  </si>
  <si>
    <t>SERVICIO DE LAVADO DE VEHÍCULOS AUTOMOTORES</t>
  </si>
  <si>
    <t>Indique el tipo de servicios que efectúa su empresa</t>
  </si>
  <si>
    <t>Cuenta con procedimientos según norma NCh. 998.Of 1999,/ NCh. 1258-1</t>
  </si>
  <si>
    <t>SERVICIOS DE REMOLQUE DE VEHÍCULOS (GRUAS)</t>
  </si>
  <si>
    <t>Maestranza de maquinarias, equipos y componentes, repuestos de vehiculos con/sin motor</t>
  </si>
  <si>
    <t>Cuenta supervisor que apruebe y revise trabajos en altura (secuencia lógica)</t>
  </si>
  <si>
    <t>MANTENIMIENTO Y REPARACIÓN DE VEHÍCULOS AUTOMOTORES</t>
  </si>
  <si>
    <t>Maestranza, reparación y fabricacion de piezas y/o partes mecanicas, industriales, mineras</t>
  </si>
  <si>
    <t xml:space="preserve">Cuenta con procedimientos de uso elementos de protección personal </t>
  </si>
  <si>
    <t xml:space="preserve">VENTA DE PARTES, PIEZAS Y ACCESORIOS DE VEHÍCULOS AUTOMOTORES </t>
  </si>
  <si>
    <t>Mantención y reparación de componentes electricos</t>
  </si>
  <si>
    <t>Cuenta con equipamiento y accesorios adecuados propios o de terceros</t>
  </si>
  <si>
    <t>VENTA DE PIEZAS Y ACCESORIOS DE MOTOCICLETAS</t>
  </si>
  <si>
    <t>Mantención, reparación y montaje de generadores, transformadores electricos, alta tensión, lineas</t>
  </si>
  <si>
    <t>Mantención, reparación y montaje de piezas, repuestos, partes de equipo de extracción minera, industrial</t>
  </si>
  <si>
    <t xml:space="preserve">VENTAS POR MAYOR </t>
  </si>
  <si>
    <t>Mantención, reparación y montaje de sistemas hidráulicos, valvulas, compresores, bombas, otros</t>
  </si>
  <si>
    <t>MAYORISTA DE FRUTAS Y VERDURAS</t>
  </si>
  <si>
    <t>Mantención, reparación y venta de equipos computacionales, sofwere, adware</t>
  </si>
  <si>
    <t>MAYORISTAS DE CARNES</t>
  </si>
  <si>
    <t>Servicio de lavandería industrial, afines</t>
  </si>
  <si>
    <t>MAYORISTAS DE PRODUCTOS DEL MAR (PESCADO, MARISCOS, ALGAS)</t>
  </si>
  <si>
    <t>Servicio de movimiento de tierras, perforaciones, mecanica de rocas</t>
  </si>
  <si>
    <t>Servicio y arriendo de equipo Minero, perforaciones, movimiento de tierras, maquinaria pesada</t>
  </si>
  <si>
    <t>Servicios de abastecimiento de erramientas, maquinarias menores, ferretería, materiales construcción</t>
  </si>
  <si>
    <t>Servicios de fabricación e instalación de señaleticas carreteros, caminos privados</t>
  </si>
  <si>
    <t>VENTA AL POR MENOR DE ALIMENTOS PARA MASCOTAS Y ANIMALES EN GENERAL</t>
  </si>
  <si>
    <t>Servicios de izajes, manipulación de cargas y equipos</t>
  </si>
  <si>
    <t>VENTA AL POR MENOR DE AVES Y HUEVOS</t>
  </si>
  <si>
    <t>Servicios de mantención, reparación, garage, desabolladura, vehículos multimarcas</t>
  </si>
  <si>
    <t xml:space="preserve">COMERCIO AL POR MENOR DE OTROS PROD. NUEVOS EN ALMC. ESPECIALIZADOS </t>
  </si>
  <si>
    <t>FARMACIAS INDEPENDIENTES</t>
  </si>
  <si>
    <t>VENTA AL POR MENOR DE PRODUCTOS MEDICINALES</t>
  </si>
  <si>
    <t>VENTA AL POR MENOR DE ARTÍCULOS ORTOPÉDICOS</t>
  </si>
  <si>
    <t>VENTA AL POR MENOR DE ARTÍCULOS DE TOCADOR Y COSMÉTICOS</t>
  </si>
  <si>
    <t>VENTA AL POR MENOR DE CALZADO</t>
  </si>
  <si>
    <t>VENTA AL POR MENOR DE PRENDAS DE VESTIR EN GENERAL, INCLUYE ACCESORIOS</t>
  </si>
  <si>
    <t>VENTA AL POR MENOR DE LANAS, HILOS Y SIMILARES</t>
  </si>
  <si>
    <t>VENTA AL POR MENOR DE MALETERÍAS, TALABARTERÍAS Y ARTÍCULOS DE CUERO</t>
  </si>
  <si>
    <t>VENTA AL POR MENOR DE ROPA INTERIOR Y PRENDAS DE USO PERSONAL</t>
  </si>
  <si>
    <t>COMERCIO AL POR MENOR DE TEXTILES PARA EL HOGAR Y OTROS PRODUCTOS TEXTILES N.C.P.</t>
  </si>
  <si>
    <t>VENTA AL POR MENOR DE ARTÍCULOS ELECTRODOMÉSTICOS Y ELECTRÓNICOS PARA EL HOGAR</t>
  </si>
  <si>
    <t>VENTA AL POR MENOR DE CRISTALES, LOZAS, PORCELANA, MENAJE (CRISTALERÍAS)</t>
  </si>
  <si>
    <t>VENTA AL POR MENOR DE MUEBLES; INCLUYE COLCHONES</t>
  </si>
  <si>
    <t>VENTA AL POR MENOR DE INSTRUMENTOS MUSICALES (CASA DE MÚSICA)</t>
  </si>
  <si>
    <t>VENTA AL POR MENOR DE DISCOS, CASSETTES, DVD Y VIDEOS</t>
  </si>
  <si>
    <t>VENTA AL POR MENOR DE LÁMPARAS, APLIQUÉS Y SIMILARES</t>
  </si>
  <si>
    <t>VENTA AL POR MENOR DE APARATOS, ARTÍCULOS, EQUIPO DE USO DOMÉSTICO N.C.P.</t>
  </si>
  <si>
    <t>VENTA AL POR MENOR DE ARTÍCULOS DE FERRETERÍA Y MATERIALES DE CONSTRUCCIÓN</t>
  </si>
  <si>
    <t>COMERCIO AL POR MENOR DE PRODUCTOS DE VIDRIO</t>
  </si>
  <si>
    <t>COMERCIO AL POR MENOR DE ARTÍCULOS FOTOGRÁFICOS</t>
  </si>
  <si>
    <t>COMERCIO AL POR MENOR DE ARTÍCULOS ÓPTICOS</t>
  </si>
  <si>
    <t>COMERCIO POR MENOR DE JUGUETES</t>
  </si>
  <si>
    <t>COMERCIO DE ARTÍCULOS DE SUMINISTROS DE OFICINAS Y ARTÍCULOS DE ESCRITORIO EN GENERAL</t>
  </si>
  <si>
    <t>COMERCIO AL POR MENOR DE COMPUTADORAS, SOFTWARES Y SUMINISTROS</t>
  </si>
  <si>
    <t>COMERCIO AL POR MENOR DE ARMERÍAS, ARTÍCULOS DE CAZA Y PESCA</t>
  </si>
  <si>
    <t>COMERCIO AL POR MENOR DE BICICLETAS Y SUS REPUESTOS</t>
  </si>
  <si>
    <t>COMERCIO AL POR MENOR DE ARTÍCULOS DEPORTIVOS</t>
  </si>
  <si>
    <t>COMERCIO AL POR MENOR DE ARTÍCULOS DE JOYERÍA, FANTASÍAS Y RELOJERÍAS</t>
  </si>
  <si>
    <t>VENTA AL POR MENOR DE GAS LICUADO EN BOMBONAS</t>
  </si>
  <si>
    <t>VENTA AL POR MENOR DE CARBÓN, LENA Y OTROS COMBUSTIBLES DE USO DOMÉSTICO</t>
  </si>
  <si>
    <t>COMERCIO AL POR MENOR DE ARTÍCULOS TÍPICOS (ARTESANÍAS)</t>
  </si>
  <si>
    <t>VENTA AL POR MENOR DE FLORES, PLANTAS, ÁRBOLES, SEMILLAS, ABONOS</t>
  </si>
  <si>
    <t>VENTA AL POR MENOR DE MASCOTAS Y ACCESORIOS</t>
  </si>
  <si>
    <t>VENTAS AL POR MENOR DE OTROS PRODUCTOS EN ALMACENES ESPECIALIZADOS</t>
  </si>
  <si>
    <t xml:space="preserve">VENTA AL POR MENOR EN ALMACENES DE ARTÍCULOS USADOS </t>
  </si>
  <si>
    <r>
      <rPr>
        <sz val="11"/>
        <color rgb="FF000000"/>
        <rFont val="Arial Narrow"/>
      </rPr>
      <t>HOTELES Y RESTAURANTES</t>
    </r>
    <r>
      <rPr>
        <sz val="11"/>
        <color theme="1"/>
        <rFont val="Arial Narrow"/>
      </rPr>
      <t xml:space="preserve"> </t>
    </r>
  </si>
  <si>
    <t xml:space="preserve">HOTELES; CAMPAMENTOS Y OTROS TIPOS DE HOSPEDAJE TEMPORAL </t>
  </si>
  <si>
    <t>HOTELES</t>
  </si>
  <si>
    <t>RESIDENCIALES</t>
  </si>
  <si>
    <t>RESTAURANTES</t>
  </si>
  <si>
    <t>ESTABLECIMIENTOS DE COMIDA RÁPIDA (BARES, FUENTES DE SODA, GELATERÍAS, PIZZERÍAS Y SIMILARES)</t>
  </si>
  <si>
    <t>SERVICIOS DE COMIDA PREPARADA EN FORMA INDUSTRIAL</t>
  </si>
  <si>
    <t>SERVICIOS DE BANQUETES, BODAS Y OTRAS CELEBRACIONES</t>
  </si>
  <si>
    <t>SERVICIOS DE OTROS ESTABLECIMIENTOS QUE EXPENDEN COMIDAS Y BEBIDAS</t>
  </si>
  <si>
    <t xml:space="preserve">TRANSPORTE y/o ALMACENAMIENTO </t>
  </si>
  <si>
    <t>SERVICIOS DE TRANSPORTE ESCOLAR</t>
  </si>
  <si>
    <t>SERVICIOS DE TRANSPORTE DE TRABAJADORES</t>
  </si>
  <si>
    <t>TRANSPORTE DE CARGA POR CARRETERA</t>
  </si>
  <si>
    <t>TRANSPORTE DE CARGA ZONA URBANA</t>
  </si>
  <si>
    <t>TRANSPORTE DE CARGA DISTRIBUIDORES</t>
  </si>
  <si>
    <t>SERVICIOS DE ALMACENAMIENTO, CUSTODIA Y DEPÓSITO</t>
  </si>
  <si>
    <t>ESTACIONAMIENTO DE VEHÍCULOS</t>
  </si>
  <si>
    <r>
      <rPr>
        <sz val="11"/>
        <color rgb="FF000000"/>
        <rFont val="Arial Narrow"/>
      </rPr>
      <t>ARRIENDO DE EQUIPOS</t>
    </r>
    <r>
      <rPr>
        <sz val="11"/>
        <color theme="1"/>
        <rFont val="Arial Narrow"/>
      </rPr>
      <t xml:space="preserve"> </t>
    </r>
  </si>
  <si>
    <t>MAQUINARIA Y EQUIPO DE CONSTRUCCIÓN E INGENIERÍA CIVIL</t>
  </si>
  <si>
    <t>MAQUINARIA Y EQUIPO PARA MINERIA</t>
  </si>
  <si>
    <t>Marca</t>
  </si>
  <si>
    <t>Clasificación de Industria</t>
  </si>
  <si>
    <t>Total</t>
  </si>
  <si>
    <t>Total Riesgo</t>
  </si>
  <si>
    <t>Amortiguacion Manejo Riesgo</t>
  </si>
  <si>
    <t>Amortiguacion Medidas Actividades</t>
  </si>
  <si>
    <t>Total Riesgo Final</t>
  </si>
  <si>
    <t>+</t>
  </si>
  <si>
    <t>Riesgo</t>
  </si>
  <si>
    <t>Cobertura</t>
  </si>
  <si>
    <t>Total Cobertura</t>
  </si>
  <si>
    <t>Co</t>
  </si>
  <si>
    <t>Factor</t>
  </si>
  <si>
    <t>AP</t>
  </si>
  <si>
    <t>Polizas</t>
  </si>
  <si>
    <t>VM</t>
  </si>
  <si>
    <t>Riesgo Poliza AP</t>
  </si>
  <si>
    <t>Columna Prototipo</t>
  </si>
  <si>
    <t>Maximo</t>
  </si>
  <si>
    <t>Porcentaje</t>
  </si>
  <si>
    <t>Riesgo Poliza VM</t>
  </si>
  <si>
    <t>Nombre</t>
  </si>
  <si>
    <t>Abreviacion</t>
  </si>
  <si>
    <t>Control de riesgo</t>
  </si>
  <si>
    <t>Actividades peligrosas</t>
  </si>
  <si>
    <t>Explosivos</t>
  </si>
  <si>
    <t>Electricidad</t>
  </si>
  <si>
    <t>Altura</t>
  </si>
  <si>
    <t>Sustancias</t>
  </si>
  <si>
    <t>Sector (por orden prioritario)</t>
  </si>
  <si>
    <t>Ø  Responsabilidad Civil General</t>
  </si>
  <si>
    <t>Ø  Responsabilidad Civil Empresa Construccion</t>
  </si>
  <si>
    <t>Ø  Responsabilidad Civil Empresa de Transporte de Cargas</t>
  </si>
  <si>
    <t>Ø  Responsabilidad Civil Empresa de Manufacturas</t>
  </si>
  <si>
    <t>Ø  Responsabilidad Civil Empresa de Productos</t>
  </si>
  <si>
    <t>Ø  Responsabilidad Civil Empresa Patronal</t>
  </si>
  <si>
    <t xml:space="preserve">Ø  Equipos móviles </t>
  </si>
  <si>
    <t>Ø  Transporte Terrestre Cargas Varias</t>
  </si>
  <si>
    <t>Ø  Transporte Terrestre Cargas Peligrosas</t>
  </si>
  <si>
    <t>Ø  Vehículos comerciales Livianos</t>
  </si>
  <si>
    <t>Ø  Vehículos comerciales Pesados</t>
  </si>
  <si>
    <t xml:space="preserve">Ø  Accidentes personales </t>
  </si>
  <si>
    <t>Ø  Asiento de Pasajeros</t>
  </si>
  <si>
    <t>RCG</t>
  </si>
  <si>
    <t>RCC</t>
  </si>
  <si>
    <t>RCT</t>
  </si>
  <si>
    <t>RCM</t>
  </si>
  <si>
    <t>RCP</t>
  </si>
  <si>
    <t>RCS</t>
  </si>
  <si>
    <t>EM</t>
  </si>
  <si>
    <t>TTCV</t>
  </si>
  <si>
    <t>TTCP</t>
  </si>
  <si>
    <t>VCL</t>
  </si>
  <si>
    <t>VCP</t>
  </si>
  <si>
    <t>AdP</t>
  </si>
  <si>
    <t>Procesos de la Empresa</t>
  </si>
  <si>
    <t>Construccion</t>
  </si>
  <si>
    <t>Transporte</t>
  </si>
  <si>
    <t>Servicios</t>
  </si>
  <si>
    <t>Nuevos Procesos u Actividades</t>
  </si>
  <si>
    <t>Todas</t>
  </si>
  <si>
    <t>%</t>
  </si>
  <si>
    <t>Empresa no cuenta con ninguna de las certificaciones mencionadas anteriormente</t>
  </si>
  <si>
    <t>Empresa no cuenta con Medidas de Control de Riesgo</t>
  </si>
  <si>
    <t>Selección Múltiple</t>
  </si>
  <si>
    <t>Selección Única</t>
  </si>
  <si>
    <t>Maxima Reducción de Riesgo Total</t>
  </si>
  <si>
    <t>Restricciones</t>
  </si>
  <si>
    <t>Minima Reducción de Riesgo Total</t>
  </si>
  <si>
    <t>Todos</t>
  </si>
  <si>
    <t>Campos de Dotación</t>
  </si>
  <si>
    <t>Opciones de Ventas</t>
  </si>
  <si>
    <t>*En esta Sección el % representa una reducción porcentual de Riesgo</t>
  </si>
  <si>
    <t>*En esta Sección el % representa una reducción o aumento porcentual de Riesgo</t>
  </si>
</sst>
</file>

<file path=xl/styles.xml><?xml version="1.0" encoding="utf-8"?>
<styleSheet xmlns="http://schemas.openxmlformats.org/spreadsheetml/2006/main">
  <numFmts count="1">
    <numFmt numFmtId="164" formatCode="_-&quot;$&quot;\ * #,##0_-;\-&quot;$&quot;\ * #,##0_-;_-&quot;$&quot;\ * &quot;-&quot;??_-;_-@"/>
  </numFmts>
  <fonts count="20">
    <font>
      <sz val="11"/>
      <color theme="1"/>
      <name val="Arial"/>
    </font>
    <font>
      <sz val="11"/>
      <color theme="1"/>
      <name val="Arial Narrow"/>
    </font>
    <font>
      <b/>
      <sz val="11"/>
      <color theme="1"/>
      <name val="Arial Narrow"/>
    </font>
    <font>
      <sz val="11"/>
      <name val="Arial"/>
    </font>
    <font>
      <sz val="11"/>
      <color rgb="FF000000"/>
      <name val="Arial Narrow"/>
    </font>
    <font>
      <b/>
      <i/>
      <sz val="11"/>
      <color theme="1"/>
      <name val="Arial Narrow"/>
    </font>
    <font>
      <b/>
      <sz val="10"/>
      <color theme="1"/>
      <name val="Arial Narrow"/>
    </font>
    <font>
      <sz val="11"/>
      <color theme="0"/>
      <name val="Arial Narrow"/>
    </font>
    <font>
      <sz val="11"/>
      <color rgb="FF333333"/>
      <name val="Arial"/>
    </font>
    <font>
      <b/>
      <sz val="11"/>
      <color rgb="FF4C4C4C"/>
      <name val="Arial Narrow"/>
    </font>
    <font>
      <sz val="11"/>
      <color rgb="FF003399"/>
      <name val="Arial Narrow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"/>
    </font>
    <font>
      <sz val="11"/>
      <color theme="1"/>
      <name val="Arial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FDE9D9"/>
      </patternFill>
    </fill>
    <fill>
      <patternFill patternType="solid">
        <fgColor theme="8" tint="0.79998168889431442"/>
        <bgColor rgb="FFDAEEF3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1DBF2"/>
      </left>
      <right/>
      <top style="medium">
        <color rgb="FFC1DBF2"/>
      </top>
      <bottom style="medium">
        <color rgb="FFC1DBF2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1DBF2"/>
      </left>
      <right/>
      <top style="medium">
        <color rgb="FFC1DBF2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1DBF2"/>
      </left>
      <right/>
      <top style="medium">
        <color rgb="FFC1DBF2"/>
      </top>
      <bottom style="medium">
        <color rgb="FFC1DBF2"/>
      </bottom>
      <diagonal/>
    </border>
    <border>
      <left style="medium">
        <color rgb="FFC1DBF2"/>
      </left>
      <right/>
      <top style="medium">
        <color rgb="FFC1DBF2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0" xfId="0" applyFont="1" applyAlignment="1"/>
    <xf numFmtId="0" fontId="5" fillId="2" borderId="4" xfId="0" applyFont="1" applyFill="1" applyBorder="1"/>
    <xf numFmtId="0" fontId="1" fillId="0" borderId="5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2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2" borderId="10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7" fillId="3" borderId="4" xfId="0" applyFont="1" applyFill="1" applyBorder="1"/>
    <xf numFmtId="0" fontId="2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4" fillId="2" borderId="14" xfId="0" applyFont="1" applyFill="1" applyBorder="1" applyAlignment="1">
      <alignment vertical="center" wrapText="1"/>
    </xf>
    <xf numFmtId="0" fontId="2" fillId="0" borderId="0" xfId="0" applyFont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4" borderId="15" xfId="0" applyFont="1" applyFill="1" applyBorder="1" applyAlignment="1"/>
    <xf numFmtId="0" fontId="1" fillId="4" borderId="16" xfId="0" applyFont="1" applyFill="1" applyBorder="1"/>
    <xf numFmtId="0" fontId="1" fillId="4" borderId="17" xfId="0" applyFont="1" applyFill="1" applyBorder="1"/>
    <xf numFmtId="9" fontId="4" fillId="0" borderId="0" xfId="0" applyNumberFormat="1" applyFont="1" applyAlignment="1"/>
    <xf numFmtId="0" fontId="1" fillId="0" borderId="4" xfId="0" applyFont="1" applyBorder="1"/>
    <xf numFmtId="0" fontId="1" fillId="0" borderId="18" xfId="0" applyFont="1" applyBorder="1"/>
    <xf numFmtId="0" fontId="1" fillId="0" borderId="13" xfId="0" applyFont="1" applyBorder="1"/>
    <xf numFmtId="0" fontId="1" fillId="0" borderId="19" xfId="0" applyFont="1" applyBorder="1" applyAlignment="1">
      <alignment horizontal="right" vertical="center" wrapText="1"/>
    </xf>
    <xf numFmtId="0" fontId="1" fillId="0" borderId="3" xfId="0" applyFont="1" applyBorder="1"/>
    <xf numFmtId="0" fontId="4" fillId="4" borderId="20" xfId="0" applyFont="1" applyFill="1" applyBorder="1" applyAlignment="1"/>
    <xf numFmtId="0" fontId="1" fillId="4" borderId="4" xfId="0" applyFont="1" applyFill="1" applyBorder="1"/>
    <xf numFmtId="0" fontId="1" fillId="0" borderId="22" xfId="0" applyFont="1" applyBorder="1"/>
    <xf numFmtId="0" fontId="2" fillId="0" borderId="23" xfId="0" applyFont="1" applyBorder="1" applyAlignment="1">
      <alignment horizontal="left" vertical="center"/>
    </xf>
    <xf numFmtId="0" fontId="4" fillId="4" borderId="24" xfId="0" applyFont="1" applyFill="1" applyBorder="1" applyAlignment="1"/>
    <xf numFmtId="0" fontId="1" fillId="4" borderId="25" xfId="0" applyFont="1" applyFill="1" applyBorder="1"/>
    <xf numFmtId="0" fontId="1" fillId="4" borderId="26" xfId="0" applyFont="1" applyFill="1" applyBorder="1"/>
    <xf numFmtId="0" fontId="4" fillId="7" borderId="15" xfId="0" applyFont="1" applyFill="1" applyBorder="1" applyAlignment="1"/>
    <xf numFmtId="0" fontId="1" fillId="7" borderId="16" xfId="0" applyFont="1" applyFill="1" applyBorder="1"/>
    <xf numFmtId="0" fontId="1" fillId="7" borderId="17" xfId="0" applyFont="1" applyFill="1" applyBorder="1"/>
    <xf numFmtId="0" fontId="4" fillId="7" borderId="27" xfId="0" applyFont="1" applyFill="1" applyBorder="1" applyAlignment="1"/>
    <xf numFmtId="0" fontId="1" fillId="7" borderId="28" xfId="0" applyFont="1" applyFill="1" applyBorder="1"/>
    <xf numFmtId="0" fontId="1" fillId="7" borderId="21" xfId="0" applyFont="1" applyFill="1" applyBorder="1"/>
    <xf numFmtId="0" fontId="4" fillId="7" borderId="29" xfId="0" applyFont="1" applyFill="1" applyBorder="1" applyAlignment="1"/>
    <xf numFmtId="0" fontId="1" fillId="7" borderId="30" xfId="0" applyFont="1" applyFill="1" applyBorder="1"/>
    <xf numFmtId="0" fontId="1" fillId="7" borderId="26" xfId="0" applyFont="1" applyFill="1" applyBorder="1"/>
    <xf numFmtId="0" fontId="2" fillId="2" borderId="4" xfId="0" applyFont="1" applyFill="1" applyBorder="1" applyAlignment="1">
      <alignment vertical="center" wrapText="1"/>
    </xf>
    <xf numFmtId="0" fontId="1" fillId="0" borderId="2" xfId="0" applyFont="1" applyBorder="1"/>
    <xf numFmtId="0" fontId="4" fillId="8" borderId="15" xfId="0" applyFont="1" applyFill="1" applyBorder="1" applyAlignment="1"/>
    <xf numFmtId="0" fontId="1" fillId="8" borderId="16" xfId="0" applyFont="1" applyFill="1" applyBorder="1"/>
    <xf numFmtId="0" fontId="1" fillId="8" borderId="17" xfId="0" applyFont="1" applyFill="1" applyBorder="1"/>
    <xf numFmtId="0" fontId="1" fillId="0" borderId="22" xfId="0" applyFont="1" applyBorder="1" applyAlignment="1">
      <alignment horizontal="left"/>
    </xf>
    <xf numFmtId="0" fontId="1" fillId="0" borderId="31" xfId="0" applyFont="1" applyBorder="1"/>
    <xf numFmtId="0" fontId="1" fillId="0" borderId="23" xfId="0" applyFont="1" applyBorder="1"/>
    <xf numFmtId="0" fontId="4" fillId="8" borderId="20" xfId="0" applyFont="1" applyFill="1" applyBorder="1" applyAlignment="1"/>
    <xf numFmtId="0" fontId="1" fillId="8" borderId="4" xfId="0" applyFont="1" applyFill="1" applyBorder="1"/>
    <xf numFmtId="0" fontId="1" fillId="8" borderId="21" xfId="0" applyFont="1" applyFill="1" applyBorder="1"/>
    <xf numFmtId="0" fontId="8" fillId="0" borderId="0" xfId="0" applyFont="1"/>
    <xf numFmtId="0" fontId="1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11" xfId="0" applyFont="1" applyBorder="1"/>
    <xf numFmtId="0" fontId="9" fillId="0" borderId="0" xfId="0" applyFont="1" applyAlignment="1">
      <alignment horizontal="left" wrapText="1"/>
    </xf>
    <xf numFmtId="0" fontId="4" fillId="0" borderId="18" xfId="0" applyFont="1" applyBorder="1" applyAlignment="1"/>
    <xf numFmtId="0" fontId="1" fillId="0" borderId="32" xfId="0" applyFont="1" applyBorder="1" applyAlignment="1">
      <alignment horizontal="right" vertical="center" wrapText="1"/>
    </xf>
    <xf numFmtId="0" fontId="2" fillId="2" borderId="7" xfId="0" applyFont="1" applyFill="1" applyBorder="1"/>
    <xf numFmtId="0" fontId="0" fillId="0" borderId="0" xfId="0" applyFont="1"/>
    <xf numFmtId="0" fontId="4" fillId="0" borderId="22" xfId="0" applyFont="1" applyBorder="1" applyAlignment="1"/>
    <xf numFmtId="0" fontId="2" fillId="2" borderId="4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right" vertical="center" wrapText="1"/>
    </xf>
    <xf numFmtId="0" fontId="1" fillId="3" borderId="33" xfId="0" applyFont="1" applyFill="1" applyBorder="1" applyAlignment="1">
      <alignment horizontal="right" vertical="center" wrapText="1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10" fillId="3" borderId="14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left" vertical="center" wrapText="1"/>
    </xf>
    <xf numFmtId="164" fontId="1" fillId="0" borderId="0" xfId="0" applyNumberFormat="1" applyFont="1"/>
    <xf numFmtId="0" fontId="2" fillId="0" borderId="0" xfId="0" applyFont="1" applyAlignment="1"/>
    <xf numFmtId="0" fontId="4" fillId="0" borderId="9" xfId="0" applyFont="1" applyBorder="1" applyAlignment="1"/>
    <xf numFmtId="0" fontId="0" fillId="0" borderId="45" xfId="0" applyFont="1" applyBorder="1" applyAlignment="1"/>
    <xf numFmtId="0" fontId="0" fillId="0" borderId="46" xfId="0" applyFont="1" applyBorder="1" applyAlignment="1"/>
    <xf numFmtId="0" fontId="0" fillId="0" borderId="47" xfId="0" applyFont="1" applyBorder="1" applyAlignment="1"/>
    <xf numFmtId="0" fontId="4" fillId="0" borderId="37" xfId="0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0" fontId="4" fillId="0" borderId="40" xfId="0" applyFont="1" applyBorder="1" applyAlignment="1"/>
    <xf numFmtId="0" fontId="4" fillId="0" borderId="41" xfId="0" applyFont="1" applyBorder="1" applyAlignment="1"/>
    <xf numFmtId="0" fontId="4" fillId="0" borderId="42" xfId="0" applyFont="1" applyBorder="1" applyAlignment="1"/>
    <xf numFmtId="0" fontId="4" fillId="0" borderId="43" xfId="0" applyFont="1" applyBorder="1" applyAlignment="1"/>
    <xf numFmtId="0" fontId="4" fillId="0" borderId="44" xfId="0" applyFont="1" applyBorder="1" applyAlignment="1"/>
    <xf numFmtId="0" fontId="1" fillId="4" borderId="52" xfId="0" applyFont="1" applyFill="1" applyBorder="1" applyAlignment="1">
      <alignment horizontal="center"/>
    </xf>
    <xf numFmtId="0" fontId="1" fillId="5" borderId="52" xfId="0" applyFont="1" applyFill="1" applyBorder="1" applyAlignment="1">
      <alignment horizontal="center"/>
    </xf>
    <xf numFmtId="0" fontId="1" fillId="6" borderId="52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0" borderId="36" xfId="0" applyFont="1" applyBorder="1"/>
    <xf numFmtId="0" fontId="4" fillId="8" borderId="54" xfId="0" applyFont="1" applyFill="1" applyBorder="1" applyAlignment="1"/>
    <xf numFmtId="0" fontId="1" fillId="8" borderId="55" xfId="0" applyFont="1" applyFill="1" applyBorder="1"/>
    <xf numFmtId="0" fontId="1" fillId="8" borderId="56" xfId="0" applyFont="1" applyFill="1" applyBorder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11" fillId="0" borderId="5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1" fillId="4" borderId="52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0" fillId="0" borderId="0" xfId="0" applyFont="1" applyAlignment="1"/>
    <xf numFmtId="0" fontId="1" fillId="10" borderId="0" xfId="0" applyFont="1" applyFill="1"/>
    <xf numFmtId="0" fontId="0" fillId="10" borderId="0" xfId="0" applyFont="1" applyFill="1" applyAlignment="1"/>
    <xf numFmtId="0" fontId="1" fillId="0" borderId="0" xfId="0" applyFont="1" applyAlignment="1"/>
    <xf numFmtId="2" fontId="0" fillId="0" borderId="0" xfId="0" applyNumberFormat="1" applyFont="1" applyAlignment="1"/>
    <xf numFmtId="9" fontId="0" fillId="0" borderId="0" xfId="1" applyFont="1" applyAlignment="1"/>
    <xf numFmtId="0" fontId="4" fillId="0" borderId="42" xfId="0" applyFont="1" applyBorder="1" applyAlignment="1"/>
    <xf numFmtId="0" fontId="4" fillId="0" borderId="43" xfId="0" applyFont="1" applyBorder="1" applyAlignment="1"/>
    <xf numFmtId="0" fontId="4" fillId="0" borderId="44" xfId="0" applyFont="1" applyBorder="1" applyAlignment="1"/>
    <xf numFmtId="0" fontId="2" fillId="0" borderId="48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1" fillId="10" borderId="0" xfId="0" applyFont="1" applyFill="1" applyAlignment="1">
      <alignment horizontal="center" wrapText="1"/>
    </xf>
    <xf numFmtId="0" fontId="2" fillId="0" borderId="35" xfId="0" applyFont="1" applyBorder="1" applyAlignment="1">
      <alignment horizontal="left" wrapText="1"/>
    </xf>
    <xf numFmtId="0" fontId="2" fillId="0" borderId="3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34" xfId="0" applyFont="1" applyBorder="1"/>
    <xf numFmtId="0" fontId="3" fillId="0" borderId="5" xfId="0" applyFont="1" applyBorder="1"/>
    <xf numFmtId="0" fontId="9" fillId="0" borderId="0" xfId="0" applyFont="1" applyAlignment="1">
      <alignment horizontal="left" wrapText="1"/>
    </xf>
    <xf numFmtId="0" fontId="0" fillId="0" borderId="0" xfId="0" applyFont="1" applyAlignment="1"/>
    <xf numFmtId="0" fontId="4" fillId="0" borderId="37" xfId="0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0" fontId="4" fillId="0" borderId="40" xfId="0" applyFont="1" applyBorder="1" applyAlignment="1"/>
    <xf numFmtId="0" fontId="4" fillId="0" borderId="9" xfId="0" applyFont="1" applyBorder="1" applyAlignment="1"/>
    <xf numFmtId="0" fontId="4" fillId="0" borderId="41" xfId="0" applyFont="1" applyBorder="1" applyAlignment="1"/>
    <xf numFmtId="0" fontId="15" fillId="0" borderId="0" xfId="0" applyFont="1" applyAlignment="1">
      <alignment horizontal="center"/>
    </xf>
    <xf numFmtId="0" fontId="0" fillId="0" borderId="9" xfId="0" applyFont="1" applyBorder="1" applyAlignment="1"/>
    <xf numFmtId="0" fontId="11" fillId="0" borderId="36" xfId="0" applyFont="1" applyBorder="1"/>
    <xf numFmtId="0" fontId="15" fillId="0" borderId="0" xfId="0" applyFont="1" applyAlignment="1">
      <alignment horizontal="center" wrapText="1"/>
    </xf>
    <xf numFmtId="0" fontId="16" fillId="0" borderId="45" xfId="0" applyFont="1" applyBorder="1" applyAlignment="1"/>
    <xf numFmtId="0" fontId="16" fillId="0" borderId="46" xfId="0" applyFont="1" applyBorder="1" applyAlignment="1"/>
    <xf numFmtId="0" fontId="16" fillId="0" borderId="47" xfId="0" applyFont="1" applyBorder="1" applyAlignment="1"/>
    <xf numFmtId="0" fontId="16" fillId="4" borderId="61" xfId="0" applyFont="1" applyFill="1" applyBorder="1" applyAlignment="1"/>
    <xf numFmtId="0" fontId="17" fillId="4" borderId="36" xfId="0" applyFont="1" applyFill="1" applyBorder="1"/>
    <xf numFmtId="0" fontId="16" fillId="4" borderId="40" xfId="0" applyFont="1" applyFill="1" applyBorder="1" applyAlignment="1"/>
    <xf numFmtId="0" fontId="16" fillId="7" borderId="37" xfId="0" applyFont="1" applyFill="1" applyBorder="1" applyAlignment="1"/>
    <xf numFmtId="0" fontId="17" fillId="7" borderId="36" xfId="0" applyFont="1" applyFill="1" applyBorder="1"/>
    <xf numFmtId="0" fontId="16" fillId="7" borderId="40" xfId="0" applyFont="1" applyFill="1" applyBorder="1" applyAlignment="1"/>
    <xf numFmtId="0" fontId="16" fillId="7" borderId="42" xfId="0" applyFont="1" applyFill="1" applyBorder="1" applyAlignment="1"/>
    <xf numFmtId="0" fontId="18" fillId="2" borderId="40" xfId="0" applyFont="1" applyFill="1" applyBorder="1"/>
    <xf numFmtId="0" fontId="17" fillId="0" borderId="36" xfId="0" applyFont="1" applyBorder="1"/>
    <xf numFmtId="0" fontId="16" fillId="8" borderId="61" xfId="0" applyFont="1" applyFill="1" applyBorder="1" applyAlignment="1"/>
    <xf numFmtId="0" fontId="17" fillId="8" borderId="36" xfId="0" applyFont="1" applyFill="1" applyBorder="1"/>
    <xf numFmtId="0" fontId="16" fillId="8" borderId="40" xfId="0" applyFont="1" applyFill="1" applyBorder="1" applyAlignment="1"/>
    <xf numFmtId="0" fontId="16" fillId="8" borderId="42" xfId="0" applyFont="1" applyFill="1" applyBorder="1" applyAlignment="1"/>
    <xf numFmtId="0" fontId="16" fillId="11" borderId="45" xfId="0" applyFont="1" applyFill="1" applyBorder="1" applyAlignment="1"/>
    <xf numFmtId="0" fontId="17" fillId="11" borderId="59" xfId="0" applyFont="1" applyFill="1" applyBorder="1" applyAlignment="1"/>
    <xf numFmtId="0" fontId="16" fillId="11" borderId="47" xfId="0" applyFont="1" applyFill="1" applyBorder="1" applyAlignment="1"/>
    <xf numFmtId="0" fontId="17" fillId="0" borderId="0" xfId="0" applyFont="1"/>
    <xf numFmtId="0" fontId="17" fillId="0" borderId="3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19" fillId="0" borderId="0" xfId="0" applyFont="1" applyAlignment="1"/>
    <xf numFmtId="0" fontId="19" fillId="0" borderId="36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/>
    </xf>
    <xf numFmtId="0" fontId="19" fillId="0" borderId="36" xfId="0" applyFont="1" applyBorder="1" applyAlignment="1"/>
    <xf numFmtId="0" fontId="19" fillId="0" borderId="36" xfId="0" applyFont="1" applyBorder="1" applyAlignment="1">
      <alignment horizontal="center" vertical="center"/>
    </xf>
    <xf numFmtId="0" fontId="19" fillId="0" borderId="46" xfId="0" applyFont="1" applyBorder="1" applyAlignment="1"/>
    <xf numFmtId="0" fontId="19" fillId="0" borderId="46" xfId="0" applyFont="1" applyBorder="1" applyAlignment="1">
      <alignment horizontal="center"/>
    </xf>
    <xf numFmtId="0" fontId="19" fillId="0" borderId="36" xfId="0" applyFont="1" applyFill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9" fillId="0" borderId="58" xfId="0" applyFont="1" applyBorder="1" applyAlignment="1"/>
    <xf numFmtId="0" fontId="19" fillId="0" borderId="59" xfId="0" applyFont="1" applyFill="1" applyBorder="1" applyAlignment="1">
      <alignment horizontal="center" vertical="center"/>
    </xf>
    <xf numFmtId="0" fontId="19" fillId="0" borderId="47" xfId="0" applyFont="1" applyBorder="1" applyAlignment="1"/>
    <xf numFmtId="0" fontId="19" fillId="0" borderId="47" xfId="0" applyFont="1" applyBorder="1" applyAlignment="1">
      <alignment horizontal="center"/>
    </xf>
    <xf numFmtId="0" fontId="18" fillId="10" borderId="11" xfId="0" applyFont="1" applyFill="1" applyBorder="1"/>
    <xf numFmtId="0" fontId="18" fillId="12" borderId="45" xfId="0" applyFont="1" applyFill="1" applyBorder="1" applyAlignment="1">
      <alignment horizontal="center"/>
    </xf>
    <xf numFmtId="0" fontId="18" fillId="2" borderId="60" xfId="0" applyFont="1" applyFill="1" applyBorder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00"/>
  <sheetViews>
    <sheetView tabSelected="1" topLeftCell="A7" zoomScale="115" zoomScaleNormal="115" workbookViewId="0">
      <selection activeCell="D16" sqref="D16:E20"/>
    </sheetView>
  </sheetViews>
  <sheetFormatPr baseColWidth="10" defaultColWidth="12.58203125" defaultRowHeight="15" customHeight="1"/>
  <cols>
    <col min="1" max="1" width="2.08203125" customWidth="1"/>
    <col min="2" max="2" width="20.1640625" customWidth="1"/>
    <col min="3" max="3" width="2.9140625" customWidth="1"/>
    <col min="4" max="4" width="22.83203125" customWidth="1"/>
    <col min="5" max="5" width="4.9140625" bestFit="1" customWidth="1"/>
    <col min="6" max="6" width="3.58203125" customWidth="1"/>
    <col min="7" max="7" width="20.1640625" customWidth="1"/>
    <col min="8" max="8" width="4.58203125" customWidth="1"/>
    <col min="9" max="9" width="6.5" customWidth="1"/>
    <col min="10" max="10" width="4.6640625" hidden="1" customWidth="1"/>
    <col min="11" max="11" width="88.4140625" hidden="1" customWidth="1"/>
    <col min="12" max="12" width="4.1640625" hidden="1" customWidth="1"/>
    <col min="13" max="13" width="4.08203125" hidden="1" customWidth="1"/>
    <col min="14" max="14" width="4.4140625" customWidth="1"/>
    <col min="15" max="16" width="5.08203125" customWidth="1"/>
    <col min="17" max="17" width="10" customWidth="1"/>
    <col min="18" max="18" width="4.4140625" customWidth="1"/>
    <col min="19" max="19" width="63.4140625" customWidth="1"/>
    <col min="20" max="20" width="5" customWidth="1"/>
    <col min="21" max="21" width="4.6640625" customWidth="1"/>
    <col min="22" max="22" width="7.5" style="106" hidden="1" customWidth="1"/>
    <col min="23" max="23" width="2.83203125" style="113" customWidth="1"/>
    <col min="24" max="24" width="3" style="113" bestFit="1" customWidth="1"/>
    <col min="25" max="25" width="7.5" style="113" customWidth="1"/>
    <col min="26" max="26" width="4.6640625" customWidth="1"/>
    <col min="27" max="27" width="50.5" customWidth="1"/>
    <col min="28" max="35" width="4.6640625" customWidth="1"/>
    <col min="36" max="37" width="4.33203125" customWidth="1"/>
    <col min="38" max="38" width="70.58203125" customWidth="1"/>
    <col min="39" max="39" width="5.4140625" customWidth="1"/>
    <col min="40" max="40" width="4.4140625" customWidth="1"/>
    <col min="41" max="42" width="5.1640625" customWidth="1"/>
    <col min="43" max="43" width="83.08203125" customWidth="1"/>
    <col min="44" max="44" width="2.4140625" hidden="1" customWidth="1"/>
    <col min="45" max="45" width="3.1640625" hidden="1" customWidth="1"/>
    <col min="46" max="46" width="2.5" hidden="1" customWidth="1"/>
    <col min="47" max="47" width="4.08203125" customWidth="1"/>
    <col min="48" max="48" width="4.83203125" bestFit="1" customWidth="1"/>
    <col min="49" max="49" width="7.5" style="106" hidden="1" customWidth="1"/>
    <col min="50" max="50" width="4.9140625" style="113" customWidth="1"/>
    <col min="51" max="51" width="3" style="113" bestFit="1" customWidth="1"/>
    <col min="52" max="52" width="7.5" style="113" customWidth="1"/>
    <col min="53" max="53" width="5.33203125" customWidth="1"/>
    <col min="54" max="54" width="24.58203125" bestFit="1" customWidth="1"/>
    <col min="55" max="55" width="5.1640625" customWidth="1"/>
    <col min="56" max="56" width="8.4140625" customWidth="1"/>
    <col min="57" max="57" width="6.58203125" bestFit="1" customWidth="1"/>
    <col min="58" max="58" width="6.4140625" bestFit="1" customWidth="1"/>
  </cols>
  <sheetData>
    <row r="1" spans="1:58" ht="20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25" t="s">
        <v>234</v>
      </c>
      <c r="W1" s="1"/>
      <c r="X1" s="1"/>
      <c r="Y1" s="1"/>
      <c r="Z1" s="1"/>
      <c r="AA1" s="1"/>
      <c r="AB1" s="1"/>
      <c r="AC1" s="1"/>
      <c r="AD1" s="1"/>
      <c r="AE1" s="8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25" t="s">
        <v>234</v>
      </c>
      <c r="AX1" s="1"/>
      <c r="AY1" s="1"/>
      <c r="AZ1" s="1"/>
      <c r="BA1" s="1"/>
      <c r="BB1" s="1"/>
      <c r="BC1" s="1"/>
      <c r="BD1" s="1"/>
      <c r="BE1" s="1"/>
    </row>
    <row r="2" spans="1:58" ht="20.2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1"/>
      <c r="V2" s="12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25"/>
      <c r="AX2" s="1"/>
      <c r="AY2" s="1"/>
      <c r="AZ2" s="1"/>
      <c r="BA2" s="1"/>
      <c r="BB2" s="1"/>
      <c r="BC2" s="1"/>
      <c r="BD2" s="63"/>
      <c r="BE2" s="114" t="s">
        <v>231</v>
      </c>
      <c r="BF2" s="115"/>
    </row>
    <row r="3" spans="1:58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14" t="s">
        <v>231</v>
      </c>
      <c r="X3" s="114"/>
      <c r="Y3" s="114"/>
      <c r="Z3" s="1"/>
      <c r="AA3" s="108" t="s">
        <v>225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14" t="s">
        <v>231</v>
      </c>
      <c r="AY3" s="115"/>
      <c r="AZ3" s="1"/>
      <c r="BC3" s="1"/>
      <c r="BD3" s="63"/>
      <c r="BE3" s="1" t="s">
        <v>230</v>
      </c>
      <c r="BF3" s="1" t="s">
        <v>232</v>
      </c>
    </row>
    <row r="4" spans="1:58" ht="20.25" customHeight="1" thickBot="1">
      <c r="A4" s="1"/>
      <c r="B4" s="4" t="s">
        <v>1</v>
      </c>
      <c r="C4" s="1"/>
      <c r="D4" s="129" t="s">
        <v>2</v>
      </c>
      <c r="E4" s="130"/>
      <c r="F4" s="1"/>
      <c r="G4" s="4" t="s">
        <v>218</v>
      </c>
      <c r="H4" s="5"/>
      <c r="I4" s="1"/>
      <c r="J4" s="1"/>
      <c r="K4" s="6" t="s">
        <v>3</v>
      </c>
      <c r="L4" s="7"/>
      <c r="M4" s="1"/>
      <c r="N4" s="8" t="s">
        <v>4</v>
      </c>
      <c r="O4" s="9"/>
      <c r="P4" s="9"/>
      <c r="Q4" s="9"/>
      <c r="R4" s="9"/>
      <c r="S4" s="10"/>
      <c r="T4" s="11" t="s">
        <v>5</v>
      </c>
      <c r="U4" s="1" t="s">
        <v>217</v>
      </c>
      <c r="V4" s="108" t="s">
        <v>226</v>
      </c>
      <c r="W4" s="108" t="s">
        <v>230</v>
      </c>
      <c r="X4" s="108" t="s">
        <v>232</v>
      </c>
      <c r="Y4" s="108"/>
      <c r="Z4" s="1"/>
      <c r="AA4" s="4" t="s">
        <v>6</v>
      </c>
      <c r="AB4" s="1"/>
      <c r="AC4" s="12" t="s">
        <v>5</v>
      </c>
      <c r="AD4" s="1"/>
      <c r="AE4" s="12" t="s">
        <v>5</v>
      </c>
      <c r="AF4" s="13"/>
      <c r="AG4" s="12" t="s">
        <v>5</v>
      </c>
      <c r="AH4" s="13"/>
      <c r="AI4" s="12" t="s">
        <v>5</v>
      </c>
      <c r="AJ4" s="1" t="s">
        <v>219</v>
      </c>
      <c r="AK4" s="1"/>
      <c r="AL4" s="14" t="s">
        <v>7</v>
      </c>
      <c r="AM4" s="1" t="s">
        <v>217</v>
      </c>
      <c r="AN4" s="15" t="s">
        <v>8</v>
      </c>
      <c r="AO4" s="3" t="s">
        <v>9</v>
      </c>
      <c r="AP4" s="3"/>
      <c r="AQ4" s="4" t="s">
        <v>10</v>
      </c>
      <c r="AR4" s="7"/>
      <c r="AS4" s="1"/>
      <c r="AT4" s="15" t="s">
        <v>5</v>
      </c>
      <c r="AU4" s="3" t="s">
        <v>9</v>
      </c>
      <c r="AV4" s="3" t="s">
        <v>217</v>
      </c>
      <c r="AW4" s="109" t="s">
        <v>226</v>
      </c>
      <c r="AX4" s="1" t="s">
        <v>230</v>
      </c>
      <c r="AY4" s="1" t="s">
        <v>232</v>
      </c>
      <c r="AZ4" s="1"/>
      <c r="BB4" s="1" t="s">
        <v>220</v>
      </c>
      <c r="BC4" s="1">
        <f>SUM(U16,U27,U37,U55,AJ13,AV9)</f>
        <v>578.17000000000007</v>
      </c>
      <c r="BD4" s="63"/>
      <c r="BE4" s="117">
        <f>W16+W27+W37+W55+AJ36+AX9</f>
        <v>578.17000000000007</v>
      </c>
      <c r="BF4" s="117">
        <f>X16+X27+X37+X55+AJ48+AY9</f>
        <v>309</v>
      </c>
    </row>
    <row r="5" spans="1:58" ht="20.25" customHeight="1" thickBot="1">
      <c r="A5" s="1"/>
      <c r="B5" s="32" t="s">
        <v>19</v>
      </c>
      <c r="C5" s="1"/>
      <c r="D5" s="17" t="s">
        <v>11</v>
      </c>
      <c r="E5" s="18"/>
      <c r="F5" s="1"/>
      <c r="G5" s="19" t="s">
        <v>12</v>
      </c>
      <c r="H5" s="107">
        <v>4.4000000000000004</v>
      </c>
      <c r="I5" s="1"/>
      <c r="J5" s="1"/>
      <c r="K5" s="21"/>
      <c r="L5" s="20"/>
      <c r="M5" s="1"/>
      <c r="N5" s="126" t="s">
        <v>13</v>
      </c>
      <c r="O5" s="131"/>
      <c r="P5" s="131"/>
      <c r="Q5" s="131"/>
      <c r="R5" s="131"/>
      <c r="S5" s="132"/>
      <c r="T5" s="22"/>
      <c r="U5" s="1"/>
      <c r="V5" s="1"/>
      <c r="W5" s="1"/>
      <c r="X5" s="1"/>
      <c r="Y5" s="1"/>
      <c r="Z5" s="1"/>
      <c r="AA5" s="16" t="s">
        <v>14</v>
      </c>
      <c r="AB5" s="23">
        <v>12</v>
      </c>
      <c r="AC5" s="24">
        <v>1</v>
      </c>
      <c r="AD5" s="24">
        <v>10</v>
      </c>
      <c r="AE5" s="25">
        <v>2</v>
      </c>
      <c r="AF5" s="25">
        <v>20</v>
      </c>
      <c r="AG5" s="26">
        <v>3</v>
      </c>
      <c r="AH5" s="26">
        <v>30</v>
      </c>
      <c r="AI5" s="99">
        <v>5</v>
      </c>
      <c r="AJ5" s="101">
        <f>IF(AB5&lt;AD5,AC5*AB5,IF(AB5&lt;AF5,AE5*AB5,IF(AB5&lt;AH5,AG5*AB5,AI5*AH5)))</f>
        <v>24</v>
      </c>
      <c r="AK5" s="105">
        <v>1</v>
      </c>
      <c r="AL5" s="27" t="s">
        <v>15</v>
      </c>
      <c r="AM5" s="28">
        <v>0</v>
      </c>
      <c r="AN5" s="29">
        <v>0.04</v>
      </c>
      <c r="AO5" s="30">
        <v>0.2</v>
      </c>
      <c r="AP5" s="30">
        <v>0.3</v>
      </c>
      <c r="AQ5" s="16" t="s">
        <v>18</v>
      </c>
      <c r="AR5" s="31" t="s">
        <v>16</v>
      </c>
      <c r="AS5" s="31" t="s">
        <v>17</v>
      </c>
      <c r="AT5" s="1">
        <f>+AT17</f>
        <v>0</v>
      </c>
      <c r="AU5" s="3">
        <v>30</v>
      </c>
      <c r="AV5" s="3">
        <v>1</v>
      </c>
      <c r="AW5" s="3">
        <v>50</v>
      </c>
      <c r="AX5" s="1">
        <v>30</v>
      </c>
      <c r="AY5" s="1"/>
      <c r="AZ5" s="1"/>
      <c r="BB5" s="1" t="s">
        <v>222</v>
      </c>
      <c r="BC5" s="1">
        <f>SUM(AV17,AV25,AV34,AV41)</f>
        <v>50.454545454545453</v>
      </c>
      <c r="BD5" s="63"/>
      <c r="BE5" s="1">
        <f>SUM(AX17,AX25,AX34,AX41)</f>
        <v>50.454545454545453</v>
      </c>
      <c r="BF5" s="1">
        <f>SUM(AY17,AY25,AY34,AY41)</f>
        <v>0</v>
      </c>
    </row>
    <row r="6" spans="1:58" ht="20.25" customHeight="1" thickBot="1">
      <c r="A6" s="1"/>
      <c r="B6" s="38" t="s">
        <v>26</v>
      </c>
      <c r="C6" s="1"/>
      <c r="D6" s="33" t="s">
        <v>20</v>
      </c>
      <c r="E6" s="18"/>
      <c r="F6" s="1"/>
      <c r="G6" s="19" t="s">
        <v>21</v>
      </c>
      <c r="H6" s="107">
        <v>4.7300000000000004</v>
      </c>
      <c r="I6" s="7"/>
      <c r="J6" s="1"/>
      <c r="K6" s="34"/>
      <c r="L6" s="20"/>
      <c r="M6" s="1"/>
      <c r="N6" s="84"/>
      <c r="O6" s="135" t="s">
        <v>22</v>
      </c>
      <c r="P6" s="136"/>
      <c r="Q6" s="136"/>
      <c r="R6" s="136"/>
      <c r="S6" s="137"/>
      <c r="T6" s="1">
        <v>1</v>
      </c>
      <c r="U6" s="1">
        <v>0</v>
      </c>
      <c r="V6" s="1">
        <v>10</v>
      </c>
      <c r="W6" s="1">
        <v>1</v>
      </c>
      <c r="X6" s="1">
        <v>0</v>
      </c>
      <c r="Y6" s="1"/>
      <c r="Z6" s="1"/>
      <c r="AA6" s="32" t="s">
        <v>23</v>
      </c>
      <c r="AB6" s="23">
        <v>22</v>
      </c>
      <c r="AC6" s="95">
        <v>1</v>
      </c>
      <c r="AD6" s="95">
        <v>10</v>
      </c>
      <c r="AE6" s="96">
        <v>2</v>
      </c>
      <c r="AF6" s="96">
        <v>20</v>
      </c>
      <c r="AG6" s="97">
        <v>3</v>
      </c>
      <c r="AH6" s="97">
        <v>30</v>
      </c>
      <c r="AI6" s="100">
        <v>5</v>
      </c>
      <c r="AJ6" s="101">
        <f t="shared" ref="AJ6:AJ12" si="0">IF(AB6&lt;AD6,AC6*AB6,IF(AB6&lt;AF6,AE6*AB6,IF(AB6&lt;AH6,AG6*AB6,AI6*AH6)))</f>
        <v>66</v>
      </c>
      <c r="AK6" s="105">
        <v>2</v>
      </c>
      <c r="AL6" s="36" t="s">
        <v>24</v>
      </c>
      <c r="AM6" s="37">
        <v>0</v>
      </c>
      <c r="AN6" s="29">
        <v>0.04</v>
      </c>
      <c r="AO6" s="30">
        <v>0.25</v>
      </c>
      <c r="AP6" s="30"/>
      <c r="AQ6" s="32" t="s">
        <v>25</v>
      </c>
      <c r="AR6" s="31" t="s">
        <v>16</v>
      </c>
      <c r="AS6" s="31" t="s">
        <v>17</v>
      </c>
      <c r="AT6" s="1">
        <v>5</v>
      </c>
      <c r="AU6" s="3">
        <v>30</v>
      </c>
      <c r="AV6" s="3">
        <v>1</v>
      </c>
      <c r="AW6" s="3">
        <v>50</v>
      </c>
      <c r="AX6" s="1">
        <v>30</v>
      </c>
      <c r="AY6" s="1"/>
      <c r="AZ6" s="1"/>
      <c r="BB6" s="1" t="s">
        <v>221</v>
      </c>
      <c r="BC6" s="1">
        <f>AM17</f>
        <v>0.12</v>
      </c>
      <c r="BD6" s="63"/>
      <c r="BE6" s="1">
        <f>$BC$6</f>
        <v>0.12</v>
      </c>
      <c r="BF6" s="1">
        <f>$BC$6</f>
        <v>0.12</v>
      </c>
    </row>
    <row r="7" spans="1:58" ht="20.25" customHeight="1" thickBot="1">
      <c r="A7" s="1"/>
      <c r="C7" s="1"/>
      <c r="D7" s="33" t="s">
        <v>27</v>
      </c>
      <c r="E7" s="18"/>
      <c r="F7" s="1"/>
      <c r="G7" s="19" t="s">
        <v>28</v>
      </c>
      <c r="H7" s="107">
        <v>3.58</v>
      </c>
      <c r="I7" s="7"/>
      <c r="J7" s="1"/>
      <c r="K7" s="34"/>
      <c r="L7" s="20"/>
      <c r="M7" s="1"/>
      <c r="N7" s="85"/>
      <c r="O7" s="138" t="s">
        <v>29</v>
      </c>
      <c r="P7" s="139"/>
      <c r="Q7" s="139"/>
      <c r="R7" s="139"/>
      <c r="S7" s="140"/>
      <c r="T7" s="1">
        <v>3</v>
      </c>
      <c r="U7" s="1">
        <v>1</v>
      </c>
      <c r="V7" s="1">
        <v>40</v>
      </c>
      <c r="W7" s="1">
        <v>3</v>
      </c>
      <c r="X7" s="1">
        <v>0</v>
      </c>
      <c r="Y7" s="1"/>
      <c r="Z7" s="1"/>
      <c r="AA7" s="32" t="s">
        <v>30</v>
      </c>
      <c r="AB7" s="23">
        <v>22</v>
      </c>
      <c r="AC7" s="24">
        <v>1</v>
      </c>
      <c r="AD7" s="24">
        <v>10</v>
      </c>
      <c r="AE7" s="25">
        <v>2</v>
      </c>
      <c r="AF7" s="25">
        <v>20</v>
      </c>
      <c r="AG7" s="26">
        <v>4</v>
      </c>
      <c r="AH7" s="26">
        <v>30</v>
      </c>
      <c r="AI7" s="99">
        <v>6</v>
      </c>
      <c r="AJ7" s="101">
        <f t="shared" si="0"/>
        <v>88</v>
      </c>
      <c r="AK7" s="105">
        <v>3</v>
      </c>
      <c r="AL7" s="36" t="s">
        <v>31</v>
      </c>
      <c r="AM7" s="37">
        <v>1</v>
      </c>
      <c r="AN7" s="29">
        <v>0.04</v>
      </c>
      <c r="AO7" s="30">
        <v>0.3</v>
      </c>
      <c r="AP7" s="30"/>
      <c r="AQ7" s="32" t="s">
        <v>32</v>
      </c>
      <c r="AR7" s="31" t="s">
        <v>16</v>
      </c>
      <c r="AS7" s="31" t="s">
        <v>17</v>
      </c>
      <c r="AT7" s="1">
        <v>4</v>
      </c>
      <c r="AU7" s="3">
        <v>30</v>
      </c>
      <c r="AV7" s="3">
        <v>1</v>
      </c>
      <c r="AW7" s="3">
        <v>50</v>
      </c>
      <c r="AX7" s="1">
        <v>30</v>
      </c>
      <c r="AY7" s="1"/>
      <c r="AZ7" s="1"/>
      <c r="BB7" s="1" t="s">
        <v>223</v>
      </c>
      <c r="BC7" s="1">
        <f>MAX((BC4-BC5)*(1-BC6),0)</f>
        <v>464.38960000000003</v>
      </c>
      <c r="BD7" s="63"/>
      <c r="BE7" s="1">
        <f>MAX((BE4-BE5)*(1-BE6),0)</f>
        <v>464.38960000000003</v>
      </c>
      <c r="BF7" s="1">
        <f>MAX((BF4-BF5)*(1-BF6),0)</f>
        <v>271.92</v>
      </c>
    </row>
    <row r="8" spans="1:58" ht="21.75" customHeight="1" thickBot="1">
      <c r="A8" s="1"/>
      <c r="B8" s="1"/>
      <c r="C8" s="1"/>
      <c r="D8" s="33" t="s">
        <v>33</v>
      </c>
      <c r="E8" s="18"/>
      <c r="F8" s="1"/>
      <c r="G8" s="39" t="s">
        <v>34</v>
      </c>
      <c r="H8" s="107">
        <v>1.51</v>
      </c>
      <c r="I8" s="7"/>
      <c r="J8" s="1"/>
      <c r="K8" s="21" t="s">
        <v>35</v>
      </c>
      <c r="L8" s="20"/>
      <c r="M8" s="1"/>
      <c r="N8" s="85"/>
      <c r="O8" s="138" t="s">
        <v>36</v>
      </c>
      <c r="P8" s="139"/>
      <c r="Q8" s="139"/>
      <c r="R8" s="139"/>
      <c r="S8" s="140"/>
      <c r="T8" s="1">
        <v>2</v>
      </c>
      <c r="U8" s="1">
        <v>1</v>
      </c>
      <c r="V8" s="1">
        <v>25</v>
      </c>
      <c r="W8" s="1">
        <v>2</v>
      </c>
      <c r="X8" s="1">
        <v>0</v>
      </c>
      <c r="Y8" s="1"/>
      <c r="Z8" s="1"/>
      <c r="AA8" s="32" t="s">
        <v>37</v>
      </c>
      <c r="AB8" s="23">
        <v>12</v>
      </c>
      <c r="AC8" s="95">
        <v>1</v>
      </c>
      <c r="AD8" s="95">
        <v>10</v>
      </c>
      <c r="AE8" s="96">
        <v>2</v>
      </c>
      <c r="AF8" s="96">
        <v>20</v>
      </c>
      <c r="AG8" s="97">
        <v>4</v>
      </c>
      <c r="AH8" s="97">
        <v>30</v>
      </c>
      <c r="AI8" s="100">
        <v>6</v>
      </c>
      <c r="AJ8" s="101">
        <f t="shared" si="0"/>
        <v>24</v>
      </c>
      <c r="AK8" s="105" t="s">
        <v>224</v>
      </c>
      <c r="AL8" s="40" t="s">
        <v>38</v>
      </c>
      <c r="AM8" s="41">
        <v>0</v>
      </c>
      <c r="AN8" s="42">
        <v>0.15</v>
      </c>
      <c r="AO8" s="30">
        <v>0.35</v>
      </c>
      <c r="AP8" s="30"/>
      <c r="AQ8" s="38" t="s">
        <v>44</v>
      </c>
      <c r="AR8" s="31" t="s">
        <v>16</v>
      </c>
      <c r="AS8" s="31" t="s">
        <v>17</v>
      </c>
      <c r="AT8" s="1">
        <v>4</v>
      </c>
      <c r="AU8" s="3">
        <v>20</v>
      </c>
      <c r="AV8" s="3">
        <v>1</v>
      </c>
      <c r="AW8" s="3">
        <v>45</v>
      </c>
      <c r="AX8" s="1">
        <v>20</v>
      </c>
      <c r="AY8" s="1"/>
      <c r="AZ8" s="1"/>
      <c r="BB8" s="1" t="s">
        <v>235</v>
      </c>
      <c r="BC8" s="1">
        <f>T16+T27+T37+T55+AI13+AU9</f>
        <v>1851.23</v>
      </c>
      <c r="BD8" s="63"/>
      <c r="BE8" s="1">
        <f>SUM((SUM(W6:W15))*$H$5,(SUM(W20:W26))*$H$6,(SUM(W31:W36))*$H$7,(SUM(W41:W54))*$H$8,$AI36,SUM(AX5:AX8))</f>
        <v>1851.23</v>
      </c>
      <c r="BF8" s="1">
        <f>SUM((SUM(X6:X15))*$H$5,(SUM(X20:X26))*$H$6,(SUM(X31:X36))*$H$7,(SUM(X41:X54))*$H$8,$AI36,SUM(AY5:AY8))</f>
        <v>1500</v>
      </c>
    </row>
    <row r="9" spans="1:58" ht="20.25" customHeight="1" thickBot="1">
      <c r="A9" s="1"/>
      <c r="B9" s="1"/>
      <c r="C9" s="1"/>
      <c r="D9" s="33" t="s">
        <v>39</v>
      </c>
      <c r="E9" s="18"/>
      <c r="F9" s="1"/>
      <c r="G9" s="1"/>
      <c r="H9" s="1"/>
      <c r="I9" s="7"/>
      <c r="J9" s="1">
        <v>3</v>
      </c>
      <c r="K9" s="34" t="s">
        <v>40</v>
      </c>
      <c r="L9" s="20"/>
      <c r="M9" s="1"/>
      <c r="N9" s="85"/>
      <c r="O9" s="138" t="s">
        <v>41</v>
      </c>
      <c r="P9" s="139"/>
      <c r="Q9" s="139"/>
      <c r="R9" s="139"/>
      <c r="S9" s="140"/>
      <c r="T9" s="1">
        <v>1</v>
      </c>
      <c r="U9" s="1">
        <v>1</v>
      </c>
      <c r="V9" s="1">
        <v>10</v>
      </c>
      <c r="W9" s="1">
        <v>1</v>
      </c>
      <c r="X9" s="1">
        <v>0</v>
      </c>
      <c r="Y9" s="1"/>
      <c r="Z9" s="1"/>
      <c r="AA9" s="32" t="s">
        <v>42</v>
      </c>
      <c r="AB9" s="23">
        <v>10</v>
      </c>
      <c r="AC9" s="24">
        <v>1</v>
      </c>
      <c r="AD9" s="24">
        <v>10</v>
      </c>
      <c r="AE9" s="25">
        <v>3</v>
      </c>
      <c r="AF9" s="25">
        <v>20</v>
      </c>
      <c r="AG9" s="26">
        <v>5</v>
      </c>
      <c r="AH9" s="26">
        <v>30</v>
      </c>
      <c r="AI9" s="99">
        <v>7</v>
      </c>
      <c r="AJ9" s="101">
        <f t="shared" si="0"/>
        <v>30</v>
      </c>
      <c r="AK9" s="1"/>
      <c r="AL9" s="43" t="s">
        <v>43</v>
      </c>
      <c r="AM9" s="44">
        <v>0</v>
      </c>
      <c r="AN9" s="45">
        <v>0.04</v>
      </c>
      <c r="AO9" s="30">
        <v>0.1</v>
      </c>
      <c r="AP9" s="30"/>
      <c r="AQ9" s="1"/>
      <c r="AR9" s="1"/>
      <c r="AS9" s="1"/>
      <c r="AT9" s="1"/>
      <c r="AU9" s="1">
        <f>SUM(AU5:AU8)</f>
        <v>110</v>
      </c>
      <c r="AV9" s="1">
        <f>SUM(IF($AV5&gt;0,AU5,0),IF($AV6&gt;0,AU6,0),IF($AV7&gt;0,AU7,0),IF($AV8&gt;0,AU8,0))</f>
        <v>110</v>
      </c>
      <c r="AW9" s="1">
        <f>SUM(AW5:AW8)</f>
        <v>195</v>
      </c>
      <c r="AX9" s="1">
        <f>SUM(IF($AV5&gt;0,AX5,0),IF($AV6&gt;0,AX6,0),IF($AV7&gt;0,AX7,0),IF($AV8&gt;0,AX8,0))</f>
        <v>110</v>
      </c>
      <c r="AY9" s="1"/>
      <c r="AZ9" s="1"/>
      <c r="BB9" s="116" t="s">
        <v>236</v>
      </c>
      <c r="BC9" s="118">
        <f>BC4/BC8</f>
        <v>0.31231667593978063</v>
      </c>
      <c r="BD9" s="118"/>
      <c r="BE9" s="118">
        <f t="shared" ref="BE9:BF9" si="1">BE4/BE8</f>
        <v>0.31231667593978063</v>
      </c>
      <c r="BF9" s="118">
        <f t="shared" si="1"/>
        <v>0.20599999999999999</v>
      </c>
    </row>
    <row r="10" spans="1:58" ht="20.25" customHeight="1" thickBot="1">
      <c r="A10" s="1"/>
      <c r="B10" s="1"/>
      <c r="C10" s="1"/>
      <c r="D10" s="33" t="s">
        <v>45</v>
      </c>
      <c r="E10" s="18"/>
      <c r="F10" s="1"/>
      <c r="G10" s="1"/>
      <c r="H10" s="1"/>
      <c r="I10" s="7"/>
      <c r="J10" s="1"/>
      <c r="K10" s="34" t="s">
        <v>46</v>
      </c>
      <c r="L10" s="20"/>
      <c r="M10" s="1"/>
      <c r="N10" s="85"/>
      <c r="O10" s="138" t="s">
        <v>47</v>
      </c>
      <c r="P10" s="139"/>
      <c r="Q10" s="139"/>
      <c r="R10" s="139"/>
      <c r="S10" s="140"/>
      <c r="T10" s="1">
        <v>1</v>
      </c>
      <c r="U10" s="1">
        <v>1</v>
      </c>
      <c r="V10" s="1">
        <v>10</v>
      </c>
      <c r="W10" s="1">
        <v>1</v>
      </c>
      <c r="X10" s="1">
        <v>0</v>
      </c>
      <c r="Y10" s="1"/>
      <c r="Z10" s="1"/>
      <c r="AA10" s="32" t="s">
        <v>48</v>
      </c>
      <c r="AB10" s="23">
        <v>8</v>
      </c>
      <c r="AC10" s="95">
        <v>1</v>
      </c>
      <c r="AD10" s="95">
        <v>10</v>
      </c>
      <c r="AE10" s="96">
        <v>3</v>
      </c>
      <c r="AF10" s="96">
        <v>20</v>
      </c>
      <c r="AG10" s="97">
        <v>5</v>
      </c>
      <c r="AH10" s="97">
        <v>30</v>
      </c>
      <c r="AI10" s="100">
        <v>7</v>
      </c>
      <c r="AJ10" s="101">
        <f t="shared" si="0"/>
        <v>8</v>
      </c>
      <c r="AK10" s="1"/>
      <c r="AL10" s="46" t="s">
        <v>49</v>
      </c>
      <c r="AM10" s="47">
        <v>1</v>
      </c>
      <c r="AN10" s="48">
        <v>0.08</v>
      </c>
      <c r="AO10" s="30">
        <v>0.15</v>
      </c>
      <c r="AP10" s="30"/>
      <c r="AX10" s="114" t="s">
        <v>231</v>
      </c>
      <c r="AY10" s="115"/>
      <c r="AZ10" s="1"/>
      <c r="BB10" s="1"/>
      <c r="BC10" s="1"/>
      <c r="BD10" s="63"/>
      <c r="BE10" s="1"/>
    </row>
    <row r="11" spans="1:58" ht="20.25" customHeight="1" thickBot="1">
      <c r="A11" s="1"/>
      <c r="B11" s="1"/>
      <c r="C11" s="1"/>
      <c r="D11" s="33" t="s">
        <v>50</v>
      </c>
      <c r="E11" s="18"/>
      <c r="F11" s="1"/>
      <c r="G11" s="1"/>
      <c r="H11" s="1"/>
      <c r="I11" s="1"/>
      <c r="J11" s="1"/>
      <c r="K11" s="34" t="s">
        <v>51</v>
      </c>
      <c r="L11" s="20"/>
      <c r="M11" s="1"/>
      <c r="N11" s="85"/>
      <c r="O11" s="138" t="s">
        <v>52</v>
      </c>
      <c r="P11" s="139"/>
      <c r="Q11" s="139"/>
      <c r="R11" s="139"/>
      <c r="S11" s="140"/>
      <c r="T11" s="1">
        <v>1</v>
      </c>
      <c r="U11" s="1">
        <v>1</v>
      </c>
      <c r="V11" s="1">
        <v>15</v>
      </c>
      <c r="W11" s="1">
        <v>1</v>
      </c>
      <c r="X11" s="1">
        <v>0</v>
      </c>
      <c r="Y11" s="1"/>
      <c r="Z11" s="1"/>
      <c r="AA11" s="32" t="s">
        <v>53</v>
      </c>
      <c r="AB11" s="23">
        <v>12</v>
      </c>
      <c r="AC11" s="24">
        <v>2</v>
      </c>
      <c r="AD11" s="24">
        <v>10</v>
      </c>
      <c r="AE11" s="25">
        <v>3</v>
      </c>
      <c r="AF11" s="25">
        <v>20</v>
      </c>
      <c r="AG11" s="26">
        <v>5</v>
      </c>
      <c r="AH11" s="26">
        <v>30</v>
      </c>
      <c r="AI11" s="99">
        <v>7</v>
      </c>
      <c r="AJ11" s="101">
        <f t="shared" si="0"/>
        <v>36</v>
      </c>
      <c r="AK11" s="1"/>
      <c r="AL11" s="49" t="s">
        <v>54</v>
      </c>
      <c r="AM11" s="50">
        <v>0</v>
      </c>
      <c r="AN11" s="51">
        <v>0.3</v>
      </c>
      <c r="AO11" s="30">
        <v>0.6</v>
      </c>
      <c r="AP11" s="30"/>
      <c r="AQ11" s="52" t="s">
        <v>18</v>
      </c>
      <c r="AR11" s="53"/>
      <c r="AS11" s="35"/>
      <c r="AT11" s="1"/>
      <c r="AU11" s="1"/>
      <c r="AV11" s="1"/>
      <c r="AW11" s="1"/>
      <c r="AX11" s="1" t="s">
        <v>230</v>
      </c>
      <c r="AY11" s="1" t="s">
        <v>232</v>
      </c>
      <c r="AZ11" s="1"/>
      <c r="BB11" s="108" t="s">
        <v>227</v>
      </c>
      <c r="BC11" s="1">
        <f>AW9+AJ24+V16</f>
        <v>601</v>
      </c>
      <c r="BD11" s="63"/>
      <c r="BE11" s="1"/>
    </row>
    <row r="12" spans="1:58" ht="20.25" customHeight="1" thickBot="1">
      <c r="A12" s="1"/>
      <c r="B12" s="1"/>
      <c r="C12" s="1"/>
      <c r="D12" s="33" t="s">
        <v>55</v>
      </c>
      <c r="E12" s="18"/>
      <c r="F12" s="1"/>
      <c r="G12" s="1"/>
      <c r="H12" s="1"/>
      <c r="I12" s="1"/>
      <c r="J12" s="1"/>
      <c r="K12" s="34" t="s">
        <v>56</v>
      </c>
      <c r="L12" s="20"/>
      <c r="M12" s="1"/>
      <c r="N12" s="85"/>
      <c r="O12" s="138" t="s">
        <v>57</v>
      </c>
      <c r="P12" s="139"/>
      <c r="Q12" s="139"/>
      <c r="R12" s="139"/>
      <c r="S12" s="140"/>
      <c r="T12" s="1">
        <v>4</v>
      </c>
      <c r="U12" s="1">
        <v>1</v>
      </c>
      <c r="V12" s="1">
        <v>60</v>
      </c>
      <c r="W12" s="1">
        <v>4</v>
      </c>
      <c r="X12" s="1">
        <v>0</v>
      </c>
      <c r="Y12" s="1"/>
      <c r="Z12" s="1"/>
      <c r="AA12" s="38" t="s">
        <v>58</v>
      </c>
      <c r="AB12" s="98">
        <v>11</v>
      </c>
      <c r="AC12" s="95">
        <v>2</v>
      </c>
      <c r="AD12" s="95">
        <v>10</v>
      </c>
      <c r="AE12" s="96">
        <v>3</v>
      </c>
      <c r="AF12" s="96">
        <v>20</v>
      </c>
      <c r="AG12" s="97">
        <v>5</v>
      </c>
      <c r="AH12" s="97">
        <v>30</v>
      </c>
      <c r="AI12" s="100">
        <v>7</v>
      </c>
      <c r="AJ12" s="101">
        <f t="shared" si="0"/>
        <v>33</v>
      </c>
      <c r="AK12" s="1"/>
      <c r="AL12" s="54" t="s">
        <v>59</v>
      </c>
      <c r="AM12" s="55"/>
      <c r="AN12" s="56">
        <v>0.15</v>
      </c>
      <c r="AO12" s="30">
        <v>0.2</v>
      </c>
      <c r="AP12" s="30">
        <v>0.15</v>
      </c>
      <c r="AQ12" s="57" t="s">
        <v>60</v>
      </c>
      <c r="AR12" s="58" t="s">
        <v>16</v>
      </c>
      <c r="AS12" s="38" t="s">
        <v>17</v>
      </c>
      <c r="AT12" s="1"/>
      <c r="AU12" s="3">
        <v>6</v>
      </c>
      <c r="AV12" s="3">
        <v>1</v>
      </c>
      <c r="AW12" s="3">
        <v>1</v>
      </c>
      <c r="AX12" s="3">
        <v>6</v>
      </c>
      <c r="AY12" s="1"/>
      <c r="AZ12" s="1"/>
      <c r="BA12" s="1"/>
      <c r="BB12" s="1"/>
      <c r="BC12" s="1"/>
      <c r="BD12" s="63"/>
      <c r="BE12" s="1"/>
    </row>
    <row r="13" spans="1:58" ht="20.25" customHeight="1" thickBot="1">
      <c r="A13" s="1"/>
      <c r="B13" s="1"/>
      <c r="C13" s="1"/>
      <c r="D13" s="59" t="s">
        <v>61</v>
      </c>
      <c r="E13" s="18"/>
      <c r="F13" s="1"/>
      <c r="G13" s="1"/>
      <c r="H13" s="1"/>
      <c r="I13" s="1"/>
      <c r="J13" s="1"/>
      <c r="K13" s="34" t="s">
        <v>62</v>
      </c>
      <c r="L13" s="20"/>
      <c r="M13" s="1"/>
      <c r="N13" s="85"/>
      <c r="O13" s="138" t="s">
        <v>63</v>
      </c>
      <c r="P13" s="139"/>
      <c r="Q13" s="139"/>
      <c r="R13" s="139"/>
      <c r="S13" s="140"/>
      <c r="T13" s="1">
        <v>2</v>
      </c>
      <c r="U13" s="1">
        <v>0</v>
      </c>
      <c r="V13" s="1">
        <v>20</v>
      </c>
      <c r="W13" s="1">
        <v>2</v>
      </c>
      <c r="X13" s="1">
        <v>0</v>
      </c>
      <c r="Y13" s="1"/>
      <c r="Z13" s="1"/>
      <c r="AA13" s="1"/>
      <c r="AB13" s="7"/>
      <c r="AC13" s="7"/>
      <c r="AD13" s="7"/>
      <c r="AE13" s="7"/>
      <c r="AF13" s="7"/>
      <c r="AG13" s="7"/>
      <c r="AH13" s="7"/>
      <c r="AI13" s="7">
        <f>SUM(AI5*AH5,AI6*AH6,AI7*AH7,AI8*AH8,AI9*AH9,AI10*AH10,AI11*AH11,AI12*AH12)</f>
        <v>1500</v>
      </c>
      <c r="AJ13" s="1">
        <f>SUM(AJ5:AJ12)</f>
        <v>309</v>
      </c>
      <c r="AK13" s="1"/>
      <c r="AL13" s="60" t="s">
        <v>64</v>
      </c>
      <c r="AM13" s="61"/>
      <c r="AN13" s="62">
        <v>0.05</v>
      </c>
      <c r="AO13" s="30">
        <v>0.1</v>
      </c>
      <c r="AP13" s="30"/>
      <c r="AQ13" s="31" t="s">
        <v>65</v>
      </c>
      <c r="AR13" s="35" t="s">
        <v>16</v>
      </c>
      <c r="AS13" s="31" t="s">
        <v>17</v>
      </c>
      <c r="AT13" s="1"/>
      <c r="AU13" s="3">
        <v>4</v>
      </c>
      <c r="AV13" s="3">
        <v>1</v>
      </c>
      <c r="AW13" s="3">
        <v>1</v>
      </c>
      <c r="AX13" s="3">
        <v>4</v>
      </c>
      <c r="AY13" s="1"/>
      <c r="AZ13" s="1"/>
      <c r="BA13" s="1"/>
      <c r="BB13" s="1"/>
      <c r="BC13" s="1"/>
      <c r="BD13" s="63"/>
      <c r="BE13" s="1"/>
    </row>
    <row r="14" spans="1:58" ht="20.25" customHeight="1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34" t="s">
        <v>66</v>
      </c>
      <c r="L14" s="20"/>
      <c r="M14" s="1"/>
      <c r="N14" s="85"/>
      <c r="O14" s="138" t="s">
        <v>67</v>
      </c>
      <c r="P14" s="139"/>
      <c r="Q14" s="139"/>
      <c r="R14" s="139"/>
      <c r="S14" s="140"/>
      <c r="T14" s="1">
        <v>2</v>
      </c>
      <c r="U14" s="1">
        <v>0</v>
      </c>
      <c r="V14" s="1">
        <v>25</v>
      </c>
      <c r="W14" s="1">
        <v>2</v>
      </c>
      <c r="X14" s="1">
        <v>0</v>
      </c>
      <c r="Y14" s="1"/>
      <c r="Z14" s="1"/>
      <c r="AA14" s="108" t="s">
        <v>226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60" t="s">
        <v>68</v>
      </c>
      <c r="AM14" s="61"/>
      <c r="AN14" s="62">
        <v>0.1</v>
      </c>
      <c r="AO14" s="30">
        <v>0.15</v>
      </c>
      <c r="AP14" s="30"/>
      <c r="AQ14" s="64" t="s">
        <v>69</v>
      </c>
      <c r="AR14" s="35" t="s">
        <v>16</v>
      </c>
      <c r="AS14" s="31" t="s">
        <v>17</v>
      </c>
      <c r="AT14" s="1"/>
      <c r="AU14" s="3">
        <v>4</v>
      </c>
      <c r="AV14" s="3">
        <v>1</v>
      </c>
      <c r="AW14" s="3">
        <v>1</v>
      </c>
      <c r="AX14" s="3">
        <v>4</v>
      </c>
      <c r="AY14" s="1"/>
      <c r="AZ14" s="1"/>
      <c r="BA14" s="1"/>
      <c r="BB14" s="1"/>
      <c r="BC14" s="1"/>
      <c r="BD14" s="63"/>
      <c r="BE14" s="1"/>
    </row>
    <row r="15" spans="1:58" ht="20.25" customHeight="1" thickBot="1">
      <c r="A15" s="1"/>
      <c r="B15" s="1"/>
      <c r="C15" s="1"/>
      <c r="D15" s="4" t="s">
        <v>70</v>
      </c>
      <c r="E15" s="1"/>
      <c r="F15" s="1"/>
      <c r="G15" s="7"/>
      <c r="H15" s="1"/>
      <c r="I15" s="1"/>
      <c r="J15" s="1"/>
      <c r="K15" s="34" t="s">
        <v>71</v>
      </c>
      <c r="L15" s="20"/>
      <c r="M15" s="1"/>
      <c r="N15" s="86"/>
      <c r="O15" s="119" t="s">
        <v>72</v>
      </c>
      <c r="P15" s="120"/>
      <c r="Q15" s="120"/>
      <c r="R15" s="120"/>
      <c r="S15" s="121"/>
      <c r="T15" s="1">
        <v>1</v>
      </c>
      <c r="U15" s="1">
        <v>1</v>
      </c>
      <c r="V15" s="1">
        <v>15</v>
      </c>
      <c r="W15" s="1">
        <v>1</v>
      </c>
      <c r="X15" s="1">
        <v>0</v>
      </c>
      <c r="Y15" s="1"/>
      <c r="Z15" s="1"/>
      <c r="AA15" s="4" t="s">
        <v>6</v>
      </c>
      <c r="AB15" s="1"/>
      <c r="AC15" s="110" t="s">
        <v>228</v>
      </c>
      <c r="AD15" s="1"/>
      <c r="AE15" s="110" t="s">
        <v>228</v>
      </c>
      <c r="AF15" s="13"/>
      <c r="AG15" s="110" t="s">
        <v>228</v>
      </c>
      <c r="AH15" s="13"/>
      <c r="AI15" s="110" t="s">
        <v>228</v>
      </c>
      <c r="AJ15" s="1" t="s">
        <v>219</v>
      </c>
      <c r="AK15" s="1"/>
      <c r="AL15" s="102" t="s">
        <v>73</v>
      </c>
      <c r="AM15" s="103"/>
      <c r="AN15" s="104">
        <v>0</v>
      </c>
      <c r="AO15" s="65" t="s">
        <v>74</v>
      </c>
      <c r="AP15" s="65"/>
      <c r="AQ15" s="64" t="s">
        <v>75</v>
      </c>
      <c r="AR15" s="35" t="s">
        <v>16</v>
      </c>
      <c r="AS15" s="31" t="s">
        <v>17</v>
      </c>
      <c r="AT15" s="1"/>
      <c r="AU15" s="3">
        <v>5</v>
      </c>
      <c r="AV15" s="3">
        <v>1</v>
      </c>
      <c r="AW15" s="3">
        <v>1</v>
      </c>
      <c r="AX15" s="3">
        <v>5</v>
      </c>
      <c r="AY15" s="1"/>
      <c r="AZ15" s="1"/>
      <c r="BA15" s="1"/>
      <c r="BB15" s="1"/>
      <c r="BC15" s="1"/>
      <c r="BD15" s="63"/>
      <c r="BE15" s="1"/>
    </row>
    <row r="16" spans="1:58" ht="20.25" customHeight="1" thickBot="1">
      <c r="A16" s="1"/>
      <c r="B16" s="1"/>
      <c r="C16" s="1"/>
      <c r="D16" s="66" t="s">
        <v>76</v>
      </c>
      <c r="E16" s="1" t="s">
        <v>229</v>
      </c>
      <c r="G16" s="1"/>
      <c r="H16" s="1"/>
      <c r="I16" s="1"/>
      <c r="J16" s="1"/>
      <c r="K16" s="21" t="s">
        <v>77</v>
      </c>
      <c r="L16" s="20"/>
      <c r="M16" s="1"/>
      <c r="N16" s="133"/>
      <c r="O16" s="134"/>
      <c r="P16" s="134"/>
      <c r="Q16" s="134"/>
      <c r="R16" s="134"/>
      <c r="S16" s="134"/>
      <c r="T16" s="67">
        <f>SUM(T6:T15)*H5</f>
        <v>79.2</v>
      </c>
      <c r="U16" s="1">
        <f>SUM(IF(U6&gt;0,T6,0),IF(U7&gt;0,T7,0),IF(U8&gt;0,T8,0),IF(U9&gt;0,T9,0),IF(U10&gt;0,T10,0),IF(U11&gt;0,T11,0),IF(U12&gt;0,T12,0),IF(U13&gt;0,T13,0),IF(U14&gt;0,T14,0),IF(U15&gt;0,T15,0))*H5</f>
        <v>57.2</v>
      </c>
      <c r="V16" s="1">
        <f>SUM(V6:V15)</f>
        <v>230</v>
      </c>
      <c r="W16" s="112">
        <f>SUM(IF($U6&gt;0,W6,0),IF($U7&gt;0,W7,0),IF($U8&gt;0,W8,0),IF($U9&gt;0,W9,0),IF($U10&gt;0,W10,0),IF($U11&gt;0,W11,0),IF($U12&gt;0,W12,0),IF($U13&gt;0,W13,0),IF($U14&gt;0,W14,0),IF($U15&gt;0,W15,0))*$H$5</f>
        <v>57.2</v>
      </c>
      <c r="X16" s="112">
        <f>SUM(IF($U6&gt;0,X6,0),IF($U7&gt;0,X7,0),IF($U8&gt;0,X8,0),IF($U9&gt;0,X9,0),IF($U10&gt;0,X10,0),IF($U11&gt;0,X11,0),IF($U12&gt;0,X12,0),IF($U13&gt;0,X13,0),IF($U14&gt;0,X14,0),IF($U15&gt;0,X15,0))*$H$5</f>
        <v>0</v>
      </c>
      <c r="Y16" s="1"/>
      <c r="Z16" s="1"/>
      <c r="AA16" s="16" t="s">
        <v>14</v>
      </c>
      <c r="AB16" s="23">
        <v>12</v>
      </c>
      <c r="AC16" s="24">
        <v>1</v>
      </c>
      <c r="AD16" s="24">
        <v>20</v>
      </c>
      <c r="AE16" s="25">
        <v>2</v>
      </c>
      <c r="AF16" s="25">
        <v>25</v>
      </c>
      <c r="AG16" s="26">
        <v>3</v>
      </c>
      <c r="AH16" s="26">
        <v>30</v>
      </c>
      <c r="AI16" s="99">
        <v>5</v>
      </c>
      <c r="AJ16" s="101">
        <f>IF(AB16&lt;AD16,AC16*AB16,IF(AB16&lt;AF16,AE16*AB16,IF(AB16&lt;AH16,AG16*AB16,AI16*AH16)))</f>
        <v>12</v>
      </c>
      <c r="AK16" s="1"/>
      <c r="AL16" s="1"/>
      <c r="AM16" s="1" t="s">
        <v>219</v>
      </c>
      <c r="AN16" s="1"/>
      <c r="AO16" s="1"/>
      <c r="AP16" s="1"/>
      <c r="AQ16" s="64" t="s">
        <v>78</v>
      </c>
      <c r="AR16" s="35" t="s">
        <v>16</v>
      </c>
      <c r="AS16" s="31" t="s">
        <v>17</v>
      </c>
      <c r="AT16" s="1"/>
      <c r="AU16" s="3">
        <v>4</v>
      </c>
      <c r="AV16" s="3">
        <v>1</v>
      </c>
      <c r="AW16" s="3">
        <v>1</v>
      </c>
      <c r="AX16" s="3">
        <v>4</v>
      </c>
      <c r="AY16" s="1"/>
      <c r="AZ16" s="1"/>
      <c r="BA16" s="1"/>
      <c r="BB16" s="1"/>
      <c r="BC16" s="1"/>
      <c r="BD16" s="63"/>
      <c r="BE16" s="1"/>
    </row>
    <row r="17" spans="1:57" ht="20.25" customHeight="1" thickBot="1">
      <c r="A17" s="1"/>
      <c r="B17" s="1"/>
      <c r="C17" s="1"/>
      <c r="D17" s="68" t="s">
        <v>79</v>
      </c>
      <c r="E17" s="23">
        <v>20</v>
      </c>
      <c r="F17" s="1"/>
      <c r="G17" s="1"/>
      <c r="H17" s="1"/>
      <c r="I17" s="1"/>
      <c r="J17" s="1">
        <v>4</v>
      </c>
      <c r="K17" s="69" t="s">
        <v>80</v>
      </c>
      <c r="L17" s="20"/>
      <c r="M17" s="1"/>
      <c r="W17" s="114" t="s">
        <v>231</v>
      </c>
      <c r="X17" s="114"/>
      <c r="Y17" s="114"/>
      <c r="Z17" s="1"/>
      <c r="AA17" s="32" t="s">
        <v>23</v>
      </c>
      <c r="AB17" s="23">
        <v>22</v>
      </c>
      <c r="AC17" s="95">
        <v>1</v>
      </c>
      <c r="AD17" s="111">
        <v>20</v>
      </c>
      <c r="AE17" s="96">
        <v>2</v>
      </c>
      <c r="AF17" s="96">
        <v>25</v>
      </c>
      <c r="AG17" s="97">
        <v>3</v>
      </c>
      <c r="AH17" s="97">
        <v>30</v>
      </c>
      <c r="AI17" s="100">
        <v>5</v>
      </c>
      <c r="AJ17" s="101">
        <f t="shared" ref="AJ17:AJ23" si="2">IF(AB17&lt;AD17,AC17*AB17,IF(AB17&lt;AF17,AE17*AB17,IF(AB17&lt;AH17,AG17*AB17,AI17*AH17)))</f>
        <v>44</v>
      </c>
      <c r="AK17" s="1"/>
      <c r="AM17" s="1">
        <f>SUM(IF(AM5&gt;0,AN5,0),IF(AM6&gt;0,AN6,0),IF(AM7&gt;0,AN7,0),IF(AM8&gt;0,AN8,0),IF(AM9&gt;0,AN9,0),IF(AM10&gt;0,AN10,0),IF(AM11&gt;0,AN11,0),IF(AM12&gt;0,AN12,0),IF(AM13&gt;0,AN13,0),IF(AM14&gt;0,AN14,0),IF(AM15&gt;0,AN15,0))</f>
        <v>0.12</v>
      </c>
      <c r="AN17" s="2"/>
      <c r="AO17" s="1"/>
      <c r="AP17" s="1"/>
      <c r="AQ17" s="1"/>
      <c r="AR17" s="71"/>
      <c r="AS17" s="1"/>
      <c r="AT17" s="1"/>
      <c r="AU17" s="3">
        <v>23</v>
      </c>
      <c r="AV17" s="1">
        <f>(SUM(IF($AV12&gt;0,AU12,0),IF($AV13&gt;0,AU13,0),IF($AV14&gt;0,AU14,0),IF($AV15&gt;0,AU15,0),IF($AV16&gt;0,AU16,0))*(0.8))*(AU5/AU17)</f>
        <v>24.000000000000004</v>
      </c>
      <c r="AW17" s="1">
        <f t="shared" ref="AW17" si="3">(SUM(IF($AV12&gt;0,AV12,0),IF($AV13&gt;0,AV13,0),IF($AV14&gt;0,AV14,0),IF($AV15&gt;0,AV15,0),IF($AV16&gt;0,AV16,0))*(0.8))*(AV5/AV17)</f>
        <v>0.16666666666666663</v>
      </c>
      <c r="AX17" s="1">
        <f>(SUM(IF($AV12&gt;0,AX12,0),IF($AV13&gt;0,AX13,0),IF($AV14&gt;0,AX14,0),IF($AV15&gt;0,AX15,0),IF($AV16&gt;0,AX16,0))*(0.8))*(AX$5/SUM(AX$12:AX$16))</f>
        <v>24.000000000000004</v>
      </c>
      <c r="AY17" s="1"/>
      <c r="AZ17" s="1"/>
      <c r="BA17" s="1"/>
      <c r="BB17" s="1"/>
      <c r="BC17" s="1"/>
      <c r="BD17" s="63"/>
      <c r="BE17" s="1"/>
    </row>
    <row r="18" spans="1:57" ht="20.25" customHeight="1" thickBot="1">
      <c r="A18" s="1"/>
      <c r="B18" s="1"/>
      <c r="C18" s="1"/>
      <c r="D18" s="68" t="s">
        <v>82</v>
      </c>
      <c r="E18" s="23">
        <v>5</v>
      </c>
      <c r="F18" s="1"/>
      <c r="G18" s="1"/>
      <c r="H18" s="1"/>
      <c r="I18" s="1"/>
      <c r="J18" s="1"/>
      <c r="K18" s="34" t="s">
        <v>83</v>
      </c>
      <c r="L18" s="20"/>
      <c r="M18" s="1"/>
      <c r="N18" s="8" t="s">
        <v>81</v>
      </c>
      <c r="O18" s="70"/>
      <c r="P18" s="70"/>
      <c r="Q18" s="70"/>
      <c r="R18" s="70"/>
      <c r="S18" s="10"/>
      <c r="T18" s="11"/>
      <c r="U18" s="1"/>
      <c r="V18" s="1"/>
      <c r="W18" s="108" t="s">
        <v>230</v>
      </c>
      <c r="X18" s="108" t="s">
        <v>232</v>
      </c>
      <c r="Y18" s="108"/>
      <c r="Z18" s="1"/>
      <c r="AA18" s="32" t="s">
        <v>30</v>
      </c>
      <c r="AB18" s="23">
        <v>22</v>
      </c>
      <c r="AC18" s="24">
        <v>1</v>
      </c>
      <c r="AD18" s="24">
        <v>20</v>
      </c>
      <c r="AE18" s="25">
        <v>2</v>
      </c>
      <c r="AF18" s="25">
        <v>25</v>
      </c>
      <c r="AG18" s="26">
        <v>4</v>
      </c>
      <c r="AH18" s="26">
        <v>30</v>
      </c>
      <c r="AI18" s="99">
        <v>6</v>
      </c>
      <c r="AJ18" s="101">
        <f t="shared" si="2"/>
        <v>44</v>
      </c>
      <c r="AK18" s="1"/>
      <c r="AL18" s="1"/>
      <c r="AM18" s="1"/>
      <c r="AN18" s="1"/>
      <c r="AO18" s="1"/>
      <c r="AP18" s="1"/>
      <c r="AQ18" s="1"/>
      <c r="AR18" s="71"/>
      <c r="AS18" s="1"/>
      <c r="AT18" s="1"/>
      <c r="AU18" s="1"/>
      <c r="AV18" s="1"/>
      <c r="AW18" s="1"/>
      <c r="AX18" s="114" t="s">
        <v>231</v>
      </c>
      <c r="AY18" s="115"/>
      <c r="AZ18" s="1"/>
      <c r="BA18" s="1"/>
      <c r="BB18" s="1"/>
      <c r="BC18" s="1"/>
      <c r="BD18" s="1"/>
      <c r="BE18" s="1"/>
    </row>
    <row r="19" spans="1:57" ht="20.25" customHeight="1" thickBot="1">
      <c r="A19" s="1"/>
      <c r="B19" s="1"/>
      <c r="C19" s="1"/>
      <c r="D19" s="72" t="s">
        <v>85</v>
      </c>
      <c r="E19" s="23">
        <v>-5</v>
      </c>
      <c r="F19" s="1"/>
      <c r="G19" s="1"/>
      <c r="H19" s="1"/>
      <c r="I19" s="1"/>
      <c r="J19" s="1"/>
      <c r="K19" s="69" t="s">
        <v>86</v>
      </c>
      <c r="L19" s="20"/>
      <c r="M19" s="1"/>
      <c r="N19" s="122" t="s">
        <v>84</v>
      </c>
      <c r="O19" s="123"/>
      <c r="P19" s="123"/>
      <c r="Q19" s="123"/>
      <c r="R19" s="123"/>
      <c r="S19" s="124"/>
      <c r="T19" s="22"/>
      <c r="U19" s="1"/>
      <c r="V19" s="1"/>
      <c r="W19" s="1"/>
      <c r="X19" s="1"/>
      <c r="Y19" s="1"/>
      <c r="Z19" s="1"/>
      <c r="AA19" s="32" t="s">
        <v>37</v>
      </c>
      <c r="AB19" s="23">
        <v>12</v>
      </c>
      <c r="AC19" s="95">
        <v>1</v>
      </c>
      <c r="AD19" s="95">
        <v>20</v>
      </c>
      <c r="AE19" s="96">
        <v>2</v>
      </c>
      <c r="AF19" s="96">
        <v>25</v>
      </c>
      <c r="AG19" s="97">
        <v>4</v>
      </c>
      <c r="AH19" s="97">
        <v>30</v>
      </c>
      <c r="AI19" s="100">
        <v>6</v>
      </c>
      <c r="AJ19" s="101">
        <f t="shared" si="2"/>
        <v>12</v>
      </c>
      <c r="AK19" s="1"/>
      <c r="AL19" s="1"/>
      <c r="AM19" s="1"/>
      <c r="AN19" s="1"/>
      <c r="AO19" s="1"/>
      <c r="AP19" s="1"/>
      <c r="AQ19" s="73" t="s">
        <v>25</v>
      </c>
      <c r="AR19" s="1"/>
      <c r="AS19" s="1"/>
      <c r="AT19" s="1"/>
      <c r="AU19" s="1"/>
      <c r="AV19" s="1"/>
      <c r="AW19" s="1"/>
      <c r="AX19" s="1" t="s">
        <v>230</v>
      </c>
      <c r="AY19" s="1" t="s">
        <v>232</v>
      </c>
      <c r="AZ19" s="1"/>
      <c r="BA19" s="1"/>
      <c r="BB19" s="1"/>
      <c r="BC19" s="1"/>
      <c r="BD19" s="1"/>
      <c r="BE19" s="1"/>
    </row>
    <row r="20" spans="1:57" ht="20.25" customHeight="1" thickBot="1">
      <c r="A20" s="1"/>
      <c r="B20" s="1"/>
      <c r="C20" s="1"/>
      <c r="D20" s="72" t="s">
        <v>88</v>
      </c>
      <c r="E20" s="23">
        <v>-20</v>
      </c>
      <c r="F20" s="1"/>
      <c r="G20" s="1"/>
      <c r="H20" s="1"/>
      <c r="I20" s="1"/>
      <c r="J20" s="1"/>
      <c r="K20" s="69"/>
      <c r="L20" s="20"/>
      <c r="M20" s="1"/>
      <c r="N20" s="84"/>
      <c r="O20" s="87" t="s">
        <v>87</v>
      </c>
      <c r="P20" s="88"/>
      <c r="Q20" s="88"/>
      <c r="R20" s="88"/>
      <c r="S20" s="89"/>
      <c r="T20" s="1">
        <v>2</v>
      </c>
      <c r="U20" s="1">
        <v>0</v>
      </c>
      <c r="V20" s="1"/>
      <c r="W20" s="1">
        <v>2</v>
      </c>
      <c r="X20" s="1">
        <v>0</v>
      </c>
      <c r="Y20" s="1"/>
      <c r="Z20" s="1"/>
      <c r="AA20" s="32" t="s">
        <v>42</v>
      </c>
      <c r="AB20" s="23">
        <v>10</v>
      </c>
      <c r="AC20" s="24">
        <v>1</v>
      </c>
      <c r="AD20" s="24">
        <v>20</v>
      </c>
      <c r="AE20" s="25">
        <v>3</v>
      </c>
      <c r="AF20" s="25">
        <v>25</v>
      </c>
      <c r="AG20" s="26">
        <v>5</v>
      </c>
      <c r="AH20" s="26">
        <v>30</v>
      </c>
      <c r="AI20" s="99">
        <v>7</v>
      </c>
      <c r="AJ20" s="101">
        <f t="shared" si="2"/>
        <v>10</v>
      </c>
      <c r="AK20" s="1"/>
      <c r="AL20" s="1"/>
      <c r="AM20" s="1"/>
      <c r="AN20" s="1"/>
      <c r="AO20" s="1"/>
      <c r="AP20" s="1"/>
      <c r="AQ20" s="38" t="s">
        <v>90</v>
      </c>
      <c r="AR20" s="31" t="s">
        <v>16</v>
      </c>
      <c r="AS20" s="31" t="s">
        <v>17</v>
      </c>
      <c r="AT20" s="1"/>
      <c r="AU20" s="3">
        <v>4</v>
      </c>
      <c r="AV20" s="3">
        <v>0</v>
      </c>
      <c r="AW20" s="3"/>
      <c r="AX20" s="3">
        <v>4</v>
      </c>
      <c r="AY20" s="1"/>
      <c r="AZ20" s="1"/>
      <c r="BA20" s="1"/>
      <c r="BB20" s="1"/>
      <c r="BC20" s="1"/>
      <c r="BD20" s="1"/>
      <c r="BE20" s="1"/>
    </row>
    <row r="21" spans="1:57" ht="20.25" customHeight="1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74" t="s">
        <v>91</v>
      </c>
      <c r="L21" s="20"/>
      <c r="M21" s="1"/>
      <c r="N21" s="85"/>
      <c r="O21" s="90" t="s">
        <v>89</v>
      </c>
      <c r="P21" s="83"/>
      <c r="Q21" s="83"/>
      <c r="R21" s="83"/>
      <c r="S21" s="91"/>
      <c r="T21" s="1">
        <v>2</v>
      </c>
      <c r="U21" s="1">
        <v>0</v>
      </c>
      <c r="V21" s="1"/>
      <c r="W21" s="1">
        <v>2</v>
      </c>
      <c r="X21" s="1">
        <v>0</v>
      </c>
      <c r="Y21" s="1"/>
      <c r="Z21" s="1"/>
      <c r="AA21" s="32" t="s">
        <v>48</v>
      </c>
      <c r="AB21" s="23">
        <v>8</v>
      </c>
      <c r="AC21" s="95">
        <v>1</v>
      </c>
      <c r="AD21" s="95">
        <v>20</v>
      </c>
      <c r="AE21" s="96">
        <v>3</v>
      </c>
      <c r="AF21" s="96">
        <v>25</v>
      </c>
      <c r="AG21" s="97">
        <v>5</v>
      </c>
      <c r="AH21" s="97">
        <v>30</v>
      </c>
      <c r="AI21" s="100">
        <v>7</v>
      </c>
      <c r="AJ21" s="101">
        <f t="shared" si="2"/>
        <v>8</v>
      </c>
      <c r="AK21" s="1"/>
      <c r="AL21" s="1"/>
      <c r="AM21" s="1"/>
      <c r="AN21" s="1"/>
      <c r="AO21" s="1"/>
      <c r="AP21" s="1"/>
      <c r="AQ21" s="31" t="s">
        <v>93</v>
      </c>
      <c r="AR21" s="31" t="s">
        <v>16</v>
      </c>
      <c r="AS21" s="31" t="s">
        <v>17</v>
      </c>
      <c r="AT21" s="1"/>
      <c r="AU21" s="3">
        <v>5</v>
      </c>
      <c r="AV21" s="3">
        <v>1</v>
      </c>
      <c r="AW21" s="3"/>
      <c r="AX21" s="3">
        <v>5</v>
      </c>
      <c r="AY21" s="1"/>
      <c r="AZ21" s="1"/>
      <c r="BA21" s="1"/>
      <c r="BB21" s="1"/>
      <c r="BC21" s="1"/>
      <c r="BD21" s="1"/>
      <c r="BE21" s="1"/>
    </row>
    <row r="22" spans="1:57" ht="20.25" customHeight="1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74" t="s">
        <v>94</v>
      </c>
      <c r="L22" s="20"/>
      <c r="M22" s="1"/>
      <c r="N22" s="85"/>
      <c r="O22" s="90" t="s">
        <v>92</v>
      </c>
      <c r="P22" s="83"/>
      <c r="Q22" s="83"/>
      <c r="R22" s="83"/>
      <c r="S22" s="91"/>
      <c r="T22" s="1">
        <v>2</v>
      </c>
      <c r="U22" s="1">
        <v>1</v>
      </c>
      <c r="V22" s="1"/>
      <c r="W22" s="1">
        <v>2</v>
      </c>
      <c r="X22" s="1">
        <v>0</v>
      </c>
      <c r="Y22" s="1"/>
      <c r="Z22" s="1"/>
      <c r="AA22" s="32" t="s">
        <v>53</v>
      </c>
      <c r="AB22" s="23">
        <v>12</v>
      </c>
      <c r="AC22" s="24">
        <v>2</v>
      </c>
      <c r="AD22" s="24">
        <v>20</v>
      </c>
      <c r="AE22" s="25">
        <v>3</v>
      </c>
      <c r="AF22" s="25">
        <v>25</v>
      </c>
      <c r="AG22" s="26">
        <v>5</v>
      </c>
      <c r="AH22" s="26">
        <v>30</v>
      </c>
      <c r="AI22" s="99">
        <v>7</v>
      </c>
      <c r="AJ22" s="101">
        <f t="shared" si="2"/>
        <v>24</v>
      </c>
      <c r="AK22" s="1"/>
      <c r="AL22" s="1"/>
      <c r="AM22" s="1"/>
      <c r="AN22" s="1"/>
      <c r="AO22" s="1"/>
      <c r="AP22" s="1"/>
      <c r="AQ22" s="31" t="s">
        <v>96</v>
      </c>
      <c r="AR22" s="31" t="s">
        <v>16</v>
      </c>
      <c r="AS22" s="31" t="s">
        <v>17</v>
      </c>
      <c r="AT22" s="1"/>
      <c r="AU22" s="3">
        <v>3</v>
      </c>
      <c r="AV22" s="3">
        <v>0</v>
      </c>
      <c r="AW22" s="3"/>
      <c r="AX22" s="3">
        <v>3</v>
      </c>
      <c r="AY22" s="1"/>
      <c r="AZ22" s="1"/>
      <c r="BA22" s="1"/>
      <c r="BB22" s="1"/>
      <c r="BC22" s="1"/>
      <c r="BD22" s="1"/>
      <c r="BE22" s="1"/>
    </row>
    <row r="23" spans="1:57" ht="20.25" customHeight="1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75" t="s">
        <v>97</v>
      </c>
      <c r="L23" s="20"/>
      <c r="M23" s="1"/>
      <c r="N23" s="85"/>
      <c r="O23" s="90" t="s">
        <v>95</v>
      </c>
      <c r="P23" s="83"/>
      <c r="Q23" s="83"/>
      <c r="R23" s="83"/>
      <c r="S23" s="91"/>
      <c r="T23" s="1">
        <v>3</v>
      </c>
      <c r="U23" s="1">
        <v>1</v>
      </c>
      <c r="V23" s="1"/>
      <c r="W23" s="1">
        <v>3</v>
      </c>
      <c r="X23" s="1">
        <v>0</v>
      </c>
      <c r="Y23" s="1"/>
      <c r="Z23" s="1"/>
      <c r="AA23" s="38" t="s">
        <v>58</v>
      </c>
      <c r="AB23" s="98">
        <v>11</v>
      </c>
      <c r="AC23" s="95">
        <v>2</v>
      </c>
      <c r="AD23" s="95">
        <v>20</v>
      </c>
      <c r="AE23" s="96">
        <v>3</v>
      </c>
      <c r="AF23" s="96">
        <v>25</v>
      </c>
      <c r="AG23" s="97">
        <v>5</v>
      </c>
      <c r="AH23" s="97">
        <v>30</v>
      </c>
      <c r="AI23" s="100">
        <v>7</v>
      </c>
      <c r="AJ23" s="101">
        <f t="shared" si="2"/>
        <v>22</v>
      </c>
      <c r="AK23" s="1"/>
      <c r="AL23" s="1"/>
      <c r="AM23" s="1"/>
      <c r="AN23" s="1"/>
      <c r="AO23" s="1"/>
      <c r="AP23" s="1"/>
      <c r="AQ23" s="31" t="s">
        <v>99</v>
      </c>
      <c r="AR23" s="31" t="s">
        <v>16</v>
      </c>
      <c r="AS23" s="31" t="s">
        <v>17</v>
      </c>
      <c r="AT23" s="1"/>
      <c r="AU23" s="3">
        <v>6</v>
      </c>
      <c r="AV23" s="3">
        <v>0</v>
      </c>
      <c r="AW23" s="3"/>
      <c r="AX23" s="3">
        <v>6</v>
      </c>
      <c r="AY23" s="1"/>
      <c r="AZ23" s="1"/>
      <c r="BA23" s="1"/>
      <c r="BB23" s="1"/>
      <c r="BC23" s="1"/>
      <c r="BD23" s="1"/>
      <c r="BE23" s="1"/>
    </row>
    <row r="24" spans="1:57" ht="20.25" customHeight="1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75" t="s">
        <v>100</v>
      </c>
      <c r="L24" s="20"/>
      <c r="M24" s="1"/>
      <c r="N24" s="85"/>
      <c r="O24" s="90" t="s">
        <v>98</v>
      </c>
      <c r="P24" s="83"/>
      <c r="Q24" s="83"/>
      <c r="R24" s="83"/>
      <c r="S24" s="91"/>
      <c r="T24" s="1">
        <v>3</v>
      </c>
      <c r="U24" s="1">
        <v>1</v>
      </c>
      <c r="V24" s="1"/>
      <c r="W24" s="1">
        <v>3</v>
      </c>
      <c r="X24" s="1">
        <v>0</v>
      </c>
      <c r="Y24" s="1"/>
      <c r="Z24" s="1"/>
      <c r="AA24" s="1"/>
      <c r="AB24" s="7"/>
      <c r="AC24" s="7"/>
      <c r="AD24" s="7"/>
      <c r="AE24" s="7"/>
      <c r="AF24" s="7"/>
      <c r="AG24" s="7"/>
      <c r="AH24" s="7"/>
      <c r="AI24" s="7">
        <f>SUM(AI16*AH16,AI17*AH17,AI18*AH18,AI19*AH19,AI20*AH20,AI21*AH21,AI22*AH22,AI23*AH23)</f>
        <v>1500</v>
      </c>
      <c r="AJ24" s="1">
        <f>SUM(AJ16:AJ23)</f>
        <v>176</v>
      </c>
      <c r="AK24" s="1"/>
      <c r="AL24" s="1"/>
      <c r="AM24" s="1"/>
      <c r="AN24" s="1"/>
      <c r="AO24" s="1"/>
      <c r="AP24" s="1"/>
      <c r="AQ24" s="31" t="s">
        <v>102</v>
      </c>
      <c r="AR24" s="31" t="s">
        <v>16</v>
      </c>
      <c r="AS24" s="31" t="s">
        <v>17</v>
      </c>
      <c r="AT24" s="1"/>
      <c r="AU24" s="3">
        <v>4</v>
      </c>
      <c r="AV24" s="3">
        <v>0</v>
      </c>
      <c r="AW24" s="3"/>
      <c r="AX24" s="3">
        <v>4</v>
      </c>
      <c r="AY24" s="1"/>
      <c r="AZ24" s="1"/>
      <c r="BA24" s="1"/>
      <c r="BB24" s="1"/>
      <c r="BC24" s="1"/>
      <c r="BD24" s="1"/>
      <c r="BE24" s="1"/>
    </row>
    <row r="25" spans="1:57" ht="20.25" customHeight="1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74" t="s">
        <v>103</v>
      </c>
      <c r="L25" s="20"/>
      <c r="M25" s="1"/>
      <c r="N25" s="85"/>
      <c r="O25" s="90" t="s">
        <v>101</v>
      </c>
      <c r="P25" s="83"/>
      <c r="Q25" s="83"/>
      <c r="R25" s="83"/>
      <c r="S25" s="91"/>
      <c r="T25" s="1">
        <v>1</v>
      </c>
      <c r="U25" s="1">
        <v>1</v>
      </c>
      <c r="V25" s="1"/>
      <c r="W25" s="1">
        <v>1</v>
      </c>
      <c r="X25" s="1"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71"/>
      <c r="AS25" s="1"/>
      <c r="AT25" s="1"/>
      <c r="AU25" s="3">
        <v>22</v>
      </c>
      <c r="AV25" s="1">
        <f>(SUM(IF(AV20&gt;0,AU20,0),IF(AV21&gt;0,AU21,0),IF(AV22&gt;0,AU22,0),IF(AV23&gt;0,AU23,0),IF(AV24&gt;0,AU24,0))*(0.8))*(AU6/AU25)</f>
        <v>5.4545454545454541</v>
      </c>
      <c r="AW25" s="1"/>
      <c r="AX25" s="1">
        <f>(SUM(IF($AV20&gt;0,AX20,0),IF($AV21&gt;0,AX21,0),IF($AV22&gt;0,AX22,0),IF($AV23&gt;0,AX23,0),IF($AV24&gt;0,AX24,0))*(0.8))*(AX$6/SUM(AX$20:AX$24))</f>
        <v>5.4545454545454541</v>
      </c>
      <c r="AY25" s="1"/>
      <c r="AZ25" s="1"/>
      <c r="BA25" s="1"/>
      <c r="BB25" s="1"/>
      <c r="BC25" s="1"/>
      <c r="BD25" s="1"/>
      <c r="BE25" s="1"/>
    </row>
    <row r="26" spans="1:57" ht="20.25" customHeight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74" t="s">
        <v>105</v>
      </c>
      <c r="L26" s="20"/>
      <c r="M26" s="1"/>
      <c r="N26" s="86"/>
      <c r="O26" s="92" t="s">
        <v>104</v>
      </c>
      <c r="P26" s="93"/>
      <c r="Q26" s="93"/>
      <c r="R26" s="93"/>
      <c r="S26" s="94"/>
      <c r="T26" s="1">
        <v>1</v>
      </c>
      <c r="U26" s="1">
        <v>0</v>
      </c>
      <c r="V26" s="1"/>
      <c r="W26" s="1">
        <v>1</v>
      </c>
      <c r="X26" s="1">
        <v>0</v>
      </c>
      <c r="Y26" s="1"/>
      <c r="Z26" s="1"/>
      <c r="AA26" s="108" t="s">
        <v>233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X26" s="114" t="s">
        <v>231</v>
      </c>
      <c r="AY26" s="115"/>
      <c r="AZ26" s="1"/>
      <c r="BA26" s="1"/>
      <c r="BB26" s="1"/>
      <c r="BC26" s="1"/>
      <c r="BD26" s="1"/>
      <c r="BE26" s="1"/>
    </row>
    <row r="27" spans="1:57" ht="20.25" customHeight="1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74" t="s">
        <v>106</v>
      </c>
      <c r="L27" s="20"/>
      <c r="M27" s="1"/>
      <c r="N27" s="1"/>
      <c r="O27" s="1"/>
      <c r="P27" s="1"/>
      <c r="Q27" s="1"/>
      <c r="R27" s="1"/>
      <c r="S27" s="1"/>
      <c r="T27" s="67">
        <f>SUM(T20:T26)*$H$6</f>
        <v>66.22</v>
      </c>
      <c r="U27" s="1">
        <f>SUM(IF(U20&gt;0,T20,0),IF(U21&gt;0,T21,0),IF(U22&gt;0,T22,0),IF(U23&gt;0,T23,0),IF(U24&gt;0,T24,0),IF(U25&gt;0,T25,0),IF(U26&gt;0,T26,0))*$H$6</f>
        <v>42.570000000000007</v>
      </c>
      <c r="V27" s="1"/>
      <c r="W27" s="112">
        <f>SUM(IF($U20&gt;0,W20,0),IF($U21&gt;0,W21,0),IF($U22&gt;0,W22,0),IF($U23&gt;0,W23,0),IF($U24&gt;0,W24,0),IF($U25&gt;0,W25,0),IF($U26&gt;0,W26,0))*$H$6</f>
        <v>42.570000000000007</v>
      </c>
      <c r="X27" s="112">
        <f>SUM(IF($U20&gt;0,X20,0),IF($U21&gt;0,X21,0),IF($U22&gt;0,X22,0),IF($U23&gt;0,X23,0),IF($U24&gt;0,X24,0),IF($U25&gt;0,X25,0),IF($U26&gt;0,X26,0))*$H$6</f>
        <v>0</v>
      </c>
      <c r="Y27" s="1"/>
      <c r="Z27" s="1"/>
      <c r="AA27" s="4" t="s">
        <v>6</v>
      </c>
      <c r="AB27" s="1"/>
      <c r="AC27" s="12" t="s">
        <v>5</v>
      </c>
      <c r="AD27" s="1"/>
      <c r="AE27" s="12" t="s">
        <v>5</v>
      </c>
      <c r="AF27" s="13"/>
      <c r="AG27" s="12" t="s">
        <v>5</v>
      </c>
      <c r="AH27" s="13"/>
      <c r="AI27" s="12" t="s">
        <v>5</v>
      </c>
      <c r="AJ27" s="1" t="s">
        <v>219</v>
      </c>
      <c r="AK27" s="1"/>
      <c r="AL27" s="1"/>
      <c r="AM27" s="1"/>
      <c r="AN27" s="1"/>
      <c r="AO27" s="1"/>
      <c r="AP27" s="1"/>
      <c r="AQ27" s="52" t="s">
        <v>32</v>
      </c>
      <c r="AR27" s="1"/>
      <c r="AS27" s="1"/>
      <c r="AT27" s="1"/>
      <c r="AU27" s="1"/>
      <c r="AV27" s="1"/>
      <c r="AW27" s="1"/>
      <c r="AX27" s="1" t="s">
        <v>230</v>
      </c>
      <c r="AY27" s="1" t="s">
        <v>232</v>
      </c>
      <c r="AZ27" s="1"/>
      <c r="BA27" s="1"/>
      <c r="BB27" s="1"/>
      <c r="BC27" s="1"/>
      <c r="BD27" s="1"/>
      <c r="BE27" s="1"/>
    </row>
    <row r="28" spans="1:57" ht="20.25" customHeight="1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74" t="s">
        <v>109</v>
      </c>
      <c r="L28" s="20"/>
      <c r="M28" s="1"/>
      <c r="W28" s="114" t="s">
        <v>231</v>
      </c>
      <c r="X28" s="114"/>
      <c r="Y28" s="114"/>
      <c r="Z28" s="1"/>
      <c r="AA28" s="16" t="s">
        <v>14</v>
      </c>
      <c r="AB28" s="23"/>
      <c r="AC28" s="24">
        <v>1</v>
      </c>
      <c r="AD28" s="24">
        <v>10</v>
      </c>
      <c r="AE28" s="25">
        <v>2</v>
      </c>
      <c r="AF28" s="25">
        <v>20</v>
      </c>
      <c r="AG28" s="26">
        <v>3</v>
      </c>
      <c r="AH28" s="26">
        <v>30</v>
      </c>
      <c r="AI28" s="99">
        <v>5</v>
      </c>
      <c r="AJ28" s="101">
        <f>IF($AB$5&lt;$AD$5,$AC$5*$AB$5,IF($AB$5&lt;$AF$5,$AE$5*$AB$5,IF($AB$5&lt;$AH$5,$AG$5*$AB$5,$AI$5*$AH$5)))</f>
        <v>24</v>
      </c>
      <c r="AK28" s="1"/>
      <c r="AL28" s="1"/>
      <c r="AM28" s="1"/>
      <c r="AN28" s="1"/>
      <c r="AO28" s="1"/>
      <c r="AP28" s="1"/>
      <c r="AQ28" s="76" t="s">
        <v>108</v>
      </c>
      <c r="AR28" s="31" t="s">
        <v>16</v>
      </c>
      <c r="AS28" s="31" t="s">
        <v>17</v>
      </c>
      <c r="AT28" s="1"/>
      <c r="AU28" s="3">
        <v>4</v>
      </c>
      <c r="AV28" s="3">
        <v>0</v>
      </c>
      <c r="AW28" s="3"/>
      <c r="AX28" s="3">
        <v>4</v>
      </c>
      <c r="AY28" s="1"/>
      <c r="AZ28" s="1"/>
      <c r="BA28" s="1"/>
      <c r="BB28" s="1"/>
      <c r="BC28" s="1"/>
      <c r="BD28" s="1"/>
      <c r="BE28" s="1"/>
    </row>
    <row r="29" spans="1:57" ht="20.25" customHeight="1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75" t="s">
        <v>112</v>
      </c>
      <c r="L29" s="20"/>
      <c r="M29" s="1"/>
      <c r="N29" s="8" t="s">
        <v>107</v>
      </c>
      <c r="O29" s="9"/>
      <c r="P29" s="9"/>
      <c r="Q29" s="9"/>
      <c r="R29" s="9"/>
      <c r="S29" s="10"/>
      <c r="T29" s="11"/>
      <c r="U29" s="1"/>
      <c r="V29" s="1"/>
      <c r="W29" s="108" t="s">
        <v>230</v>
      </c>
      <c r="X29" s="108" t="s">
        <v>232</v>
      </c>
      <c r="Y29" s="108"/>
      <c r="Z29" s="1"/>
      <c r="AA29" s="32" t="s">
        <v>23</v>
      </c>
      <c r="AB29" s="23"/>
      <c r="AC29" s="95">
        <v>1</v>
      </c>
      <c r="AD29" s="95">
        <v>10</v>
      </c>
      <c r="AE29" s="96">
        <v>2</v>
      </c>
      <c r="AF29" s="96">
        <v>20</v>
      </c>
      <c r="AG29" s="97">
        <v>3</v>
      </c>
      <c r="AH29" s="97">
        <v>30</v>
      </c>
      <c r="AI29" s="100">
        <v>5</v>
      </c>
      <c r="AJ29" s="101">
        <f>IF($AB$6&lt;$AD$6,$AC$6*$AB$6,IF($AB$6&lt;$AF$6,$AE$6*$AB$6,IF($AB$6&lt;$AH$6,$AG$6*$AB$6,$AI$6*$AH$6)))</f>
        <v>66</v>
      </c>
      <c r="AK29" s="1"/>
      <c r="AL29" s="1"/>
      <c r="AM29" s="1"/>
      <c r="AN29" s="1"/>
      <c r="AO29" s="1"/>
      <c r="AP29" s="1"/>
      <c r="AQ29" s="77" t="s">
        <v>111</v>
      </c>
      <c r="AR29" s="31" t="s">
        <v>16</v>
      </c>
      <c r="AS29" s="31" t="s">
        <v>17</v>
      </c>
      <c r="AT29" s="1"/>
      <c r="AU29" s="3">
        <v>3</v>
      </c>
      <c r="AV29" s="3">
        <v>0</v>
      </c>
      <c r="AW29" s="3"/>
      <c r="AX29" s="3">
        <v>3</v>
      </c>
      <c r="AY29" s="1"/>
      <c r="AZ29" s="1"/>
      <c r="BA29" s="1"/>
      <c r="BB29" s="1"/>
      <c r="BC29" s="1"/>
      <c r="BD29" s="1"/>
      <c r="BE29" s="1"/>
    </row>
    <row r="30" spans="1:57" ht="20.25" customHeight="1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78" t="s">
        <v>115</v>
      </c>
      <c r="L30" s="20"/>
      <c r="M30" s="1"/>
      <c r="N30" s="126" t="s">
        <v>110</v>
      </c>
      <c r="O30" s="127"/>
      <c r="P30" s="127"/>
      <c r="Q30" s="127"/>
      <c r="R30" s="127"/>
      <c r="S30" s="128"/>
      <c r="T30" s="22"/>
      <c r="U30" s="1"/>
      <c r="V30" s="1"/>
      <c r="W30" s="1"/>
      <c r="X30" s="1"/>
      <c r="Y30" s="1"/>
      <c r="Z30" s="1"/>
      <c r="AA30" s="32" t="s">
        <v>30</v>
      </c>
      <c r="AB30" s="23"/>
      <c r="AC30" s="24">
        <v>1</v>
      </c>
      <c r="AD30" s="24">
        <v>10</v>
      </c>
      <c r="AE30" s="25">
        <v>2</v>
      </c>
      <c r="AF30" s="25">
        <v>20</v>
      </c>
      <c r="AG30" s="26">
        <v>4</v>
      </c>
      <c r="AH30" s="26">
        <v>30</v>
      </c>
      <c r="AI30" s="99">
        <v>6</v>
      </c>
      <c r="AJ30" s="101">
        <f>IF($AB$7&lt;$AD$7,$AC$7*$AB$7,IF($AB$7&lt;$AF$7,$AE$7*$AB$7,IF($AB$7&lt;$AH$7,$AG$7*$AB$7,$AI$7*$AH$7)))</f>
        <v>88</v>
      </c>
      <c r="AK30" s="1"/>
      <c r="AL30" s="1"/>
      <c r="AM30" s="1"/>
      <c r="AN30" s="1"/>
      <c r="AO30" s="1"/>
      <c r="AP30" s="1"/>
      <c r="AQ30" s="76" t="s">
        <v>114</v>
      </c>
      <c r="AR30" s="31" t="s">
        <v>16</v>
      </c>
      <c r="AS30" s="31" t="s">
        <v>17</v>
      </c>
      <c r="AT30" s="1"/>
      <c r="AU30" s="3">
        <v>3</v>
      </c>
      <c r="AV30" s="3">
        <v>0</v>
      </c>
      <c r="AW30" s="3"/>
      <c r="AX30" s="3">
        <v>3</v>
      </c>
      <c r="AY30" s="1"/>
      <c r="AZ30" s="1"/>
      <c r="BA30" s="1"/>
      <c r="BB30" s="1"/>
      <c r="BC30" s="1"/>
      <c r="BD30" s="1"/>
      <c r="BE30" s="1"/>
    </row>
    <row r="31" spans="1:57" ht="20.25" customHeight="1" thickBot="1">
      <c r="A31" s="1"/>
      <c r="B31" s="1"/>
      <c r="C31" s="1"/>
      <c r="D31" s="1"/>
      <c r="E31" s="1"/>
      <c r="F31" s="1"/>
      <c r="G31" s="1"/>
      <c r="H31" s="1"/>
      <c r="I31" s="1"/>
      <c r="J31" s="1">
        <v>5</v>
      </c>
      <c r="K31" s="69" t="s">
        <v>118</v>
      </c>
      <c r="L31" s="20"/>
      <c r="M31" s="1"/>
      <c r="N31" s="17"/>
      <c r="O31" s="87" t="s">
        <v>113</v>
      </c>
      <c r="P31" s="88"/>
      <c r="Q31" s="88"/>
      <c r="R31" s="88"/>
      <c r="S31" s="89"/>
      <c r="T31" s="1">
        <v>2</v>
      </c>
      <c r="U31" s="1">
        <v>0</v>
      </c>
      <c r="V31" s="1"/>
      <c r="W31" s="1">
        <v>2</v>
      </c>
      <c r="X31" s="1">
        <v>0</v>
      </c>
      <c r="Y31" s="1"/>
      <c r="Z31" s="1"/>
      <c r="AA31" s="32" t="s">
        <v>37</v>
      </c>
      <c r="AB31" s="23"/>
      <c r="AC31" s="95">
        <v>1</v>
      </c>
      <c r="AD31" s="95">
        <v>10</v>
      </c>
      <c r="AE31" s="96">
        <v>2</v>
      </c>
      <c r="AF31" s="96">
        <v>20</v>
      </c>
      <c r="AG31" s="97">
        <v>4</v>
      </c>
      <c r="AH31" s="97">
        <v>30</v>
      </c>
      <c r="AI31" s="100">
        <v>6</v>
      </c>
      <c r="AJ31" s="101">
        <f>IF($AB$8&lt;$AD$8,$AC$8*$AB$8,IF($AB$8&lt;$AF$8,$AE$8*$AB$8,IF($AB$8&lt;$AH$8,$AG$8*$AB$8,$AI$8*$AH$8)))</f>
        <v>24</v>
      </c>
      <c r="AK31" s="1"/>
      <c r="AL31" s="1"/>
      <c r="AM31" s="1"/>
      <c r="AN31" s="1"/>
      <c r="AO31" s="1"/>
      <c r="AP31" s="1"/>
      <c r="AQ31" s="76" t="s">
        <v>117</v>
      </c>
      <c r="AR31" s="31" t="s">
        <v>16</v>
      </c>
      <c r="AS31" s="31" t="s">
        <v>17</v>
      </c>
      <c r="AT31" s="1"/>
      <c r="AU31" s="3">
        <v>4</v>
      </c>
      <c r="AV31" s="3">
        <v>0</v>
      </c>
      <c r="AW31" s="3"/>
      <c r="AX31" s="3">
        <v>4</v>
      </c>
      <c r="AY31" s="1"/>
      <c r="AZ31" s="1"/>
      <c r="BA31" s="1"/>
      <c r="BB31" s="1"/>
      <c r="BC31" s="1"/>
      <c r="BD31" s="1"/>
      <c r="BE31" s="1"/>
    </row>
    <row r="32" spans="1:57" ht="20.25" customHeight="1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69" t="s">
        <v>121</v>
      </c>
      <c r="L32" s="20"/>
      <c r="M32" s="1"/>
      <c r="N32" s="33"/>
      <c r="O32" s="90" t="s">
        <v>116</v>
      </c>
      <c r="P32" s="83"/>
      <c r="Q32" s="83"/>
      <c r="R32" s="83"/>
      <c r="S32" s="91"/>
      <c r="T32" s="1">
        <v>2</v>
      </c>
      <c r="U32" s="1">
        <v>1</v>
      </c>
      <c r="V32" s="1"/>
      <c r="W32" s="1">
        <v>2</v>
      </c>
      <c r="X32" s="1">
        <v>0</v>
      </c>
      <c r="Y32" s="1"/>
      <c r="Z32" s="1"/>
      <c r="AA32" s="32" t="s">
        <v>42</v>
      </c>
      <c r="AB32" s="23"/>
      <c r="AC32" s="24">
        <v>1</v>
      </c>
      <c r="AD32" s="24">
        <v>10</v>
      </c>
      <c r="AE32" s="25">
        <v>3</v>
      </c>
      <c r="AF32" s="25">
        <v>20</v>
      </c>
      <c r="AG32" s="26">
        <v>5</v>
      </c>
      <c r="AH32" s="26">
        <v>30</v>
      </c>
      <c r="AI32" s="99">
        <v>7</v>
      </c>
      <c r="AJ32" s="101">
        <f>IF($AB$9&lt;$AD$9,$AC$9*$AB$9,IF($AB$9&lt;$AF$9,$AE$9*$AB$9,IF($AB$9&lt;$AH$9,$AG$9*$AB$9,$AI$9*$AH$9)))</f>
        <v>30</v>
      </c>
      <c r="AK32" s="1"/>
      <c r="AL32" s="1"/>
      <c r="AM32" s="1"/>
      <c r="AN32" s="1"/>
      <c r="AO32" s="1"/>
      <c r="AP32" s="1"/>
      <c r="AQ32" s="76" t="s">
        <v>120</v>
      </c>
      <c r="AR32" s="31" t="s">
        <v>16</v>
      </c>
      <c r="AS32" s="31" t="s">
        <v>17</v>
      </c>
      <c r="AT32" s="1"/>
      <c r="AU32" s="3">
        <v>5</v>
      </c>
      <c r="AV32" s="3">
        <v>1</v>
      </c>
      <c r="AW32" s="3"/>
      <c r="AX32" s="3">
        <v>5</v>
      </c>
      <c r="AY32" s="1"/>
      <c r="AZ32" s="1"/>
      <c r="BA32" s="1"/>
      <c r="BB32" s="1"/>
      <c r="BC32" s="1"/>
      <c r="BD32" s="1"/>
      <c r="BE32" s="1"/>
    </row>
    <row r="33" spans="1:57" ht="20.25" customHeight="1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69" t="s">
        <v>124</v>
      </c>
      <c r="L33" s="20"/>
      <c r="M33" s="1"/>
      <c r="N33" s="33"/>
      <c r="O33" s="90" t="s">
        <v>119</v>
      </c>
      <c r="P33" s="83"/>
      <c r="Q33" s="83"/>
      <c r="R33" s="83"/>
      <c r="S33" s="91"/>
      <c r="T33" s="1">
        <v>3</v>
      </c>
      <c r="U33" s="1">
        <v>1</v>
      </c>
      <c r="V33" s="1"/>
      <c r="W33" s="1">
        <v>3</v>
      </c>
      <c r="X33" s="1">
        <v>0</v>
      </c>
      <c r="Y33" s="1"/>
      <c r="Z33" s="1"/>
      <c r="AA33" s="32" t="s">
        <v>48</v>
      </c>
      <c r="AB33" s="23"/>
      <c r="AC33" s="95">
        <v>1</v>
      </c>
      <c r="AD33" s="95">
        <v>10</v>
      </c>
      <c r="AE33" s="96">
        <v>3</v>
      </c>
      <c r="AF33" s="96">
        <v>20</v>
      </c>
      <c r="AG33" s="97">
        <v>5</v>
      </c>
      <c r="AH33" s="97">
        <v>30</v>
      </c>
      <c r="AI33" s="100">
        <v>7</v>
      </c>
      <c r="AJ33" s="101">
        <f>IF($AB$10&lt;$AD$10,$AC$10*$AB$10,IF($AB$10&lt;$AF$10,$AE$10*$AB$10,IF($AB$10&lt;$AH$10,$AG$10*$AB$10,$AI$10*$AH$10)))</f>
        <v>8</v>
      </c>
      <c r="AK33" s="1"/>
      <c r="AL33" s="1"/>
      <c r="AM33" s="1"/>
      <c r="AN33" s="1"/>
      <c r="AO33" s="1"/>
      <c r="AP33" s="1"/>
      <c r="AQ33" s="76" t="s">
        <v>123</v>
      </c>
      <c r="AR33" s="31" t="s">
        <v>16</v>
      </c>
      <c r="AS33" s="31" t="s">
        <v>17</v>
      </c>
      <c r="AT33" s="1"/>
      <c r="AU33" s="3">
        <v>5</v>
      </c>
      <c r="AV33" s="3">
        <v>0</v>
      </c>
      <c r="AW33" s="3"/>
      <c r="AX33" s="3">
        <v>5</v>
      </c>
      <c r="AY33" s="1"/>
      <c r="AZ33" s="1"/>
      <c r="BA33" s="1"/>
      <c r="BB33" s="1"/>
      <c r="BC33" s="1"/>
      <c r="BD33" s="1"/>
      <c r="BE33" s="1"/>
    </row>
    <row r="34" spans="1:57" ht="20.25" customHeight="1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69" t="s">
        <v>126</v>
      </c>
      <c r="L34" s="20"/>
      <c r="M34" s="1"/>
      <c r="N34" s="33"/>
      <c r="O34" s="90" t="s">
        <v>122</v>
      </c>
      <c r="P34" s="83"/>
      <c r="Q34" s="83"/>
      <c r="R34" s="83"/>
      <c r="S34" s="91"/>
      <c r="T34" s="1">
        <v>3</v>
      </c>
      <c r="U34" s="1">
        <v>1</v>
      </c>
      <c r="V34" s="1"/>
      <c r="W34" s="1">
        <v>3</v>
      </c>
      <c r="X34" s="1">
        <v>0</v>
      </c>
      <c r="Y34" s="1"/>
      <c r="Z34" s="1"/>
      <c r="AA34" s="32" t="s">
        <v>53</v>
      </c>
      <c r="AB34" s="23"/>
      <c r="AC34" s="24">
        <v>2</v>
      </c>
      <c r="AD34" s="24">
        <v>10</v>
      </c>
      <c r="AE34" s="25">
        <v>3</v>
      </c>
      <c r="AF34" s="25">
        <v>20</v>
      </c>
      <c r="AG34" s="26">
        <v>5</v>
      </c>
      <c r="AH34" s="26">
        <v>30</v>
      </c>
      <c r="AI34" s="99">
        <v>7</v>
      </c>
      <c r="AJ34" s="101">
        <f>IF($AB$11&lt;$AD$11,$AC$11*$AB$11,IF($AB$11&lt;$AF$11,$AE$11*$AB$11,IF($AB$11&lt;$AH$11,$AG$11*$AB$11,$AI$11*$AH$11)))</f>
        <v>36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3">
        <v>24</v>
      </c>
      <c r="AV34" s="1">
        <f>(SUM(IF(AV28&gt;0,AU28,0),IF(AV29&gt;0,AU29,0),IF(AV30&gt;0,AU30,0),IF(AV31&gt;0,AU31,0),IF(AV32&gt;0,AU32,0),IF(AV33&gt;0,AU33,0))*(0.8))*(AU7/AU34)</f>
        <v>5</v>
      </c>
      <c r="AW34" s="1"/>
      <c r="AX34" s="1">
        <f>(SUM(IF($AV28&gt;0,AX28,0),IF($AV29&gt;0,AX29,0),IF($AV30&gt;0,AX30,0),IF($AV31&gt;0,AX31,0),IF($AV32&gt;0,AX32,0),IF($AV33&gt;0,AX33,0))*(0.8))*(AX$7/SUM(AX$28:AX$33))</f>
        <v>5</v>
      </c>
      <c r="AY34" s="1"/>
      <c r="AZ34" s="1"/>
      <c r="BA34" s="1"/>
      <c r="BB34" s="1"/>
      <c r="BC34" s="1"/>
      <c r="BD34" s="1"/>
      <c r="BE34" s="1"/>
    </row>
    <row r="35" spans="1:57" ht="20.25" customHeight="1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79" t="s">
        <v>128</v>
      </c>
      <c r="L35" s="20"/>
      <c r="M35" s="1"/>
      <c r="N35" s="33"/>
      <c r="O35" s="90" t="s">
        <v>125</v>
      </c>
      <c r="P35" s="83"/>
      <c r="Q35" s="83"/>
      <c r="R35" s="83"/>
      <c r="S35" s="91"/>
      <c r="T35" s="1">
        <v>1</v>
      </c>
      <c r="U35" s="1">
        <v>1</v>
      </c>
      <c r="V35" s="1"/>
      <c r="W35" s="1">
        <v>1</v>
      </c>
      <c r="X35" s="1">
        <v>0</v>
      </c>
      <c r="Y35" s="1"/>
      <c r="Z35" s="1"/>
      <c r="AA35" s="38" t="s">
        <v>58</v>
      </c>
      <c r="AB35" s="98"/>
      <c r="AC35" s="95">
        <v>2</v>
      </c>
      <c r="AD35" s="95">
        <v>10</v>
      </c>
      <c r="AE35" s="96">
        <v>3</v>
      </c>
      <c r="AF35" s="96">
        <v>20</v>
      </c>
      <c r="AG35" s="97">
        <v>5</v>
      </c>
      <c r="AH35" s="97">
        <v>30</v>
      </c>
      <c r="AI35" s="100">
        <v>7</v>
      </c>
      <c r="AJ35" s="101">
        <f>IF($AB$12&lt;$AD$12,$AC$12*$AB$12,IF($AB$12&lt;$AF$12,$AE$12*$AB$12,IF($AB$12&lt;$AH$12,$AG$12*$AB$12,$AI$12*$AH$12)))</f>
        <v>33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14" t="s">
        <v>231</v>
      </c>
      <c r="AY35" s="115"/>
      <c r="AZ35" s="1"/>
      <c r="BA35" s="1"/>
      <c r="BB35" s="1"/>
      <c r="BC35" s="1"/>
      <c r="BD35" s="1"/>
      <c r="BE35" s="1"/>
    </row>
    <row r="36" spans="1:57" ht="20.25" customHeight="1" thickBot="1">
      <c r="A36" s="1"/>
      <c r="B36" s="1"/>
      <c r="C36" s="1"/>
      <c r="D36" s="1"/>
      <c r="E36" s="1"/>
      <c r="F36" s="1"/>
      <c r="G36" s="1"/>
      <c r="H36" s="1"/>
      <c r="I36" s="1"/>
      <c r="J36" s="1">
        <v>6</v>
      </c>
      <c r="K36" s="34" t="s">
        <v>129</v>
      </c>
      <c r="L36" s="20"/>
      <c r="M36" s="1"/>
      <c r="N36" s="59"/>
      <c r="O36" s="92" t="s">
        <v>127</v>
      </c>
      <c r="P36" s="93"/>
      <c r="Q36" s="93"/>
      <c r="R36" s="93"/>
      <c r="S36" s="94"/>
      <c r="T36" s="1">
        <v>1</v>
      </c>
      <c r="U36" s="1">
        <v>0</v>
      </c>
      <c r="V36" s="1"/>
      <c r="W36" s="1">
        <v>1</v>
      </c>
      <c r="X36" s="1">
        <v>0</v>
      </c>
      <c r="Y36" s="1"/>
      <c r="Z36" s="1"/>
      <c r="AA36" s="1"/>
      <c r="AB36" s="7"/>
      <c r="AC36" s="7"/>
      <c r="AD36" s="7"/>
      <c r="AE36" s="7"/>
      <c r="AF36" s="7"/>
      <c r="AG36" s="7"/>
      <c r="AH36" s="7"/>
      <c r="AI36" s="7">
        <f>SUM(AI28*AH28,AI29*AH29,AI30*AH30,AI31*AH31,AI32*AH32,AI33*AH33,AI34*AH34,AI35*AH35)</f>
        <v>1500</v>
      </c>
      <c r="AJ36" s="1">
        <f>SUM(AJ28:AJ35)</f>
        <v>309</v>
      </c>
      <c r="AK36" s="1"/>
      <c r="AL36" s="1"/>
      <c r="AM36" s="1"/>
      <c r="AN36" s="1"/>
      <c r="AO36" s="1"/>
      <c r="AP36" s="1"/>
      <c r="AQ36" s="52" t="s">
        <v>44</v>
      </c>
      <c r="AR36" s="1"/>
      <c r="AS36" s="1"/>
      <c r="AT36" s="1"/>
      <c r="AU36" s="1"/>
      <c r="AV36" s="1"/>
      <c r="AW36" s="1"/>
      <c r="AX36" s="1" t="s">
        <v>230</v>
      </c>
      <c r="AY36" s="1" t="s">
        <v>232</v>
      </c>
      <c r="AZ36" s="1"/>
      <c r="BA36" s="1"/>
      <c r="BB36" s="1"/>
      <c r="BC36" s="1"/>
      <c r="BD36" s="1"/>
      <c r="BE36" s="1"/>
    </row>
    <row r="37" spans="1:57" ht="20.25" customHeight="1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69" t="s">
        <v>131</v>
      </c>
      <c r="L37" s="20"/>
      <c r="M37" s="1"/>
      <c r="N37" s="1"/>
      <c r="O37" s="1"/>
      <c r="P37" s="1"/>
      <c r="Q37" s="1"/>
      <c r="R37" s="1"/>
      <c r="S37" s="1"/>
      <c r="T37" s="67">
        <f>SUM(T31:T36)*$H$7</f>
        <v>42.96</v>
      </c>
      <c r="U37" s="1">
        <f>SUM(IF(U31&gt;0,T31,0),IF(U32&gt;0,T32,0),IF(U33&gt;0,T33,0),IF(U34&gt;0,T34,0),IF(U35&gt;0,T35,0),IF(U36&gt;0,T36,0))*$H$7</f>
        <v>32.22</v>
      </c>
      <c r="V37" s="1"/>
      <c r="W37" s="112">
        <f>SUM(IF($U31&gt;0,W31,0),IF($U32&gt;0,W32,0),IF($U33&gt;0,W33,0),IF($U34&gt;0,W34,0),IF($U35&gt;0,W35,0),IF($U36&gt;0,W36,0))*$H$7</f>
        <v>32.22</v>
      </c>
      <c r="X37" s="112">
        <f>SUM(IF($U31&gt;0,X31,0),IF($U32&gt;0,X32,0),IF($U33&gt;0,X33,0),IF($U34&gt;0,X34,0),IF($U35&gt;0,X35,0),IF($U36&gt;0,X36,0))*$H$7</f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76" t="s">
        <v>133</v>
      </c>
      <c r="AR37" s="31" t="s">
        <v>16</v>
      </c>
      <c r="AS37" s="31" t="s">
        <v>17</v>
      </c>
      <c r="AT37" s="1"/>
      <c r="AU37" s="3">
        <v>2</v>
      </c>
      <c r="AV37" s="3">
        <v>1</v>
      </c>
      <c r="AW37" s="3"/>
      <c r="AX37" s="3">
        <v>2</v>
      </c>
      <c r="AY37" s="1"/>
      <c r="AZ37" s="1"/>
      <c r="BA37" s="1"/>
      <c r="BB37" s="1"/>
      <c r="BC37" s="1"/>
      <c r="BD37" s="1"/>
      <c r="BE37" s="1"/>
    </row>
    <row r="38" spans="1:57" ht="20.25" customHeight="1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69" t="s">
        <v>134</v>
      </c>
      <c r="L38" s="20"/>
      <c r="M38" s="1"/>
      <c r="W38" s="114" t="s">
        <v>231</v>
      </c>
      <c r="X38" s="114"/>
      <c r="Y38" s="114"/>
      <c r="Z38" s="1"/>
      <c r="AA38" s="108" t="s">
        <v>237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76" t="s">
        <v>136</v>
      </c>
      <c r="AR38" s="31" t="s">
        <v>16</v>
      </c>
      <c r="AS38" s="31" t="s">
        <v>17</v>
      </c>
      <c r="AT38" s="1"/>
      <c r="AU38" s="3">
        <v>3</v>
      </c>
      <c r="AV38" s="3">
        <v>1</v>
      </c>
      <c r="AW38" s="3"/>
      <c r="AX38" s="3">
        <v>3</v>
      </c>
      <c r="AY38" s="1"/>
      <c r="AZ38" s="1"/>
      <c r="BA38" s="1"/>
      <c r="BB38" s="1"/>
      <c r="BC38" s="1"/>
      <c r="BD38" s="1"/>
      <c r="BE38" s="1"/>
    </row>
    <row r="39" spans="1:57" ht="20.25" customHeight="1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69" t="s">
        <v>137</v>
      </c>
      <c r="L39" s="20"/>
      <c r="M39" s="1"/>
      <c r="N39" s="8" t="s">
        <v>130</v>
      </c>
      <c r="O39" s="9"/>
      <c r="P39" s="9"/>
      <c r="Q39" s="9"/>
      <c r="R39" s="9"/>
      <c r="S39" s="10"/>
      <c r="T39" s="11"/>
      <c r="U39" s="1"/>
      <c r="V39" s="1"/>
      <c r="W39" s="108" t="s">
        <v>230</v>
      </c>
      <c r="X39" s="108" t="s">
        <v>232</v>
      </c>
      <c r="Y39" s="108"/>
      <c r="Z39" s="1"/>
      <c r="AA39" s="4" t="s">
        <v>6</v>
      </c>
      <c r="AB39" s="1"/>
      <c r="AC39" s="12" t="s">
        <v>5</v>
      </c>
      <c r="AD39" s="1"/>
      <c r="AE39" s="12" t="s">
        <v>5</v>
      </c>
      <c r="AF39" s="13"/>
      <c r="AG39" s="12" t="s">
        <v>5</v>
      </c>
      <c r="AH39" s="13"/>
      <c r="AI39" s="12" t="s">
        <v>5</v>
      </c>
      <c r="AJ39" s="1" t="s">
        <v>219</v>
      </c>
      <c r="AK39" s="1"/>
      <c r="AL39" s="1"/>
      <c r="AM39" s="1"/>
      <c r="AN39" s="1"/>
      <c r="AO39" s="1"/>
      <c r="AP39" s="1"/>
      <c r="AQ39" s="76" t="s">
        <v>139</v>
      </c>
      <c r="AR39" s="31" t="s">
        <v>16</v>
      </c>
      <c r="AS39" s="31" t="s">
        <v>17</v>
      </c>
      <c r="AT39" s="1"/>
      <c r="AU39" s="3">
        <v>4</v>
      </c>
      <c r="AV39" s="3">
        <v>1</v>
      </c>
      <c r="AW39" s="3"/>
      <c r="AX39" s="3">
        <v>4</v>
      </c>
      <c r="AY39" s="1"/>
      <c r="AZ39" s="1"/>
      <c r="BA39" s="1"/>
      <c r="BB39" s="1"/>
      <c r="BC39" s="1"/>
      <c r="BD39" s="1"/>
      <c r="BE39" s="1"/>
    </row>
    <row r="40" spans="1:57" ht="20.25" customHeight="1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34" t="s">
        <v>140</v>
      </c>
      <c r="L40" s="20"/>
      <c r="M40" s="1"/>
      <c r="N40" s="126" t="s">
        <v>132</v>
      </c>
      <c r="O40" s="127"/>
      <c r="P40" s="127"/>
      <c r="Q40" s="127"/>
      <c r="R40" s="127"/>
      <c r="S40" s="128"/>
      <c r="T40" s="22"/>
      <c r="U40" s="1"/>
      <c r="V40" s="1"/>
      <c r="W40" s="1"/>
      <c r="X40" s="1"/>
      <c r="Y40" s="1"/>
      <c r="Z40" s="1"/>
      <c r="AA40" s="16" t="s">
        <v>14</v>
      </c>
      <c r="AB40" s="23"/>
      <c r="AC40" s="24">
        <v>1</v>
      </c>
      <c r="AD40" s="24">
        <v>10</v>
      </c>
      <c r="AE40" s="25">
        <v>2</v>
      </c>
      <c r="AF40" s="25">
        <v>20</v>
      </c>
      <c r="AG40" s="26">
        <v>3</v>
      </c>
      <c r="AH40" s="26">
        <v>30</v>
      </c>
      <c r="AI40" s="99">
        <v>5</v>
      </c>
      <c r="AJ40" s="101">
        <f>IF($AB$5&lt;$AD$5,$AC$5*$AB$5,IF($AB$5&lt;$AF$5,$AE$5*$AB$5,IF($AB$5&lt;$AH$5,$AG$5*$AB$5,$AI$5*$AH$5)))</f>
        <v>24</v>
      </c>
      <c r="AK40" s="1"/>
      <c r="AL40" s="1"/>
      <c r="AM40" s="1"/>
      <c r="AN40" s="1"/>
      <c r="AO40" s="1"/>
      <c r="AP40" s="1"/>
      <c r="AQ40" s="76" t="s">
        <v>142</v>
      </c>
      <c r="AR40" s="31" t="s">
        <v>16</v>
      </c>
      <c r="AS40" s="31" t="s">
        <v>17</v>
      </c>
      <c r="AT40" s="1"/>
      <c r="AU40" s="3">
        <v>3</v>
      </c>
      <c r="AV40" s="3">
        <v>1</v>
      </c>
      <c r="AW40" s="3"/>
      <c r="AX40" s="3">
        <v>3</v>
      </c>
      <c r="AY40" s="3"/>
      <c r="AZ40" s="3"/>
      <c r="BA40" s="1"/>
      <c r="BB40" s="1"/>
      <c r="BC40" s="1"/>
      <c r="BD40" s="1"/>
      <c r="BE40" s="1"/>
    </row>
    <row r="41" spans="1:57" ht="20.25" customHeight="1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69" t="s">
        <v>143</v>
      </c>
      <c r="L41" s="20"/>
      <c r="M41" s="1"/>
      <c r="N41" s="16"/>
      <c r="O41" s="87" t="s">
        <v>135</v>
      </c>
      <c r="P41" s="88"/>
      <c r="Q41" s="88"/>
      <c r="R41" s="88"/>
      <c r="S41" s="89"/>
      <c r="T41" s="1">
        <v>2</v>
      </c>
      <c r="U41" s="1">
        <v>1</v>
      </c>
      <c r="V41" s="1"/>
      <c r="W41" s="1">
        <v>2</v>
      </c>
      <c r="X41" s="1">
        <v>0</v>
      </c>
      <c r="Y41" s="1"/>
      <c r="Z41" s="1"/>
      <c r="AA41" s="32" t="s">
        <v>23</v>
      </c>
      <c r="AB41" s="23"/>
      <c r="AC41" s="95">
        <v>1</v>
      </c>
      <c r="AD41" s="95">
        <v>10</v>
      </c>
      <c r="AE41" s="96">
        <v>2</v>
      </c>
      <c r="AF41" s="96">
        <v>20</v>
      </c>
      <c r="AG41" s="97">
        <v>3</v>
      </c>
      <c r="AH41" s="97">
        <v>30</v>
      </c>
      <c r="AI41" s="100">
        <v>5</v>
      </c>
      <c r="AJ41" s="101">
        <f>IF($AB$6&lt;$AD$6,$AC$6*$AB$6,IF($AB$6&lt;$AF$6,$AE$6*$AB$6,IF($AB$6&lt;$AH$6,$AG$6*$AB$6,$AI$6*$AH$6)))</f>
        <v>66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3">
        <v>12</v>
      </c>
      <c r="AV41" s="1">
        <f>(SUM(IF(AV37&gt;0,AU37,0),IF(AV38&gt;0,AU38,0),IF(AV39&gt;0,AU39,0),IF(AV40&gt;0,AU40,0))*(0.8))*(AU8/AU41)</f>
        <v>16.000000000000004</v>
      </c>
      <c r="AW41" s="1"/>
      <c r="AX41" s="1">
        <f>(SUM(IF($AV37&gt;0,AX37,0),IF($AV38&gt;0,AX38,0),IF($AV39&gt;0,AX39,0),IF($AV40&gt;0,AX40,0))*(0.8))*(AX$8/SUM(AX$37:AX$40))</f>
        <v>16.000000000000004</v>
      </c>
      <c r="AY41" s="1"/>
      <c r="AZ41" s="1"/>
      <c r="BA41" s="1"/>
      <c r="BB41" s="1"/>
      <c r="BC41" s="1"/>
      <c r="BD41" s="1"/>
      <c r="BE41" s="1"/>
    </row>
    <row r="42" spans="1:57" ht="20.25" customHeight="1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69"/>
      <c r="L42" s="20"/>
      <c r="M42" s="1"/>
      <c r="N42" s="32"/>
      <c r="O42" s="90" t="s">
        <v>138</v>
      </c>
      <c r="P42" s="83"/>
      <c r="Q42" s="83"/>
      <c r="R42" s="83"/>
      <c r="S42" s="91"/>
      <c r="T42" s="1">
        <v>3</v>
      </c>
      <c r="U42" s="1">
        <v>1</v>
      </c>
      <c r="V42" s="1"/>
      <c r="W42" s="1">
        <v>3</v>
      </c>
      <c r="X42" s="1">
        <v>0</v>
      </c>
      <c r="Y42" s="1"/>
      <c r="Z42" s="1"/>
      <c r="AA42" s="32" t="s">
        <v>30</v>
      </c>
      <c r="AB42" s="23"/>
      <c r="AC42" s="24">
        <v>1</v>
      </c>
      <c r="AD42" s="24">
        <v>10</v>
      </c>
      <c r="AE42" s="25">
        <v>2</v>
      </c>
      <c r="AF42" s="25">
        <v>20</v>
      </c>
      <c r="AG42" s="26">
        <v>4</v>
      </c>
      <c r="AH42" s="26">
        <v>30</v>
      </c>
      <c r="AI42" s="99">
        <v>6</v>
      </c>
      <c r="AJ42" s="101">
        <f>IF($AB$7&lt;$AD$7,$AC$7*$AB$7,IF($AB$7&lt;$AF$7,$AE$7*$AB$7,IF($AB$7&lt;$AH$7,$AG$7*$AB$7,$AI$7*$AH$7)))</f>
        <v>88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20.25" customHeight="1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80" t="s">
        <v>146</v>
      </c>
      <c r="L43" s="20"/>
      <c r="M43" s="1"/>
      <c r="N43" s="32"/>
      <c r="O43" s="90" t="s">
        <v>141</v>
      </c>
      <c r="P43" s="83"/>
      <c r="Q43" s="83"/>
      <c r="R43" s="83"/>
      <c r="S43" s="91"/>
      <c r="T43" s="1">
        <v>3</v>
      </c>
      <c r="U43" s="1">
        <v>1</v>
      </c>
      <c r="V43" s="1"/>
      <c r="W43" s="1">
        <v>3</v>
      </c>
      <c r="X43" s="1">
        <v>0</v>
      </c>
      <c r="Y43" s="1"/>
      <c r="Z43" s="1"/>
      <c r="AA43" s="32" t="s">
        <v>37</v>
      </c>
      <c r="AB43" s="23"/>
      <c r="AC43" s="95">
        <v>1</v>
      </c>
      <c r="AD43" s="95">
        <v>10</v>
      </c>
      <c r="AE43" s="96">
        <v>2</v>
      </c>
      <c r="AF43" s="96">
        <v>20</v>
      </c>
      <c r="AG43" s="97">
        <v>4</v>
      </c>
      <c r="AH43" s="97">
        <v>30</v>
      </c>
      <c r="AI43" s="100">
        <v>6</v>
      </c>
      <c r="AJ43" s="101">
        <f>IF($AB$8&lt;$AD$8,$AC$8*$AB$8,IF($AB$8&lt;$AF$8,$AE$8*$AB$8,IF($AB$8&lt;$AH$8,$AG$8*$AB$8,$AI$8*$AH$8)))</f>
        <v>24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20.25" customHeight="1" thickBot="1">
      <c r="A44" s="1"/>
      <c r="B44" s="1"/>
      <c r="C44" s="1"/>
      <c r="D44" s="1"/>
      <c r="E44" s="1"/>
      <c r="F44" s="1"/>
      <c r="G44" s="1"/>
      <c r="H44" s="1"/>
      <c r="I44" s="1"/>
      <c r="J44" s="1">
        <v>7</v>
      </c>
      <c r="K44" s="69" t="s">
        <v>148</v>
      </c>
      <c r="L44" s="20"/>
      <c r="M44" s="1"/>
      <c r="N44" s="32"/>
      <c r="O44" s="90" t="s">
        <v>144</v>
      </c>
      <c r="P44" s="83"/>
      <c r="Q44" s="83"/>
      <c r="R44" s="83"/>
      <c r="S44" s="91"/>
      <c r="T44" s="1">
        <v>5</v>
      </c>
      <c r="U44" s="1">
        <v>1</v>
      </c>
      <c r="V44" s="1"/>
      <c r="W44" s="1">
        <v>5</v>
      </c>
      <c r="X44" s="1">
        <v>0</v>
      </c>
      <c r="Y44" s="1"/>
      <c r="Z44" s="1"/>
      <c r="AA44" s="32" t="s">
        <v>42</v>
      </c>
      <c r="AB44" s="23"/>
      <c r="AC44" s="24">
        <v>1</v>
      </c>
      <c r="AD44" s="24">
        <v>10</v>
      </c>
      <c r="AE44" s="25">
        <v>3</v>
      </c>
      <c r="AF44" s="25">
        <v>20</v>
      </c>
      <c r="AG44" s="26">
        <v>5</v>
      </c>
      <c r="AH44" s="26">
        <v>30</v>
      </c>
      <c r="AI44" s="99">
        <v>7</v>
      </c>
      <c r="AJ44" s="101">
        <f>IF($AB$9&lt;$AD$9,$AC$9*$AB$9,IF($AB$9&lt;$AF$9,$AE$9*$AB$9,IF($AB$9&lt;$AH$9,$AG$9*$AB$9,$AI$9*$AH$9)))</f>
        <v>30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20.25" customHeight="1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69" t="s">
        <v>150</v>
      </c>
      <c r="L45" s="20"/>
      <c r="M45" s="1"/>
      <c r="N45" s="32"/>
      <c r="O45" s="90" t="s">
        <v>145</v>
      </c>
      <c r="P45" s="83"/>
      <c r="Q45" s="83"/>
      <c r="R45" s="83"/>
      <c r="S45" s="91"/>
      <c r="T45" s="1">
        <v>3</v>
      </c>
      <c r="U45" s="1">
        <v>0</v>
      </c>
      <c r="V45" s="1"/>
      <c r="W45" s="1">
        <v>3</v>
      </c>
      <c r="X45" s="1">
        <v>0</v>
      </c>
      <c r="Y45" s="1"/>
      <c r="Z45" s="1"/>
      <c r="AA45" s="32" t="s">
        <v>48</v>
      </c>
      <c r="AB45" s="23"/>
      <c r="AC45" s="95">
        <v>1</v>
      </c>
      <c r="AD45" s="95">
        <v>10</v>
      </c>
      <c r="AE45" s="96">
        <v>3</v>
      </c>
      <c r="AF45" s="96">
        <v>20</v>
      </c>
      <c r="AG45" s="97">
        <v>5</v>
      </c>
      <c r="AH45" s="97">
        <v>30</v>
      </c>
      <c r="AI45" s="100">
        <v>7</v>
      </c>
      <c r="AJ45" s="101">
        <f>IF($AB$10&lt;$AD$10,$AC$10*$AB$10,IF($AB$10&lt;$AF$10,$AE$10*$AB$10,IF($AB$10&lt;$AH$10,$AG$10*$AB$10,$AI$10*$AH$10)))</f>
        <v>8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20.25" customHeight="1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69" t="s">
        <v>152</v>
      </c>
      <c r="L46" s="20"/>
      <c r="M46" s="1"/>
      <c r="N46" s="32"/>
      <c r="O46" s="90" t="s">
        <v>147</v>
      </c>
      <c r="P46" s="83"/>
      <c r="Q46" s="83"/>
      <c r="R46" s="83"/>
      <c r="S46" s="91"/>
      <c r="T46" s="1">
        <v>3</v>
      </c>
      <c r="U46" s="1">
        <v>0</v>
      </c>
      <c r="V46" s="1"/>
      <c r="W46" s="1">
        <v>3</v>
      </c>
      <c r="X46" s="1">
        <v>0</v>
      </c>
      <c r="Y46" s="1"/>
      <c r="Z46" s="1"/>
      <c r="AA46" s="32" t="s">
        <v>53</v>
      </c>
      <c r="AB46" s="23"/>
      <c r="AC46" s="24">
        <v>2</v>
      </c>
      <c r="AD46" s="24">
        <v>10</v>
      </c>
      <c r="AE46" s="25">
        <v>3</v>
      </c>
      <c r="AF46" s="25">
        <v>20</v>
      </c>
      <c r="AG46" s="26">
        <v>5</v>
      </c>
      <c r="AH46" s="26">
        <v>30</v>
      </c>
      <c r="AI46" s="99">
        <v>7</v>
      </c>
      <c r="AJ46" s="101">
        <f>IF($AB$11&lt;$AD$11,$AC$11*$AB$11,IF($AB$11&lt;$AF$11,$AE$11*$AB$11,IF($AB$11&lt;$AH$11,$AG$11*$AB$11,$AI$11*$AH$11)))</f>
        <v>36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20.25" customHeight="1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69"/>
      <c r="L47" s="20"/>
      <c r="M47" s="1"/>
      <c r="N47" s="32"/>
      <c r="O47" s="90" t="s">
        <v>149</v>
      </c>
      <c r="P47" s="83"/>
      <c r="Q47" s="83"/>
      <c r="R47" s="83"/>
      <c r="S47" s="91"/>
      <c r="T47" s="1">
        <v>1</v>
      </c>
      <c r="U47" s="1">
        <v>0</v>
      </c>
      <c r="V47" s="1"/>
      <c r="W47" s="1">
        <v>1</v>
      </c>
      <c r="X47" s="1">
        <v>0</v>
      </c>
      <c r="Y47" s="1"/>
      <c r="Z47" s="1"/>
      <c r="AA47" s="38" t="s">
        <v>58</v>
      </c>
      <c r="AB47" s="98"/>
      <c r="AC47" s="95">
        <v>2</v>
      </c>
      <c r="AD47" s="95">
        <v>10</v>
      </c>
      <c r="AE47" s="96">
        <v>3</v>
      </c>
      <c r="AF47" s="96">
        <v>20</v>
      </c>
      <c r="AG47" s="97">
        <v>5</v>
      </c>
      <c r="AH47" s="97">
        <v>30</v>
      </c>
      <c r="AI47" s="100">
        <v>7</v>
      </c>
      <c r="AJ47" s="101">
        <f>IF($AB$12&lt;$AD$12,$AC$12*$AB$12,IF($AB$12&lt;$AF$12,$AE$12*$AB$12,IF($AB$12&lt;$AH$12,$AG$12*$AB$12,$AI$12*$AH$12)))</f>
        <v>33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20.25" customHeight="1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69"/>
      <c r="L48" s="20"/>
      <c r="M48" s="1"/>
      <c r="N48" s="32"/>
      <c r="O48" s="90" t="s">
        <v>151</v>
      </c>
      <c r="P48" s="83"/>
      <c r="Q48" s="83"/>
      <c r="R48" s="83"/>
      <c r="S48" s="91"/>
      <c r="T48" s="1">
        <v>1</v>
      </c>
      <c r="U48" s="1">
        <v>1</v>
      </c>
      <c r="V48" s="1"/>
      <c r="W48" s="1">
        <v>1</v>
      </c>
      <c r="X48" s="1">
        <v>0</v>
      </c>
      <c r="Y48" s="1"/>
      <c r="Z48" s="1"/>
      <c r="AA48" s="1"/>
      <c r="AB48" s="7"/>
      <c r="AC48" s="7"/>
      <c r="AD48" s="7"/>
      <c r="AE48" s="7"/>
      <c r="AF48" s="7"/>
      <c r="AG48" s="7"/>
      <c r="AH48" s="7"/>
      <c r="AI48" s="7">
        <f>SUM(AI40*AH40,AI41*AH41,AI42*AH42,AI43*AH43,AI44*AH44,AI45*AH45,AI46*AH46,AI47*AH47)</f>
        <v>1500</v>
      </c>
      <c r="AJ48" s="1">
        <f>SUM(AJ40:AJ47)</f>
        <v>309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20.25" customHeight="1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69"/>
      <c r="L49" s="20"/>
      <c r="M49" s="1"/>
      <c r="N49" s="32"/>
      <c r="O49" s="90" t="s">
        <v>153</v>
      </c>
      <c r="P49" s="83"/>
      <c r="Q49" s="83"/>
      <c r="R49" s="83"/>
      <c r="S49" s="91"/>
      <c r="T49" s="1">
        <v>3</v>
      </c>
      <c r="U49" s="1">
        <v>1</v>
      </c>
      <c r="V49" s="1"/>
      <c r="W49" s="1">
        <v>3</v>
      </c>
      <c r="X49" s="1">
        <v>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20.25" customHeight="1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69" t="s">
        <v>157</v>
      </c>
      <c r="L50" s="20"/>
      <c r="M50" s="1"/>
      <c r="N50" s="32"/>
      <c r="O50" s="90" t="s">
        <v>154</v>
      </c>
      <c r="P50" s="83"/>
      <c r="Q50" s="83"/>
      <c r="R50" s="83"/>
      <c r="S50" s="91"/>
      <c r="T50" s="1">
        <v>3</v>
      </c>
      <c r="U50" s="1">
        <v>0</v>
      </c>
      <c r="V50" s="1"/>
      <c r="W50" s="1">
        <v>3</v>
      </c>
      <c r="X50" s="1"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20.25" customHeight="1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69" t="s">
        <v>159</v>
      </c>
      <c r="L51" s="20"/>
      <c r="M51" s="1"/>
      <c r="N51" s="32"/>
      <c r="O51" s="90" t="s">
        <v>155</v>
      </c>
      <c r="P51" s="83"/>
      <c r="Q51" s="83"/>
      <c r="R51" s="83"/>
      <c r="S51" s="91"/>
      <c r="T51" s="1">
        <v>1</v>
      </c>
      <c r="U51" s="1">
        <v>1</v>
      </c>
      <c r="V51" s="1"/>
      <c r="W51" s="1">
        <v>1</v>
      </c>
      <c r="X51" s="1">
        <v>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20.25" customHeight="1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34" t="s">
        <v>161</v>
      </c>
      <c r="L52" s="20"/>
      <c r="M52" s="1"/>
      <c r="N52" s="32"/>
      <c r="O52" s="90" t="s">
        <v>156</v>
      </c>
      <c r="P52" s="83"/>
      <c r="Q52" s="83"/>
      <c r="R52" s="83"/>
      <c r="S52" s="91"/>
      <c r="T52" s="1">
        <v>2</v>
      </c>
      <c r="U52" s="1">
        <v>0</v>
      </c>
      <c r="V52" s="1"/>
      <c r="W52" s="1">
        <v>2</v>
      </c>
      <c r="X52" s="1"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20.25" customHeight="1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69" t="s">
        <v>162</v>
      </c>
      <c r="L53" s="20"/>
      <c r="M53" s="1"/>
      <c r="N53" s="32"/>
      <c r="O53" s="90" t="s">
        <v>158</v>
      </c>
      <c r="P53" s="83"/>
      <c r="Q53" s="83"/>
      <c r="R53" s="83"/>
      <c r="S53" s="91"/>
      <c r="T53" s="1">
        <v>3</v>
      </c>
      <c r="U53" s="1">
        <v>0</v>
      </c>
      <c r="V53" s="1"/>
      <c r="W53" s="1">
        <v>3</v>
      </c>
      <c r="X53" s="1"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20.25" customHeight="1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69" t="s">
        <v>163</v>
      </c>
      <c r="L54" s="20"/>
      <c r="M54" s="1"/>
      <c r="N54" s="59"/>
      <c r="O54" s="92" t="s">
        <v>160</v>
      </c>
      <c r="P54" s="93"/>
      <c r="Q54" s="93"/>
      <c r="R54" s="93"/>
      <c r="S54" s="94"/>
      <c r="T54" s="1">
        <v>2</v>
      </c>
      <c r="U54" s="1">
        <v>0</v>
      </c>
      <c r="V54" s="1"/>
      <c r="W54" s="1">
        <v>2</v>
      </c>
      <c r="X54" s="1">
        <v>0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20.25" customHeight="1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69" t="s">
        <v>164</v>
      </c>
      <c r="L55" s="20"/>
      <c r="M55" s="1"/>
      <c r="N55" s="1"/>
      <c r="O55" s="1"/>
      <c r="P55" s="1"/>
      <c r="Q55" s="1"/>
      <c r="R55" s="1"/>
      <c r="S55" s="1"/>
      <c r="T55" s="67">
        <f>SUM(T41:T54)*$H$8</f>
        <v>52.85</v>
      </c>
      <c r="U55" s="1">
        <f>SUM(IF(U41&gt;0,T41,0),IF(U42&gt;0,T42,0),IF(U43&gt;0,T43,0),IF(U44&gt;0,T44,0),IF(U45&gt;0,T45,0),IF(U46&gt;0,T46,0),IF(U47&gt;0,T47,0),IF(U48&gt;0,T48,0),IF(U49&gt;0,T49,0),IF(U50&gt;0,T50,0),IF(U51&gt;0,T51,0),IF(U52&gt;0,T52,0),IF(U53&gt;0,T53,0),IF(U54&gt;0,T54,0))*$H$8</f>
        <v>27.18</v>
      </c>
      <c r="V55" s="1"/>
      <c r="W55" s="112">
        <f>SUM(IF($U41&gt;0,W41,0),IF($U42&gt;0,W42,0),IF($U43&gt;0,W43,0),IF($U44&gt;0,W44,0),IF($U45&gt;0,W45,0),IF($U46&gt;0,W46,0),IF($U47&gt;0,W47,0),IF($U48&gt;0,W48,0),IF($U49&gt;0,W49,0),IF($U50&gt;0,W50,0),IF($U51&gt;0,W51,0),IF($U52&gt;0,W52,0),IF($U53&gt;0,W53,0),IF($U54&gt;0,W54,0))*$H$8</f>
        <v>27.18</v>
      </c>
      <c r="X55" s="112">
        <f>SUM(IF($U41&gt;0,X41,0),IF($U42&gt;0,X42,0),IF($U43&gt;0,X43,0),IF($U44&gt;0,X44,0),IF($U45&gt;0,X45,0),IF($U46&gt;0,X46,0),IF($U47&gt;0,X47,0),IF($U48&gt;0,X48,0),IF($U49&gt;0,X49,0),IF($U50&gt;0,X50,0),IF($U51&gt;0,X51,0),IF($U52&gt;0,X52,0),IF($U53&gt;0,X53,0),IF($U54&gt;0,X54,0))*$H$8</f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20.25" customHeight="1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69" t="s">
        <v>165</v>
      </c>
      <c r="L56" s="2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20.25" customHeight="1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69" t="s">
        <v>166</v>
      </c>
      <c r="L57" s="2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20.25" customHeight="1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69" t="s">
        <v>167</v>
      </c>
      <c r="L58" s="2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20.25" customHeight="1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69" t="s">
        <v>168</v>
      </c>
      <c r="L59" s="2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20.25" customHeight="1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69" t="s">
        <v>169</v>
      </c>
      <c r="L60" s="2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20.25" customHeight="1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69" t="s">
        <v>170</v>
      </c>
      <c r="L61" s="2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20.25" customHeight="1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69" t="s">
        <v>171</v>
      </c>
      <c r="L62" s="2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20.25" customHeight="1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69" t="s">
        <v>172</v>
      </c>
      <c r="L63" s="2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20.25" customHeight="1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69" t="s">
        <v>173</v>
      </c>
      <c r="L64" s="2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20.25" customHeight="1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69" t="s">
        <v>174</v>
      </c>
      <c r="L65" s="2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20.25" customHeight="1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69" t="s">
        <v>175</v>
      </c>
      <c r="L66" s="2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20.25" customHeight="1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69" t="s">
        <v>176</v>
      </c>
      <c r="L67" s="2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20.25" customHeight="1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69" t="s">
        <v>177</v>
      </c>
      <c r="L68" s="2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20.25" customHeight="1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69" t="s">
        <v>178</v>
      </c>
      <c r="L69" s="2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20.25" customHeight="1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69" t="s">
        <v>179</v>
      </c>
      <c r="L70" s="2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20.25" customHeight="1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69" t="s">
        <v>180</v>
      </c>
      <c r="L71" s="20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20.25" customHeight="1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69" t="s">
        <v>181</v>
      </c>
      <c r="L72" s="2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20.25" customHeight="1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69" t="s">
        <v>182</v>
      </c>
      <c r="L73" s="2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20.25" customHeight="1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69" t="s">
        <v>183</v>
      </c>
      <c r="L74" s="2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ht="20.25" customHeight="1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69" t="s">
        <v>184</v>
      </c>
      <c r="L75" s="2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ht="20.25" customHeight="1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69" t="s">
        <v>185</v>
      </c>
      <c r="L76" s="2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ht="20.25" customHeight="1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69" t="s">
        <v>186</v>
      </c>
      <c r="L77" s="2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ht="20.25" customHeight="1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69" t="s">
        <v>187</v>
      </c>
      <c r="L78" s="2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ht="20.25" customHeight="1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69" t="s">
        <v>188</v>
      </c>
      <c r="L79" s="20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ht="20.25" customHeight="1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69" t="s">
        <v>189</v>
      </c>
      <c r="L80" s="2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ht="20.25" customHeight="1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69" t="s">
        <v>190</v>
      </c>
      <c r="L81" s="20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ht="20.25" customHeight="1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69" t="s">
        <v>191</v>
      </c>
      <c r="L82" s="20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ht="20.25" customHeight="1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69" t="s">
        <v>192</v>
      </c>
      <c r="L83" s="20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ht="20.25" customHeight="1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69" t="s">
        <v>193</v>
      </c>
      <c r="L84" s="20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ht="20.25" customHeight="1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69" t="s">
        <v>194</v>
      </c>
      <c r="L85" s="20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ht="20.25" customHeight="1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69" t="s">
        <v>195</v>
      </c>
      <c r="L86" s="2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ht="20.25" customHeight="1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34" t="s">
        <v>196</v>
      </c>
      <c r="L87" s="20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ht="20.25" customHeight="1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21" t="s">
        <v>197</v>
      </c>
      <c r="L88" s="20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ht="20.25" customHeight="1" thickBot="1">
      <c r="A89" s="1"/>
      <c r="B89" s="1"/>
      <c r="C89" s="1"/>
      <c r="D89" s="1"/>
      <c r="E89" s="1"/>
      <c r="F89" s="1"/>
      <c r="G89" s="1"/>
      <c r="H89" s="1"/>
      <c r="I89" s="1"/>
      <c r="J89" s="1">
        <v>9</v>
      </c>
      <c r="K89" s="34" t="s">
        <v>198</v>
      </c>
      <c r="L89" s="2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ht="20.25" customHeight="1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69" t="s">
        <v>199</v>
      </c>
      <c r="L90" s="2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ht="20.25" customHeight="1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69" t="s">
        <v>200</v>
      </c>
      <c r="L91" s="2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ht="20.25" customHeight="1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34" t="s">
        <v>201</v>
      </c>
      <c r="L92" s="2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ht="20.25" customHeight="1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69" t="s">
        <v>202</v>
      </c>
      <c r="L93" s="2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ht="20.25" customHeight="1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69" t="s">
        <v>203</v>
      </c>
      <c r="L94" s="2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ht="20.25" customHeight="1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69" t="s">
        <v>204</v>
      </c>
      <c r="L95" s="20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ht="20.25" customHeight="1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69" t="s">
        <v>205</v>
      </c>
      <c r="L96" s="20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ht="20.25" customHeight="1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21" t="s">
        <v>206</v>
      </c>
      <c r="L97" s="20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ht="20.25" customHeight="1" thickBot="1">
      <c r="A98" s="1"/>
      <c r="B98" s="1"/>
      <c r="C98" s="1"/>
      <c r="D98" s="1"/>
      <c r="E98" s="1"/>
      <c r="F98" s="1"/>
      <c r="G98" s="1"/>
      <c r="H98" s="1"/>
      <c r="I98" s="1"/>
      <c r="J98" s="1">
        <v>10</v>
      </c>
      <c r="K98" s="69" t="s">
        <v>207</v>
      </c>
      <c r="L98" s="2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ht="20.25" customHeight="1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69" t="s">
        <v>208</v>
      </c>
      <c r="L99" s="20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ht="20.25" customHeight="1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69" t="s">
        <v>209</v>
      </c>
      <c r="L100" s="2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ht="20.25" customHeight="1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69" t="s">
        <v>210</v>
      </c>
      <c r="L101" s="20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ht="20.25" customHeight="1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69" t="s">
        <v>211</v>
      </c>
      <c r="L102" s="20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ht="20.25" customHeight="1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69" t="s">
        <v>212</v>
      </c>
      <c r="L103" s="20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ht="20.25" customHeight="1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69" t="s">
        <v>213</v>
      </c>
      <c r="L104" s="20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ht="20.25" customHeight="1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1" t="s">
        <v>214</v>
      </c>
      <c r="L105" s="20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ht="20.25" customHeight="1" thickBot="1">
      <c r="A106" s="1"/>
      <c r="B106" s="1"/>
      <c r="C106" s="1"/>
      <c r="D106" s="1"/>
      <c r="E106" s="1"/>
      <c r="F106" s="1"/>
      <c r="G106" s="1"/>
      <c r="H106" s="1"/>
      <c r="I106" s="1"/>
      <c r="J106" s="1">
        <v>11</v>
      </c>
      <c r="K106" s="69" t="s">
        <v>215</v>
      </c>
      <c r="L106" s="20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ht="20.25" customHeight="1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69" t="s">
        <v>216</v>
      </c>
      <c r="L107" s="20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ht="20.25" customHeight="1">
      <c r="A116" s="1"/>
      <c r="B116" s="1"/>
      <c r="C116" s="1"/>
      <c r="D116" s="8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ht="20.25" customHeight="1">
      <c r="A148" s="1"/>
      <c r="B148" s="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ht="20.25" customHeight="1">
      <c r="A155" s="1"/>
      <c r="B155" s="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ht="20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ht="20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ht="20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ht="20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ht="20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ht="20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ht="20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ht="20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ht="20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ht="20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ht="20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ht="20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ht="20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1:5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1:57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1:57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1:57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1:57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1:57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1:57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1:57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1:57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1:5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1:57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1:57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1:57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1:57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1:57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1:57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1:57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1:5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1:57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1:57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1:57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1:57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1:57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1:57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1:5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1:57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1:57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1:57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1:57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1:57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1:57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1:57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1:57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1:5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1:57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1:57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1:57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1:57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1:57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1:57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1:57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1:57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1:57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1: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1:57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1:57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1:57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1:57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1:57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1:57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1:57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1:57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1:57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1:5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1:57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1:57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1:57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1:57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1:57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1:57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1:57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1:57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1:57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1:5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1:57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1:57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1:57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1:57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1:57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1:57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1:57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1:57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1:57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1:57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1:57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1:57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1:57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1:57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1:57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1:57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1:5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1:57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1:57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1:57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1:57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1:57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1:57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1:57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1:57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1:57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1:5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1:57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1:57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1:57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1:57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1:57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1:57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1:57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1:57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1:57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1:5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1:57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1:57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1:57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1:57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1:57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1:57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1:57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1:57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1:57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1:5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1:57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1:57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1:57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1:57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1:57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1:57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1:57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1:57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1:57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1:5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1:57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1:57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1:57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1:57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1:57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1:57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1:57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1:57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1:57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1:5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1:57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1:57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1:57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1:57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1:57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1:57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1:57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1:57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1:57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1: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1:57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1:57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1:57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1:57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1:57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1:57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1:57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1:57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1:57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1:5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1:57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1:57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1:57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1:57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1:57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1:57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1:57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1:57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1:57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1:5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1:57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1:57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1:57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1:57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1:57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1:57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1:57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1:57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1:57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1:5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1:57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1:57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1:57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1:57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1:57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1:57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1:57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1:57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1:57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1:5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1:57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1:57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1:57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spans="1:57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spans="1:57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spans="1:57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spans="1:57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spans="1:57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spans="1:57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spans="1:5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spans="1:57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spans="1:57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spans="1:57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spans="1:57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spans="1:57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spans="1:57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spans="1:57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spans="1:57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spans="1:57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spans="1:5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spans="1:57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spans="1:57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spans="1:57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spans="1:57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spans="1:57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spans="1:57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spans="1:57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spans="1:57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spans="1:57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spans="1:5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spans="1:57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spans="1:57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spans="1:57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spans="1:57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spans="1:57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spans="1:57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spans="1:57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spans="1:57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spans="1:57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spans="1:5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spans="1:57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spans="1:57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spans="1:57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spans="1:57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spans="1:57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spans="1:57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spans="1:57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spans="1:57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spans="1:57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spans="1:5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spans="1:57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spans="1:57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spans="1:57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spans="1:57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spans="1:57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spans="1:57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spans="1:57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spans="1:57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spans="1:57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spans="1: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spans="1:57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spans="1:57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spans="1:57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spans="1:57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spans="1:57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spans="1:57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spans="1:57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spans="1:57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spans="1:57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spans="1:5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spans="1:57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spans="1:57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spans="1:57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spans="1:57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spans="1:57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spans="1:57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spans="1:57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spans="1:57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spans="1:57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spans="1:5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spans="1:57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spans="1:57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spans="1:57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spans="1:57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spans="1:57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spans="1:57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spans="1:57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spans="1:57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spans="1:57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spans="1:5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spans="1:57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spans="1:57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spans="1:57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spans="1:57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spans="1:57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spans="1:57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spans="1:57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spans="1:57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spans="1:57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spans="1:5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spans="1:57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spans="1:57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spans="1:57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spans="1:57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spans="1:57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spans="1:57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spans="1:57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spans="1:57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spans="1:57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spans="1:5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spans="1:57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spans="1:57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spans="1:57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spans="1:57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spans="1:57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spans="1:57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spans="1:57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spans="1:57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spans="1:57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spans="1:5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spans="1:57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spans="1:57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spans="1:57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spans="1:57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spans="1:57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spans="1:57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spans="1:57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spans="1:57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spans="1:57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spans="1:5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spans="1:57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spans="1:57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spans="1:57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spans="1:57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spans="1:57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spans="1:57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spans="1:57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spans="1:57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spans="1:57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spans="1:5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spans="1:57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spans="1:57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spans="1:57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spans="1:57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spans="1:57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spans="1:57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spans="1:57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spans="1:57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spans="1:57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spans="1:5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spans="1:57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spans="1:57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spans="1:57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spans="1:57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spans="1:57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spans="1:57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spans="1:57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spans="1:57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spans="1:57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spans="1: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spans="1:57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spans="1:57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spans="1:57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spans="1:57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spans="1:57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spans="1:57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spans="1:57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spans="1:57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spans="1:57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spans="1:5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spans="1:57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spans="1:57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spans="1:57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spans="1:57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spans="1:57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spans="1:57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spans="1:57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spans="1:57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spans="1:57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spans="1:5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spans="1:57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spans="1:57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spans="1:57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spans="1:57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spans="1:57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spans="1:57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spans="1:57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spans="1:57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spans="1:57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spans="1:5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spans="1:57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spans="1:57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spans="1:57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spans="1:57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spans="1:57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spans="1:57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spans="1:57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spans="1:57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spans="1:57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spans="1:5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spans="1:57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spans="1:57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spans="1:57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spans="1:57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spans="1:57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spans="1:57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spans="1:57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spans="1:57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spans="1:57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spans="1:5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spans="1:57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spans="1:57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spans="1:57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spans="1:57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spans="1:57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spans="1:57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spans="1:57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spans="1:57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spans="1:57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spans="1:5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spans="1:57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spans="1:57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spans="1:57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spans="1:57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spans="1:57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spans="1:57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spans="1:57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spans="1:57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spans="1:57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spans="1:5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spans="1:57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spans="1:57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spans="1:57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spans="1:57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spans="1:57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spans="1:57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spans="1:57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spans="1:57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spans="1:57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spans="1:5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spans="1:57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spans="1:57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spans="1:57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spans="1:57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spans="1:57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spans="1:57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spans="1:57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spans="1:57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spans="1:57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spans="1:5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spans="1:57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spans="1:57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spans="1:57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spans="1:57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spans="1:57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spans="1:57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spans="1:57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spans="1:57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spans="1:57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spans="1: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spans="1:57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spans="1:57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spans="1:57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spans="1:57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spans="1:57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spans="1:57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spans="1:57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spans="1:57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spans="1:57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spans="1:5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spans="1:57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spans="1:57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spans="1:57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spans="1:57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spans="1:57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spans="1:57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spans="1:57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spans="1:57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spans="1:57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spans="1:5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spans="1:57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spans="1:57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spans="1:57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spans="1:57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spans="1:57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spans="1:57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spans="1:57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spans="1:57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spans="1:57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spans="1:5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spans="1:57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spans="1:57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spans="1:57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spans="1:57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spans="1:57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spans="1:57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spans="1:57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spans="1:57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spans="1:57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spans="1:5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spans="1:57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spans="1:57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spans="1:57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spans="1:57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spans="1:57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spans="1:57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spans="1:57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spans="1:57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spans="1:57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spans="1:5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spans="1:57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spans="1:57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spans="1:57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spans="1:57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spans="1:57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spans="1:57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spans="1:57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spans="1:57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spans="1:57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spans="1:5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spans="1:57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spans="1:57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spans="1:57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spans="1:57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spans="1:57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spans="1:57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spans="1:57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spans="1:57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spans="1:57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spans="1:5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spans="1:57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spans="1:57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spans="1:57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spans="1:57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spans="1:57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spans="1:57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spans="1:57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spans="1:57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spans="1:57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spans="1:5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spans="1:57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spans="1:57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spans="1:57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spans="1:57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spans="1:57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spans="1:57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spans="1:57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spans="1:57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spans="1:57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spans="1:5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spans="1:57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spans="1:57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spans="1:57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spans="1:57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spans="1:57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spans="1:57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spans="1:57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spans="1:57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spans="1:57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spans="1: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spans="1:57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spans="1:57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spans="1:57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spans="1:57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spans="1:57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spans="1:57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spans="1:57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spans="1:57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spans="1:57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spans="1:5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spans="1:57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spans="1:57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spans="1:57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spans="1:57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spans="1:57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spans="1:57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spans="1:57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spans="1:57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spans="1:57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spans="1:5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spans="1:57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spans="1:57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spans="1:57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spans="1:57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spans="1:57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spans="1:57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spans="1:57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spans="1:57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spans="1:57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spans="1:5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spans="1:57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spans="1:57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spans="1:57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spans="1:57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spans="1:57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spans="1:57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spans="1:57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spans="1:57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spans="1:57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spans="1:5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spans="1:57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spans="1:57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spans="1:57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spans="1:57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spans="1:57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spans="1:57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spans="1:57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spans="1:57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spans="1:57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spans="1:5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spans="1:57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spans="1:57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spans="1:57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spans="1:57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spans="1:57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spans="1:57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spans="1:57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spans="1:57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spans="1:57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spans="1:5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spans="1:57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spans="1:57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spans="1:57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spans="1:57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spans="1:57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spans="1:57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spans="1:57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spans="1:57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spans="1:57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spans="1:5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spans="1:57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spans="1:57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spans="1:57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spans="1:57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spans="1:57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spans="1:57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spans="1:57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spans="1:57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spans="1:57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spans="1:5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spans="1:57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spans="1:57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spans="1:57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spans="1:57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spans="1:57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spans="1:57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spans="1:57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spans="1:57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spans="1:57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spans="1:5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spans="1:57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spans="1:57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spans="1:57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spans="1:57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spans="1:57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spans="1:57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spans="1:57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spans="1:57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spans="1:57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spans="1: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spans="1:57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spans="1:57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spans="1:57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spans="1:57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spans="1:57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spans="1:57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spans="1:57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spans="1:57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spans="1:57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spans="1:5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spans="1:57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spans="1:57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spans="1:57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spans="1:57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spans="1:57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spans="1:57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spans="1:57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spans="1:57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spans="1:57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spans="1:5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spans="1:57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spans="1:57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spans="1:57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spans="1:57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spans="1:57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spans="1:57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spans="1:57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spans="1:57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spans="1:57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spans="1:5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spans="1:57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spans="1:57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spans="1:57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spans="1:57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spans="1:57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spans="1:57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spans="1:57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spans="1:57" ht="20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spans="1:57" ht="20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spans="1:57" ht="20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spans="1:57" ht="20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spans="1:57" ht="20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spans="1:57" ht="20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</sheetData>
  <mergeCells count="18">
    <mergeCell ref="N40:S40"/>
    <mergeCell ref="D4:E4"/>
    <mergeCell ref="N5:S5"/>
    <mergeCell ref="N16:S16"/>
    <mergeCell ref="O6:S6"/>
    <mergeCell ref="O7:S7"/>
    <mergeCell ref="O8:S8"/>
    <mergeCell ref="O9:S9"/>
    <mergeCell ref="O10:S10"/>
    <mergeCell ref="O11:S11"/>
    <mergeCell ref="O12:S12"/>
    <mergeCell ref="O13:S13"/>
    <mergeCell ref="O14:S14"/>
    <mergeCell ref="O15:S15"/>
    <mergeCell ref="N19:S19"/>
    <mergeCell ref="V1:V2"/>
    <mergeCell ref="AW1:AW2"/>
    <mergeCell ref="N30:S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G1" workbookViewId="0">
      <selection activeCell="N8" sqref="N8"/>
    </sheetView>
  </sheetViews>
  <sheetFormatPr baseColWidth="10" defaultRowHeight="14"/>
  <cols>
    <col min="1" max="1" width="5.5" customWidth="1"/>
    <col min="2" max="2" width="55" bestFit="1" customWidth="1"/>
    <col min="3" max="3" width="11.1640625" bestFit="1" customWidth="1"/>
    <col min="4" max="4" width="5.58203125" customWidth="1"/>
    <col min="5" max="5" width="22.9140625" bestFit="1" customWidth="1"/>
    <col min="6" max="6" width="12.6640625" bestFit="1" customWidth="1"/>
    <col min="7" max="7" width="5.83203125" customWidth="1"/>
    <col min="8" max="8" width="75" bestFit="1" customWidth="1"/>
    <col min="9" max="9" width="2.4140625" bestFit="1" customWidth="1"/>
    <col min="10" max="10" width="5.33203125" customWidth="1"/>
    <col min="11" max="11" width="23.25" bestFit="1" customWidth="1"/>
    <col min="12" max="12" width="3.1640625" bestFit="1" customWidth="1"/>
    <col min="13" max="13" width="6.75" customWidth="1"/>
  </cols>
  <sheetData>
    <row r="2" spans="2:12" ht="15.5">
      <c r="B2" s="166" t="s">
        <v>231</v>
      </c>
      <c r="C2" s="166"/>
      <c r="D2" s="167"/>
      <c r="E2" s="168" t="s">
        <v>246</v>
      </c>
      <c r="F2" s="168"/>
      <c r="H2" s="182" t="s">
        <v>7</v>
      </c>
      <c r="I2" s="142"/>
      <c r="K2" s="181" t="s">
        <v>76</v>
      </c>
      <c r="L2" s="164" t="s">
        <v>278</v>
      </c>
    </row>
    <row r="3" spans="2:12" ht="16" thickBot="1">
      <c r="B3" s="169" t="s">
        <v>238</v>
      </c>
      <c r="C3" s="170" t="s">
        <v>239</v>
      </c>
      <c r="D3" s="167"/>
      <c r="E3" s="171" t="s">
        <v>240</v>
      </c>
      <c r="F3" s="171" t="s">
        <v>277</v>
      </c>
      <c r="H3" s="183" t="s">
        <v>281</v>
      </c>
      <c r="I3" s="143" t="s">
        <v>278</v>
      </c>
      <c r="K3" s="145" t="s">
        <v>79</v>
      </c>
      <c r="L3" s="165">
        <v>20</v>
      </c>
    </row>
    <row r="4" spans="2:12" ht="15.5">
      <c r="B4" s="172" t="s">
        <v>247</v>
      </c>
      <c r="C4" s="173" t="s">
        <v>260</v>
      </c>
      <c r="D4" s="167"/>
      <c r="E4" s="171" t="s">
        <v>288</v>
      </c>
      <c r="F4" s="174" t="s">
        <v>277</v>
      </c>
      <c r="H4" s="148" t="s">
        <v>15</v>
      </c>
      <c r="I4" s="149">
        <v>4</v>
      </c>
      <c r="K4" s="146" t="s">
        <v>82</v>
      </c>
      <c r="L4" s="165">
        <v>5</v>
      </c>
    </row>
    <row r="5" spans="2:12" ht="15.5">
      <c r="B5" s="172" t="s">
        <v>248</v>
      </c>
      <c r="C5" s="173" t="s">
        <v>261</v>
      </c>
      <c r="D5" s="167"/>
      <c r="E5" s="168" t="s">
        <v>241</v>
      </c>
      <c r="F5" s="171" t="s">
        <v>242</v>
      </c>
      <c r="H5" s="150" t="s">
        <v>24</v>
      </c>
      <c r="I5" s="149">
        <v>4</v>
      </c>
      <c r="K5" s="146" t="s">
        <v>85</v>
      </c>
      <c r="L5" s="165">
        <v>-5</v>
      </c>
    </row>
    <row r="6" spans="2:12" ht="15.5">
      <c r="B6" s="172" t="s">
        <v>249</v>
      </c>
      <c r="C6" s="173" t="s">
        <v>262</v>
      </c>
      <c r="D6" s="167"/>
      <c r="E6" s="168"/>
      <c r="F6" s="171" t="s">
        <v>243</v>
      </c>
      <c r="H6" s="150" t="s">
        <v>31</v>
      </c>
      <c r="I6" s="149">
        <v>4</v>
      </c>
      <c r="K6" s="147" t="s">
        <v>88</v>
      </c>
      <c r="L6" s="165">
        <v>-20</v>
      </c>
    </row>
    <row r="7" spans="2:12" ht="15.5">
      <c r="B7" s="172" t="s">
        <v>250</v>
      </c>
      <c r="C7" s="173" t="s">
        <v>263</v>
      </c>
      <c r="D7" s="167"/>
      <c r="E7" s="168"/>
      <c r="F7" s="171" t="s">
        <v>244</v>
      </c>
      <c r="H7" s="150" t="s">
        <v>38</v>
      </c>
      <c r="I7" s="149">
        <v>15</v>
      </c>
    </row>
    <row r="8" spans="2:12" ht="14" customHeight="1">
      <c r="B8" s="172" t="s">
        <v>251</v>
      </c>
      <c r="C8" s="173" t="s">
        <v>265</v>
      </c>
      <c r="D8" s="167"/>
      <c r="E8" s="168"/>
      <c r="F8" s="171" t="s">
        <v>245</v>
      </c>
      <c r="H8" s="150" t="s">
        <v>279</v>
      </c>
      <c r="I8" s="149">
        <v>0</v>
      </c>
      <c r="K8" s="144" t="s">
        <v>290</v>
      </c>
      <c r="L8" s="144"/>
    </row>
    <row r="9" spans="2:12" ht="15.5">
      <c r="B9" s="172" t="s">
        <v>252</v>
      </c>
      <c r="C9" s="173" t="s">
        <v>264</v>
      </c>
      <c r="D9" s="167"/>
      <c r="E9" s="168" t="s">
        <v>272</v>
      </c>
      <c r="F9" s="174" t="s">
        <v>273</v>
      </c>
      <c r="H9" s="151" t="s">
        <v>43</v>
      </c>
      <c r="I9" s="152">
        <v>4</v>
      </c>
      <c r="K9" s="144"/>
      <c r="L9" s="144"/>
    </row>
    <row r="10" spans="2:12" ht="15.5">
      <c r="B10" s="172" t="s">
        <v>253</v>
      </c>
      <c r="C10" s="173" t="s">
        <v>266</v>
      </c>
      <c r="D10" s="167"/>
      <c r="E10" s="168"/>
      <c r="F10" s="174" t="s">
        <v>107</v>
      </c>
      <c r="H10" s="153" t="s">
        <v>49</v>
      </c>
      <c r="I10" s="152">
        <v>8</v>
      </c>
      <c r="K10" s="144"/>
      <c r="L10" s="144"/>
    </row>
    <row r="11" spans="2:12" ht="15.5">
      <c r="B11" s="172" t="s">
        <v>254</v>
      </c>
      <c r="C11" s="173" t="s">
        <v>267</v>
      </c>
      <c r="D11" s="167"/>
      <c r="E11" s="168"/>
      <c r="F11" s="174" t="s">
        <v>274</v>
      </c>
      <c r="H11" s="153" t="s">
        <v>54</v>
      </c>
      <c r="I11" s="152">
        <v>3</v>
      </c>
    </row>
    <row r="12" spans="2:12" ht="15.5">
      <c r="B12" s="172" t="s">
        <v>255</v>
      </c>
      <c r="C12" s="173" t="s">
        <v>268</v>
      </c>
      <c r="D12" s="167"/>
      <c r="E12" s="168"/>
      <c r="F12" s="174" t="s">
        <v>275</v>
      </c>
      <c r="H12" s="154" t="s">
        <v>280</v>
      </c>
      <c r="I12" s="152">
        <v>0</v>
      </c>
    </row>
    <row r="13" spans="2:12" ht="16" thickBot="1">
      <c r="B13" s="172" t="s">
        <v>256</v>
      </c>
      <c r="C13" s="173" t="s">
        <v>269</v>
      </c>
      <c r="D13" s="167"/>
      <c r="E13" s="175" t="s">
        <v>276</v>
      </c>
      <c r="F13" s="176"/>
      <c r="H13" s="155" t="s">
        <v>282</v>
      </c>
      <c r="I13" s="156" t="s">
        <v>278</v>
      </c>
    </row>
    <row r="14" spans="2:12" ht="15.5">
      <c r="B14" s="172" t="s">
        <v>257</v>
      </c>
      <c r="C14" s="173" t="s">
        <v>270</v>
      </c>
      <c r="D14" s="167"/>
      <c r="E14" s="177" t="s">
        <v>287</v>
      </c>
      <c r="F14" s="178" t="s">
        <v>286</v>
      </c>
      <c r="H14" s="157" t="s">
        <v>59</v>
      </c>
      <c r="I14" s="158">
        <v>15</v>
      </c>
    </row>
    <row r="15" spans="2:12" ht="15.5">
      <c r="B15" s="172" t="s">
        <v>258</v>
      </c>
      <c r="C15" s="173" t="s">
        <v>230</v>
      </c>
      <c r="D15" s="167"/>
      <c r="E15" s="167"/>
      <c r="F15" s="167"/>
      <c r="H15" s="159" t="s">
        <v>64</v>
      </c>
      <c r="I15" s="158">
        <v>5</v>
      </c>
    </row>
    <row r="16" spans="2:12" ht="15.5">
      <c r="B16" s="179" t="s">
        <v>259</v>
      </c>
      <c r="C16" s="180" t="s">
        <v>271</v>
      </c>
      <c r="D16" s="167"/>
      <c r="E16" s="167"/>
      <c r="F16" s="167"/>
      <c r="H16" s="159" t="s">
        <v>68</v>
      </c>
      <c r="I16" s="158">
        <v>15</v>
      </c>
    </row>
    <row r="17" spans="8:9" ht="15.5">
      <c r="H17" s="160" t="s">
        <v>73</v>
      </c>
      <c r="I17" s="158">
        <v>0</v>
      </c>
    </row>
    <row r="18" spans="8:9" ht="15.5">
      <c r="H18" s="155" t="s">
        <v>284</v>
      </c>
      <c r="I18" s="156" t="s">
        <v>278</v>
      </c>
    </row>
    <row r="19" spans="8:9" ht="15.5">
      <c r="H19" s="161" t="s">
        <v>283</v>
      </c>
      <c r="I19" s="162">
        <v>45</v>
      </c>
    </row>
    <row r="20" spans="8:9" ht="15.5">
      <c r="H20" s="163" t="s">
        <v>285</v>
      </c>
      <c r="I20" s="162">
        <v>0</v>
      </c>
    </row>
    <row r="22" spans="8:9">
      <c r="H22" s="141" t="s">
        <v>289</v>
      </c>
    </row>
  </sheetData>
  <mergeCells count="6">
    <mergeCell ref="B2:C2"/>
    <mergeCell ref="E2:F2"/>
    <mergeCell ref="E5:E8"/>
    <mergeCell ref="E9:E12"/>
    <mergeCell ref="E13:F13"/>
    <mergeCell ref="K8:L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MAPA</vt:lpstr>
      <vt:lpstr>Plan de Configuración</vt:lpstr>
      <vt:lpstr>Clasificaciónde_Industria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Reemberto Adasme (Sorepa Antofagasta)</dc:creator>
  <cp:lastModifiedBy>Pablo Julio Vitalic</cp:lastModifiedBy>
  <dcterms:created xsi:type="dcterms:W3CDTF">2016-04-17T01:10:58Z</dcterms:created>
  <dcterms:modified xsi:type="dcterms:W3CDTF">2021-07-16T01:02:26Z</dcterms:modified>
</cp:coreProperties>
</file>