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ERRENO" sheetId="1" r:id="rId1"/>
  </sheets>
  <calcPr calcId="124519"/>
</workbook>
</file>

<file path=xl/calcChain.xml><?xml version="1.0" encoding="utf-8"?>
<calcChain xmlns="http://schemas.openxmlformats.org/spreadsheetml/2006/main">
  <c r="J31" i="1"/>
  <c r="J30"/>
  <c r="J32"/>
  <c r="H29"/>
  <c r="C30" s="1"/>
  <c r="E30" s="1"/>
  <c r="F30" s="1"/>
  <c r="I23"/>
  <c r="C23"/>
  <c r="D31" s="1"/>
  <c r="A14"/>
  <c r="A16" s="1"/>
  <c r="G5"/>
  <c r="G4"/>
  <c r="G8" l="1"/>
  <c r="G12" s="1"/>
  <c r="D30"/>
  <c r="D89"/>
  <c r="D87"/>
  <c r="D85"/>
  <c r="D83"/>
  <c r="D81"/>
  <c r="D79"/>
  <c r="D77"/>
  <c r="D75"/>
  <c r="D73"/>
  <c r="D71"/>
  <c r="D69"/>
  <c r="D67"/>
  <c r="D65"/>
  <c r="D63"/>
  <c r="D61"/>
  <c r="D59"/>
  <c r="D57"/>
  <c r="D55"/>
  <c r="D53"/>
  <c r="D51"/>
  <c r="D49"/>
  <c r="D47"/>
  <c r="D45"/>
  <c r="D43"/>
  <c r="D41"/>
  <c r="D39"/>
  <c r="D37"/>
  <c r="D35"/>
  <c r="D33"/>
  <c r="D88"/>
  <c r="D86"/>
  <c r="D84"/>
  <c r="D82"/>
  <c r="D80"/>
  <c r="D78"/>
  <c r="D76"/>
  <c r="D74"/>
  <c r="D72"/>
  <c r="D70"/>
  <c r="D68"/>
  <c r="D66"/>
  <c r="D64"/>
  <c r="D62"/>
  <c r="D60"/>
  <c r="D58"/>
  <c r="D56"/>
  <c r="D54"/>
  <c r="D52"/>
  <c r="D50"/>
  <c r="D48"/>
  <c r="D46"/>
  <c r="D44"/>
  <c r="D42"/>
  <c r="D40"/>
  <c r="D38"/>
  <c r="D36"/>
  <c r="D34"/>
  <c r="D32"/>
  <c r="G30" l="1"/>
  <c r="H30" s="1"/>
  <c r="C31" s="1"/>
  <c r="E31" s="1"/>
  <c r="I30"/>
  <c r="F31" l="1"/>
  <c r="I31" s="1"/>
  <c r="G31"/>
  <c r="H31" s="1"/>
  <c r="C32" s="1"/>
  <c r="E32"/>
  <c r="G32" l="1"/>
  <c r="H32" s="1"/>
  <c r="C33" s="1"/>
  <c r="E33" s="1"/>
  <c r="F32"/>
  <c r="I32" s="1"/>
  <c r="G33" l="1"/>
  <c r="H33" s="1"/>
  <c r="C34" s="1"/>
  <c r="F33"/>
  <c r="I33" s="1"/>
  <c r="E34" l="1"/>
  <c r="G34" l="1"/>
  <c r="H34" s="1"/>
  <c r="C35" s="1"/>
  <c r="F34"/>
  <c r="I34" s="1"/>
  <c r="E35" l="1"/>
  <c r="G35" l="1"/>
  <c r="H35" s="1"/>
  <c r="C36" s="1"/>
  <c r="F35"/>
  <c r="I35" s="1"/>
  <c r="E36" l="1"/>
  <c r="G36" l="1"/>
  <c r="H36" s="1"/>
  <c r="C37" s="1"/>
  <c r="F36"/>
  <c r="I36" s="1"/>
  <c r="E37" l="1"/>
  <c r="G37" s="1"/>
  <c r="H37" l="1"/>
  <c r="C38" s="1"/>
  <c r="F37"/>
  <c r="I37" s="1"/>
  <c r="E38" l="1"/>
  <c r="G38" l="1"/>
  <c r="H38" s="1"/>
  <c r="C39" s="1"/>
  <c r="F38"/>
  <c r="I38" l="1"/>
  <c r="E39"/>
  <c r="G39" l="1"/>
  <c r="H39" s="1"/>
  <c r="C40" s="1"/>
  <c r="E40" s="1"/>
  <c r="F39"/>
  <c r="I39" l="1"/>
  <c r="G40"/>
  <c r="H40" s="1"/>
  <c r="C41" s="1"/>
  <c r="F40"/>
  <c r="I40" s="1"/>
  <c r="E41" l="1"/>
  <c r="G41" l="1"/>
  <c r="H41" s="1"/>
  <c r="C42" s="1"/>
  <c r="F41"/>
  <c r="I41" l="1"/>
  <c r="E42"/>
  <c r="G42" l="1"/>
  <c r="H42" s="1"/>
  <c r="C43" s="1"/>
  <c r="F42"/>
  <c r="I42" l="1"/>
  <c r="E43"/>
  <c r="G43" l="1"/>
  <c r="H43" s="1"/>
  <c r="C44" s="1"/>
  <c r="F43"/>
  <c r="I43" s="1"/>
  <c r="E44" l="1"/>
  <c r="G44" l="1"/>
  <c r="H44" s="1"/>
  <c r="C45" s="1"/>
  <c r="F44"/>
  <c r="I44" s="1"/>
  <c r="E45" l="1"/>
  <c r="G45" l="1"/>
  <c r="H45" s="1"/>
  <c r="C46" s="1"/>
  <c r="F45"/>
  <c r="I45" s="1"/>
  <c r="E46" l="1"/>
  <c r="G46" l="1"/>
  <c r="H46" s="1"/>
  <c r="C47" s="1"/>
  <c r="F46"/>
  <c r="I46" s="1"/>
  <c r="E47" l="1"/>
  <c r="G47" l="1"/>
  <c r="H47" s="1"/>
  <c r="C48" s="1"/>
  <c r="F47"/>
  <c r="I47" s="1"/>
  <c r="E48" l="1"/>
  <c r="G48" l="1"/>
  <c r="H48" s="1"/>
  <c r="C49" s="1"/>
  <c r="F48"/>
  <c r="I48" s="1"/>
  <c r="E49" l="1"/>
  <c r="G49" l="1"/>
  <c r="H49" s="1"/>
  <c r="C50" s="1"/>
  <c r="F49"/>
  <c r="I49" s="1"/>
  <c r="E50" l="1"/>
  <c r="G50" l="1"/>
  <c r="H50" s="1"/>
  <c r="C51" s="1"/>
  <c r="F50"/>
  <c r="I50" s="1"/>
  <c r="E51" l="1"/>
  <c r="G51" l="1"/>
  <c r="H51" s="1"/>
  <c r="C52" s="1"/>
  <c r="F51"/>
  <c r="I51" s="1"/>
  <c r="E52" l="1"/>
  <c r="G52" l="1"/>
  <c r="H52" s="1"/>
  <c r="C53" s="1"/>
  <c r="F52"/>
  <c r="I52" s="1"/>
  <c r="E53" l="1"/>
  <c r="G53" l="1"/>
  <c r="H53" s="1"/>
  <c r="C54" s="1"/>
  <c r="F53"/>
  <c r="I53" s="1"/>
  <c r="E54" l="1"/>
  <c r="G54" l="1"/>
  <c r="H54" s="1"/>
  <c r="C55" s="1"/>
  <c r="F54"/>
  <c r="I54" s="1"/>
  <c r="E55" l="1"/>
  <c r="G55" l="1"/>
  <c r="H55" s="1"/>
  <c r="C56" s="1"/>
  <c r="E56" s="1"/>
  <c r="F55"/>
  <c r="I55" s="1"/>
  <c r="G56" l="1"/>
  <c r="H56" s="1"/>
  <c r="C57" s="1"/>
  <c r="F56"/>
  <c r="I56" s="1"/>
  <c r="E57" l="1"/>
  <c r="G57" l="1"/>
  <c r="H57" s="1"/>
  <c r="C58" s="1"/>
  <c r="F57"/>
  <c r="I57" s="1"/>
  <c r="E58" l="1"/>
  <c r="G58" l="1"/>
  <c r="H58" s="1"/>
  <c r="C59" s="1"/>
  <c r="F58"/>
  <c r="I58" s="1"/>
  <c r="E59" l="1"/>
  <c r="G59" l="1"/>
  <c r="H59" s="1"/>
  <c r="C60" s="1"/>
  <c r="F59"/>
  <c r="I59" s="1"/>
  <c r="E60" l="1"/>
  <c r="G60" l="1"/>
  <c r="H60" s="1"/>
  <c r="C61" s="1"/>
  <c r="F60"/>
  <c r="I60" s="1"/>
  <c r="E61" l="1"/>
  <c r="G61" l="1"/>
  <c r="H61" s="1"/>
  <c r="C62" s="1"/>
  <c r="F61"/>
  <c r="I61" s="1"/>
  <c r="E62" l="1"/>
  <c r="G62" l="1"/>
  <c r="H62" s="1"/>
  <c r="C63" s="1"/>
  <c r="F62"/>
  <c r="I62" s="1"/>
  <c r="E63" l="1"/>
  <c r="G63" l="1"/>
  <c r="H63" s="1"/>
  <c r="C64" s="1"/>
  <c r="F63"/>
  <c r="I63" s="1"/>
  <c r="E64" l="1"/>
  <c r="G64" l="1"/>
  <c r="H64" s="1"/>
  <c r="C65" s="1"/>
  <c r="F64"/>
  <c r="I64" s="1"/>
  <c r="E65" l="1"/>
  <c r="G65" l="1"/>
  <c r="H65" s="1"/>
  <c r="C66" s="1"/>
  <c r="F65"/>
  <c r="I65" s="1"/>
  <c r="E66" l="1"/>
  <c r="G66" l="1"/>
  <c r="H66" s="1"/>
  <c r="C67" s="1"/>
  <c r="E67" s="1"/>
  <c r="F66"/>
  <c r="I66" s="1"/>
  <c r="G67" l="1"/>
  <c r="H67" s="1"/>
  <c r="C68" s="1"/>
  <c r="F67"/>
  <c r="I67" s="1"/>
  <c r="E68" l="1"/>
  <c r="G68" l="1"/>
  <c r="H68" s="1"/>
  <c r="C69" s="1"/>
  <c r="E69" s="1"/>
  <c r="F68"/>
  <c r="I68" s="1"/>
  <c r="G69" l="1"/>
  <c r="H69" s="1"/>
  <c r="C70" s="1"/>
  <c r="F69"/>
  <c r="I69" s="1"/>
  <c r="E70" l="1"/>
  <c r="G70" l="1"/>
  <c r="H70" s="1"/>
  <c r="C71" s="1"/>
  <c r="E71" s="1"/>
  <c r="F70"/>
  <c r="I70" s="1"/>
  <c r="G71" l="1"/>
  <c r="H71" s="1"/>
  <c r="C72" s="1"/>
  <c r="F71"/>
  <c r="I71" s="1"/>
  <c r="E72" l="1"/>
  <c r="G72" l="1"/>
  <c r="H72" s="1"/>
  <c r="C73" s="1"/>
  <c r="F72"/>
  <c r="I72" s="1"/>
  <c r="E73" l="1"/>
  <c r="G73" l="1"/>
  <c r="H73" s="1"/>
  <c r="C74" s="1"/>
  <c r="F73"/>
  <c r="I73" s="1"/>
  <c r="E74" l="1"/>
  <c r="G74" l="1"/>
  <c r="H74" s="1"/>
  <c r="C75" s="1"/>
  <c r="F74"/>
  <c r="I74" s="1"/>
  <c r="E75" l="1"/>
  <c r="G75" l="1"/>
  <c r="H75" s="1"/>
  <c r="C76" s="1"/>
  <c r="E76" s="1"/>
  <c r="F75"/>
  <c r="I75" s="1"/>
  <c r="G76" l="1"/>
  <c r="H76" s="1"/>
  <c r="C77" s="1"/>
  <c r="F76"/>
  <c r="I76" s="1"/>
  <c r="E77" l="1"/>
  <c r="G77" l="1"/>
  <c r="H77" s="1"/>
  <c r="C78" s="1"/>
  <c r="F77"/>
  <c r="I77" s="1"/>
  <c r="E78" l="1"/>
  <c r="G78" l="1"/>
  <c r="H78" s="1"/>
  <c r="C79" s="1"/>
  <c r="F78"/>
  <c r="I78" s="1"/>
  <c r="E79" l="1"/>
  <c r="G79" l="1"/>
  <c r="H79" s="1"/>
  <c r="C80" s="1"/>
  <c r="F79"/>
  <c r="I79" s="1"/>
  <c r="E80" l="1"/>
  <c r="G80" l="1"/>
  <c r="H80" s="1"/>
  <c r="C81" s="1"/>
  <c r="F80"/>
  <c r="I80" s="1"/>
  <c r="E81" l="1"/>
  <c r="G81" l="1"/>
  <c r="H81" s="1"/>
  <c r="C82" s="1"/>
  <c r="F81"/>
  <c r="I81" s="1"/>
  <c r="E82" l="1"/>
  <c r="G82" l="1"/>
  <c r="H82" s="1"/>
  <c r="C83" s="1"/>
  <c r="E83" s="1"/>
  <c r="F82"/>
  <c r="I82" s="1"/>
  <c r="G83" l="1"/>
  <c r="H83" s="1"/>
  <c r="C84" s="1"/>
  <c r="E84" s="1"/>
  <c r="F83"/>
  <c r="I83" s="1"/>
  <c r="G84" l="1"/>
  <c r="H84" s="1"/>
  <c r="C85" s="1"/>
  <c r="E85" s="1"/>
  <c r="F84"/>
  <c r="I84" s="1"/>
  <c r="G85" l="1"/>
  <c r="H85" s="1"/>
  <c r="C86" s="1"/>
  <c r="E86" s="1"/>
  <c r="F85"/>
  <c r="I85" s="1"/>
  <c r="G86" l="1"/>
  <c r="H86" s="1"/>
  <c r="C87" s="1"/>
  <c r="E87" s="1"/>
  <c r="F86"/>
  <c r="I86" s="1"/>
  <c r="G87" l="1"/>
  <c r="H87" s="1"/>
  <c r="C88" s="1"/>
  <c r="F87"/>
  <c r="I87" s="1"/>
  <c r="E88" l="1"/>
  <c r="G88" l="1"/>
  <c r="H88" s="1"/>
  <c r="C89" s="1"/>
  <c r="F88"/>
  <c r="I88" s="1"/>
  <c r="E89" l="1"/>
  <c r="E90" l="1"/>
  <c r="E23"/>
  <c r="G89"/>
  <c r="H89" s="1"/>
  <c r="F89"/>
  <c r="I89" l="1"/>
  <c r="D26"/>
  <c r="F90"/>
</calcChain>
</file>

<file path=xl/sharedStrings.xml><?xml version="1.0" encoding="utf-8"?>
<sst xmlns="http://schemas.openxmlformats.org/spreadsheetml/2006/main" count="34" uniqueCount="28">
  <si>
    <t>DATOS INGRESADOS EL 09/01/2022</t>
  </si>
  <si>
    <t>TOTAL</t>
  </si>
  <si>
    <t>INDIVIDUAL</t>
  </si>
  <si>
    <t>MENSUALIDAD</t>
  </si>
  <si>
    <t>AUTENTICACIÓN</t>
  </si>
  <si>
    <t>MENSUALIDAD ENERO</t>
  </si>
  <si>
    <t>JORGE</t>
  </si>
  <si>
    <t>JULIO</t>
  </si>
  <si>
    <t>ABONO A CAPITAL</t>
  </si>
  <si>
    <t>COSTO TOTAL</t>
  </si>
  <si>
    <t>TABLA DE AMORTIZACIÓN CON CUOTA FIJA</t>
  </si>
  <si>
    <t>MONTO DE PRESTAMO</t>
  </si>
  <si>
    <t>INTERES MENSUAL</t>
  </si>
  <si>
    <t>CUOTAS</t>
  </si>
  <si>
    <t>NO. PERIODOS</t>
  </si>
  <si>
    <t xml:space="preserve">ANUAL </t>
  </si>
  <si>
    <t>AHORRO</t>
  </si>
  <si>
    <t>FECHA DE PAGO</t>
  </si>
  <si>
    <t>CUOTA</t>
  </si>
  <si>
    <t>INTERES TOTAL</t>
  </si>
  <si>
    <t xml:space="preserve">SALDO </t>
  </si>
  <si>
    <t>INTERES</t>
  </si>
  <si>
    <t>SALDO CAPITAL</t>
  </si>
  <si>
    <t>CUOTAS MENSUALES</t>
  </si>
  <si>
    <t>IVA 12%</t>
  </si>
  <si>
    <t>CUOTA DADAS</t>
  </si>
  <si>
    <t>SALDO CON INTERES</t>
  </si>
  <si>
    <t>SALDO SIN INTERESES</t>
  </si>
</sst>
</file>

<file path=xl/styles.xml><?xml version="1.0" encoding="utf-8"?>
<styleSheet xmlns="http://schemas.openxmlformats.org/spreadsheetml/2006/main">
  <numFmts count="4">
    <numFmt numFmtId="8" formatCode="&quot;Q&quot;#,##0.00;[Red]\-&quot;Q&quot;#,##0.00"/>
    <numFmt numFmtId="43" formatCode="_-* #,##0.00_-;\-* #,##0.00_-;_-* &quot;-&quot;??_-;_-@_-"/>
    <numFmt numFmtId="164" formatCode="&quot;Q&quot;#,##0.00"/>
    <numFmt numFmtId="165" formatCode="_-* #,##0.000000_-;\-* #,##0.0000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17" fontId="0" fillId="0" borderId="0" xfId="0" applyNumberFormat="1"/>
    <xf numFmtId="164" fontId="0" fillId="0" borderId="0" xfId="0" applyNumberFormat="1" applyAlignment="1">
      <alignment horizontal="center" vertical="center"/>
    </xf>
    <xf numFmtId="164" fontId="2" fillId="0" borderId="1" xfId="0" applyNumberFormat="1" applyFont="1" applyBorder="1"/>
    <xf numFmtId="14" fontId="0" fillId="0" borderId="0" xfId="0" applyNumberFormat="1"/>
    <xf numFmtId="0" fontId="2" fillId="0" borderId="0" xfId="0" applyFont="1"/>
    <xf numFmtId="165" fontId="0" fillId="0" borderId="0" xfId="1" applyNumberFormat="1" applyFont="1"/>
    <xf numFmtId="10" fontId="0" fillId="0" borderId="0" xfId="0" applyNumberFormat="1"/>
    <xf numFmtId="8" fontId="0" fillId="0" borderId="0" xfId="0" applyNumberFormat="1"/>
    <xf numFmtId="0" fontId="2" fillId="0" borderId="0" xfId="0" applyFont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164" fontId="0" fillId="2" borderId="2" xfId="0" applyNumberFormat="1" applyFill="1" applyBorder="1"/>
    <xf numFmtId="164" fontId="0" fillId="0" borderId="2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2" fillId="3" borderId="2" xfId="0" applyFont="1" applyFill="1" applyBorder="1"/>
    <xf numFmtId="164" fontId="0" fillId="3" borderId="2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99FF33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90"/>
  <sheetViews>
    <sheetView tabSelected="1" topLeftCell="A10" workbookViewId="0">
      <selection activeCell="G18" sqref="G18"/>
    </sheetView>
  </sheetViews>
  <sheetFormatPr baseColWidth="10" defaultRowHeight="15"/>
  <cols>
    <col min="2" max="2" width="14.7109375" customWidth="1"/>
    <col min="3" max="3" width="13.28515625" bestFit="1" customWidth="1"/>
    <col min="4" max="4" width="13.42578125" bestFit="1" customWidth="1"/>
    <col min="5" max="6" width="16.28515625" customWidth="1"/>
    <col min="7" max="7" width="16.5703125" bestFit="1" customWidth="1"/>
    <col min="8" max="8" width="20" bestFit="1" customWidth="1"/>
    <col min="9" max="9" width="19.7109375" bestFit="1" customWidth="1"/>
  </cols>
  <sheetData>
    <row r="2" spans="1:12">
      <c r="A2" t="s">
        <v>0</v>
      </c>
    </row>
    <row r="3" spans="1:12">
      <c r="D3" t="s">
        <v>1</v>
      </c>
      <c r="G3" t="s">
        <v>2</v>
      </c>
    </row>
    <row r="4" spans="1:12">
      <c r="A4" t="s">
        <v>3</v>
      </c>
      <c r="D4" s="1">
        <v>874.6</v>
      </c>
      <c r="E4" s="1"/>
      <c r="F4" s="1"/>
      <c r="G4" s="1">
        <f>+D4/2</f>
        <v>437.3</v>
      </c>
      <c r="H4" s="2">
        <v>44562</v>
      </c>
    </row>
    <row r="5" spans="1:12">
      <c r="A5" t="s">
        <v>4</v>
      </c>
      <c r="D5" s="1">
        <v>150</v>
      </c>
      <c r="E5" s="1"/>
      <c r="F5" s="1"/>
      <c r="G5" s="1">
        <f>+D5/2</f>
        <v>75</v>
      </c>
    </row>
    <row r="8" spans="1:12">
      <c r="A8" t="s">
        <v>5</v>
      </c>
      <c r="D8" s="1"/>
      <c r="E8" s="1"/>
      <c r="F8" s="1"/>
      <c r="G8" s="3">
        <f>SUM(G4:G5)</f>
        <v>512.29999999999995</v>
      </c>
      <c r="H8" t="s">
        <v>6</v>
      </c>
    </row>
    <row r="9" spans="1:12">
      <c r="A9" t="s">
        <v>5</v>
      </c>
      <c r="G9" s="3">
        <v>512.29999999999995</v>
      </c>
      <c r="H9" t="s">
        <v>7</v>
      </c>
    </row>
    <row r="10" spans="1:12">
      <c r="A10" t="s">
        <v>8</v>
      </c>
      <c r="G10" s="3">
        <v>2000</v>
      </c>
      <c r="H10" t="s">
        <v>6</v>
      </c>
      <c r="L10" s="1"/>
    </row>
    <row r="11" spans="1:12">
      <c r="A11" t="s">
        <v>8</v>
      </c>
      <c r="G11" s="3">
        <v>2000</v>
      </c>
      <c r="H11" t="s">
        <v>7</v>
      </c>
    </row>
    <row r="12" spans="1:12" ht="15.75" thickBot="1">
      <c r="E12" t="s">
        <v>1</v>
      </c>
      <c r="G12" s="4">
        <f>SUM(G8:G11)</f>
        <v>5024.6000000000004</v>
      </c>
    </row>
    <row r="13" spans="1:12" ht="19.5" customHeight="1" thickTop="1"/>
    <row r="14" spans="1:12">
      <c r="A14" s="1">
        <f>+D4*60</f>
        <v>52476</v>
      </c>
      <c r="B14" s="1"/>
    </row>
    <row r="15" spans="1:12">
      <c r="A15" s="1">
        <v>20000</v>
      </c>
      <c r="B15" s="1"/>
    </row>
    <row r="16" spans="1:12">
      <c r="A16" s="1">
        <f>SUM(A14:A15)</f>
        <v>72476</v>
      </c>
      <c r="B16" s="1"/>
      <c r="C16" t="s">
        <v>9</v>
      </c>
    </row>
    <row r="18" spans="1:11">
      <c r="C18" s="6" t="s">
        <v>10</v>
      </c>
      <c r="J18" s="1"/>
    </row>
    <row r="20" spans="1:11">
      <c r="A20" s="6" t="s">
        <v>11</v>
      </c>
      <c r="C20" s="1">
        <v>30000</v>
      </c>
      <c r="D20" t="s">
        <v>19</v>
      </c>
      <c r="J20" s="7"/>
    </row>
    <row r="21" spans="1:11">
      <c r="A21" s="6" t="s">
        <v>12</v>
      </c>
      <c r="C21" s="8">
        <v>1.7500000000000002E-2</v>
      </c>
      <c r="E21" s="8">
        <v>0.21</v>
      </c>
      <c r="F21" s="10" t="s">
        <v>15</v>
      </c>
    </row>
    <row r="22" spans="1:11">
      <c r="A22" s="6" t="s">
        <v>13</v>
      </c>
      <c r="C22">
        <v>60</v>
      </c>
      <c r="D22" s="6"/>
    </row>
    <row r="23" spans="1:11">
      <c r="A23" s="6" t="s">
        <v>18</v>
      </c>
      <c r="C23" s="9">
        <f>-PMT(C21,C22,C20)</f>
        <v>811.60079417141037</v>
      </c>
      <c r="D23" s="6"/>
      <c r="E23" s="1">
        <f>SUMIF(E32:E89,"&gt;0")+H30</f>
        <v>29314.479785293719</v>
      </c>
      <c r="F23" s="6" t="s">
        <v>26</v>
      </c>
      <c r="I23">
        <f>286.6+588</f>
        <v>874.6</v>
      </c>
    </row>
    <row r="26" spans="1:11">
      <c r="C26" s="17" t="s">
        <v>16</v>
      </c>
      <c r="D26" s="18">
        <f>-SUMIF(E30:E89:F30:F89,"&lt;0")</f>
        <v>22692.768194727978</v>
      </c>
    </row>
    <row r="28" spans="1:11">
      <c r="A28" s="11" t="s">
        <v>14</v>
      </c>
      <c r="B28" s="11" t="s">
        <v>17</v>
      </c>
      <c r="C28" s="12" t="s">
        <v>20</v>
      </c>
      <c r="D28" s="11" t="s">
        <v>18</v>
      </c>
      <c r="E28" s="11" t="s">
        <v>21</v>
      </c>
      <c r="F28" s="11" t="s">
        <v>24</v>
      </c>
      <c r="G28" s="22" t="s">
        <v>22</v>
      </c>
      <c r="H28" s="11" t="s">
        <v>27</v>
      </c>
      <c r="I28" s="11" t="s">
        <v>23</v>
      </c>
      <c r="J28" s="11" t="s">
        <v>25</v>
      </c>
    </row>
    <row r="29" spans="1:11">
      <c r="A29" s="13">
        <v>0</v>
      </c>
      <c r="B29" s="13"/>
      <c r="C29" s="13"/>
      <c r="D29" s="13"/>
      <c r="E29" s="13"/>
      <c r="F29" s="13"/>
      <c r="G29" s="13"/>
      <c r="H29" s="14">
        <f>+C20</f>
        <v>30000</v>
      </c>
      <c r="I29" s="13"/>
      <c r="J29" s="13"/>
    </row>
    <row r="30" spans="1:11">
      <c r="A30" s="13">
        <v>1</v>
      </c>
      <c r="B30" s="15">
        <v>44563</v>
      </c>
      <c r="C30" s="14">
        <f>+H29</f>
        <v>30000</v>
      </c>
      <c r="D30" s="14">
        <f>+$C$23</f>
        <v>811.60079417141037</v>
      </c>
      <c r="E30" s="14">
        <f>+C30*$C$21</f>
        <v>525</v>
      </c>
      <c r="F30" s="14">
        <f>+E30*12%</f>
        <v>63</v>
      </c>
      <c r="G30" s="23">
        <f>+D30-E30+4000</f>
        <v>4286.6007941714106</v>
      </c>
      <c r="H30" s="14">
        <f>+C30-G30</f>
        <v>25713.399205828588</v>
      </c>
      <c r="I30" s="14">
        <f>+D30+F30</f>
        <v>874.60079417141037</v>
      </c>
      <c r="J30" s="14">
        <f>588+286.6</f>
        <v>874.6</v>
      </c>
    </row>
    <row r="31" spans="1:11">
      <c r="A31" s="13">
        <v>2</v>
      </c>
      <c r="B31" s="15">
        <v>44594</v>
      </c>
      <c r="C31" s="14">
        <f t="shared" ref="C31:C89" si="0">+H30</f>
        <v>25713.399205828588</v>
      </c>
      <c r="D31" s="14">
        <f t="shared" ref="D31:D89" si="1">+$C$23</f>
        <v>811.60079417141037</v>
      </c>
      <c r="E31" s="14">
        <f>+C31*$C$21</f>
        <v>449.98448610200035</v>
      </c>
      <c r="F31" s="14">
        <f t="shared" ref="F31:F89" si="2">+E31*12%</f>
        <v>53.998138332240039</v>
      </c>
      <c r="G31" s="23">
        <f t="shared" ref="G31:G89" si="3">+D31-E31</f>
        <v>361.61630806941002</v>
      </c>
      <c r="H31" s="14">
        <f t="shared" ref="H31:H89" si="4">+C31-G31</f>
        <v>25351.782897759178</v>
      </c>
      <c r="I31" s="14">
        <f t="shared" ref="I31:I89" si="5">+D31+F31</f>
        <v>865.59893250365042</v>
      </c>
      <c r="J31" s="14">
        <f>503.98+361.62</f>
        <v>865.6</v>
      </c>
    </row>
    <row r="32" spans="1:11">
      <c r="A32" s="13">
        <v>3</v>
      </c>
      <c r="B32" s="15">
        <v>44622</v>
      </c>
      <c r="C32" s="14">
        <f t="shared" si="0"/>
        <v>25351.782897759178</v>
      </c>
      <c r="D32" s="14">
        <f t="shared" si="1"/>
        <v>811.60079417141037</v>
      </c>
      <c r="E32" s="14">
        <f>+C32*$C$21</f>
        <v>443.65620071078564</v>
      </c>
      <c r="F32" s="14">
        <f t="shared" si="2"/>
        <v>53.238744085294272</v>
      </c>
      <c r="G32" s="23">
        <f t="shared" si="3"/>
        <v>367.94459346062473</v>
      </c>
      <c r="H32" s="14">
        <f t="shared" si="4"/>
        <v>24983.838304298552</v>
      </c>
      <c r="I32" s="14">
        <f t="shared" si="5"/>
        <v>864.8395382567046</v>
      </c>
      <c r="J32" s="14">
        <f>496.9+367.94</f>
        <v>864.83999999999992</v>
      </c>
      <c r="K32" s="1"/>
    </row>
    <row r="33" spans="1:10">
      <c r="A33" s="13">
        <v>4</v>
      </c>
      <c r="B33" s="15">
        <v>44653</v>
      </c>
      <c r="C33" s="14">
        <f t="shared" si="0"/>
        <v>24983.838304298552</v>
      </c>
      <c r="D33" s="14">
        <f t="shared" si="1"/>
        <v>811.60079417141037</v>
      </c>
      <c r="E33" s="14">
        <f>+C33*$C$21</f>
        <v>437.21717032522469</v>
      </c>
      <c r="F33" s="14">
        <f t="shared" si="2"/>
        <v>52.466060439026961</v>
      </c>
      <c r="G33" s="23">
        <f t="shared" si="3"/>
        <v>374.38362384618569</v>
      </c>
      <c r="H33" s="14">
        <f t="shared" si="4"/>
        <v>24609.454680452367</v>
      </c>
      <c r="I33" s="14">
        <f t="shared" si="5"/>
        <v>864.0668546104373</v>
      </c>
      <c r="J33" s="14"/>
    </row>
    <row r="34" spans="1:10">
      <c r="A34" s="13">
        <v>5</v>
      </c>
      <c r="B34" s="15">
        <v>44683</v>
      </c>
      <c r="C34" s="14">
        <f t="shared" si="0"/>
        <v>24609.454680452367</v>
      </c>
      <c r="D34" s="14">
        <f t="shared" si="1"/>
        <v>811.60079417141037</v>
      </c>
      <c r="E34" s="14">
        <f>+C34*$C$21</f>
        <v>430.66545690791645</v>
      </c>
      <c r="F34" s="14">
        <f t="shared" si="2"/>
        <v>51.679854828949971</v>
      </c>
      <c r="G34" s="23">
        <f t="shared" si="3"/>
        <v>380.93533726349392</v>
      </c>
      <c r="H34" s="14">
        <f t="shared" si="4"/>
        <v>24228.519343188873</v>
      </c>
      <c r="I34" s="14">
        <f t="shared" si="5"/>
        <v>863.28064900036031</v>
      </c>
      <c r="J34" s="14"/>
    </row>
    <row r="35" spans="1:10">
      <c r="A35" s="13">
        <v>6</v>
      </c>
      <c r="B35" s="15">
        <v>44714</v>
      </c>
      <c r="C35" s="14">
        <f t="shared" si="0"/>
        <v>24228.519343188873</v>
      </c>
      <c r="D35" s="14">
        <f t="shared" si="1"/>
        <v>811.60079417141037</v>
      </c>
      <c r="E35" s="14">
        <f>+C35*$C$21</f>
        <v>423.99908850580533</v>
      </c>
      <c r="F35" s="14">
        <f t="shared" si="2"/>
        <v>50.879890620696635</v>
      </c>
      <c r="G35" s="23">
        <f t="shared" si="3"/>
        <v>387.60170566560504</v>
      </c>
      <c r="H35" s="14">
        <f t="shared" si="4"/>
        <v>23840.917637523267</v>
      </c>
      <c r="I35" s="14">
        <f t="shared" si="5"/>
        <v>862.48068479210701</v>
      </c>
      <c r="J35" s="14"/>
    </row>
    <row r="36" spans="1:10">
      <c r="A36" s="13">
        <v>7</v>
      </c>
      <c r="B36" s="15">
        <v>44744</v>
      </c>
      <c r="C36" s="14">
        <f t="shared" si="0"/>
        <v>23840.917637523267</v>
      </c>
      <c r="D36" s="14">
        <f t="shared" si="1"/>
        <v>811.60079417141037</v>
      </c>
      <c r="E36" s="14">
        <f>+C36*$C$21</f>
        <v>417.2160586566572</v>
      </c>
      <c r="F36" s="14">
        <f t="shared" si="2"/>
        <v>50.065927038798861</v>
      </c>
      <c r="G36" s="23">
        <f t="shared" si="3"/>
        <v>394.38473551475317</v>
      </c>
      <c r="H36" s="14">
        <f t="shared" si="4"/>
        <v>23446.532902008516</v>
      </c>
      <c r="I36" s="14">
        <f t="shared" si="5"/>
        <v>861.66672121020929</v>
      </c>
      <c r="J36" s="14"/>
    </row>
    <row r="37" spans="1:10">
      <c r="A37" s="13">
        <v>8</v>
      </c>
      <c r="B37" s="15">
        <v>44775</v>
      </c>
      <c r="C37" s="14">
        <f t="shared" si="0"/>
        <v>23446.532902008516</v>
      </c>
      <c r="D37" s="14">
        <f t="shared" si="1"/>
        <v>811.60079417141037</v>
      </c>
      <c r="E37" s="14">
        <f>+C37*$C$21</f>
        <v>410.31432578514904</v>
      </c>
      <c r="F37" s="14">
        <f t="shared" si="2"/>
        <v>49.23771909421788</v>
      </c>
      <c r="G37" s="23">
        <f>+D37-E37+10000</f>
        <v>10401.286468386261</v>
      </c>
      <c r="H37" s="14">
        <f t="shared" si="4"/>
        <v>13045.246433622255</v>
      </c>
      <c r="I37" s="14">
        <f>+D37+F37</f>
        <v>860.83851326562831</v>
      </c>
      <c r="J37" s="14"/>
    </row>
    <row r="38" spans="1:10">
      <c r="A38" s="13">
        <v>9</v>
      </c>
      <c r="B38" s="15">
        <v>44806</v>
      </c>
      <c r="C38" s="14">
        <f t="shared" si="0"/>
        <v>13045.246433622255</v>
      </c>
      <c r="D38" s="14">
        <f t="shared" si="1"/>
        <v>811.60079417141037</v>
      </c>
      <c r="E38" s="14">
        <f>+C38*$C$21</f>
        <v>228.29181258838949</v>
      </c>
      <c r="F38" s="14">
        <f t="shared" si="2"/>
        <v>27.395017510606738</v>
      </c>
      <c r="G38" s="23">
        <f t="shared" si="3"/>
        <v>583.30898158302091</v>
      </c>
      <c r="H38" s="14">
        <f t="shared" si="4"/>
        <v>12461.937452039234</v>
      </c>
      <c r="I38" s="14">
        <f t="shared" si="5"/>
        <v>838.99581168201712</v>
      </c>
      <c r="J38" s="14"/>
    </row>
    <row r="39" spans="1:10">
      <c r="A39" s="13">
        <v>10</v>
      </c>
      <c r="B39" s="15">
        <v>44836</v>
      </c>
      <c r="C39" s="14">
        <f t="shared" si="0"/>
        <v>12461.937452039234</v>
      </c>
      <c r="D39" s="14">
        <f t="shared" si="1"/>
        <v>811.60079417141037</v>
      </c>
      <c r="E39" s="14">
        <f>+C39*$C$21</f>
        <v>218.08390541068661</v>
      </c>
      <c r="F39" s="14">
        <f t="shared" si="2"/>
        <v>26.170068649282392</v>
      </c>
      <c r="G39" s="23">
        <f t="shared" si="3"/>
        <v>593.51688876072376</v>
      </c>
      <c r="H39" s="14">
        <f t="shared" si="4"/>
        <v>11868.420563278511</v>
      </c>
      <c r="I39" s="14">
        <f t="shared" si="5"/>
        <v>837.77086282069274</v>
      </c>
      <c r="J39" s="14"/>
    </row>
    <row r="40" spans="1:10">
      <c r="A40" s="13">
        <v>11</v>
      </c>
      <c r="B40" s="15">
        <v>44867</v>
      </c>
      <c r="C40" s="14">
        <f t="shared" si="0"/>
        <v>11868.420563278511</v>
      </c>
      <c r="D40" s="14">
        <f t="shared" si="1"/>
        <v>811.60079417141037</v>
      </c>
      <c r="E40" s="14">
        <f>+C40*$C$21</f>
        <v>207.69735985737395</v>
      </c>
      <c r="F40" s="14">
        <f t="shared" si="2"/>
        <v>24.923683182884872</v>
      </c>
      <c r="G40" s="23">
        <f t="shared" si="3"/>
        <v>603.90343431403642</v>
      </c>
      <c r="H40" s="14">
        <f t="shared" si="4"/>
        <v>11264.517128964475</v>
      </c>
      <c r="I40" s="14">
        <f t="shared" si="5"/>
        <v>836.52447735429519</v>
      </c>
      <c r="J40" s="14"/>
    </row>
    <row r="41" spans="1:10">
      <c r="A41" s="13">
        <v>12</v>
      </c>
      <c r="B41" s="15">
        <v>44897</v>
      </c>
      <c r="C41" s="14">
        <f t="shared" si="0"/>
        <v>11264.517128964475</v>
      </c>
      <c r="D41" s="14">
        <f t="shared" si="1"/>
        <v>811.60079417141037</v>
      </c>
      <c r="E41" s="14">
        <f>+C41*$C$21</f>
        <v>197.12904975687832</v>
      </c>
      <c r="F41" s="14">
        <f t="shared" si="2"/>
        <v>23.655485970825396</v>
      </c>
      <c r="G41" s="23">
        <f t="shared" si="3"/>
        <v>614.47174441453205</v>
      </c>
      <c r="H41" s="14">
        <f t="shared" si="4"/>
        <v>10650.045384549943</v>
      </c>
      <c r="I41" s="14">
        <f t="shared" si="5"/>
        <v>835.25628014223571</v>
      </c>
      <c r="J41" s="14"/>
    </row>
    <row r="42" spans="1:10">
      <c r="A42" s="13">
        <v>13</v>
      </c>
      <c r="B42" s="15">
        <v>44928</v>
      </c>
      <c r="C42" s="14">
        <f t="shared" si="0"/>
        <v>10650.045384549943</v>
      </c>
      <c r="D42" s="14">
        <f t="shared" si="1"/>
        <v>811.60079417141037</v>
      </c>
      <c r="E42" s="14">
        <f>+C42*$C$21</f>
        <v>186.37579422962403</v>
      </c>
      <c r="F42" s="14">
        <f t="shared" si="2"/>
        <v>22.365095307554885</v>
      </c>
      <c r="G42" s="23">
        <f>+D42-E42+10000</f>
        <v>10625.224999941787</v>
      </c>
      <c r="H42" s="14">
        <f>+C42-G42</f>
        <v>24.820384608156019</v>
      </c>
      <c r="I42" s="14">
        <f t="shared" si="5"/>
        <v>833.96588947896521</v>
      </c>
      <c r="J42" s="14"/>
    </row>
    <row r="43" spans="1:10">
      <c r="A43" s="13">
        <v>14</v>
      </c>
      <c r="B43" s="15">
        <v>44959</v>
      </c>
      <c r="C43" s="14">
        <f t="shared" si="0"/>
        <v>24.820384608156019</v>
      </c>
      <c r="D43" s="14">
        <f t="shared" si="1"/>
        <v>811.60079417141037</v>
      </c>
      <c r="E43" s="14">
        <f>+C43*$C$21</f>
        <v>0.43435673064273039</v>
      </c>
      <c r="F43" s="14">
        <f t="shared" si="2"/>
        <v>5.2122807677127646E-2</v>
      </c>
      <c r="G43" s="23">
        <f t="shared" si="3"/>
        <v>811.1664374407676</v>
      </c>
      <c r="H43" s="14">
        <f t="shared" si="4"/>
        <v>-786.34605283261158</v>
      </c>
      <c r="I43" s="14">
        <f t="shared" si="5"/>
        <v>811.65291697908754</v>
      </c>
      <c r="J43" s="14"/>
    </row>
    <row r="44" spans="1:10">
      <c r="A44" s="13">
        <v>15</v>
      </c>
      <c r="B44" s="15">
        <v>44987</v>
      </c>
      <c r="C44" s="14">
        <f t="shared" si="0"/>
        <v>-786.34605283261158</v>
      </c>
      <c r="D44" s="14">
        <f t="shared" si="1"/>
        <v>811.60079417141037</v>
      </c>
      <c r="E44" s="14">
        <f>+C44*$C$21</f>
        <v>-13.761055924570703</v>
      </c>
      <c r="F44" s="14">
        <f t="shared" si="2"/>
        <v>-1.6513267109484844</v>
      </c>
      <c r="G44" s="23">
        <f t="shared" si="3"/>
        <v>825.36185009598103</v>
      </c>
      <c r="H44" s="14">
        <f t="shared" si="4"/>
        <v>-1611.7079029285926</v>
      </c>
      <c r="I44" s="14">
        <f t="shared" si="5"/>
        <v>809.94946746046185</v>
      </c>
      <c r="J44" s="14"/>
    </row>
    <row r="45" spans="1:10">
      <c r="A45" s="13">
        <v>16</v>
      </c>
      <c r="B45" s="15">
        <v>45018</v>
      </c>
      <c r="C45" s="14">
        <f t="shared" si="0"/>
        <v>-1611.7079029285926</v>
      </c>
      <c r="D45" s="14">
        <f t="shared" si="1"/>
        <v>811.60079417141037</v>
      </c>
      <c r="E45" s="14">
        <f>+C45*$C$21</f>
        <v>-28.204888301250374</v>
      </c>
      <c r="F45" s="14">
        <f t="shared" si="2"/>
        <v>-3.384586596150045</v>
      </c>
      <c r="G45" s="23">
        <f t="shared" si="3"/>
        <v>839.80568247266069</v>
      </c>
      <c r="H45" s="14">
        <f t="shared" si="4"/>
        <v>-2451.5135854012533</v>
      </c>
      <c r="I45" s="14">
        <f t="shared" si="5"/>
        <v>808.21620757526034</v>
      </c>
      <c r="J45" s="14"/>
    </row>
    <row r="46" spans="1:10">
      <c r="A46" s="13">
        <v>17</v>
      </c>
      <c r="B46" s="15">
        <v>45048</v>
      </c>
      <c r="C46" s="14">
        <f t="shared" si="0"/>
        <v>-2451.5135854012533</v>
      </c>
      <c r="D46" s="14">
        <f t="shared" si="1"/>
        <v>811.60079417141037</v>
      </c>
      <c r="E46" s="14">
        <f>+C46*$C$21</f>
        <v>-42.901487744521937</v>
      </c>
      <c r="F46" s="14">
        <f t="shared" si="2"/>
        <v>-5.1481785293426325</v>
      </c>
      <c r="G46" s="23">
        <f t="shared" si="3"/>
        <v>854.50228191593226</v>
      </c>
      <c r="H46" s="14">
        <f t="shared" si="4"/>
        <v>-3306.0158673171854</v>
      </c>
      <c r="I46" s="14">
        <f t="shared" si="5"/>
        <v>806.45261564206771</v>
      </c>
      <c r="J46" s="14"/>
    </row>
    <row r="47" spans="1:10">
      <c r="A47" s="13">
        <v>18</v>
      </c>
      <c r="B47" s="15">
        <v>45079</v>
      </c>
      <c r="C47" s="14">
        <f t="shared" si="0"/>
        <v>-3306.0158673171854</v>
      </c>
      <c r="D47" s="14">
        <f t="shared" si="1"/>
        <v>811.60079417141037</v>
      </c>
      <c r="E47" s="14">
        <f>+C47*$C$21</f>
        <v>-57.855277678050747</v>
      </c>
      <c r="F47" s="14">
        <f t="shared" si="2"/>
        <v>-6.9426333213660891</v>
      </c>
      <c r="G47" s="23">
        <f t="shared" si="3"/>
        <v>869.45607184946107</v>
      </c>
      <c r="H47" s="14">
        <f t="shared" si="4"/>
        <v>-4175.4719391666467</v>
      </c>
      <c r="I47" s="14">
        <f t="shared" si="5"/>
        <v>804.65816085004428</v>
      </c>
      <c r="J47" s="14"/>
    </row>
    <row r="48" spans="1:10">
      <c r="A48" s="13">
        <v>19</v>
      </c>
      <c r="B48" s="15">
        <v>45109</v>
      </c>
      <c r="C48" s="14">
        <f t="shared" si="0"/>
        <v>-4175.4719391666467</v>
      </c>
      <c r="D48" s="14">
        <f t="shared" si="1"/>
        <v>811.60079417141037</v>
      </c>
      <c r="E48" s="14">
        <f>+C48*$C$21</f>
        <v>-73.070758935416322</v>
      </c>
      <c r="F48" s="14">
        <f t="shared" si="2"/>
        <v>-8.7684910722499581</v>
      </c>
      <c r="G48" s="23">
        <f t="shared" si="3"/>
        <v>884.67155310682665</v>
      </c>
      <c r="H48" s="14">
        <f t="shared" si="4"/>
        <v>-5060.1434922734734</v>
      </c>
      <c r="I48" s="14">
        <f t="shared" si="5"/>
        <v>802.83230309916041</v>
      </c>
      <c r="J48" s="14"/>
    </row>
    <row r="49" spans="1:10">
      <c r="A49" s="13">
        <v>20</v>
      </c>
      <c r="B49" s="15">
        <v>45140</v>
      </c>
      <c r="C49" s="14">
        <f t="shared" si="0"/>
        <v>-5060.1434922734734</v>
      </c>
      <c r="D49" s="14">
        <f t="shared" si="1"/>
        <v>811.60079417141037</v>
      </c>
      <c r="E49" s="14">
        <f>+C49*$C$21</f>
        <v>-88.552511114785787</v>
      </c>
      <c r="F49" s="14">
        <f t="shared" si="2"/>
        <v>-10.626301333774293</v>
      </c>
      <c r="G49" s="23">
        <f t="shared" si="3"/>
        <v>900.1533052861962</v>
      </c>
      <c r="H49" s="14">
        <f t="shared" si="4"/>
        <v>-5960.2967975596694</v>
      </c>
      <c r="I49" s="14">
        <f t="shared" si="5"/>
        <v>800.97449283763603</v>
      </c>
      <c r="J49" s="14"/>
    </row>
    <row r="50" spans="1:10">
      <c r="A50" s="13">
        <v>21</v>
      </c>
      <c r="B50" s="15">
        <v>45171</v>
      </c>
      <c r="C50" s="14">
        <f t="shared" si="0"/>
        <v>-5960.2967975596694</v>
      </c>
      <c r="D50" s="14">
        <f t="shared" si="1"/>
        <v>811.60079417141037</v>
      </c>
      <c r="E50" s="14">
        <f>+C50*$C$21</f>
        <v>-104.30519395729422</v>
      </c>
      <c r="F50" s="14">
        <f t="shared" si="2"/>
        <v>-12.516623274875306</v>
      </c>
      <c r="G50" s="23">
        <f t="shared" si="3"/>
        <v>915.90598812870462</v>
      </c>
      <c r="H50" s="14">
        <f t="shared" si="4"/>
        <v>-6876.2027856883742</v>
      </c>
      <c r="I50" s="14">
        <f t="shared" si="5"/>
        <v>799.08417089653506</v>
      </c>
      <c r="J50" s="14"/>
    </row>
    <row r="51" spans="1:10">
      <c r="A51" s="13">
        <v>22</v>
      </c>
      <c r="B51" s="15">
        <v>45201</v>
      </c>
      <c r="C51" s="14">
        <f t="shared" si="0"/>
        <v>-6876.2027856883742</v>
      </c>
      <c r="D51" s="14">
        <f t="shared" si="1"/>
        <v>811.60079417141037</v>
      </c>
      <c r="E51" s="14">
        <f>+C51*$C$21</f>
        <v>-120.33354874954657</v>
      </c>
      <c r="F51" s="14">
        <f t="shared" si="2"/>
        <v>-14.440025849945588</v>
      </c>
      <c r="G51" s="23">
        <f t="shared" si="3"/>
        <v>931.93434292095696</v>
      </c>
      <c r="H51" s="14">
        <f t="shared" si="4"/>
        <v>-7808.1371286093308</v>
      </c>
      <c r="I51" s="14">
        <f t="shared" si="5"/>
        <v>797.16076832146473</v>
      </c>
      <c r="J51" s="14"/>
    </row>
    <row r="52" spans="1:10">
      <c r="A52" s="13">
        <v>23</v>
      </c>
      <c r="B52" s="15">
        <v>45232</v>
      </c>
      <c r="C52" s="14">
        <f t="shared" si="0"/>
        <v>-7808.1371286093308</v>
      </c>
      <c r="D52" s="14">
        <f t="shared" si="1"/>
        <v>811.60079417141037</v>
      </c>
      <c r="E52" s="14">
        <f>+C52*$C$21</f>
        <v>-136.64239975066332</v>
      </c>
      <c r="F52" s="14">
        <f t="shared" si="2"/>
        <v>-16.397087970079596</v>
      </c>
      <c r="G52" s="23">
        <f t="shared" si="3"/>
        <v>948.24319392207371</v>
      </c>
      <c r="H52" s="14">
        <f t="shared" si="4"/>
        <v>-8756.3803225314041</v>
      </c>
      <c r="I52" s="14">
        <f t="shared" si="5"/>
        <v>795.20370620133076</v>
      </c>
      <c r="J52" s="14"/>
    </row>
    <row r="53" spans="1:10">
      <c r="A53" s="13">
        <v>24</v>
      </c>
      <c r="B53" s="15">
        <v>45262</v>
      </c>
      <c r="C53" s="14">
        <f t="shared" si="0"/>
        <v>-8756.3803225314041</v>
      </c>
      <c r="D53" s="14">
        <f t="shared" si="1"/>
        <v>811.60079417141037</v>
      </c>
      <c r="E53" s="14">
        <f>+C53*$C$21</f>
        <v>-153.23665564429959</v>
      </c>
      <c r="F53" s="14">
        <f t="shared" si="2"/>
        <v>-18.388398677315951</v>
      </c>
      <c r="G53" s="23">
        <f t="shared" si="3"/>
        <v>964.83744981570999</v>
      </c>
      <c r="H53" s="14">
        <f t="shared" si="4"/>
        <v>-9721.2177723471141</v>
      </c>
      <c r="I53" s="14">
        <f t="shared" si="5"/>
        <v>793.21239549409438</v>
      </c>
      <c r="J53" s="14"/>
    </row>
    <row r="54" spans="1:10">
      <c r="A54" s="13">
        <v>25</v>
      </c>
      <c r="B54" s="15">
        <v>45293</v>
      </c>
      <c r="C54" s="14">
        <f t="shared" si="0"/>
        <v>-9721.2177723471141</v>
      </c>
      <c r="D54" s="14">
        <f t="shared" si="1"/>
        <v>811.60079417141037</v>
      </c>
      <c r="E54" s="14">
        <f>+C54*$C$21</f>
        <v>-170.12131101607451</v>
      </c>
      <c r="F54" s="14">
        <f t="shared" si="2"/>
        <v>-20.414557321928942</v>
      </c>
      <c r="G54" s="23">
        <f t="shared" si="3"/>
        <v>981.72210518748489</v>
      </c>
      <c r="H54" s="14">
        <f t="shared" si="4"/>
        <v>-10702.939877534598</v>
      </c>
      <c r="I54" s="14">
        <f t="shared" si="5"/>
        <v>791.18623684948147</v>
      </c>
      <c r="J54" s="14"/>
    </row>
    <row r="55" spans="1:10">
      <c r="A55" s="13">
        <v>26</v>
      </c>
      <c r="B55" s="15">
        <v>45324</v>
      </c>
      <c r="C55" s="14">
        <f t="shared" si="0"/>
        <v>-10702.939877534598</v>
      </c>
      <c r="D55" s="14">
        <f t="shared" si="1"/>
        <v>811.60079417141037</v>
      </c>
      <c r="E55" s="14">
        <f>+C55*$C$21</f>
        <v>-187.30144785685548</v>
      </c>
      <c r="F55" s="14">
        <f t="shared" si="2"/>
        <v>-22.476173742822656</v>
      </c>
      <c r="G55" s="23">
        <f t="shared" si="3"/>
        <v>998.90224202826585</v>
      </c>
      <c r="H55" s="14">
        <f t="shared" si="4"/>
        <v>-11701.842119562863</v>
      </c>
      <c r="I55" s="14">
        <f t="shared" si="5"/>
        <v>789.12462042858772</v>
      </c>
      <c r="J55" s="14"/>
    </row>
    <row r="56" spans="1:10">
      <c r="A56" s="13">
        <v>27</v>
      </c>
      <c r="B56" s="15">
        <v>45353</v>
      </c>
      <c r="C56" s="14">
        <f t="shared" si="0"/>
        <v>-11701.842119562863</v>
      </c>
      <c r="D56" s="14">
        <f t="shared" si="1"/>
        <v>811.60079417141037</v>
      </c>
      <c r="E56" s="14">
        <f>+C56*$C$21</f>
        <v>-204.78223709235013</v>
      </c>
      <c r="F56" s="14">
        <f t="shared" si="2"/>
        <v>-24.573868451082014</v>
      </c>
      <c r="G56" s="23">
        <f t="shared" si="3"/>
        <v>1016.3830312637605</v>
      </c>
      <c r="H56" s="14">
        <f t="shared" si="4"/>
        <v>-12718.225150826624</v>
      </c>
      <c r="I56" s="14">
        <f t="shared" si="5"/>
        <v>787.02692572032834</v>
      </c>
      <c r="J56" s="14"/>
    </row>
    <row r="57" spans="1:10">
      <c r="A57" s="13">
        <v>28</v>
      </c>
      <c r="B57" s="15">
        <v>45384</v>
      </c>
      <c r="C57" s="14">
        <f t="shared" si="0"/>
        <v>-12718.225150826624</v>
      </c>
      <c r="D57" s="14">
        <f t="shared" si="1"/>
        <v>811.60079417141037</v>
      </c>
      <c r="E57" s="14">
        <f>+C57*$C$21</f>
        <v>-222.56894013946592</v>
      </c>
      <c r="F57" s="14">
        <f t="shared" si="2"/>
        <v>-26.70827281673591</v>
      </c>
      <c r="G57" s="23">
        <f t="shared" si="3"/>
        <v>1034.1697343108763</v>
      </c>
      <c r="H57" s="14">
        <f t="shared" si="4"/>
        <v>-13752.394885137499</v>
      </c>
      <c r="I57" s="14">
        <f t="shared" si="5"/>
        <v>784.8925213546745</v>
      </c>
      <c r="J57" s="14"/>
    </row>
    <row r="58" spans="1:10">
      <c r="A58" s="13">
        <v>29</v>
      </c>
      <c r="B58" s="15">
        <v>45414</v>
      </c>
      <c r="C58" s="14">
        <f t="shared" si="0"/>
        <v>-13752.394885137499</v>
      </c>
      <c r="D58" s="14">
        <f t="shared" si="1"/>
        <v>811.60079417141037</v>
      </c>
      <c r="E58" s="14">
        <f>+C58*$C$21</f>
        <v>-240.66691048990626</v>
      </c>
      <c r="F58" s="14">
        <f t="shared" si="2"/>
        <v>-28.880029258788749</v>
      </c>
      <c r="G58" s="23">
        <f t="shared" si="3"/>
        <v>1052.2677046613167</v>
      </c>
      <c r="H58" s="14">
        <f t="shared" si="4"/>
        <v>-14804.662589798816</v>
      </c>
      <c r="I58" s="14">
        <f t="shared" si="5"/>
        <v>782.72076491262158</v>
      </c>
      <c r="J58" s="14"/>
    </row>
    <row r="59" spans="1:10">
      <c r="A59" s="13">
        <v>30</v>
      </c>
      <c r="B59" s="15">
        <v>45445</v>
      </c>
      <c r="C59" s="14">
        <f t="shared" si="0"/>
        <v>-14804.662589798816</v>
      </c>
      <c r="D59" s="14">
        <f t="shared" si="1"/>
        <v>811.60079417141037</v>
      </c>
      <c r="E59" s="14">
        <f>+C59*$C$21</f>
        <v>-259.08159532147931</v>
      </c>
      <c r="F59" s="14">
        <f t="shared" si="2"/>
        <v>-31.089791438577517</v>
      </c>
      <c r="G59" s="23">
        <f t="shared" si="3"/>
        <v>1070.6823894928898</v>
      </c>
      <c r="H59" s="14">
        <f t="shared" si="4"/>
        <v>-15875.344979291705</v>
      </c>
      <c r="I59" s="14">
        <f t="shared" si="5"/>
        <v>780.51100273283282</v>
      </c>
      <c r="J59" s="14"/>
    </row>
    <row r="60" spans="1:10">
      <c r="A60" s="13">
        <v>31</v>
      </c>
      <c r="B60" s="15">
        <v>45475</v>
      </c>
      <c r="C60" s="14">
        <f t="shared" si="0"/>
        <v>-15875.344979291705</v>
      </c>
      <c r="D60" s="14">
        <f t="shared" si="1"/>
        <v>811.60079417141037</v>
      </c>
      <c r="E60" s="14">
        <f>+C60*$C$21</f>
        <v>-277.81853713760489</v>
      </c>
      <c r="F60" s="14">
        <f t="shared" si="2"/>
        <v>-33.338224456512584</v>
      </c>
      <c r="G60" s="23">
        <f t="shared" si="3"/>
        <v>1089.4193313090152</v>
      </c>
      <c r="H60" s="14">
        <f t="shared" si="4"/>
        <v>-16964.76431060072</v>
      </c>
      <c r="I60" s="14">
        <f t="shared" si="5"/>
        <v>778.26256971489784</v>
      </c>
      <c r="J60" s="14"/>
    </row>
    <row r="61" spans="1:10">
      <c r="A61" s="13">
        <v>32</v>
      </c>
      <c r="B61" s="15">
        <v>45506</v>
      </c>
      <c r="C61" s="14">
        <f t="shared" si="0"/>
        <v>-16964.76431060072</v>
      </c>
      <c r="D61" s="14">
        <f t="shared" si="1"/>
        <v>811.60079417141037</v>
      </c>
      <c r="E61" s="14">
        <f>+C61*$C$21</f>
        <v>-296.88337543551262</v>
      </c>
      <c r="F61" s="14">
        <f t="shared" si="2"/>
        <v>-35.626005052261512</v>
      </c>
      <c r="G61" s="23">
        <f t="shared" si="3"/>
        <v>1108.4841696069229</v>
      </c>
      <c r="H61" s="14">
        <f t="shared" si="4"/>
        <v>-18073.248480207643</v>
      </c>
      <c r="I61" s="14">
        <f t="shared" si="5"/>
        <v>775.97478911914891</v>
      </c>
      <c r="J61" s="14"/>
    </row>
    <row r="62" spans="1:10">
      <c r="A62" s="13">
        <v>33</v>
      </c>
      <c r="B62" s="15">
        <v>45537</v>
      </c>
      <c r="C62" s="14">
        <f t="shared" si="0"/>
        <v>-18073.248480207643</v>
      </c>
      <c r="D62" s="14">
        <f t="shared" si="1"/>
        <v>811.60079417141037</v>
      </c>
      <c r="E62" s="14">
        <f>+C62*$C$21</f>
        <v>-316.28184840363377</v>
      </c>
      <c r="F62" s="14">
        <f t="shared" si="2"/>
        <v>-37.953821808436054</v>
      </c>
      <c r="G62" s="23">
        <f t="shared" si="3"/>
        <v>1127.8826425750442</v>
      </c>
      <c r="H62" s="14">
        <f t="shared" si="4"/>
        <v>-19201.131122782688</v>
      </c>
      <c r="I62" s="14">
        <f t="shared" si="5"/>
        <v>773.64697236297434</v>
      </c>
      <c r="J62" s="14"/>
    </row>
    <row r="63" spans="1:10">
      <c r="A63" s="13">
        <v>34</v>
      </c>
      <c r="B63" s="15">
        <v>45567</v>
      </c>
      <c r="C63" s="14">
        <f t="shared" si="0"/>
        <v>-19201.131122782688</v>
      </c>
      <c r="D63" s="14">
        <f t="shared" si="1"/>
        <v>811.60079417141037</v>
      </c>
      <c r="E63" s="14">
        <f>+C63*$C$21</f>
        <v>-336.01979464869709</v>
      </c>
      <c r="F63" s="14">
        <f t="shared" si="2"/>
        <v>-40.322375357843647</v>
      </c>
      <c r="G63" s="23">
        <f t="shared" si="3"/>
        <v>1147.6205888201075</v>
      </c>
      <c r="H63" s="14">
        <f t="shared" si="4"/>
        <v>-20348.751711602796</v>
      </c>
      <c r="I63" s="14">
        <f t="shared" si="5"/>
        <v>771.27841881356676</v>
      </c>
      <c r="J63" s="14"/>
    </row>
    <row r="64" spans="1:10">
      <c r="A64" s="13">
        <v>35</v>
      </c>
      <c r="B64" s="15">
        <v>45598</v>
      </c>
      <c r="C64" s="14">
        <f t="shared" si="0"/>
        <v>-20348.751711602796</v>
      </c>
      <c r="D64" s="14">
        <f t="shared" si="1"/>
        <v>811.60079417141037</v>
      </c>
      <c r="E64" s="14">
        <f>+C64*$C$21</f>
        <v>-356.10315495304894</v>
      </c>
      <c r="F64" s="14">
        <f t="shared" si="2"/>
        <v>-42.732378594365869</v>
      </c>
      <c r="G64" s="23">
        <f t="shared" si="3"/>
        <v>1167.7039491244593</v>
      </c>
      <c r="H64" s="14">
        <f t="shared" si="4"/>
        <v>-21516.455660727253</v>
      </c>
      <c r="I64" s="14">
        <f t="shared" si="5"/>
        <v>768.86841557704452</v>
      </c>
      <c r="J64" s="14"/>
    </row>
    <row r="65" spans="1:10">
      <c r="A65" s="13">
        <v>36</v>
      </c>
      <c r="B65" s="15">
        <v>45628</v>
      </c>
      <c r="C65" s="14">
        <f t="shared" si="0"/>
        <v>-21516.455660727253</v>
      </c>
      <c r="D65" s="14">
        <f t="shared" si="1"/>
        <v>811.60079417141037</v>
      </c>
      <c r="E65" s="14">
        <f>+C65*$C$21</f>
        <v>-376.53797406272696</v>
      </c>
      <c r="F65" s="14">
        <f t="shared" si="2"/>
        <v>-45.184556887527236</v>
      </c>
      <c r="G65" s="23">
        <f t="shared" si="3"/>
        <v>1188.1387682341374</v>
      </c>
      <c r="H65" s="14">
        <f t="shared" si="4"/>
        <v>-22704.594428961391</v>
      </c>
      <c r="I65" s="14">
        <f t="shared" si="5"/>
        <v>766.41623728388311</v>
      </c>
      <c r="J65" s="14"/>
    </row>
    <row r="66" spans="1:10">
      <c r="A66" s="13">
        <v>37</v>
      </c>
      <c r="B66" s="15">
        <v>45659</v>
      </c>
      <c r="C66" s="14">
        <f t="shared" si="0"/>
        <v>-22704.594428961391</v>
      </c>
      <c r="D66" s="14">
        <f t="shared" si="1"/>
        <v>811.60079417141037</v>
      </c>
      <c r="E66" s="14">
        <f>+C66*$C$21</f>
        <v>-397.33040250682438</v>
      </c>
      <c r="F66" s="14">
        <f t="shared" si="2"/>
        <v>-47.679648300818926</v>
      </c>
      <c r="G66" s="23">
        <f t="shared" si="3"/>
        <v>1208.9311966782348</v>
      </c>
      <c r="H66" s="14">
        <f t="shared" si="4"/>
        <v>-23913.525625639624</v>
      </c>
      <c r="I66" s="14">
        <f t="shared" si="5"/>
        <v>763.92114587059143</v>
      </c>
      <c r="J66" s="14"/>
    </row>
    <row r="67" spans="1:10">
      <c r="A67" s="13">
        <v>38</v>
      </c>
      <c r="B67" s="15">
        <v>45690</v>
      </c>
      <c r="C67" s="14">
        <f t="shared" si="0"/>
        <v>-23913.525625639624</v>
      </c>
      <c r="D67" s="14">
        <f t="shared" si="1"/>
        <v>811.60079417141037</v>
      </c>
      <c r="E67" s="14">
        <f>+C67*$C$21</f>
        <v>-418.48669844869346</v>
      </c>
      <c r="F67" s="14">
        <f t="shared" si="2"/>
        <v>-50.21840381384321</v>
      </c>
      <c r="G67" s="23">
        <f t="shared" si="3"/>
        <v>1230.0874926201038</v>
      </c>
      <c r="H67" s="14">
        <f t="shared" si="4"/>
        <v>-25143.613118259727</v>
      </c>
      <c r="I67" s="14">
        <f t="shared" si="5"/>
        <v>761.38239035756715</v>
      </c>
      <c r="J67" s="14"/>
    </row>
    <row r="68" spans="1:10">
      <c r="A68" s="13">
        <v>39</v>
      </c>
      <c r="B68" s="15">
        <v>45718</v>
      </c>
      <c r="C68" s="14">
        <f t="shared" si="0"/>
        <v>-25143.613118259727</v>
      </c>
      <c r="D68" s="14">
        <f t="shared" si="1"/>
        <v>811.60079417141037</v>
      </c>
      <c r="E68" s="14">
        <f>+C68*$C$21</f>
        <v>-440.01322956954527</v>
      </c>
      <c r="F68" s="14">
        <f t="shared" si="2"/>
        <v>-52.801587548345431</v>
      </c>
      <c r="G68" s="23">
        <f t="shared" si="3"/>
        <v>1251.6140237409556</v>
      </c>
      <c r="H68" s="14">
        <f t="shared" si="4"/>
        <v>-26395.227142000684</v>
      </c>
      <c r="I68" s="14">
        <f t="shared" si="5"/>
        <v>758.79920662306495</v>
      </c>
      <c r="J68" s="14"/>
    </row>
    <row r="69" spans="1:10">
      <c r="A69" s="13">
        <v>40</v>
      </c>
      <c r="B69" s="15">
        <v>45749</v>
      </c>
      <c r="C69" s="14">
        <f t="shared" si="0"/>
        <v>-26395.227142000684</v>
      </c>
      <c r="D69" s="14">
        <f t="shared" si="1"/>
        <v>811.60079417141037</v>
      </c>
      <c r="E69" s="14">
        <f>+C69*$C$21</f>
        <v>-461.91647498501203</v>
      </c>
      <c r="F69" s="14">
        <f t="shared" si="2"/>
        <v>-55.42997699820144</v>
      </c>
      <c r="G69" s="23">
        <f t="shared" si="3"/>
        <v>1273.5172691564223</v>
      </c>
      <c r="H69" s="14">
        <f t="shared" si="4"/>
        <v>-27668.744411157106</v>
      </c>
      <c r="I69" s="14">
        <f t="shared" si="5"/>
        <v>756.17081717320889</v>
      </c>
      <c r="J69" s="14"/>
    </row>
    <row r="70" spans="1:10">
      <c r="A70" s="13">
        <v>41</v>
      </c>
      <c r="B70" s="15">
        <v>45779</v>
      </c>
      <c r="C70" s="14">
        <f t="shared" si="0"/>
        <v>-27668.744411157106</v>
      </c>
      <c r="D70" s="14">
        <f t="shared" si="1"/>
        <v>811.60079417141037</v>
      </c>
      <c r="E70" s="14">
        <f>+C70*$C$21</f>
        <v>-484.20302719524938</v>
      </c>
      <c r="F70" s="14">
        <f t="shared" si="2"/>
        <v>-58.104363263429924</v>
      </c>
      <c r="G70" s="23">
        <f t="shared" si="3"/>
        <v>1295.8038213666598</v>
      </c>
      <c r="H70" s="14">
        <f t="shared" si="4"/>
        <v>-28964.548232523764</v>
      </c>
      <c r="I70" s="14">
        <f t="shared" si="5"/>
        <v>753.49643090798043</v>
      </c>
      <c r="J70" s="14"/>
    </row>
    <row r="71" spans="1:10">
      <c r="A71" s="13">
        <v>42</v>
      </c>
      <c r="B71" s="15">
        <v>45810</v>
      </c>
      <c r="C71" s="14">
        <f t="shared" si="0"/>
        <v>-28964.548232523764</v>
      </c>
      <c r="D71" s="14">
        <f t="shared" si="1"/>
        <v>811.60079417141037</v>
      </c>
      <c r="E71" s="14">
        <f>+C71*$C$21</f>
        <v>-506.87959406916593</v>
      </c>
      <c r="F71" s="14">
        <f t="shared" si="2"/>
        <v>-60.825551288299913</v>
      </c>
      <c r="G71" s="23">
        <f t="shared" si="3"/>
        <v>1318.4803882405763</v>
      </c>
      <c r="H71" s="14">
        <f t="shared" si="4"/>
        <v>-30283.02862076434</v>
      </c>
      <c r="I71" s="14">
        <f t="shared" si="5"/>
        <v>750.77524288311042</v>
      </c>
      <c r="J71" s="14"/>
    </row>
    <row r="72" spans="1:10">
      <c r="A72" s="13">
        <v>43</v>
      </c>
      <c r="B72" s="15">
        <v>45840</v>
      </c>
      <c r="C72" s="14">
        <f t="shared" si="0"/>
        <v>-30283.02862076434</v>
      </c>
      <c r="D72" s="14">
        <f t="shared" si="1"/>
        <v>811.60079417141037</v>
      </c>
      <c r="E72" s="14">
        <f>+C72*$C$21</f>
        <v>-529.95300086337602</v>
      </c>
      <c r="F72" s="14">
        <f t="shared" si="2"/>
        <v>-63.594360103605119</v>
      </c>
      <c r="G72" s="23">
        <f t="shared" si="3"/>
        <v>1341.5537950347864</v>
      </c>
      <c r="H72" s="14">
        <f t="shared" si="4"/>
        <v>-31624.582415799126</v>
      </c>
      <c r="I72" s="14">
        <f t="shared" si="5"/>
        <v>748.00643406780523</v>
      </c>
      <c r="J72" s="14"/>
    </row>
    <row r="73" spans="1:10">
      <c r="A73" s="13">
        <v>44</v>
      </c>
      <c r="B73" s="15">
        <v>45871</v>
      </c>
      <c r="C73" s="14">
        <f t="shared" si="0"/>
        <v>-31624.582415799126</v>
      </c>
      <c r="D73" s="14">
        <f t="shared" si="1"/>
        <v>811.60079417141037</v>
      </c>
      <c r="E73" s="14">
        <f>+C73*$C$21</f>
        <v>-553.43019227648472</v>
      </c>
      <c r="F73" s="14">
        <f t="shared" si="2"/>
        <v>-66.411623073178163</v>
      </c>
      <c r="G73" s="23">
        <f t="shared" si="3"/>
        <v>1365.030986447895</v>
      </c>
      <c r="H73" s="14">
        <f t="shared" si="4"/>
        <v>-32989.613402247021</v>
      </c>
      <c r="I73" s="14">
        <f t="shared" si="5"/>
        <v>745.18917109823224</v>
      </c>
      <c r="J73" s="14"/>
    </row>
    <row r="74" spans="1:10">
      <c r="A74" s="13">
        <v>45</v>
      </c>
      <c r="B74" s="15">
        <v>45902</v>
      </c>
      <c r="C74" s="14">
        <f t="shared" si="0"/>
        <v>-32989.613402247021</v>
      </c>
      <c r="D74" s="14">
        <f t="shared" si="1"/>
        <v>811.60079417141037</v>
      </c>
      <c r="E74" s="14">
        <f>+C74*$C$21</f>
        <v>-577.31823453932293</v>
      </c>
      <c r="F74" s="14">
        <f t="shared" si="2"/>
        <v>-69.278188144718754</v>
      </c>
      <c r="G74" s="23">
        <f t="shared" si="3"/>
        <v>1388.9190287107333</v>
      </c>
      <c r="H74" s="14">
        <f t="shared" si="4"/>
        <v>-34378.532430957755</v>
      </c>
      <c r="I74" s="14">
        <f t="shared" si="5"/>
        <v>742.32260602669157</v>
      </c>
      <c r="J74" s="14"/>
    </row>
    <row r="75" spans="1:10">
      <c r="A75" s="13">
        <v>46</v>
      </c>
      <c r="B75" s="15">
        <v>45932</v>
      </c>
      <c r="C75" s="14">
        <f t="shared" si="0"/>
        <v>-34378.532430957755</v>
      </c>
      <c r="D75" s="14">
        <f t="shared" si="1"/>
        <v>811.60079417141037</v>
      </c>
      <c r="E75" s="14">
        <f>+C75*$C$21</f>
        <v>-601.62431754176077</v>
      </c>
      <c r="F75" s="14">
        <f t="shared" si="2"/>
        <v>-72.194918105011297</v>
      </c>
      <c r="G75" s="23">
        <f t="shared" si="3"/>
        <v>1413.2251117131711</v>
      </c>
      <c r="H75" s="14">
        <f t="shared" si="4"/>
        <v>-35791.75754267093</v>
      </c>
      <c r="I75" s="14">
        <f t="shared" si="5"/>
        <v>739.40587606639906</v>
      </c>
      <c r="J75" s="14"/>
    </row>
    <row r="76" spans="1:10">
      <c r="A76" s="13">
        <v>47</v>
      </c>
      <c r="B76" s="15">
        <v>45963</v>
      </c>
      <c r="C76" s="14">
        <f t="shared" si="0"/>
        <v>-35791.75754267093</v>
      </c>
      <c r="D76" s="14">
        <f t="shared" si="1"/>
        <v>811.60079417141037</v>
      </c>
      <c r="E76" s="14">
        <f>+C76*$C$21</f>
        <v>-626.35575699674132</v>
      </c>
      <c r="F76" s="14">
        <f t="shared" si="2"/>
        <v>-75.162690839608956</v>
      </c>
      <c r="G76" s="23">
        <f t="shared" si="3"/>
        <v>1437.9565511681517</v>
      </c>
      <c r="H76" s="14">
        <f t="shared" si="4"/>
        <v>-37229.71409383908</v>
      </c>
      <c r="I76" s="14">
        <f t="shared" si="5"/>
        <v>736.43810333180136</v>
      </c>
      <c r="J76" s="14"/>
    </row>
    <row r="77" spans="1:10">
      <c r="A77" s="13">
        <v>48</v>
      </c>
      <c r="B77" s="15">
        <v>45993</v>
      </c>
      <c r="C77" s="14">
        <f t="shared" si="0"/>
        <v>-37229.71409383908</v>
      </c>
      <c r="D77" s="14">
        <f t="shared" si="1"/>
        <v>811.60079417141037</v>
      </c>
      <c r="E77" s="14">
        <f>+C77*$C$21</f>
        <v>-651.51999664218397</v>
      </c>
      <c r="F77" s="14">
        <f t="shared" si="2"/>
        <v>-78.182399597062073</v>
      </c>
      <c r="G77" s="23">
        <f t="shared" si="3"/>
        <v>1463.1207908135943</v>
      </c>
      <c r="H77" s="14">
        <f t="shared" si="4"/>
        <v>-38692.834884652671</v>
      </c>
      <c r="I77" s="14">
        <f t="shared" si="5"/>
        <v>733.41839457434833</v>
      </c>
      <c r="J77" s="14"/>
    </row>
    <row r="78" spans="1:10">
      <c r="A78" s="13">
        <v>49</v>
      </c>
      <c r="B78" s="15">
        <v>46024</v>
      </c>
      <c r="C78" s="14">
        <f t="shared" si="0"/>
        <v>-38692.834884652671</v>
      </c>
      <c r="D78" s="14">
        <f t="shared" si="1"/>
        <v>811.60079417141037</v>
      </c>
      <c r="E78" s="14">
        <f>+C78*$C$21</f>
        <v>-677.12461048142177</v>
      </c>
      <c r="F78" s="14">
        <f t="shared" si="2"/>
        <v>-81.254953257770609</v>
      </c>
      <c r="G78" s="23">
        <f t="shared" si="3"/>
        <v>1488.7254046528321</v>
      </c>
      <c r="H78" s="14">
        <f t="shared" si="4"/>
        <v>-40181.560289305504</v>
      </c>
      <c r="I78" s="14">
        <f t="shared" si="5"/>
        <v>730.34584091363979</v>
      </c>
      <c r="J78" s="14"/>
    </row>
    <row r="79" spans="1:10">
      <c r="A79" s="13">
        <v>50</v>
      </c>
      <c r="B79" s="15">
        <v>46055</v>
      </c>
      <c r="C79" s="14">
        <f t="shared" si="0"/>
        <v>-40181.560289305504</v>
      </c>
      <c r="D79" s="14">
        <f t="shared" si="1"/>
        <v>811.60079417141037</v>
      </c>
      <c r="E79" s="14">
        <f>+C79*$C$21</f>
        <v>-703.17730506284636</v>
      </c>
      <c r="F79" s="14">
        <f t="shared" si="2"/>
        <v>-84.381276607541565</v>
      </c>
      <c r="G79" s="23">
        <f t="shared" si="3"/>
        <v>1514.7780992342568</v>
      </c>
      <c r="H79" s="14">
        <f t="shared" si="4"/>
        <v>-41696.338388539763</v>
      </c>
      <c r="I79" s="14">
        <f t="shared" si="5"/>
        <v>727.21951756386875</v>
      </c>
      <c r="J79" s="14"/>
    </row>
    <row r="80" spans="1:10">
      <c r="A80" s="13">
        <v>51</v>
      </c>
      <c r="B80" s="15">
        <v>46083</v>
      </c>
      <c r="C80" s="14">
        <f t="shared" si="0"/>
        <v>-41696.338388539763</v>
      </c>
      <c r="D80" s="14">
        <f t="shared" si="1"/>
        <v>811.60079417141037</v>
      </c>
      <c r="E80" s="14">
        <f>+C80*$C$21</f>
        <v>-729.68592179944596</v>
      </c>
      <c r="F80" s="14">
        <f t="shared" si="2"/>
        <v>-87.562310615933512</v>
      </c>
      <c r="G80" s="23">
        <f t="shared" si="3"/>
        <v>1541.2867159708562</v>
      </c>
      <c r="H80" s="14">
        <f t="shared" si="4"/>
        <v>-43237.625104510618</v>
      </c>
      <c r="I80" s="14">
        <f t="shared" si="5"/>
        <v>724.03848355547689</v>
      </c>
      <c r="J80" s="14"/>
    </row>
    <row r="81" spans="1:10">
      <c r="A81" s="13">
        <v>52</v>
      </c>
      <c r="B81" s="15">
        <v>46114</v>
      </c>
      <c r="C81" s="14">
        <f t="shared" si="0"/>
        <v>-43237.625104510618</v>
      </c>
      <c r="D81" s="14">
        <f t="shared" si="1"/>
        <v>811.60079417141037</v>
      </c>
      <c r="E81" s="14">
        <f>+C81*$C$21</f>
        <v>-756.65843932893586</v>
      </c>
      <c r="F81" s="14">
        <f t="shared" si="2"/>
        <v>-90.799012719472302</v>
      </c>
      <c r="G81" s="23">
        <f t="shared" si="3"/>
        <v>1568.2592335003462</v>
      </c>
      <c r="H81" s="14">
        <f t="shared" si="4"/>
        <v>-44805.884338010961</v>
      </c>
      <c r="I81" s="14">
        <f t="shared" si="5"/>
        <v>720.80178145193804</v>
      </c>
      <c r="J81" s="14"/>
    </row>
    <row r="82" spans="1:10">
      <c r="A82" s="13">
        <v>53</v>
      </c>
      <c r="B82" s="15">
        <v>46144</v>
      </c>
      <c r="C82" s="14">
        <f t="shared" si="0"/>
        <v>-44805.884338010961</v>
      </c>
      <c r="D82" s="14">
        <f t="shared" si="1"/>
        <v>811.60079417141037</v>
      </c>
      <c r="E82" s="14">
        <f>+C82*$C$21</f>
        <v>-784.10297591519191</v>
      </c>
      <c r="F82" s="14">
        <f t="shared" si="2"/>
        <v>-94.092357109823027</v>
      </c>
      <c r="G82" s="23">
        <f t="shared" si="3"/>
        <v>1595.7037700866022</v>
      </c>
      <c r="H82" s="14">
        <f t="shared" si="4"/>
        <v>-46401.588108097567</v>
      </c>
      <c r="I82" s="14">
        <f t="shared" si="5"/>
        <v>717.5084370615873</v>
      </c>
      <c r="J82" s="14"/>
    </row>
    <row r="83" spans="1:10">
      <c r="A83" s="13">
        <v>54</v>
      </c>
      <c r="B83" s="15">
        <v>46175</v>
      </c>
      <c r="C83" s="14">
        <f t="shared" si="0"/>
        <v>-46401.588108097567</v>
      </c>
      <c r="D83" s="14">
        <f t="shared" si="1"/>
        <v>811.60079417141037</v>
      </c>
      <c r="E83" s="14">
        <f>+C83*$C$21</f>
        <v>-812.02779189170747</v>
      </c>
      <c r="F83" s="14">
        <f t="shared" si="2"/>
        <v>-97.443335027004892</v>
      </c>
      <c r="G83" s="23">
        <f t="shared" si="3"/>
        <v>1623.6285860631178</v>
      </c>
      <c r="H83" s="14">
        <f t="shared" si="4"/>
        <v>-48025.216694160685</v>
      </c>
      <c r="I83" s="14">
        <f t="shared" si="5"/>
        <v>714.15745914440549</v>
      </c>
      <c r="J83" s="14"/>
    </row>
    <row r="84" spans="1:10">
      <c r="A84" s="13">
        <v>55</v>
      </c>
      <c r="B84" s="15">
        <v>46205</v>
      </c>
      <c r="C84" s="14">
        <f t="shared" si="0"/>
        <v>-48025.216694160685</v>
      </c>
      <c r="D84" s="14">
        <f t="shared" si="1"/>
        <v>811.60079417141037</v>
      </c>
      <c r="E84" s="14">
        <f>+C84*$C$21</f>
        <v>-840.44129214781208</v>
      </c>
      <c r="F84" s="14">
        <f t="shared" si="2"/>
        <v>-100.85295505773745</v>
      </c>
      <c r="G84" s="23">
        <f t="shared" si="3"/>
        <v>1652.0420863192226</v>
      </c>
      <c r="H84" s="14">
        <f t="shared" si="4"/>
        <v>-49677.258780479904</v>
      </c>
      <c r="I84" s="14">
        <f t="shared" si="5"/>
        <v>710.74783911367297</v>
      </c>
      <c r="J84" s="14"/>
    </row>
    <row r="85" spans="1:10">
      <c r="A85" s="13">
        <v>56</v>
      </c>
      <c r="B85" s="15">
        <v>46236</v>
      </c>
      <c r="C85" s="14">
        <f t="shared" si="0"/>
        <v>-49677.258780479904</v>
      </c>
      <c r="D85" s="14">
        <f t="shared" si="1"/>
        <v>811.60079417141037</v>
      </c>
      <c r="E85" s="14">
        <f>+C85*$C$21</f>
        <v>-869.35202865839835</v>
      </c>
      <c r="F85" s="14">
        <f t="shared" si="2"/>
        <v>-104.32224343900779</v>
      </c>
      <c r="G85" s="23">
        <f t="shared" si="3"/>
        <v>1680.9528228298086</v>
      </c>
      <c r="H85" s="14">
        <f t="shared" si="4"/>
        <v>-51358.211603309712</v>
      </c>
      <c r="I85" s="14">
        <f t="shared" si="5"/>
        <v>707.27855073240255</v>
      </c>
      <c r="J85" s="14"/>
    </row>
    <row r="86" spans="1:10">
      <c r="A86" s="13">
        <v>57</v>
      </c>
      <c r="B86" s="15">
        <v>46267</v>
      </c>
      <c r="C86" s="14">
        <f t="shared" si="0"/>
        <v>-51358.211603309712</v>
      </c>
      <c r="D86" s="14">
        <f t="shared" si="1"/>
        <v>811.60079417141037</v>
      </c>
      <c r="E86" s="14">
        <f>+C86*$C$21</f>
        <v>-898.76870305791999</v>
      </c>
      <c r="F86" s="14">
        <f t="shared" si="2"/>
        <v>-107.8522443669504</v>
      </c>
      <c r="G86" s="23">
        <f t="shared" si="3"/>
        <v>1710.3694972293304</v>
      </c>
      <c r="H86" s="14">
        <f t="shared" si="4"/>
        <v>-53068.581100539042</v>
      </c>
      <c r="I86" s="14">
        <f t="shared" si="5"/>
        <v>703.74854980446003</v>
      </c>
      <c r="J86" s="14"/>
    </row>
    <row r="87" spans="1:10">
      <c r="A87" s="13">
        <v>58</v>
      </c>
      <c r="B87" s="15">
        <v>46297</v>
      </c>
      <c r="C87" s="14">
        <f t="shared" si="0"/>
        <v>-53068.581100539042</v>
      </c>
      <c r="D87" s="14">
        <f t="shared" si="1"/>
        <v>811.60079417141037</v>
      </c>
      <c r="E87" s="14">
        <f>+C87*$C$21</f>
        <v>-928.70016925943332</v>
      </c>
      <c r="F87" s="14">
        <f t="shared" si="2"/>
        <v>-111.44402031113199</v>
      </c>
      <c r="G87" s="23">
        <f t="shared" si="3"/>
        <v>1740.3009634308437</v>
      </c>
      <c r="H87" s="14">
        <f t="shared" si="4"/>
        <v>-54808.882063969882</v>
      </c>
      <c r="I87" s="14">
        <f t="shared" si="5"/>
        <v>700.15677386027835</v>
      </c>
      <c r="J87" s="14"/>
    </row>
    <row r="88" spans="1:10">
      <c r="A88" s="13">
        <v>59</v>
      </c>
      <c r="B88" s="15">
        <v>46328</v>
      </c>
      <c r="C88" s="14">
        <f t="shared" si="0"/>
        <v>-54808.882063969882</v>
      </c>
      <c r="D88" s="14">
        <f t="shared" si="1"/>
        <v>811.60079417141037</v>
      </c>
      <c r="E88" s="14">
        <f>+C88*$C$21</f>
        <v>-959.15543611947305</v>
      </c>
      <c r="F88" s="14">
        <f t="shared" si="2"/>
        <v>-115.09865233433676</v>
      </c>
      <c r="G88" s="23">
        <f t="shared" si="3"/>
        <v>1770.7562302908834</v>
      </c>
      <c r="H88" s="14">
        <f t="shared" si="4"/>
        <v>-56579.638294260767</v>
      </c>
      <c r="I88" s="14">
        <f t="shared" si="5"/>
        <v>696.50214183707362</v>
      </c>
      <c r="J88" s="14"/>
    </row>
    <row r="89" spans="1:10">
      <c r="A89" s="13">
        <v>60</v>
      </c>
      <c r="B89" s="15">
        <v>46358</v>
      </c>
      <c r="C89" s="14">
        <f t="shared" si="0"/>
        <v>-56579.638294260767</v>
      </c>
      <c r="D89" s="14">
        <f t="shared" si="1"/>
        <v>811.60079417141037</v>
      </c>
      <c r="E89" s="14">
        <f>+C89*$C$21</f>
        <v>-990.14367014956349</v>
      </c>
      <c r="F89" s="14">
        <f t="shared" si="2"/>
        <v>-118.81724041794762</v>
      </c>
      <c r="G89" s="24">
        <f t="shared" si="3"/>
        <v>1801.7444643209737</v>
      </c>
      <c r="H89" s="14">
        <f t="shared" si="4"/>
        <v>-58381.382758581742</v>
      </c>
      <c r="I89" s="14">
        <f t="shared" si="5"/>
        <v>692.7835537534628</v>
      </c>
      <c r="J89" s="14"/>
    </row>
    <row r="90" spans="1:10">
      <c r="B90" s="5"/>
      <c r="C90" s="16"/>
      <c r="E90" s="19">
        <f>SUMIF(E30:E89,"&gt;0")</f>
        <v>4576.0650655671334</v>
      </c>
      <c r="F90" s="20">
        <f>SUMIF(F30:F89,"&gt;0")</f>
        <v>549.12780786805604</v>
      </c>
      <c r="G9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TERRENO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Flores</dc:creator>
  <cp:lastModifiedBy>Jorge Flores</cp:lastModifiedBy>
  <dcterms:created xsi:type="dcterms:W3CDTF">2022-03-13T18:11:15Z</dcterms:created>
  <dcterms:modified xsi:type="dcterms:W3CDTF">2022-03-13T19:21:41Z</dcterms:modified>
</cp:coreProperties>
</file>