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cuments\"/>
    </mc:Choice>
  </mc:AlternateContent>
  <xr:revisionPtr revIDLastSave="0" documentId="13_ncr:1_{1EE6A20E-3CA7-43D8-8EB4-B82DED19AC5A}" xr6:coauthVersionLast="44" xr6:coauthVersionMax="44" xr10:uidLastSave="{00000000-0000-0000-0000-000000000000}"/>
  <bookViews>
    <workbookView xWindow="-108" yWindow="-108" windowWidth="23256" windowHeight="12576" xr2:uid="{36D5A20B-A84C-4670-8199-5C174294F13E}"/>
  </bookViews>
  <sheets>
    <sheet name="Sheet1" sheetId="1" r:id="rId1"/>
    <sheet name="Sheet5" sheetId="5" r:id="rId2"/>
  </sheets>
  <definedNames>
    <definedName name="ExternalData_1" localSheetId="1" hidden="1">Sheet5!$A$1:$C$4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8" i="1" l="1"/>
  <c r="P57" i="1" s="1"/>
  <c r="Q58" i="1"/>
  <c r="L57" i="1" l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Q5" i="1" l="1"/>
  <c r="P2" i="1" l="1"/>
  <c r="Q2" i="1"/>
  <c r="P3" i="1"/>
  <c r="Q3" i="1"/>
  <c r="P4" i="1"/>
  <c r="Q4" i="1"/>
  <c r="P5" i="1"/>
  <c r="R5" i="1" s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Q5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  <c r="D2" i="1"/>
  <c r="R56" i="1" l="1"/>
  <c r="R48" i="1"/>
  <c r="R36" i="1"/>
  <c r="R52" i="1"/>
  <c r="R44" i="1"/>
  <c r="R40" i="1"/>
  <c r="R54" i="1"/>
  <c r="R50" i="1"/>
  <c r="R46" i="1"/>
  <c r="R42" i="1"/>
  <c r="R38" i="1"/>
  <c r="R34" i="1"/>
  <c r="R26" i="1"/>
  <c r="R30" i="1"/>
  <c r="R10" i="1"/>
  <c r="R6" i="1"/>
  <c r="R18" i="1"/>
  <c r="R14" i="1"/>
  <c r="R22" i="1"/>
  <c r="R3" i="1"/>
  <c r="R57" i="1"/>
  <c r="R45" i="1"/>
  <c r="R37" i="1"/>
  <c r="R33" i="1"/>
  <c r="R29" i="1"/>
  <c r="R25" i="1"/>
  <c r="R21" i="1"/>
  <c r="R17" i="1"/>
  <c r="R13" i="1"/>
  <c r="R9" i="1"/>
  <c r="R53" i="1"/>
  <c r="R49" i="1"/>
  <c r="R41" i="1"/>
  <c r="R4" i="1"/>
  <c r="R32" i="1"/>
  <c r="R28" i="1"/>
  <c r="R24" i="1"/>
  <c r="R20" i="1"/>
  <c r="R16" i="1"/>
  <c r="R12" i="1"/>
  <c r="R8" i="1"/>
  <c r="R47" i="1"/>
  <c r="R39" i="1"/>
  <c r="R31" i="1"/>
  <c r="R27" i="1"/>
  <c r="R23" i="1"/>
  <c r="R19" i="1"/>
  <c r="R11" i="1"/>
  <c r="R7" i="1"/>
  <c r="R55" i="1"/>
  <c r="R51" i="1"/>
  <c r="R43" i="1"/>
  <c r="R35" i="1"/>
  <c r="R15" i="1"/>
  <c r="F2" i="1"/>
  <c r="I57" i="1"/>
  <c r="F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L28" i="1" s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4" i="1"/>
  <c r="I5" i="1"/>
  <c r="I6" i="1"/>
  <c r="I3" i="1"/>
  <c r="I2" i="1"/>
  <c r="N2" i="1" l="1"/>
  <c r="N3" i="1" l="1"/>
  <c r="N5" i="1"/>
  <c r="N4" i="1"/>
  <c r="O30" i="1"/>
  <c r="S30" i="1" s="1"/>
  <c r="O41" i="1"/>
  <c r="S41" i="1" s="1"/>
  <c r="O9" i="1"/>
  <c r="S9" i="1" s="1"/>
  <c r="O40" i="1"/>
  <c r="S40" i="1" s="1"/>
  <c r="O21" i="1"/>
  <c r="S21" i="1" s="1"/>
  <c r="O36" i="1"/>
  <c r="S36" i="1" s="1"/>
  <c r="O37" i="1"/>
  <c r="S37" i="1" s="1"/>
  <c r="O6" i="1"/>
  <c r="S6" i="1" s="1"/>
  <c r="O8" i="1"/>
  <c r="S8" i="1" s="1"/>
  <c r="O55" i="1"/>
  <c r="S55" i="1" s="1"/>
  <c r="O35" i="1"/>
  <c r="S35" i="1" s="1"/>
  <c r="O27" i="1"/>
  <c r="S27" i="1" s="1"/>
  <c r="O42" i="1"/>
  <c r="S42" i="1" s="1"/>
  <c r="O29" i="1"/>
  <c r="S29" i="1" s="1"/>
  <c r="O7" i="1"/>
  <c r="S7" i="1" s="1"/>
  <c r="O28" i="1"/>
  <c r="S28" i="1" s="1"/>
  <c r="O39" i="1"/>
  <c r="S39" i="1" s="1"/>
  <c r="O51" i="1"/>
  <c r="S51" i="1" s="1"/>
  <c r="O2" i="1"/>
  <c r="O43" i="1"/>
  <c r="S43" i="1" s="1"/>
  <c r="O32" i="1"/>
  <c r="S32" i="1" s="1"/>
  <c r="O5" i="1"/>
  <c r="S5" i="1" s="1"/>
  <c r="O3" i="1"/>
  <c r="S3" i="1" s="1"/>
  <c r="O15" i="1"/>
  <c r="S15" i="1" s="1"/>
  <c r="O44" i="1"/>
  <c r="S44" i="1" s="1"/>
  <c r="O22" i="1"/>
  <c r="S22" i="1" s="1"/>
  <c r="O17" i="1"/>
  <c r="S17" i="1" s="1"/>
  <c r="O14" i="1"/>
  <c r="S14" i="1" s="1"/>
  <c r="O19" i="1"/>
  <c r="S19" i="1" s="1"/>
  <c r="O52" i="1"/>
  <c r="S52" i="1" s="1"/>
  <c r="O48" i="1"/>
  <c r="S48" i="1" s="1"/>
  <c r="O11" i="1"/>
  <c r="S11" i="1" s="1"/>
  <c r="O16" i="1"/>
  <c r="S16" i="1" s="1"/>
  <c r="O13" i="1"/>
  <c r="S13" i="1" s="1"/>
  <c r="O23" i="1"/>
  <c r="S23" i="1" s="1"/>
  <c r="O24" i="1"/>
  <c r="S24" i="1" s="1"/>
  <c r="O47" i="1"/>
  <c r="S47" i="1" s="1"/>
  <c r="O33" i="1"/>
  <c r="S33" i="1" s="1"/>
  <c r="O31" i="1"/>
  <c r="S31" i="1" s="1"/>
  <c r="O20" i="1"/>
  <c r="S20" i="1" s="1"/>
  <c r="O25" i="1"/>
  <c r="S25" i="1" s="1"/>
  <c r="O50" i="1"/>
  <c r="S50" i="1" s="1"/>
  <c r="O12" i="1"/>
  <c r="S12" i="1" s="1"/>
  <c r="O18" i="1"/>
  <c r="S18" i="1" s="1"/>
  <c r="O57" i="1"/>
  <c r="S57" i="1" s="1"/>
  <c r="O46" i="1"/>
  <c r="S46" i="1" s="1"/>
  <c r="O56" i="1"/>
  <c r="S56" i="1" s="1"/>
  <c r="O4" i="1"/>
  <c r="S4" i="1" s="1"/>
  <c r="O54" i="1"/>
  <c r="S54" i="1" s="1"/>
  <c r="O45" i="1"/>
  <c r="S45" i="1" s="1"/>
  <c r="O38" i="1"/>
  <c r="S38" i="1" s="1"/>
  <c r="O26" i="1"/>
  <c r="S26" i="1" s="1"/>
  <c r="O53" i="1"/>
  <c r="S53" i="1" s="1"/>
  <c r="O49" i="1"/>
  <c r="S49" i="1" s="1"/>
  <c r="O10" i="1"/>
  <c r="S10" i="1" s="1"/>
  <c r="O34" i="1"/>
  <c r="S34" i="1" s="1"/>
  <c r="O58" i="1"/>
  <c r="R2" i="1" l="1"/>
  <c r="S2" i="1" s="1"/>
  <c r="U4" i="1" s="1"/>
  <c r="U2" i="1" l="1"/>
  <c r="U5" i="1"/>
  <c r="U3" i="1"/>
  <c r="U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2EF32-22F7-4819-98FE-50D44880087E}" keepAlive="1" interval="60" name="Query - Table 0" description="Connection to the 'Table 0' query in the workbook." type="5" refreshedVersion="6" background="1" refreshOnLoa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<sst xmlns="http://schemas.openxmlformats.org/spreadsheetml/2006/main" count="157" uniqueCount="100">
  <si>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</si>
  <si>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</si>
  <si>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</si>
  <si>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</si>
  <si>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</si>
  <si>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</si>
  <si>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</si>
  <si>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</si>
  <si>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</si>
  <si>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</si>
  <si>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</si>
  <si>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</si>
  <si>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</si>
  <si>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</si>
  <si>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</si>
  <si>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</si>
  <si>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</si>
  <si>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</si>
  <si>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</si>
  <si>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Maine, 1st</t>
  </si>
  <si>
    <t>Maine, 2nd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</si>
  <si>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</si>
  <si>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</si>
  <si>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</si>
  <si>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</si>
  <si>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</si>
  <si>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</si>
  <si>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</si>
  <si>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Nebraska, 1st</t>
  </si>
  <si>
    <t>Nebraska, 2nd</t>
  </si>
  <si>
    <t>Nebraska, 3rd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</si>
  <si>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</si>
  <si>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</si>
  <si>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</si>
  <si>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</si>
  <si>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</si>
  <si>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</si>
  <si>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</si>
  <si>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</si>
  <si>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</si>
  <si>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</si>
  <si>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</si>
  <si>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</si>
  <si>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</si>
  <si>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</si>
  <si>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</si>
  <si>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</si>
  <si>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</si>
  <si>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</si>
  <si>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</si>
  <si>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</si>
  <si>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</si>
  <si>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</si>
  <si>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</si>
  <si>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dem16</t>
  </si>
  <si>
    <t>rep16</t>
  </si>
  <si>
    <t>id</t>
  </si>
  <si>
    <t>ev</t>
  </si>
  <si>
    <t>Maine</t>
  </si>
  <si>
    <t>Nebraska</t>
  </si>
  <si>
    <t>dummy</t>
  </si>
  <si>
    <t>x</t>
  </si>
  <si>
    <t>winner16</t>
  </si>
  <si>
    <t>Republikaani</t>
  </si>
  <si>
    <t>Demokraatti</t>
  </si>
  <si>
    <t>Niukasti Demokraatti</t>
  </si>
  <si>
    <t>Niukasti Republikaani</t>
  </si>
  <si>
    <t>Federal</t>
  </si>
  <si>
    <t>margin16</t>
  </si>
  <si>
    <t>dem20</t>
  </si>
  <si>
    <t>rep20</t>
  </si>
  <si>
    <t>class16</t>
  </si>
  <si>
    <t>totals16</t>
  </si>
  <si>
    <t>evs16</t>
  </si>
  <si>
    <t>demdiff16</t>
  </si>
  <si>
    <t>repdiff16</t>
  </si>
  <si>
    <t>winner20</t>
  </si>
  <si>
    <t>margin20</t>
  </si>
  <si>
    <t>totals20</t>
  </si>
  <si>
    <t>evs20</t>
  </si>
  <si>
    <t>class20</t>
  </si>
  <si>
    <t>pvi-d</t>
  </si>
  <si>
    <t>pvi-r</t>
  </si>
  <si>
    <t xml:space="preserve"> </t>
  </si>
  <si>
    <t>a_Republican</t>
  </si>
  <si>
    <t>b_Lean Republican</t>
  </si>
  <si>
    <t>c_Toss-up</t>
  </si>
  <si>
    <t>d_Lean Democratic</t>
  </si>
  <si>
    <t>e_Democratic</t>
  </si>
  <si>
    <t>Poll</t>
  </si>
  <si>
    <t>Biden (D)</t>
  </si>
  <si>
    <t>Trump (R)</t>
  </si>
  <si>
    <t>RCP Average</t>
  </si>
  <si>
    <t>CNNCNN</t>
  </si>
  <si>
    <t>55</t>
  </si>
  <si>
    <t>41</t>
  </si>
  <si>
    <t>49.8</t>
  </si>
  <si>
    <t>41.7</t>
  </si>
  <si>
    <t>Economist/YouGovYouGov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</si>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</sst>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growShrinkType="overwriteClear" connectionId="1" xr16:uid="{4471C999-AB3E-42CB-940D-84EDD98564D1}" autoFormatId="16" applyNumberFormats="0" applyBorderFormats="0" applyFontFormats="0" applyPatternFormats="0" applyAlignmentFormats="0" applyWidthHeightFormats="0">
  <queryTableRefresh nextId="4">
    <queryTableFields count="3">
      <queryTableField id="1" name="Poll" tableColumnId="1"/>
      <queryTableField id="2" name="Biden (D)" tableColumnId="2"/>
      <queryTableField id="3" name="Trump (R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24B47E-A423-4EDF-98E8-5CF422C2CBF3}" name="Table_1" displayName="Table_1" ref="A1:C4" tableType="queryTable" totalsRowShown="0">
  <autoFilter ref="A1:C4" xr:uid="{049B415A-F391-4314-B163-E26250A704BE}"/>
  <tableColumns count="3">
    <tableColumn id="1" xr3:uid="{3FABFF1A-C6C0-4F4B-B77A-D53D10E37914}" uniqueName="1" name="Poll" queryTableFieldId="1" dataDxfId="2"/>
    <tableColumn id="2" xr3:uid="{A42EF6F6-5A18-4EF7-8C8B-3C3248940B83}" uniqueName="2" name="Biden (D)" queryTableFieldId="2" dataDxfId="1"/>
    <tableColumn id="3" xr3:uid="{AE1B2B8B-FD6E-476F-9451-0F2EBC53C16B}" uniqueName="3" name="Trump (R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A15-CA7D-4C20-A64A-EF5776BFC72E}">
  <dimension ref="A1:U63"/>
  <sheetViews>
    <sheetView tabSelected="1" workbookViewId="0">
      <pane xSplit="2" ySplit="1" topLeftCell="K41" activePane="bottomRight" state="frozen"/>
      <selection pane="topRight" activeCell="C1" sqref="C1"/>
      <selection pane="bottomLeft" activeCell="A2" sqref="A2"/>
      <selection pane="bottomRight" activeCell="S62" sqref="S62"/>
    </sheetView>
  </sheetViews>
  <sheetFormatPr defaultRowHeight="14.4" x14ac:dyDescent="0.3"/>
  <cols>
    <col min="2" max="2" width="22.88671875" style="5" customWidth="1"/>
    <col min="3" max="4" width="10.6640625" style="2" customWidth="1"/>
    <col min="5" max="5" width="8.77734375" style="2"/>
    <col min="6" max="6" width="10.6640625" style="5" customWidth="1"/>
    <col min="7" max="8" width="8.77734375" style="2"/>
    <col min="9" max="9" width="10.6640625" style="5" customWidth="1"/>
    <col min="10" max="11" width="8.77734375" style="2"/>
    <col min="12" max="12" width="20.109375" style="2" customWidth="1"/>
    <col min="13" max="13" width="15.21875" customWidth="1"/>
    <col min="15" max="15" width="10.6640625" style="5" customWidth="1"/>
    <col min="16" max="17" width="8.77734375" style="2"/>
    <col min="18" max="18" width="10.6640625" style="5" customWidth="1"/>
    <col min="19" max="19" width="20.109375" style="2" customWidth="1"/>
    <col min="20" max="20" width="15.21875" customWidth="1"/>
  </cols>
  <sheetData>
    <row r="1" spans="1:21" x14ac:dyDescent="0.3">
      <c r="A1" s="1" t="s">
        <v>60</v>
      </c>
      <c r="B1" s="4" t="s">
        <v>56</v>
      </c>
      <c r="C1" s="1" t="s">
        <v>81</v>
      </c>
      <c r="D1" s="1" t="s">
        <v>82</v>
      </c>
      <c r="E1" s="1" t="s">
        <v>57</v>
      </c>
      <c r="F1" s="4" t="s">
        <v>68</v>
      </c>
      <c r="G1" s="1" t="s">
        <v>54</v>
      </c>
      <c r="H1" s="1" t="s">
        <v>55</v>
      </c>
      <c r="I1" s="4" t="s">
        <v>62</v>
      </c>
      <c r="J1" s="1" t="s">
        <v>74</v>
      </c>
      <c r="K1" s="1" t="s">
        <v>75</v>
      </c>
      <c r="L1" s="1" t="s">
        <v>71</v>
      </c>
      <c r="M1" s="1" t="s">
        <v>72</v>
      </c>
      <c r="N1" s="1" t="s">
        <v>73</v>
      </c>
      <c r="O1" s="4" t="s">
        <v>77</v>
      </c>
      <c r="P1" s="1" t="s">
        <v>69</v>
      </c>
      <c r="Q1" s="1" t="s">
        <v>70</v>
      </c>
      <c r="R1" s="4" t="s">
        <v>76</v>
      </c>
      <c r="S1" s="1" t="s">
        <v>80</v>
      </c>
      <c r="T1" s="1" t="s">
        <v>78</v>
      </c>
      <c r="U1" s="1" t="s">
        <v>79</v>
      </c>
    </row>
    <row r="2" spans="1:21" x14ac:dyDescent="0.3">
      <c r="A2" t="s">
        <v>61</v>
      </c>
      <c r="B2" s="5" t="s">
        <v>0</v>
      </c>
      <c r="C2" s="2">
        <v>-14</v>
      </c>
      <c r="D2" s="2">
        <f>-C2</f>
        <v>14</v>
      </c>
      <c r="E2" s="2">
        <v>9</v>
      </c>
      <c r="F2" s="6">
        <f>LARGE(G2:H2,1)-LARGE(G2:H2,2)</f>
        <v>0.2772</v>
      </c>
      <c r="G2" s="3">
        <v>0.34360000000000002</v>
      </c>
      <c r="H2" s="3">
        <v>0.62080000000000002</v>
      </c>
      <c r="I2" s="5" t="str">
        <f t="shared" ref="I2:I33" si="0">INDEX(G$1:H$1,1,MATCH(LARGE(G2:H2,1),G2:H2,0))</f>
        <v>rep16</v>
      </c>
      <c r="J2" s="3">
        <v>-0.13819999999999999</v>
      </c>
      <c r="K2" s="3">
        <v>0.15990000000000004</v>
      </c>
      <c r="L2" s="2" t="str">
        <f>IF(AND(F2&gt;0.1,I2="rep16"),"Republikaani",IF(AND(F2&lt;0.1,I2="rep16"),"Niukasti Republikaani",IF(AND(F2&lt;0.1,I2="dem16"), "Niukasti Demokraatti",IF(AND(F2&gt;0.1,I2="dem16"),"Demokraatti",ERROR))))</f>
        <v>Republikaani</v>
      </c>
      <c r="M2" t="s">
        <v>63</v>
      </c>
      <c r="N2">
        <f>SUMIF(L$2:L$58,M2, E$2:E$58)</f>
        <v>126</v>
      </c>
      <c r="O2" s="6">
        <f>LARGE(P2:Q2,1)-LARGE(P2:Q2,2)</f>
        <v>0.20651660093266017</v>
      </c>
      <c r="P2" s="3">
        <f>G2*(P$58/G$58)</f>
        <v>0.35515317559153176</v>
      </c>
      <c r="Q2" s="3">
        <f>H2*(Q$58/H$58)</f>
        <v>0.56166977652419192</v>
      </c>
      <c r="R2" s="5" t="str">
        <f>INDEX(P$1:Q$1,1,MATCH(LARGE(P2:Q2,1),P2:Q2,0))</f>
        <v>rep20</v>
      </c>
      <c r="S2" s="2" t="str">
        <f t="shared" ref="S2:S33" si="1">IF(AND(O2&gt;0.08,R2="rep20"),"a_Republican",IF(AND(O2&lt;0.08,O2&gt;0.03,R2="rep20"),"b_Lean Republican",IF(AND(O2&lt;0.08,O2&gt;0.03,R2="dem20"),"d_Lean Democratic",IF(AND(O2&gt;0.08,R2="dem20"),"e_Democratic","c_Toss-up"))))</f>
        <v>a_Republican</v>
      </c>
      <c r="T2" t="s">
        <v>84</v>
      </c>
      <c r="U2">
        <f>SUMIF(S$2:S$58,T2, E$2:E$58)</f>
        <v>116</v>
      </c>
    </row>
    <row r="3" spans="1:21" x14ac:dyDescent="0.3">
      <c r="A3" t="s">
        <v>61</v>
      </c>
      <c r="B3" s="5" t="s">
        <v>1</v>
      </c>
      <c r="C3" s="2">
        <v>-9</v>
      </c>
      <c r="D3" s="2">
        <f>-C3</f>
        <v>9</v>
      </c>
      <c r="E3" s="2">
        <v>3</v>
      </c>
      <c r="F3" s="6">
        <f t="shared" ref="F3:F58" si="2">LARGE(G3:H3,1)-LARGE(G3:H3,2)</f>
        <v>0.14730000000000004</v>
      </c>
      <c r="G3" s="3">
        <v>0.36549999999999999</v>
      </c>
      <c r="H3" s="3">
        <v>0.51280000000000003</v>
      </c>
      <c r="I3" s="5" t="str">
        <f t="shared" si="0"/>
        <v>rep16</v>
      </c>
      <c r="J3" s="3">
        <v>-0.11630000000000001</v>
      </c>
      <c r="K3" s="3">
        <v>5.1900000000000057E-2</v>
      </c>
      <c r="L3" s="2" t="str">
        <f>IF(AND(F3&gt;0.1,I3="rep16"),"Republikaani",IF(AND(F3&lt;0.1,I3="rep16"),"Niukasti Republikaani",IF(AND(F3&lt;0.1,I3="dem16"), "Niukasti Demokraatti",IF(AND(F3&gt;0.1,I3="dem16"),"Demokraatti",ERROR))))</f>
        <v>Republikaani</v>
      </c>
      <c r="M3" t="s">
        <v>66</v>
      </c>
      <c r="N3">
        <f>SUMIF(L$2:L$58,M3, E$2:E$58)</f>
        <v>180</v>
      </c>
      <c r="O3" s="6">
        <f t="shared" ref="O3:O58" si="3">LARGE(P3:Q3,1)-LARGE(P3:Q3,2)</f>
        <v>8.6167067411288933E-2</v>
      </c>
      <c r="P3" s="3">
        <f t="shared" ref="P3:P56" si="4">G3*(P$58/G$58)</f>
        <v>0.37778953922789538</v>
      </c>
      <c r="Q3" s="3">
        <f t="shared" ref="Q3:Q57" si="5">H3*(Q$58/H$58)</f>
        <v>0.46395660663918431</v>
      </c>
      <c r="R3" s="5" t="str">
        <f t="shared" ref="R3:R57" si="6">INDEX(P$1:Q$1,1,MATCH(LARGE(P3:Q3,1),P3:Q3,0))</f>
        <v>rep20</v>
      </c>
      <c r="S3" s="2" t="str">
        <f t="shared" si="1"/>
        <v>a_Republican</v>
      </c>
      <c r="T3" t="s">
        <v>85</v>
      </c>
      <c r="U3">
        <f t="shared" ref="U3" si="7">SUMIF(S$2:S$58,T3, E$2:E$58)</f>
        <v>16</v>
      </c>
    </row>
    <row r="4" spans="1:21" x14ac:dyDescent="0.3">
      <c r="A4" t="s">
        <v>61</v>
      </c>
      <c r="B4" s="5" t="s">
        <v>2</v>
      </c>
      <c r="C4" s="2">
        <v>-5</v>
      </c>
      <c r="D4" s="2">
        <f t="shared" ref="D4:D57" si="8">-C4</f>
        <v>5</v>
      </c>
      <c r="E4" s="2">
        <v>11</v>
      </c>
      <c r="F4" s="6">
        <f t="shared" si="2"/>
        <v>3.5400000000000043E-2</v>
      </c>
      <c r="G4" s="3">
        <v>0.45129999999999998</v>
      </c>
      <c r="H4" s="3">
        <v>0.48670000000000002</v>
      </c>
      <c r="I4" s="5" t="str">
        <f t="shared" si="0"/>
        <v>rep16</v>
      </c>
      <c r="J4" s="3">
        <v>-3.0500000000000027E-2</v>
      </c>
      <c r="K4" s="3">
        <v>2.5800000000000045E-2</v>
      </c>
      <c r="L4" s="2" t="str">
        <f>IF(AND(F4&gt;0.1,I4="rep16"),"Republikaani",IF(AND(F4&lt;0.1,I4="rep16"),"Niukasti Republikaani",IF(AND(F4&lt;0.1,I4="dem16"), "Niukasti Demokraatti",IF(AND(F4&gt;0.1,I4="dem16"),"Demokraatti",ERROR))))</f>
        <v>Niukasti Republikaani</v>
      </c>
      <c r="M4" t="s">
        <v>65</v>
      </c>
      <c r="N4">
        <f>SUMIF(L$2:L$58,M4, E$2:E$58)</f>
        <v>49</v>
      </c>
      <c r="O4" s="6">
        <f t="shared" si="3"/>
        <v>2.6131880151103848E-2</v>
      </c>
      <c r="P4" s="3">
        <f t="shared" si="4"/>
        <v>0.46647447073474463</v>
      </c>
      <c r="Q4" s="3">
        <f t="shared" si="5"/>
        <v>0.44034259058364078</v>
      </c>
      <c r="R4" s="5" t="str">
        <f t="shared" si="6"/>
        <v>dem20</v>
      </c>
      <c r="S4" s="2" t="str">
        <f t="shared" si="1"/>
        <v>c_Toss-up</v>
      </c>
      <c r="T4" t="s">
        <v>86</v>
      </c>
      <c r="U4">
        <f>SUMIF(S$2:S$58,T4, E$2:E$58)</f>
        <v>98</v>
      </c>
    </row>
    <row r="5" spans="1:21" x14ac:dyDescent="0.3">
      <c r="A5" t="s">
        <v>61</v>
      </c>
      <c r="B5" s="5" t="s">
        <v>3</v>
      </c>
      <c r="C5" s="2">
        <v>-15</v>
      </c>
      <c r="D5" s="2">
        <f t="shared" si="8"/>
        <v>15</v>
      </c>
      <c r="E5" s="2">
        <v>6</v>
      </c>
      <c r="F5" s="6">
        <f t="shared" si="2"/>
        <v>0.26919999999999999</v>
      </c>
      <c r="G5" s="3">
        <v>0.33650000000000002</v>
      </c>
      <c r="H5" s="3">
        <v>0.60570000000000002</v>
      </c>
      <c r="I5" s="5" t="str">
        <f t="shared" si="0"/>
        <v>rep16</v>
      </c>
      <c r="J5" s="3">
        <v>-0.14529999999999998</v>
      </c>
      <c r="K5" s="3">
        <v>0.14480000000000004</v>
      </c>
      <c r="L5" s="2" t="str">
        <f>IF(AND(F5&gt;0.1,I5="rep16"),"Republikaani",IF(AND(F5&lt;0.1,I5="rep16"),"Niukasti Republikaani",IF(AND(F5&lt;0.1,I5="dem16"), "Niukasti Demokraatti",IF(AND(F5&gt;0.1,I5="dem16"),"Demokraatti",ERROR))))</f>
        <v>Republikaani</v>
      </c>
      <c r="M5" t="s">
        <v>64</v>
      </c>
      <c r="N5">
        <f>SUMIF(L$2:L$58,M5, E$2:E$58)</f>
        <v>183</v>
      </c>
      <c r="O5" s="6">
        <f t="shared" si="3"/>
        <v>0.20019358194360659</v>
      </c>
      <c r="P5" s="3">
        <f t="shared" si="4"/>
        <v>0.34781444582814447</v>
      </c>
      <c r="Q5" s="3">
        <f>H5*(Q$58/H$58)</f>
        <v>0.54800802777175106</v>
      </c>
      <c r="R5" s="5" t="str">
        <f t="shared" si="6"/>
        <v>rep20</v>
      </c>
      <c r="S5" s="2" t="str">
        <f t="shared" si="1"/>
        <v>a_Republican</v>
      </c>
      <c r="T5" t="s">
        <v>87</v>
      </c>
      <c r="U5">
        <f>SUMIF(S$2:S$58,T5, E$2:E$58)</f>
        <v>96</v>
      </c>
    </row>
    <row r="6" spans="1:21" x14ac:dyDescent="0.3">
      <c r="A6" t="s">
        <v>61</v>
      </c>
      <c r="B6" s="5" t="s">
        <v>4</v>
      </c>
      <c r="C6" s="2">
        <v>12</v>
      </c>
      <c r="D6" s="2">
        <f t="shared" si="8"/>
        <v>-12</v>
      </c>
      <c r="E6" s="2">
        <v>55</v>
      </c>
      <c r="F6" s="6">
        <f t="shared" si="2"/>
        <v>0.30109999999999998</v>
      </c>
      <c r="G6" s="3">
        <v>0.61729999999999996</v>
      </c>
      <c r="H6" s="3">
        <v>0.31619999999999998</v>
      </c>
      <c r="I6" s="5" t="str">
        <f t="shared" si="0"/>
        <v>dem16</v>
      </c>
      <c r="J6" s="3">
        <v>0.13549999999999995</v>
      </c>
      <c r="K6" s="3">
        <v>-0.1447</v>
      </c>
      <c r="L6" s="2" t="str">
        <f>IF(AND(F6&gt;0.1,I6="rep16"),"Republikaani",IF(AND(F6&lt;0.1,I6="rep16"),"Niukasti Republikaani",IF(AND(F6&lt;0.1,I6="dem16"), "Niukasti Demokraatti",IF(AND(F6&gt;0.1,I6="dem16"),"Demokraatti",ERROR))))</f>
        <v>Demokraatti</v>
      </c>
      <c r="O6" s="6">
        <f t="shared" si="3"/>
        <v>0.3519735924650102</v>
      </c>
      <c r="P6" s="3">
        <f t="shared" si="4"/>
        <v>0.63805603985056025</v>
      </c>
      <c r="Q6" s="3">
        <f t="shared" si="5"/>
        <v>0.28608244738555005</v>
      </c>
      <c r="R6" s="5" t="str">
        <f t="shared" si="6"/>
        <v>dem20</v>
      </c>
      <c r="S6" s="2" t="str">
        <f t="shared" si="1"/>
        <v>e_Democratic</v>
      </c>
      <c r="T6" t="s">
        <v>88</v>
      </c>
      <c r="U6">
        <f>SUMIF(S$2:S$58,T6, E$2:E$58)</f>
        <v>212</v>
      </c>
    </row>
    <row r="7" spans="1:21" x14ac:dyDescent="0.3">
      <c r="A7" t="s">
        <v>61</v>
      </c>
      <c r="B7" s="5" t="s">
        <v>5</v>
      </c>
      <c r="C7" s="2">
        <v>1</v>
      </c>
      <c r="D7" s="2">
        <f t="shared" si="8"/>
        <v>-1</v>
      </c>
      <c r="E7" s="2">
        <v>9</v>
      </c>
      <c r="F7" s="6">
        <f t="shared" si="2"/>
        <v>4.9099999999999977E-2</v>
      </c>
      <c r="G7" s="3">
        <v>0.48159999999999997</v>
      </c>
      <c r="H7" s="3">
        <v>0.4325</v>
      </c>
      <c r="I7" s="5" t="str">
        <f t="shared" si="0"/>
        <v>dem16</v>
      </c>
      <c r="J7" s="3">
        <v>-2.0000000000003348E-4</v>
      </c>
      <c r="K7" s="3">
        <v>-2.8399999999999981E-2</v>
      </c>
      <c r="L7" s="2" t="str">
        <f>IF(AND(F7&gt;0.1,I7="rep16"),"Republikaani",IF(AND(F7&lt;0.1,I7="rep16"),"Niukasti Republikaani",IF(AND(F7&lt;0.1,I7="dem16"), "Niukasti Demokraatti",IF(AND(F7&gt;0.1,I7="dem16"),"Demokraatti",ERROR))))</f>
        <v>Niukasti Demokraatti</v>
      </c>
      <c r="O7" s="6">
        <f t="shared" si="3"/>
        <v>0.10648821989139762</v>
      </c>
      <c r="P7" s="3">
        <f t="shared" si="4"/>
        <v>0.49779327521793271</v>
      </c>
      <c r="Q7" s="3">
        <f t="shared" si="5"/>
        <v>0.39130505532653509</v>
      </c>
      <c r="R7" s="5" t="str">
        <f t="shared" si="6"/>
        <v>dem20</v>
      </c>
      <c r="S7" s="2" t="str">
        <f t="shared" si="1"/>
        <v>e_Democratic</v>
      </c>
    </row>
    <row r="8" spans="1:21" x14ac:dyDescent="0.3">
      <c r="A8" t="s">
        <v>61</v>
      </c>
      <c r="B8" s="5" t="s">
        <v>6</v>
      </c>
      <c r="C8" s="2">
        <v>6</v>
      </c>
      <c r="D8" s="2">
        <f t="shared" si="8"/>
        <v>-6</v>
      </c>
      <c r="E8" s="2">
        <v>7</v>
      </c>
      <c r="F8" s="6">
        <f t="shared" si="2"/>
        <v>0.13639999999999997</v>
      </c>
      <c r="G8" s="3">
        <v>0.54569999999999996</v>
      </c>
      <c r="H8" s="3">
        <v>0.4093</v>
      </c>
      <c r="I8" s="5" t="str">
        <f t="shared" si="0"/>
        <v>dem16</v>
      </c>
      <c r="J8" s="3">
        <v>6.3899999999999957E-2</v>
      </c>
      <c r="K8" s="3">
        <v>-5.1599999999999979E-2</v>
      </c>
      <c r="L8" s="2" t="str">
        <f>IF(AND(F8&gt;0.1,I8="rep16"),"Republikaani",IF(AND(F8&lt;0.1,I8="rep16"),"Niukasti Republikaani",IF(AND(F8&lt;0.1,I8="dem16"), "Niukasti Demokraatti",IF(AND(F8&gt;0.1,I8="dem16"),"Demokraatti",ERROR))))</f>
        <v>Demokraatti</v>
      </c>
      <c r="O8" s="6">
        <f t="shared" si="3"/>
        <v>0.19373374903776697</v>
      </c>
      <c r="P8" s="3">
        <f t="shared" si="4"/>
        <v>0.56404856787048563</v>
      </c>
      <c r="Q8" s="3">
        <f t="shared" si="5"/>
        <v>0.37031481883271866</v>
      </c>
      <c r="R8" s="5" t="str">
        <f t="shared" si="6"/>
        <v>dem20</v>
      </c>
      <c r="S8" s="2" t="str">
        <f t="shared" si="1"/>
        <v>e_Democratic</v>
      </c>
    </row>
    <row r="9" spans="1:21" x14ac:dyDescent="0.3">
      <c r="A9" t="s">
        <v>61</v>
      </c>
      <c r="B9" s="5" t="s">
        <v>7</v>
      </c>
      <c r="C9" s="2">
        <v>6</v>
      </c>
      <c r="D9" s="2">
        <f t="shared" si="8"/>
        <v>-6</v>
      </c>
      <c r="E9" s="2">
        <v>3</v>
      </c>
      <c r="F9" s="6">
        <f t="shared" si="2"/>
        <v>0.11370000000000002</v>
      </c>
      <c r="G9" s="3">
        <v>0.53090000000000004</v>
      </c>
      <c r="H9" s="3">
        <v>0.41720000000000002</v>
      </c>
      <c r="I9" s="5" t="str">
        <f t="shared" si="0"/>
        <v>dem16</v>
      </c>
      <c r="J9" s="3">
        <v>4.9100000000000033E-2</v>
      </c>
      <c r="K9" s="3">
        <v>-4.3699999999999961E-2</v>
      </c>
      <c r="L9" s="2" t="str">
        <f>IF(AND(F9&gt;0.1,I9="rep16"),"Republikaani",IF(AND(F9&lt;0.1,I9="rep16"),"Niukasti Republikaani",IF(AND(F9&lt;0.1,I9="dem16"), "Niukasti Demokraatti",IF(AND(F9&gt;0.1,I9="dem16"),"Demokraatti",ERROR))))</f>
        <v>Demokraatti</v>
      </c>
      <c r="O9" s="6">
        <f t="shared" si="3"/>
        <v>0.17128857773801692</v>
      </c>
      <c r="P9" s="3">
        <f t="shared" si="4"/>
        <v>0.54875093399750929</v>
      </c>
      <c r="Q9" s="3">
        <f t="shared" si="5"/>
        <v>0.37746235625949237</v>
      </c>
      <c r="R9" s="5" t="str">
        <f t="shared" si="6"/>
        <v>dem20</v>
      </c>
      <c r="S9" s="2" t="str">
        <f t="shared" si="1"/>
        <v>e_Democratic</v>
      </c>
    </row>
    <row r="10" spans="1:21" x14ac:dyDescent="0.3">
      <c r="A10" t="s">
        <v>61</v>
      </c>
      <c r="B10" s="5" t="s">
        <v>8</v>
      </c>
      <c r="D10" s="2">
        <f t="shared" si="8"/>
        <v>0</v>
      </c>
      <c r="E10" s="2">
        <v>3</v>
      </c>
      <c r="F10" s="6">
        <f t="shared" si="2"/>
        <v>0.86410000000000009</v>
      </c>
      <c r="G10" s="3">
        <v>0.90480000000000005</v>
      </c>
      <c r="H10" s="3">
        <v>4.0700000000000014E-2</v>
      </c>
      <c r="I10" s="5" t="str">
        <f t="shared" si="0"/>
        <v>dem16</v>
      </c>
      <c r="J10" s="3">
        <v>0.42300000000000004</v>
      </c>
      <c r="K10" s="3">
        <v>-0.42019999999999996</v>
      </c>
      <c r="L10" s="2" t="str">
        <f>IF(AND(F10&gt;0.1,I10="rep16"),"Republikaani",IF(AND(F10&lt;0.1,I10="rep16"),"Niukasti Republikaani",IF(AND(F10&lt;0.1,I10="dem16"), "Niukasti Demokraatti",IF(AND(F10&gt;0.1,I10="dem16"),"Demokraatti",ERROR))))</f>
        <v>Demokraatti</v>
      </c>
      <c r="O10" s="6">
        <f t="shared" si="3"/>
        <v>0.89839952505074938</v>
      </c>
      <c r="P10" s="3">
        <f t="shared" si="4"/>
        <v>0.93522291407222913</v>
      </c>
      <c r="Q10" s="3">
        <f t="shared" si="5"/>
        <v>3.6823389021479733E-2</v>
      </c>
      <c r="R10" s="5" t="str">
        <f t="shared" si="6"/>
        <v>dem20</v>
      </c>
      <c r="S10" s="2" t="str">
        <f t="shared" si="1"/>
        <v>e_Democratic</v>
      </c>
    </row>
    <row r="11" spans="1:21" x14ac:dyDescent="0.3">
      <c r="A11" t="s">
        <v>61</v>
      </c>
      <c r="B11" s="5" t="s">
        <v>9</v>
      </c>
      <c r="C11" s="2">
        <v>-2</v>
      </c>
      <c r="D11" s="2">
        <f t="shared" si="8"/>
        <v>2</v>
      </c>
      <c r="E11" s="2">
        <v>29</v>
      </c>
      <c r="F11" s="6">
        <f t="shared" si="2"/>
        <v>1.2000000000000011E-2</v>
      </c>
      <c r="G11" s="3">
        <v>0.47820000000000001</v>
      </c>
      <c r="H11" s="3">
        <v>0.49020000000000002</v>
      </c>
      <c r="I11" s="5" t="str">
        <f t="shared" si="0"/>
        <v>rep16</v>
      </c>
      <c r="J11" s="3">
        <v>-3.5999999999999921E-3</v>
      </c>
      <c r="K11" s="3">
        <v>2.9300000000000048E-2</v>
      </c>
      <c r="L11" s="2" t="str">
        <f>IF(AND(F11&gt;0.1,I11="rep16"),"Republikaani",IF(AND(F11&lt;0.1,I11="rep16"),"Niukasti Republikaani",IF(AND(F11&lt;0.1,I11="dem16"), "Niukasti Demokraatti",IF(AND(F11&gt;0.1,I11="dem16"),"Demokraatti",ERROR))))</f>
        <v>Niukasti Republikaani</v>
      </c>
      <c r="O11" s="6">
        <f t="shared" si="3"/>
        <v>5.0769732833616077E-2</v>
      </c>
      <c r="P11" s="3">
        <f t="shared" si="4"/>
        <v>0.49427895392278953</v>
      </c>
      <c r="Q11" s="3">
        <f t="shared" si="5"/>
        <v>0.44350922108917346</v>
      </c>
      <c r="R11" s="5" t="str">
        <f t="shared" si="6"/>
        <v>dem20</v>
      </c>
      <c r="S11" s="2" t="str">
        <f t="shared" si="1"/>
        <v>d_Lean Democratic</v>
      </c>
    </row>
    <row r="12" spans="1:21" x14ac:dyDescent="0.3">
      <c r="A12" t="s">
        <v>61</v>
      </c>
      <c r="B12" s="5" t="s">
        <v>10</v>
      </c>
      <c r="C12" s="2">
        <v>-5</v>
      </c>
      <c r="D12" s="2">
        <f t="shared" si="8"/>
        <v>5</v>
      </c>
      <c r="E12" s="2">
        <v>16</v>
      </c>
      <c r="F12" s="6">
        <f t="shared" si="2"/>
        <v>5.1300000000000068E-2</v>
      </c>
      <c r="G12" s="3">
        <v>0.45639999999999997</v>
      </c>
      <c r="H12" s="3">
        <v>0.50770000000000004</v>
      </c>
      <c r="I12" s="5" t="str">
        <f t="shared" si="0"/>
        <v>rep16</v>
      </c>
      <c r="J12" s="3">
        <v>-2.5400000000000034E-2</v>
      </c>
      <c r="K12" s="3">
        <v>4.6800000000000064E-2</v>
      </c>
      <c r="L12" s="2" t="str">
        <f>IF(AND(F12&gt;0.1,I12="rep16"),"Republikaani",IF(AND(F12&lt;0.1,I12="rep16"),"Niukasti Republikaani",IF(AND(F12&lt;0.1,I12="dem16"), "Niukasti Demokraatti",IF(AND(F12&gt;0.1,I12="dem16"),"Demokraatti",ERROR))))</f>
        <v>Niukasti Republikaani</v>
      </c>
      <c r="O12" s="6">
        <f t="shared" si="3"/>
        <v>1.2403579060622727E-2</v>
      </c>
      <c r="P12" s="3">
        <f t="shared" si="4"/>
        <v>0.47174595267745945</v>
      </c>
      <c r="Q12" s="3">
        <f t="shared" si="5"/>
        <v>0.45934237361683672</v>
      </c>
      <c r="R12" s="5" t="str">
        <f t="shared" si="6"/>
        <v>dem20</v>
      </c>
      <c r="S12" s="2" t="str">
        <f t="shared" si="1"/>
        <v>c_Toss-up</v>
      </c>
    </row>
    <row r="13" spans="1:21" x14ac:dyDescent="0.3">
      <c r="A13" t="s">
        <v>61</v>
      </c>
      <c r="B13" s="5" t="s">
        <v>11</v>
      </c>
      <c r="C13" s="2">
        <v>18</v>
      </c>
      <c r="D13" s="2">
        <f t="shared" si="8"/>
        <v>-18</v>
      </c>
      <c r="E13" s="2">
        <v>4</v>
      </c>
      <c r="F13" s="6">
        <f t="shared" si="2"/>
        <v>0.32189999999999996</v>
      </c>
      <c r="G13" s="3">
        <v>0.62219999999999998</v>
      </c>
      <c r="H13" s="3">
        <v>0.30030000000000001</v>
      </c>
      <c r="I13" s="5" t="str">
        <f t="shared" si="0"/>
        <v>dem16</v>
      </c>
      <c r="J13" s="3">
        <v>0.14039999999999997</v>
      </c>
      <c r="K13" s="3">
        <v>-0.16059999999999997</v>
      </c>
      <c r="L13" s="2" t="str">
        <f>IF(AND(F13&gt;0.1,I13="rep16"),"Republikaani",IF(AND(F13&lt;0.1,I13="rep16"),"Niukasti Republikaani",IF(AND(F13&lt;0.1,I13="dem16"), "Niukasti Demokraatti",IF(AND(F13&gt;0.1,I13="dem16"),"Demokraatti",ERROR))))</f>
        <v>Demokraatti</v>
      </c>
      <c r="O13" s="6">
        <f t="shared" si="3"/>
        <v>0.37142389963650624</v>
      </c>
      <c r="P13" s="3">
        <f t="shared" si="4"/>
        <v>0.64312079701120795</v>
      </c>
      <c r="Q13" s="3">
        <f t="shared" si="5"/>
        <v>0.27169689737470171</v>
      </c>
      <c r="R13" s="5" t="str">
        <f t="shared" si="6"/>
        <v>dem20</v>
      </c>
      <c r="S13" s="2" t="str">
        <f t="shared" si="1"/>
        <v>e_Democratic</v>
      </c>
    </row>
    <row r="14" spans="1:21" x14ac:dyDescent="0.3">
      <c r="A14" t="s">
        <v>61</v>
      </c>
      <c r="B14" s="5" t="s">
        <v>12</v>
      </c>
      <c r="C14" s="2">
        <v>-19</v>
      </c>
      <c r="D14" s="2">
        <f t="shared" si="8"/>
        <v>19</v>
      </c>
      <c r="E14" s="2">
        <v>4</v>
      </c>
      <c r="F14" s="6">
        <f t="shared" si="2"/>
        <v>0.31770000000000004</v>
      </c>
      <c r="G14" s="3">
        <v>0.27489999999999998</v>
      </c>
      <c r="H14" s="3">
        <v>0.59260000000000002</v>
      </c>
      <c r="I14" s="5" t="str">
        <f t="shared" si="0"/>
        <v>rep16</v>
      </c>
      <c r="J14" s="3">
        <v>-0.20690000000000003</v>
      </c>
      <c r="K14" s="3">
        <v>0.13170000000000004</v>
      </c>
      <c r="L14" s="2" t="str">
        <f>IF(AND(F14&gt;0.1,I14="rep16"),"Republikaani",IF(AND(F14&lt;0.1,I14="rep16"),"Niukasti Republikaani",IF(AND(F14&lt;0.1,I14="dem16"), "Niukasti Demokraatti",IF(AND(F14&gt;0.1,I14="dem16"),"Demokraatti",ERROR))))</f>
        <v>Republikaani</v>
      </c>
      <c r="O14" s="6">
        <f t="shared" si="3"/>
        <v>0.2520125692138967</v>
      </c>
      <c r="P14" s="3">
        <f t="shared" si="4"/>
        <v>0.28414321295143208</v>
      </c>
      <c r="Q14" s="3">
        <f t="shared" si="5"/>
        <v>0.53615578216532878</v>
      </c>
      <c r="R14" s="5" t="str">
        <f t="shared" si="6"/>
        <v>rep20</v>
      </c>
      <c r="S14" s="2" t="str">
        <f t="shared" si="1"/>
        <v>a_Republican</v>
      </c>
    </row>
    <row r="15" spans="1:21" x14ac:dyDescent="0.3">
      <c r="A15" t="s">
        <v>61</v>
      </c>
      <c r="B15" s="5" t="s">
        <v>13</v>
      </c>
      <c r="C15" s="2">
        <v>7</v>
      </c>
      <c r="D15" s="2">
        <f t="shared" si="8"/>
        <v>-7</v>
      </c>
      <c r="E15" s="2">
        <v>20</v>
      </c>
      <c r="F15" s="6">
        <f t="shared" si="2"/>
        <v>0.17070000000000002</v>
      </c>
      <c r="G15" s="3">
        <v>0.55830000000000002</v>
      </c>
      <c r="H15" s="3">
        <v>0.3876</v>
      </c>
      <c r="I15" s="5" t="str">
        <f t="shared" si="0"/>
        <v>dem16</v>
      </c>
      <c r="J15" s="3">
        <v>7.6500000000000012E-2</v>
      </c>
      <c r="K15" s="3">
        <v>-7.3299999999999976E-2</v>
      </c>
      <c r="L15" s="2" t="str">
        <f>IF(AND(F15&gt;0.1,I15="rep16"),"Republikaani",IF(AND(F15&lt;0.1,I15="rep16"),"Niukasti Republikaani",IF(AND(F15&lt;0.1,I15="dem16"), "Niukasti Demokraatti",IF(AND(F15&gt;0.1,I15="dem16"),"Demokraatti",ERROR))))</f>
        <v>Demokraatti</v>
      </c>
      <c r="O15" s="6">
        <f t="shared" si="3"/>
        <v>0.22639051944230609</v>
      </c>
      <c r="P15" s="3">
        <f t="shared" si="4"/>
        <v>0.57707222914072231</v>
      </c>
      <c r="Q15" s="3">
        <f t="shared" si="5"/>
        <v>0.35068170969841622</v>
      </c>
      <c r="R15" s="5" t="str">
        <f t="shared" si="6"/>
        <v>dem20</v>
      </c>
      <c r="S15" s="2" t="str">
        <f t="shared" si="1"/>
        <v>e_Democratic</v>
      </c>
    </row>
    <row r="16" spans="1:21" x14ac:dyDescent="0.3">
      <c r="A16" t="s">
        <v>61</v>
      </c>
      <c r="B16" s="5" t="s">
        <v>14</v>
      </c>
      <c r="C16" s="2">
        <v>-9</v>
      </c>
      <c r="D16" s="2">
        <f t="shared" si="8"/>
        <v>9</v>
      </c>
      <c r="E16" s="2">
        <v>11</v>
      </c>
      <c r="F16" s="6">
        <f t="shared" si="2"/>
        <v>0.18910000000000005</v>
      </c>
      <c r="G16" s="3">
        <v>0.37909999999999999</v>
      </c>
      <c r="H16" s="3">
        <v>0.56820000000000004</v>
      </c>
      <c r="I16" s="5" t="str">
        <f t="shared" si="0"/>
        <v>rep16</v>
      </c>
      <c r="J16" s="3">
        <v>-0.10270000000000001</v>
      </c>
      <c r="K16" s="3">
        <v>0.10730000000000006</v>
      </c>
      <c r="L16" s="2" t="str">
        <f>IF(AND(F16&gt;0.1,I16="rep16"),"Republikaani",IF(AND(F16&lt;0.1,I16="rep16"),"Niukasti Republikaani",IF(AND(F16&lt;0.1,I16="dem16"), "Niukasti Demokraatti",IF(AND(F16&gt;0.1,I16="dem16"),"Demokraatti",ERROR))))</f>
        <v>Republikaani</v>
      </c>
      <c r="O16" s="6">
        <f t="shared" si="3"/>
        <v>0.12223301937543296</v>
      </c>
      <c r="P16" s="3">
        <f t="shared" si="4"/>
        <v>0.39184682440846819</v>
      </c>
      <c r="Q16" s="3">
        <f t="shared" si="5"/>
        <v>0.51407984378390115</v>
      </c>
      <c r="R16" s="5" t="str">
        <f t="shared" si="6"/>
        <v>rep20</v>
      </c>
      <c r="S16" s="2" t="str">
        <f t="shared" si="1"/>
        <v>a_Republican</v>
      </c>
    </row>
    <row r="17" spans="1:19" x14ac:dyDescent="0.3">
      <c r="A17" t="s">
        <v>61</v>
      </c>
      <c r="B17" s="5" t="s">
        <v>15</v>
      </c>
      <c r="C17" s="2">
        <v>-3</v>
      </c>
      <c r="D17" s="2">
        <f t="shared" si="8"/>
        <v>3</v>
      </c>
      <c r="E17" s="2">
        <v>6</v>
      </c>
      <c r="F17" s="6">
        <f t="shared" si="2"/>
        <v>9.4099999999999961E-2</v>
      </c>
      <c r="G17" s="3">
        <v>0.41739999999999999</v>
      </c>
      <c r="H17" s="3">
        <v>0.51149999999999995</v>
      </c>
      <c r="I17" s="5" t="str">
        <f t="shared" si="0"/>
        <v>rep16</v>
      </c>
      <c r="J17" s="3">
        <v>-6.4400000000000013E-2</v>
      </c>
      <c r="K17" s="3">
        <v>5.0599999999999978E-2</v>
      </c>
      <c r="L17" s="2" t="str">
        <f>IF(AND(F17&gt;0.1,I17="rep16"),"Republikaani",IF(AND(F17&lt;0.1,I17="rep16"),"Niukasti Republikaani",IF(AND(F17&lt;0.1,I17="dem16"), "Niukasti Demokraatti",IF(AND(F17&gt;0.1,I17="dem16"),"Demokraatti",ERROR))))</f>
        <v>Niukasti Republikaani</v>
      </c>
      <c r="O17" s="6">
        <f t="shared" si="3"/>
        <v>3.1345809419925985E-2</v>
      </c>
      <c r="P17" s="3">
        <f t="shared" si="4"/>
        <v>0.43143462017434614</v>
      </c>
      <c r="Q17" s="3">
        <f t="shared" si="5"/>
        <v>0.46278042959427212</v>
      </c>
      <c r="R17" s="5" t="str">
        <f t="shared" si="6"/>
        <v>rep20</v>
      </c>
      <c r="S17" s="2" t="str">
        <f t="shared" si="1"/>
        <v>b_Lean Republican</v>
      </c>
    </row>
    <row r="18" spans="1:19" x14ac:dyDescent="0.3">
      <c r="A18" t="s">
        <v>61</v>
      </c>
      <c r="B18" s="5" t="s">
        <v>16</v>
      </c>
      <c r="C18" s="2">
        <v>-13</v>
      </c>
      <c r="D18" s="2">
        <f t="shared" si="8"/>
        <v>13</v>
      </c>
      <c r="E18" s="2">
        <v>6</v>
      </c>
      <c r="F18" s="6">
        <f t="shared" si="2"/>
        <v>0.20600000000000002</v>
      </c>
      <c r="G18" s="3">
        <v>0.36049999999999999</v>
      </c>
      <c r="H18" s="3">
        <v>0.5665</v>
      </c>
      <c r="I18" s="5" t="str">
        <f t="shared" si="0"/>
        <v>rep16</v>
      </c>
      <c r="J18" s="3">
        <v>-0.12130000000000002</v>
      </c>
      <c r="K18" s="3">
        <v>0.10560000000000003</v>
      </c>
      <c r="L18" s="2" t="str">
        <f>IF(AND(F18&gt;0.1,I18="rep16"),"Republikaani",IF(AND(F18&lt;0.1,I18="rep16"),"Niukasti Republikaani",IF(AND(F18&lt;0.1,I18="dem16"), "Niukasti Demokraatti",IF(AND(F18&gt;0.1,I18="dem16"),"Demokraatti",ERROR))))</f>
        <v>Republikaani</v>
      </c>
      <c r="O18" s="6">
        <f t="shared" si="3"/>
        <v>0.13992034643357115</v>
      </c>
      <c r="P18" s="3">
        <f t="shared" si="4"/>
        <v>0.37262141967621415</v>
      </c>
      <c r="Q18" s="3">
        <f t="shared" si="5"/>
        <v>0.5125417661097853</v>
      </c>
      <c r="R18" s="5" t="str">
        <f t="shared" si="6"/>
        <v>rep20</v>
      </c>
      <c r="S18" s="2" t="str">
        <f t="shared" si="1"/>
        <v>a_Republican</v>
      </c>
    </row>
    <row r="19" spans="1:19" x14ac:dyDescent="0.3">
      <c r="A19" t="s">
        <v>61</v>
      </c>
      <c r="B19" s="5" t="s">
        <v>17</v>
      </c>
      <c r="C19" s="2">
        <v>-15</v>
      </c>
      <c r="D19" s="2">
        <f t="shared" si="8"/>
        <v>15</v>
      </c>
      <c r="E19" s="2">
        <v>8</v>
      </c>
      <c r="F19" s="6">
        <f t="shared" si="2"/>
        <v>0.2984</v>
      </c>
      <c r="G19" s="3">
        <v>0.32679999999999998</v>
      </c>
      <c r="H19" s="3">
        <v>0.62519999999999998</v>
      </c>
      <c r="I19" s="5" t="str">
        <f t="shared" si="0"/>
        <v>rep16</v>
      </c>
      <c r="J19" s="3">
        <v>-0.15500000000000003</v>
      </c>
      <c r="K19" s="3">
        <v>0.1643</v>
      </c>
      <c r="L19" s="2" t="str">
        <f>IF(AND(F19&gt;0.1,I19="rep16"),"Republikaani",IF(AND(F19&lt;0.1,I19="rep16"),"Niukasti Republikaani",IF(AND(F19&lt;0.1,I19="dem16"), "Niukasti Demokraatti",IF(AND(F19&gt;0.1,I19="dem16"),"Demokraatti",ERROR))))</f>
        <v>Republikaani</v>
      </c>
      <c r="O19" s="6">
        <f t="shared" si="3"/>
        <v>0.22786238954755</v>
      </c>
      <c r="P19" s="3">
        <f t="shared" si="4"/>
        <v>0.3377882938978829</v>
      </c>
      <c r="Q19" s="3">
        <f t="shared" si="5"/>
        <v>0.5656506834454329</v>
      </c>
      <c r="R19" s="5" t="str">
        <f t="shared" si="6"/>
        <v>rep20</v>
      </c>
      <c r="S19" s="2" t="str">
        <f t="shared" si="1"/>
        <v>a_Republican</v>
      </c>
    </row>
    <row r="20" spans="1:19" x14ac:dyDescent="0.3">
      <c r="A20" t="s">
        <v>61</v>
      </c>
      <c r="B20" s="5" t="s">
        <v>18</v>
      </c>
      <c r="C20" s="2">
        <v>-11</v>
      </c>
      <c r="D20" s="2">
        <f t="shared" si="8"/>
        <v>11</v>
      </c>
      <c r="E20" s="2">
        <v>8</v>
      </c>
      <c r="F20" s="6">
        <f t="shared" si="2"/>
        <v>0.19639999999999996</v>
      </c>
      <c r="G20" s="3">
        <v>0.38450000000000001</v>
      </c>
      <c r="H20" s="3">
        <v>0.58089999999999997</v>
      </c>
      <c r="I20" s="5" t="str">
        <f t="shared" si="0"/>
        <v>rep16</v>
      </c>
      <c r="J20" s="3">
        <v>-9.7299999999999998E-2</v>
      </c>
      <c r="K20" s="3">
        <v>0.12</v>
      </c>
      <c r="L20" s="2" t="str">
        <f>IF(AND(F20&gt;0.1,I20="rep16"),"Republikaani",IF(AND(F20&lt;0.1,I20="rep16"),"Niukasti Republikaani",IF(AND(F20&lt;0.1,I20="dem16"), "Niukasti Demokraatti",IF(AND(F20&gt;0.1,I20="dem16"),"Demokraatti",ERROR))))</f>
        <v>Republikaani</v>
      </c>
      <c r="O20" s="6">
        <f t="shared" si="3"/>
        <v>0.12814179523683572</v>
      </c>
      <c r="P20" s="3">
        <f t="shared" si="4"/>
        <v>0.39742839352428388</v>
      </c>
      <c r="Q20" s="3">
        <f t="shared" si="5"/>
        <v>0.52557018876111961</v>
      </c>
      <c r="R20" s="5" t="str">
        <f t="shared" si="6"/>
        <v>rep20</v>
      </c>
      <c r="S20" s="2" t="str">
        <f t="shared" si="1"/>
        <v>a_Republican</v>
      </c>
    </row>
    <row r="21" spans="1:19" x14ac:dyDescent="0.3">
      <c r="A21" t="s">
        <v>61</v>
      </c>
      <c r="B21" s="5" t="s">
        <v>58</v>
      </c>
      <c r="C21" s="2">
        <v>3</v>
      </c>
      <c r="D21" s="2">
        <f t="shared" si="8"/>
        <v>-3</v>
      </c>
      <c r="E21" s="2">
        <v>2</v>
      </c>
      <c r="F21" s="6">
        <f t="shared" si="2"/>
        <v>2.9600000000000015E-2</v>
      </c>
      <c r="G21" s="3">
        <v>0.4783</v>
      </c>
      <c r="H21" s="3">
        <v>0.44869999999999999</v>
      </c>
      <c r="I21" s="5" t="str">
        <f t="shared" si="0"/>
        <v>dem16</v>
      </c>
      <c r="J21" s="3">
        <v>-3.5000000000000031E-3</v>
      </c>
      <c r="K21" s="3">
        <v>-1.2199999999999989E-2</v>
      </c>
      <c r="L21" s="2" t="str">
        <f>IF(AND(F21&gt;0.1,I21="rep16"),"Republikaani",IF(AND(F21&lt;0.1,I21="rep16"),"Niukasti Republikaani",IF(AND(F21&lt;0.1,I21="dem16"), "Niukasti Demokraatti",IF(AND(F21&gt;0.1,I21="dem16"),"Demokraatti",ERROR))))</f>
        <v>Niukasti Demokraatti</v>
      </c>
      <c r="O21" s="6">
        <f t="shared" si="3"/>
        <v>8.84202855045369E-2</v>
      </c>
      <c r="P21" s="3">
        <f t="shared" si="4"/>
        <v>0.49438231631382312</v>
      </c>
      <c r="Q21" s="3">
        <f t="shared" si="5"/>
        <v>0.40596203080928622</v>
      </c>
      <c r="R21" s="5" t="str">
        <f t="shared" si="6"/>
        <v>dem20</v>
      </c>
      <c r="S21" s="2" t="str">
        <f t="shared" si="1"/>
        <v>e_Democratic</v>
      </c>
    </row>
    <row r="22" spans="1:19" x14ac:dyDescent="0.3">
      <c r="A22" t="s">
        <v>61</v>
      </c>
      <c r="B22" s="5" t="s">
        <v>19</v>
      </c>
      <c r="D22" s="2">
        <f t="shared" si="8"/>
        <v>0</v>
      </c>
      <c r="E22" s="2">
        <v>1</v>
      </c>
      <c r="F22" s="6">
        <f t="shared" si="2"/>
        <v>0.14809999999999995</v>
      </c>
      <c r="G22" s="3">
        <v>0.53959999999999997</v>
      </c>
      <c r="H22" s="3">
        <v>0.39150000000000001</v>
      </c>
      <c r="I22" s="5" t="str">
        <f t="shared" si="0"/>
        <v>dem16</v>
      </c>
      <c r="J22" s="3">
        <v>5.7799999999999963E-2</v>
      </c>
      <c r="K22" s="3">
        <v>-6.9399999999999962E-2</v>
      </c>
      <c r="L22" s="2" t="str">
        <f>IF(AND(F22&gt;0.1,I22="rep16"),"Republikaani",IF(AND(F22&lt;0.1,I22="rep16"),"Niukasti Republikaani",IF(AND(F22&lt;0.1,I22="dem16"), "Niukasti Demokraatti",IF(AND(F22&gt;0.1,I22="dem16"),"Demokraatti",ERROR))))</f>
        <v>Demokraatti</v>
      </c>
      <c r="O22" s="6">
        <f t="shared" si="3"/>
        <v>0.20353322118428191</v>
      </c>
      <c r="P22" s="3">
        <f t="shared" si="4"/>
        <v>0.55774346201743452</v>
      </c>
      <c r="Q22" s="3">
        <f t="shared" si="5"/>
        <v>0.35421024083315261</v>
      </c>
      <c r="R22" s="5" t="str">
        <f t="shared" si="6"/>
        <v>dem20</v>
      </c>
      <c r="S22" s="2" t="str">
        <f t="shared" si="1"/>
        <v>e_Democratic</v>
      </c>
    </row>
    <row r="23" spans="1:19" x14ac:dyDescent="0.3">
      <c r="A23" t="s">
        <v>61</v>
      </c>
      <c r="B23" s="5" t="s">
        <v>20</v>
      </c>
      <c r="D23" s="2">
        <f t="shared" si="8"/>
        <v>0</v>
      </c>
      <c r="E23" s="2">
        <v>1</v>
      </c>
      <c r="F23" s="6">
        <f t="shared" si="2"/>
        <v>0.10279999999999995</v>
      </c>
      <c r="G23" s="3">
        <v>0.4098</v>
      </c>
      <c r="H23" s="3">
        <v>0.51259999999999994</v>
      </c>
      <c r="I23" s="5" t="str">
        <f t="shared" si="0"/>
        <v>rep16</v>
      </c>
      <c r="J23" s="3">
        <v>-7.2000000000000008E-2</v>
      </c>
      <c r="K23" s="3">
        <v>5.1699999999999968E-2</v>
      </c>
      <c r="L23" s="2" t="str">
        <f>IF(AND(F23&gt;0.1,I23="rep16"),"Republikaani",IF(AND(F23&lt;0.1,I23="rep16"),"Niukasti Republikaani",IF(AND(F23&lt;0.1,I23="dem16"), "Niukasti Demokraatti",IF(AND(F23&gt;0.1,I23="dem16"),"Demokraatti",ERROR))))</f>
        <v>Republikaani</v>
      </c>
      <c r="O23" s="6">
        <f t="shared" si="3"/>
        <v>4.0196577868791661E-2</v>
      </c>
      <c r="P23" s="3">
        <f t="shared" si="4"/>
        <v>0.42357907845579074</v>
      </c>
      <c r="Q23" s="3">
        <f t="shared" si="5"/>
        <v>0.4637756563245824</v>
      </c>
      <c r="R23" s="5" t="str">
        <f t="shared" si="6"/>
        <v>rep20</v>
      </c>
      <c r="S23" s="2" t="str">
        <f t="shared" si="1"/>
        <v>b_Lean Republican</v>
      </c>
    </row>
    <row r="24" spans="1:19" x14ac:dyDescent="0.3">
      <c r="A24" t="s">
        <v>61</v>
      </c>
      <c r="B24" s="5" t="s">
        <v>21</v>
      </c>
      <c r="C24" s="2">
        <v>12</v>
      </c>
      <c r="D24" s="2">
        <f t="shared" si="8"/>
        <v>-12</v>
      </c>
      <c r="E24" s="2">
        <v>10</v>
      </c>
      <c r="F24" s="6">
        <f t="shared" si="2"/>
        <v>0.26419999999999993</v>
      </c>
      <c r="G24" s="3">
        <v>0.60329999999999995</v>
      </c>
      <c r="H24" s="3">
        <v>0.33910000000000001</v>
      </c>
      <c r="I24" s="5" t="str">
        <f t="shared" si="0"/>
        <v>dem16</v>
      </c>
      <c r="J24" s="3">
        <v>0.12149999999999994</v>
      </c>
      <c r="K24" s="3">
        <v>-0.12179999999999996</v>
      </c>
      <c r="L24" s="2" t="str">
        <f>IF(AND(F24&gt;0.1,I24="rep16"),"Republikaani",IF(AND(F24&lt;0.1,I24="rep16"),"Niukasti Republikaani",IF(AND(F24&lt;0.1,I24="dem16"), "Niukasti Demokraatti",IF(AND(F24&gt;0.1,I24="dem16"),"Demokraatti",ERROR))))</f>
        <v>Demokraatti</v>
      </c>
      <c r="O24" s="6">
        <f t="shared" si="3"/>
        <v>0.31678404669838922</v>
      </c>
      <c r="P24" s="3">
        <f t="shared" si="4"/>
        <v>0.62358530510585297</v>
      </c>
      <c r="Q24" s="3">
        <f t="shared" si="5"/>
        <v>0.30680125840746375</v>
      </c>
      <c r="R24" s="5" t="str">
        <f t="shared" si="6"/>
        <v>dem20</v>
      </c>
      <c r="S24" s="2" t="str">
        <f t="shared" si="1"/>
        <v>e_Democratic</v>
      </c>
    </row>
    <row r="25" spans="1:19" x14ac:dyDescent="0.3">
      <c r="A25" t="s">
        <v>61</v>
      </c>
      <c r="B25" s="5" t="s">
        <v>22</v>
      </c>
      <c r="C25" s="2">
        <v>12</v>
      </c>
      <c r="D25" s="2">
        <f t="shared" si="8"/>
        <v>-12</v>
      </c>
      <c r="E25" s="2">
        <v>11</v>
      </c>
      <c r="F25" s="6">
        <f t="shared" si="2"/>
        <v>0.27199999999999996</v>
      </c>
      <c r="G25" s="3">
        <v>0.60009999999999997</v>
      </c>
      <c r="H25" s="3">
        <v>0.3281</v>
      </c>
      <c r="I25" s="5" t="str">
        <f t="shared" si="0"/>
        <v>dem16</v>
      </c>
      <c r="J25" s="3">
        <v>0.11829999999999996</v>
      </c>
      <c r="K25" s="3">
        <v>-0.13279999999999997</v>
      </c>
      <c r="L25" s="2" t="str">
        <f>IF(AND(F25&gt;0.1,I25="rep16"),"Republikaani",IF(AND(F25&lt;0.1,I25="rep16"),"Niukasti Republikaani",IF(AND(F25&lt;0.1,I25="dem16"), "Niukasti Demokraatti",IF(AND(F25&gt;0.1,I25="dem16"),"Demokraatti",ERROR))))</f>
        <v>Demokraatti</v>
      </c>
      <c r="O25" s="6">
        <f t="shared" si="3"/>
        <v>0.3234287174884159</v>
      </c>
      <c r="P25" s="3">
        <f t="shared" si="4"/>
        <v>0.62027770859277698</v>
      </c>
      <c r="Q25" s="3">
        <f t="shared" si="5"/>
        <v>0.29684899110436108</v>
      </c>
      <c r="R25" s="5" t="str">
        <f t="shared" si="6"/>
        <v>dem20</v>
      </c>
      <c r="S25" s="2" t="str">
        <f t="shared" si="1"/>
        <v>e_Democratic</v>
      </c>
    </row>
    <row r="26" spans="1:19" x14ac:dyDescent="0.3">
      <c r="A26" t="s">
        <v>61</v>
      </c>
      <c r="B26" s="5" t="s">
        <v>23</v>
      </c>
      <c r="C26" s="2">
        <v>1</v>
      </c>
      <c r="D26" s="2">
        <f t="shared" si="8"/>
        <v>-1</v>
      </c>
      <c r="E26" s="2">
        <v>16</v>
      </c>
      <c r="F26" s="6">
        <f t="shared" si="2"/>
        <v>2.2999999999999687E-3</v>
      </c>
      <c r="G26" s="3">
        <v>0.47270000000000001</v>
      </c>
      <c r="H26" s="3">
        <v>0.47499999999999998</v>
      </c>
      <c r="I26" s="5" t="str">
        <f t="shared" si="0"/>
        <v>rep16</v>
      </c>
      <c r="J26" s="3">
        <v>-9.099999999999997E-3</v>
      </c>
      <c r="K26" s="3">
        <v>1.4100000000000001E-2</v>
      </c>
      <c r="L26" s="2" t="str">
        <f>IF(AND(F26&gt;0.1,I26="rep16"),"Republikaani",IF(AND(F26&lt;0.1,I26="rep16"),"Niukasti Republikaani",IF(AND(F26&lt;0.1,I26="dem16"), "Niukasti Demokraatti",IF(AND(F26&gt;0.1,I26="dem16"),"Demokraatti",ERROR))))</f>
        <v>Niukasti Republikaani</v>
      </c>
      <c r="O26" s="6">
        <f t="shared" si="3"/>
        <v>5.8837025236508578E-2</v>
      </c>
      <c r="P26" s="3">
        <f t="shared" si="4"/>
        <v>0.48859402241594019</v>
      </c>
      <c r="Q26" s="3">
        <f t="shared" si="5"/>
        <v>0.42975699717943161</v>
      </c>
      <c r="R26" s="5" t="str">
        <f t="shared" si="6"/>
        <v>dem20</v>
      </c>
      <c r="S26" s="2" t="str">
        <f t="shared" si="1"/>
        <v>d_Lean Democratic</v>
      </c>
    </row>
    <row r="27" spans="1:19" x14ac:dyDescent="0.3">
      <c r="A27" t="s">
        <v>61</v>
      </c>
      <c r="B27" s="5" t="s">
        <v>24</v>
      </c>
      <c r="C27" s="2">
        <v>1</v>
      </c>
      <c r="D27" s="2">
        <f t="shared" si="8"/>
        <v>-1</v>
      </c>
      <c r="E27" s="2">
        <v>10</v>
      </c>
      <c r="F27" s="6">
        <f t="shared" si="2"/>
        <v>1.5199999999999991E-2</v>
      </c>
      <c r="G27" s="3">
        <v>0.46439999999999998</v>
      </c>
      <c r="H27" s="3">
        <v>0.44919999999999999</v>
      </c>
      <c r="I27" s="5" t="str">
        <f t="shared" si="0"/>
        <v>dem16</v>
      </c>
      <c r="J27" s="3">
        <v>-1.7400000000000027E-2</v>
      </c>
      <c r="K27" s="3">
        <v>-1.1699999999999988E-2</v>
      </c>
      <c r="L27" s="2" t="str">
        <f>IF(AND(F27&gt;0.1,I27="rep16"),"Republikaani",IF(AND(F27&lt;0.1,I27="rep16"),"Niukasti Republikaani",IF(AND(F27&lt;0.1,I27="dem16"), "Niukasti Demokraatti",IF(AND(F27&gt;0.1,I27="dem16"),"Demokraatti",ERROR))))</f>
        <v>Niukasti Demokraatti</v>
      </c>
      <c r="O27" s="6">
        <f t="shared" si="3"/>
        <v>7.3600537364358454E-2</v>
      </c>
      <c r="P27" s="3">
        <f t="shared" si="4"/>
        <v>0.48001494396014938</v>
      </c>
      <c r="Q27" s="3">
        <f t="shared" si="5"/>
        <v>0.40641440659579092</v>
      </c>
      <c r="R27" s="5" t="str">
        <f t="shared" si="6"/>
        <v>dem20</v>
      </c>
      <c r="S27" s="2" t="str">
        <f t="shared" si="1"/>
        <v>d_Lean Democratic</v>
      </c>
    </row>
    <row r="28" spans="1:19" x14ac:dyDescent="0.3">
      <c r="A28" t="s">
        <v>61</v>
      </c>
      <c r="B28" s="5" t="s">
        <v>25</v>
      </c>
      <c r="C28" s="2">
        <v>-9</v>
      </c>
      <c r="D28" s="2">
        <f t="shared" si="8"/>
        <v>9</v>
      </c>
      <c r="E28" s="2">
        <v>6</v>
      </c>
      <c r="F28" s="6">
        <f t="shared" si="2"/>
        <v>0.17830000000000001</v>
      </c>
      <c r="G28" s="3">
        <v>0.40110000000000001</v>
      </c>
      <c r="H28" s="3">
        <v>0.57940000000000003</v>
      </c>
      <c r="I28" s="5" t="str">
        <f t="shared" si="0"/>
        <v>rep16</v>
      </c>
      <c r="J28" s="3">
        <v>-8.0699999999999994E-2</v>
      </c>
      <c r="K28" s="3">
        <v>0.11850000000000005</v>
      </c>
      <c r="L28" s="2" t="str">
        <f>IF(AND(F28&gt;0.1,I28="rep16"),"Republikaani",IF(AND(F28&lt;0.1,I28="rep16"),"Niukasti Republikaani",IF(AND(F28&lt;0.1,I28="dem16"), "Niukasti Demokraatti",IF(AND(F28&gt;0.1,I28="dem16"),"Demokraatti",ERROR))))</f>
        <v>Republikaani</v>
      </c>
      <c r="O28" s="6">
        <f t="shared" si="3"/>
        <v>0.10962651096574011</v>
      </c>
      <c r="P28" s="3">
        <f t="shared" si="4"/>
        <v>0.41458655043586551</v>
      </c>
      <c r="Q28" s="3">
        <f t="shared" si="5"/>
        <v>0.52421306140160562</v>
      </c>
      <c r="R28" s="5" t="str">
        <f t="shared" si="6"/>
        <v>rep20</v>
      </c>
      <c r="S28" s="2" t="str">
        <f t="shared" si="1"/>
        <v>a_Republican</v>
      </c>
    </row>
    <row r="29" spans="1:19" x14ac:dyDescent="0.3">
      <c r="A29" t="s">
        <v>61</v>
      </c>
      <c r="B29" s="5" t="s">
        <v>26</v>
      </c>
      <c r="C29" s="2">
        <v>-9</v>
      </c>
      <c r="D29" s="2">
        <f t="shared" si="8"/>
        <v>9</v>
      </c>
      <c r="E29" s="2">
        <v>10</v>
      </c>
      <c r="F29" s="6">
        <f t="shared" si="2"/>
        <v>0.18629999999999997</v>
      </c>
      <c r="G29" s="3">
        <v>0.38140000000000002</v>
      </c>
      <c r="H29" s="3">
        <v>0.56769999999999998</v>
      </c>
      <c r="I29" s="5" t="str">
        <f t="shared" si="0"/>
        <v>rep16</v>
      </c>
      <c r="J29" s="3">
        <v>-0.10039999999999999</v>
      </c>
      <c r="K29" s="3">
        <v>0.10680000000000001</v>
      </c>
      <c r="L29" s="2" t="str">
        <f>IF(AND(F29&gt;0.1,I29="rep16"),"Republikaani",IF(AND(F29&lt;0.1,I29="rep16"),"Niukasti Republikaani",IF(AND(F29&lt;0.1,I29="dem16"), "Niukasti Demokraatti",IF(AND(F29&gt;0.1,I29="dem16"),"Demokraatti",ERROR))))</f>
        <v>Republikaani</v>
      </c>
      <c r="O29" s="6">
        <f t="shared" si="3"/>
        <v>0.11940330859515486</v>
      </c>
      <c r="P29" s="3">
        <f t="shared" si="4"/>
        <v>0.39422415940224159</v>
      </c>
      <c r="Q29" s="3">
        <f t="shared" si="5"/>
        <v>0.51362746799739645</v>
      </c>
      <c r="R29" s="5" t="str">
        <f t="shared" si="6"/>
        <v>rep20</v>
      </c>
      <c r="S29" s="2" t="str">
        <f t="shared" si="1"/>
        <v>a_Republican</v>
      </c>
    </row>
    <row r="30" spans="1:19" x14ac:dyDescent="0.3">
      <c r="A30" t="s">
        <v>61</v>
      </c>
      <c r="B30" s="5" t="s">
        <v>27</v>
      </c>
      <c r="C30" s="2">
        <v>-11</v>
      </c>
      <c r="D30" s="2">
        <f t="shared" si="8"/>
        <v>11</v>
      </c>
      <c r="E30" s="2">
        <v>3</v>
      </c>
      <c r="F30" s="6">
        <f t="shared" si="2"/>
        <v>0.20419999999999999</v>
      </c>
      <c r="G30" s="3">
        <v>0.35749999999999998</v>
      </c>
      <c r="H30" s="3">
        <v>0.56169999999999998</v>
      </c>
      <c r="I30" s="5" t="str">
        <f t="shared" si="0"/>
        <v>rep16</v>
      </c>
      <c r="J30" s="3">
        <v>-0.12430000000000002</v>
      </c>
      <c r="K30" s="3">
        <v>0.1008</v>
      </c>
      <c r="L30" s="2" t="str">
        <f>IF(AND(F30&gt;0.1,I30="rep16"),"Republikaani",IF(AND(F30&lt;0.1,I30="rep16"),"Niukasti Republikaani",IF(AND(F30&lt;0.1,I30="dem16"), "Niukasti Demokraatti",IF(AND(F30&gt;0.1,I30="dem16"),"Demokraatti",ERROR))))</f>
        <v>Republikaani</v>
      </c>
      <c r="O30" s="6">
        <f t="shared" si="3"/>
        <v>0.13867841061413505</v>
      </c>
      <c r="P30" s="3">
        <f t="shared" si="4"/>
        <v>0.36952054794520545</v>
      </c>
      <c r="Q30" s="3">
        <f t="shared" si="5"/>
        <v>0.5081989585593405</v>
      </c>
      <c r="R30" s="5" t="str">
        <f t="shared" si="6"/>
        <v>rep20</v>
      </c>
      <c r="S30" s="2" t="str">
        <f t="shared" si="1"/>
        <v>a_Republican</v>
      </c>
    </row>
    <row r="31" spans="1:19" x14ac:dyDescent="0.3">
      <c r="A31" t="s">
        <v>61</v>
      </c>
      <c r="B31" s="5" t="s">
        <v>59</v>
      </c>
      <c r="C31" s="2">
        <v>-14</v>
      </c>
      <c r="D31" s="2">
        <f t="shared" si="8"/>
        <v>14</v>
      </c>
      <c r="E31" s="2">
        <v>2</v>
      </c>
      <c r="F31" s="6">
        <f t="shared" si="2"/>
        <v>0.2505</v>
      </c>
      <c r="G31" s="3">
        <v>0.33700000000000002</v>
      </c>
      <c r="H31" s="3">
        <v>0.58750000000000002</v>
      </c>
      <c r="I31" s="5" t="str">
        <f t="shared" si="0"/>
        <v>rep16</v>
      </c>
      <c r="J31" s="3">
        <v>-0.14479999999999998</v>
      </c>
      <c r="K31" s="3">
        <v>0.12660000000000005</v>
      </c>
      <c r="L31" s="2" t="str">
        <f>IF(AND(F31&gt;0.1,I31="rep16"),"Republikaani",IF(AND(F31&lt;0.1,I31="rep16"),"Niukasti Republikaani",IF(AND(F31&lt;0.1,I31="dem16"), "Niukasti Demokraatti",IF(AND(F31&gt;0.1,I31="dem16"),"Demokraatti",ERROR))))</f>
        <v>Republikaani</v>
      </c>
      <c r="O31" s="6">
        <f t="shared" si="3"/>
        <v>0.18321029135966865</v>
      </c>
      <c r="P31" s="3">
        <f t="shared" si="4"/>
        <v>0.34833125778331259</v>
      </c>
      <c r="Q31" s="3">
        <f t="shared" si="5"/>
        <v>0.53154154914298124</v>
      </c>
      <c r="R31" s="5" t="str">
        <f t="shared" si="6"/>
        <v>rep20</v>
      </c>
      <c r="S31" s="2" t="str">
        <f t="shared" si="1"/>
        <v>a_Republican</v>
      </c>
    </row>
    <row r="32" spans="1:19" x14ac:dyDescent="0.3">
      <c r="A32" t="s">
        <v>61</v>
      </c>
      <c r="B32" s="5" t="s">
        <v>28</v>
      </c>
      <c r="D32" s="2">
        <f t="shared" si="8"/>
        <v>0</v>
      </c>
      <c r="E32" s="2">
        <v>1</v>
      </c>
      <c r="F32" s="6">
        <f t="shared" si="2"/>
        <v>0.20719999999999994</v>
      </c>
      <c r="G32" s="3">
        <v>0.35460000000000003</v>
      </c>
      <c r="H32" s="3">
        <v>0.56179999999999997</v>
      </c>
      <c r="I32" s="5" t="str">
        <f t="shared" si="0"/>
        <v>rep16</v>
      </c>
      <c r="J32" s="3">
        <v>-0.12719999999999998</v>
      </c>
      <c r="K32" s="3">
        <v>0.10089999999999999</v>
      </c>
      <c r="L32" s="2" t="str">
        <f>IF(AND(F32&gt;0.1,I32="rep16"),"Republikaani",IF(AND(F32&lt;0.1,I32="rep16"),"Niukasti Republikaani",IF(AND(F32&lt;0.1,I32="dem16"), "Niukasti Demokraatti",IF(AND(F32&gt;0.1,I32="dem16"),"Demokraatti",ERROR))))</f>
        <v>Republikaani</v>
      </c>
      <c r="O32" s="6">
        <f t="shared" si="3"/>
        <v>0.14176639511141098</v>
      </c>
      <c r="P32" s="3">
        <f t="shared" si="4"/>
        <v>0.36652303860523039</v>
      </c>
      <c r="Q32" s="3">
        <f t="shared" si="5"/>
        <v>0.50828943371664137</v>
      </c>
      <c r="R32" s="5" t="str">
        <f t="shared" si="6"/>
        <v>rep20</v>
      </c>
      <c r="S32" s="2" t="str">
        <f t="shared" si="1"/>
        <v>a_Republican</v>
      </c>
    </row>
    <row r="33" spans="1:19" x14ac:dyDescent="0.3">
      <c r="A33" t="s">
        <v>61</v>
      </c>
      <c r="B33" s="5" t="s">
        <v>29</v>
      </c>
      <c r="D33" s="2">
        <f t="shared" si="8"/>
        <v>0</v>
      </c>
      <c r="E33" s="2">
        <v>1</v>
      </c>
      <c r="F33" s="6">
        <f t="shared" si="2"/>
        <v>2.2400000000000031E-2</v>
      </c>
      <c r="G33" s="3">
        <v>0.44919999999999999</v>
      </c>
      <c r="H33" s="3">
        <v>0.47160000000000002</v>
      </c>
      <c r="I33" s="5" t="str">
        <f t="shared" si="0"/>
        <v>rep16</v>
      </c>
      <c r="J33" s="3">
        <v>-3.2600000000000018E-2</v>
      </c>
      <c r="K33" s="3">
        <v>1.0700000000000043E-2</v>
      </c>
      <c r="L33" s="2" t="str">
        <f>IF(AND(F33&gt;0.1,I33="rep16"),"Republikaani",IF(AND(F33&lt;0.1,I33="rep16"),"Niukasti Republikaani",IF(AND(F33&lt;0.1,I33="dem16"), "Niukasti Demokraatti",IF(AND(F33&gt;0.1,I33="dem16"),"Demokraatti",ERROR))))</f>
        <v>Niukasti Republikaani</v>
      </c>
      <c r="O33" s="6">
        <f t="shared" si="3"/>
        <v>3.762301869183865E-2</v>
      </c>
      <c r="P33" s="3">
        <f t="shared" si="4"/>
        <v>0.46430386052303857</v>
      </c>
      <c r="Q33" s="3">
        <f t="shared" si="5"/>
        <v>0.42668084183119992</v>
      </c>
      <c r="R33" s="5" t="str">
        <f t="shared" si="6"/>
        <v>dem20</v>
      </c>
      <c r="S33" s="2" t="str">
        <f t="shared" si="1"/>
        <v>d_Lean Democratic</v>
      </c>
    </row>
    <row r="34" spans="1:19" x14ac:dyDescent="0.3">
      <c r="A34" t="s">
        <v>61</v>
      </c>
      <c r="B34" s="5" t="s">
        <v>30</v>
      </c>
      <c r="D34" s="2">
        <f t="shared" si="8"/>
        <v>0</v>
      </c>
      <c r="E34" s="2">
        <v>1</v>
      </c>
      <c r="F34" s="6">
        <f t="shared" si="2"/>
        <v>0.54189999999999994</v>
      </c>
      <c r="G34" s="3">
        <v>0.19730000000000003</v>
      </c>
      <c r="H34" s="3">
        <v>0.73919999999999997</v>
      </c>
      <c r="I34" s="5" t="str">
        <f t="shared" ref="I34:I57" si="9">INDEX(G$1:H$1,1,MATCH(LARGE(G34:H34,1),G34:H34,0))</f>
        <v>rep16</v>
      </c>
      <c r="J34" s="3">
        <v>-0.28449999999999998</v>
      </c>
      <c r="K34" s="3">
        <v>0.27829999999999999</v>
      </c>
      <c r="L34" s="2" t="str">
        <f>IF(AND(F34&gt;0.1,I34="rep16"),"Republikaani",IF(AND(F34&lt;0.1,I34="rep16"),"Niukasti Republikaani",IF(AND(F34&lt;0.1,I34="dem16"), "Niukasti Demokraatti",IF(AND(F34&gt;0.1,I34="dem16"),"Demokraatti",ERROR))))</f>
        <v>Republikaani</v>
      </c>
      <c r="O34" s="6">
        <f t="shared" si="3"/>
        <v>0.46485836525915653</v>
      </c>
      <c r="P34" s="3">
        <f t="shared" si="4"/>
        <v>0.20393399750933999</v>
      </c>
      <c r="Q34" s="3">
        <f t="shared" si="5"/>
        <v>0.66879236276849652</v>
      </c>
      <c r="R34" s="5" t="str">
        <f t="shared" si="6"/>
        <v>rep20</v>
      </c>
      <c r="S34" s="2" t="str">
        <f t="shared" ref="S34:S57" si="10">IF(AND(O34&gt;0.08,R34="rep20"),"a_Republican",IF(AND(O34&lt;0.08,O34&gt;0.03,R34="rep20"),"b_Lean Republican",IF(AND(O34&lt;0.08,O34&gt;0.03,R34="dem20"),"d_Lean Democratic",IF(AND(O34&gt;0.08,R34="dem20"),"e_Democratic","c_Toss-up"))))</f>
        <v>a_Republican</v>
      </c>
    </row>
    <row r="35" spans="1:19" x14ac:dyDescent="0.3">
      <c r="A35" t="s">
        <v>61</v>
      </c>
      <c r="B35" s="5" t="s">
        <v>31</v>
      </c>
      <c r="C35" s="2">
        <v>1</v>
      </c>
      <c r="D35" s="2">
        <f t="shared" si="8"/>
        <v>-1</v>
      </c>
      <c r="E35" s="2">
        <v>6</v>
      </c>
      <c r="F35" s="6">
        <f t="shared" si="2"/>
        <v>1.5199999999999991E-2</v>
      </c>
      <c r="G35" s="3">
        <v>0.47499999999999998</v>
      </c>
      <c r="H35" s="3">
        <v>0.45979999999999999</v>
      </c>
      <c r="I35" s="5" t="str">
        <f t="shared" si="9"/>
        <v>dem16</v>
      </c>
      <c r="J35" s="3">
        <v>-6.8000000000000282E-3</v>
      </c>
      <c r="K35" s="3">
        <v>-1.0999999999999899E-3</v>
      </c>
      <c r="L35" s="2" t="str">
        <f>IF(AND(F35&gt;0.1,I35="rep16"),"Republikaani",IF(AND(F35&lt;0.1,I35="rep16"),"Niukasti Republikaani",IF(AND(F35&lt;0.1,I35="dem16"), "Niukasti Demokraatti",IF(AND(F35&gt;0.1,I35="dem16"),"Demokraatti",ERROR))))</f>
        <v>Niukasti Demokraatti</v>
      </c>
      <c r="O35" s="6">
        <f t="shared" si="3"/>
        <v>7.4966584140023662E-2</v>
      </c>
      <c r="P35" s="3">
        <f t="shared" si="4"/>
        <v>0.49097135740971348</v>
      </c>
      <c r="Q35" s="3">
        <f t="shared" si="5"/>
        <v>0.41600477326968982</v>
      </c>
      <c r="R35" s="5" t="str">
        <f t="shared" si="6"/>
        <v>dem20</v>
      </c>
      <c r="S35" s="2" t="str">
        <f t="shared" si="10"/>
        <v>d_Lean Democratic</v>
      </c>
    </row>
    <row r="36" spans="1:19" x14ac:dyDescent="0.3">
      <c r="A36" t="s">
        <v>61</v>
      </c>
      <c r="B36" s="5" t="s">
        <v>32</v>
      </c>
      <c r="C36" s="2">
        <v>1</v>
      </c>
      <c r="D36" s="2">
        <f t="shared" si="8"/>
        <v>-1</v>
      </c>
      <c r="E36" s="2">
        <v>4</v>
      </c>
      <c r="F36" s="6">
        <f t="shared" si="2"/>
        <v>3.6999999999999811E-3</v>
      </c>
      <c r="G36" s="3">
        <v>0.4698</v>
      </c>
      <c r="H36" s="3">
        <v>0.46610000000000001</v>
      </c>
      <c r="I36" s="5" t="str">
        <f t="shared" si="9"/>
        <v>dem16</v>
      </c>
      <c r="J36" s="3">
        <v>-1.2000000000000011E-2</v>
      </c>
      <c r="K36" s="3">
        <v>5.2000000000000379E-3</v>
      </c>
      <c r="L36" s="2" t="str">
        <f>IF(AND(F36&gt;0.1,I36="rep16"),"Republikaani",IF(AND(F36&lt;0.1,I36="rep16"),"Niukasti Republikaani",IF(AND(F36&lt;0.1,I36="dem16"), "Niukasti Demokraatti",IF(AND(F36&gt;0.1,I36="dem16"),"Demokraatti",ERROR))))</f>
        <v>Niukasti Demokraatti</v>
      </c>
      <c r="O36" s="6">
        <f t="shared" si="3"/>
        <v>6.3891804896316462E-2</v>
      </c>
      <c r="P36" s="3">
        <f t="shared" si="4"/>
        <v>0.48559651307596507</v>
      </c>
      <c r="Q36" s="3">
        <f t="shared" si="5"/>
        <v>0.42170470817964861</v>
      </c>
      <c r="R36" s="5" t="str">
        <f t="shared" si="6"/>
        <v>dem20</v>
      </c>
      <c r="S36" s="2" t="str">
        <f t="shared" si="10"/>
        <v>d_Lean Democratic</v>
      </c>
    </row>
    <row r="37" spans="1:19" x14ac:dyDescent="0.3">
      <c r="A37" t="s">
        <v>61</v>
      </c>
      <c r="B37" s="5" t="s">
        <v>33</v>
      </c>
      <c r="C37" s="2">
        <v>7</v>
      </c>
      <c r="D37" s="2">
        <f t="shared" si="8"/>
        <v>-7</v>
      </c>
      <c r="E37" s="2">
        <v>14</v>
      </c>
      <c r="F37" s="6">
        <f t="shared" si="2"/>
        <v>0.14100000000000001</v>
      </c>
      <c r="G37" s="3">
        <v>0.55449999999999999</v>
      </c>
      <c r="H37" s="3">
        <v>0.41349999999999998</v>
      </c>
      <c r="I37" s="5" t="str">
        <f t="shared" si="9"/>
        <v>dem16</v>
      </c>
      <c r="J37" s="3">
        <v>7.2699999999999987E-2</v>
      </c>
      <c r="K37" s="3">
        <v>-4.7399999999999998E-2</v>
      </c>
      <c r="L37" s="2" t="str">
        <f>IF(AND(F37&gt;0.1,I37="rep16"),"Republikaani",IF(AND(F37&lt;0.1,I37="rep16"),"Niukasti Republikaani",IF(AND(F37&lt;0.1,I37="dem16"), "Niukasti Demokraatti",IF(AND(F37&gt;0.1,I37="dem16"),"Demokraatti",ERROR))))</f>
        <v>Demokraatti</v>
      </c>
      <c r="O37" s="6">
        <f t="shared" si="3"/>
        <v>0.19902968284208672</v>
      </c>
      <c r="P37" s="3">
        <f t="shared" si="4"/>
        <v>0.57314445828144456</v>
      </c>
      <c r="Q37" s="3">
        <f t="shared" si="5"/>
        <v>0.37411477543935784</v>
      </c>
      <c r="R37" s="5" t="str">
        <f t="shared" si="6"/>
        <v>dem20</v>
      </c>
      <c r="S37" s="2" t="str">
        <f t="shared" si="10"/>
        <v>e_Democratic</v>
      </c>
    </row>
    <row r="38" spans="1:19" x14ac:dyDescent="0.3">
      <c r="A38" t="s">
        <v>61</v>
      </c>
      <c r="B38" s="5" t="s">
        <v>34</v>
      </c>
      <c r="C38" s="2">
        <v>3</v>
      </c>
      <c r="D38" s="2">
        <f t="shared" si="8"/>
        <v>-3</v>
      </c>
      <c r="E38" s="2">
        <v>5</v>
      </c>
      <c r="F38" s="6">
        <f t="shared" si="2"/>
        <v>8.2199999999999995E-2</v>
      </c>
      <c r="G38" s="3">
        <v>0.48259999999999997</v>
      </c>
      <c r="H38" s="3">
        <v>0.40039999999999998</v>
      </c>
      <c r="I38" s="5" t="str">
        <f t="shared" si="9"/>
        <v>dem16</v>
      </c>
      <c r="J38" s="3">
        <v>7.999999999999674E-4</v>
      </c>
      <c r="K38" s="3">
        <v>-6.0499999999999998E-2</v>
      </c>
      <c r="L38" s="2" t="str">
        <f>IF(AND(F38&gt;0.1,I38="rep16"),"Republikaani",IF(AND(F38&lt;0.1,I38="rep16"),"Niukasti Republikaani",IF(AND(F38&lt;0.1,I38="dem16"), "Niukasti Demokraatti",IF(AND(F38&gt;0.1,I38="dem16"),"Demokraatti",ERROR))))</f>
        <v>Niukasti Demokraatti</v>
      </c>
      <c r="O38" s="6">
        <f t="shared" si="3"/>
        <v>0.13656436929533333</v>
      </c>
      <c r="P38" s="3">
        <f t="shared" si="4"/>
        <v>0.49882689912826894</v>
      </c>
      <c r="Q38" s="3">
        <f t="shared" si="5"/>
        <v>0.36226252983293561</v>
      </c>
      <c r="R38" s="5" t="str">
        <f t="shared" si="6"/>
        <v>dem20</v>
      </c>
      <c r="S38" s="2" t="str">
        <f t="shared" si="10"/>
        <v>e_Democratic</v>
      </c>
    </row>
    <row r="39" spans="1:19" x14ac:dyDescent="0.3">
      <c r="A39" t="s">
        <v>61</v>
      </c>
      <c r="B39" s="5" t="s">
        <v>35</v>
      </c>
      <c r="C39" s="2">
        <v>12</v>
      </c>
      <c r="D39" s="2">
        <f t="shared" si="8"/>
        <v>-12</v>
      </c>
      <c r="E39" s="2">
        <v>29</v>
      </c>
      <c r="F39" s="6">
        <f t="shared" si="2"/>
        <v>0.22489999999999993</v>
      </c>
      <c r="G39" s="3">
        <v>0.59009999999999996</v>
      </c>
      <c r="H39" s="3">
        <v>0.36520000000000002</v>
      </c>
      <c r="I39" s="5" t="str">
        <f t="shared" si="9"/>
        <v>dem16</v>
      </c>
      <c r="J39" s="3">
        <v>0.10829999999999995</v>
      </c>
      <c r="K39" s="3">
        <v>-9.5699999999999952E-2</v>
      </c>
      <c r="L39" s="2" t="str">
        <f>IF(AND(F39&gt;0.1,I39="rep16"),"Republikaani",IF(AND(F39&lt;0.1,I39="rep16"),"Niukasti Republikaani",IF(AND(F39&lt;0.1,I39="dem16"), "Niukasti Demokraatti",IF(AND(F39&gt;0.1,I39="dem16"),"Demokraatti",ERROR))))</f>
        <v>Demokraatti</v>
      </c>
      <c r="O39" s="6">
        <f t="shared" si="3"/>
        <v>0.27952619502640741</v>
      </c>
      <c r="P39" s="3">
        <f t="shared" si="4"/>
        <v>0.60994146948941463</v>
      </c>
      <c r="Q39" s="3">
        <f t="shared" si="5"/>
        <v>0.33041527446300722</v>
      </c>
      <c r="R39" s="5" t="str">
        <f t="shared" si="6"/>
        <v>dem20</v>
      </c>
      <c r="S39" s="2" t="str">
        <f t="shared" si="10"/>
        <v>e_Democratic</v>
      </c>
    </row>
    <row r="40" spans="1:19" x14ac:dyDescent="0.3">
      <c r="A40" t="s">
        <v>61</v>
      </c>
      <c r="B40" s="5" t="s">
        <v>36</v>
      </c>
      <c r="C40" s="2">
        <v>-3</v>
      </c>
      <c r="D40" s="2">
        <f t="shared" si="8"/>
        <v>3</v>
      </c>
      <c r="E40" s="2">
        <v>15</v>
      </c>
      <c r="F40" s="6">
        <f t="shared" si="2"/>
        <v>3.6600000000000021E-2</v>
      </c>
      <c r="G40" s="3">
        <v>0.4617</v>
      </c>
      <c r="H40" s="3">
        <v>0.49830000000000002</v>
      </c>
      <c r="I40" s="5" t="str">
        <f t="shared" si="9"/>
        <v>rep16</v>
      </c>
      <c r="J40" s="3">
        <v>-2.0100000000000007E-2</v>
      </c>
      <c r="K40" s="3">
        <v>3.7400000000000044E-2</v>
      </c>
      <c r="L40" s="2" t="str">
        <f>IF(AND(F40&gt;0.1,I40="rep16"),"Republikaani",IF(AND(F40&lt;0.1,I40="rep16"),"Niukasti Republikaani",IF(AND(F40&lt;0.1,I40="dem16"), "Niukasti Demokraatti",IF(AND(F40&gt;0.1,I40="dem16"),"Demokraatti",ERROR))))</f>
        <v>Niukasti Republikaani</v>
      </c>
      <c r="O40" s="6">
        <f t="shared" si="3"/>
        <v>2.6386450571692532E-2</v>
      </c>
      <c r="P40" s="3">
        <f t="shared" si="4"/>
        <v>0.47722415940224155</v>
      </c>
      <c r="Q40" s="3">
        <f t="shared" si="5"/>
        <v>0.45083770883054902</v>
      </c>
      <c r="R40" s="5" t="str">
        <f t="shared" si="6"/>
        <v>dem20</v>
      </c>
      <c r="S40" s="2" t="str">
        <f t="shared" si="10"/>
        <v>c_Toss-up</v>
      </c>
    </row>
    <row r="41" spans="1:19" x14ac:dyDescent="0.3">
      <c r="A41" t="s">
        <v>61</v>
      </c>
      <c r="B41" s="5" t="s">
        <v>37</v>
      </c>
      <c r="C41" s="2">
        <v>-14</v>
      </c>
      <c r="D41" s="2">
        <f t="shared" si="8"/>
        <v>14</v>
      </c>
      <c r="E41" s="2">
        <v>3</v>
      </c>
      <c r="F41" s="6">
        <f t="shared" si="2"/>
        <v>0.35730000000000006</v>
      </c>
      <c r="G41" s="3">
        <v>0.27229999999999999</v>
      </c>
      <c r="H41" s="3">
        <v>0.62960000000000005</v>
      </c>
      <c r="I41" s="5" t="str">
        <f t="shared" si="9"/>
        <v>rep16</v>
      </c>
      <c r="J41" s="3">
        <v>-0.20950000000000002</v>
      </c>
      <c r="K41" s="3">
        <v>0.16870000000000007</v>
      </c>
      <c r="L41" s="2" t="str">
        <f>IF(AND(F41&gt;0.1,I41="rep16"),"Republikaani",IF(AND(F41&lt;0.1,I41="rep16"),"Niukasti Republikaani",IF(AND(F41&lt;0.1,I41="dem16"), "Niukasti Demokraatti",IF(AND(F41&gt;0.1,I41="dem16"),"Demokraatti",ERROR))))</f>
        <v>Republikaani</v>
      </c>
      <c r="O41" s="6">
        <f t="shared" si="3"/>
        <v>0.28817579958211614</v>
      </c>
      <c r="P41" s="3">
        <f t="shared" si="4"/>
        <v>0.28145579078455785</v>
      </c>
      <c r="Q41" s="3">
        <f t="shared" si="5"/>
        <v>0.56963159036667399</v>
      </c>
      <c r="R41" s="5" t="str">
        <f t="shared" si="6"/>
        <v>rep20</v>
      </c>
      <c r="S41" s="2" t="str">
        <f t="shared" si="10"/>
        <v>a_Republican</v>
      </c>
    </row>
    <row r="42" spans="1:19" x14ac:dyDescent="0.3">
      <c r="A42" t="s">
        <v>61</v>
      </c>
      <c r="B42" s="5" t="s">
        <v>38</v>
      </c>
      <c r="C42" s="2">
        <v>-3</v>
      </c>
      <c r="D42" s="2">
        <f t="shared" si="8"/>
        <v>3</v>
      </c>
      <c r="E42" s="2">
        <v>18</v>
      </c>
      <c r="F42" s="6">
        <f t="shared" si="2"/>
        <v>8.1300000000000039E-2</v>
      </c>
      <c r="G42" s="3">
        <v>0.43559999999999999</v>
      </c>
      <c r="H42" s="3">
        <v>0.51690000000000003</v>
      </c>
      <c r="I42" s="5" t="str">
        <f t="shared" si="9"/>
        <v>rep16</v>
      </c>
      <c r="J42" s="3">
        <v>-4.6200000000000019E-2</v>
      </c>
      <c r="K42" s="3">
        <v>5.600000000000005E-2</v>
      </c>
      <c r="L42" s="2" t="str">
        <f>IF(AND(F42&gt;0.1,I42="rep16"),"Republikaani",IF(AND(F42&lt;0.1,I42="rep16"),"Niukasti Republikaani",IF(AND(F42&lt;0.1,I42="dem16"), "Niukasti Demokraatti",IF(AND(F42&gt;0.1,I42="dem16"),"Demokraatti",ERROR))))</f>
        <v>Niukasti Republikaani</v>
      </c>
      <c r="O42" s="6">
        <f t="shared" si="3"/>
        <v>1.7419512746056853E-2</v>
      </c>
      <c r="P42" s="3">
        <f t="shared" si="4"/>
        <v>0.4502465753424657</v>
      </c>
      <c r="Q42" s="3">
        <f t="shared" si="5"/>
        <v>0.46766608808852256</v>
      </c>
      <c r="R42" s="5" t="str">
        <f t="shared" si="6"/>
        <v>rep20</v>
      </c>
      <c r="S42" s="2" t="str">
        <f t="shared" si="10"/>
        <v>c_Toss-up</v>
      </c>
    </row>
    <row r="43" spans="1:19" x14ac:dyDescent="0.3">
      <c r="A43" t="s">
        <v>61</v>
      </c>
      <c r="B43" s="5" t="s">
        <v>39</v>
      </c>
      <c r="C43" s="2">
        <v>-20</v>
      </c>
      <c r="D43" s="2">
        <f t="shared" si="8"/>
        <v>20</v>
      </c>
      <c r="E43" s="2">
        <v>7</v>
      </c>
      <c r="F43" s="6">
        <f t="shared" si="2"/>
        <v>0.3639</v>
      </c>
      <c r="G43" s="3">
        <v>0.2893</v>
      </c>
      <c r="H43" s="3">
        <v>0.6532</v>
      </c>
      <c r="I43" s="5" t="str">
        <f t="shared" si="9"/>
        <v>rep16</v>
      </c>
      <c r="J43" s="3">
        <v>-0.1925</v>
      </c>
      <c r="K43" s="3">
        <v>0.19230000000000003</v>
      </c>
      <c r="L43" s="2" t="str">
        <f>IF(AND(F43&gt;0.1,I43="rep16"),"Republikaani",IF(AND(F43&lt;0.1,I43="rep16"),"Niukasti Republikaani",IF(AND(F43&lt;0.1,I43="dem16"), "Niukasti Demokraatti",IF(AND(F43&gt;0.1,I43="dem16"),"Demokraatti",ERROR))))</f>
        <v>Republikaani</v>
      </c>
      <c r="O43" s="6">
        <f t="shared" si="3"/>
        <v>0.29195633022942025</v>
      </c>
      <c r="P43" s="3">
        <f t="shared" si="4"/>
        <v>0.29902739726027394</v>
      </c>
      <c r="Q43" s="3">
        <f t="shared" si="5"/>
        <v>0.59098372748969419</v>
      </c>
      <c r="R43" s="5" t="str">
        <f t="shared" si="6"/>
        <v>rep20</v>
      </c>
      <c r="S43" s="2" t="str">
        <f t="shared" si="10"/>
        <v>a_Republican</v>
      </c>
    </row>
    <row r="44" spans="1:19" x14ac:dyDescent="0.3">
      <c r="A44" t="s">
        <v>61</v>
      </c>
      <c r="B44" s="5" t="s">
        <v>40</v>
      </c>
      <c r="C44" s="2">
        <v>5</v>
      </c>
      <c r="D44" s="2">
        <f t="shared" si="8"/>
        <v>-5</v>
      </c>
      <c r="E44" s="2">
        <v>7</v>
      </c>
      <c r="F44" s="6">
        <f t="shared" si="2"/>
        <v>0.10980000000000001</v>
      </c>
      <c r="G44" s="3">
        <v>0.50070000000000003</v>
      </c>
      <c r="H44" s="3">
        <v>0.39090000000000003</v>
      </c>
      <c r="I44" s="5" t="str">
        <f t="shared" si="9"/>
        <v>dem16</v>
      </c>
      <c r="J44" s="3">
        <v>1.8900000000000028E-2</v>
      </c>
      <c r="K44" s="3">
        <v>-6.9999999999999951E-2</v>
      </c>
      <c r="L44" s="2" t="str">
        <f>IF(AND(F44&gt;0.1,I44="rep16"),"Republikaani",IF(AND(F44&lt;0.1,I44="rep16"),"Niukasti Republikaani",IF(AND(F44&lt;0.1,I44="dem16"), "Niukasti Demokraatti",IF(AND(F44&gt;0.1,I44="dem16"),"Demokraatti",ERROR))))</f>
        <v>Demokraatti</v>
      </c>
      <c r="O44" s="6">
        <f t="shared" si="3"/>
        <v>0.16386810201600782</v>
      </c>
      <c r="P44" s="3">
        <f t="shared" si="4"/>
        <v>0.51753549190535486</v>
      </c>
      <c r="Q44" s="3">
        <f t="shared" si="5"/>
        <v>0.35366738988934704</v>
      </c>
      <c r="R44" s="5" t="str">
        <f t="shared" si="6"/>
        <v>dem20</v>
      </c>
      <c r="S44" s="2" t="str">
        <f t="shared" si="10"/>
        <v>e_Democratic</v>
      </c>
    </row>
    <row r="45" spans="1:19" x14ac:dyDescent="0.3">
      <c r="A45" t="s">
        <v>61</v>
      </c>
      <c r="B45" s="5" t="s">
        <v>41</v>
      </c>
      <c r="C45" s="2">
        <v>0</v>
      </c>
      <c r="D45" s="2">
        <f t="shared" si="8"/>
        <v>0</v>
      </c>
      <c r="E45" s="2">
        <v>20</v>
      </c>
      <c r="F45" s="6">
        <f t="shared" si="2"/>
        <v>7.1999999999999842E-3</v>
      </c>
      <c r="G45" s="3">
        <v>0.47460000000000002</v>
      </c>
      <c r="H45" s="3">
        <v>0.48180000000000001</v>
      </c>
      <c r="I45" s="5" t="str">
        <f t="shared" si="9"/>
        <v>rep16</v>
      </c>
      <c r="J45" s="3">
        <v>-7.1999999999999842E-3</v>
      </c>
      <c r="K45" s="3">
        <v>2.090000000000003E-2</v>
      </c>
      <c r="L45" s="2" t="str">
        <f>IF(AND(F45&gt;0.1,I45="rep16"),"Republikaani",IF(AND(F45&lt;0.1,I45="rep16"),"Niukasti Republikaani",IF(AND(F45&lt;0.1,I45="dem16"), "Niukasti Demokraatti",IF(AND(F45&gt;0.1,I45="dem16"),"Demokraatti",ERROR))))</f>
        <v>Niukasti Republikaani</v>
      </c>
      <c r="O45" s="6">
        <f t="shared" si="3"/>
        <v>5.464859996968402E-2</v>
      </c>
      <c r="P45" s="3">
        <f t="shared" si="4"/>
        <v>0.49055790784557907</v>
      </c>
      <c r="Q45" s="3">
        <f t="shared" si="5"/>
        <v>0.43590930787589505</v>
      </c>
      <c r="R45" s="5" t="str">
        <f t="shared" si="6"/>
        <v>dem20</v>
      </c>
      <c r="S45" s="2" t="str">
        <f t="shared" si="10"/>
        <v>d_Lean Democratic</v>
      </c>
    </row>
    <row r="46" spans="1:19" x14ac:dyDescent="0.3">
      <c r="A46" t="s">
        <v>61</v>
      </c>
      <c r="B46" s="5" t="s">
        <v>42</v>
      </c>
      <c r="C46" s="2">
        <v>10</v>
      </c>
      <c r="D46" s="2">
        <f t="shared" si="8"/>
        <v>-10</v>
      </c>
      <c r="E46" s="2">
        <v>4</v>
      </c>
      <c r="F46" s="6">
        <f t="shared" si="2"/>
        <v>0.15510000000000002</v>
      </c>
      <c r="G46" s="3">
        <v>0.54410000000000003</v>
      </c>
      <c r="H46" s="3">
        <v>0.38900000000000001</v>
      </c>
      <c r="I46" s="5" t="str">
        <f t="shared" si="9"/>
        <v>dem16</v>
      </c>
      <c r="J46" s="3">
        <v>6.2300000000000022E-2</v>
      </c>
      <c r="K46" s="3">
        <v>-7.1899999999999964E-2</v>
      </c>
      <c r="L46" s="2" t="str">
        <f>IF(AND(F46&gt;0.1,I46="rep16"),"Republikaani",IF(AND(F46&lt;0.1,I46="rep16"),"Niukasti Republikaani",IF(AND(F46&lt;0.1,I46="dem16"), "Niukasti Demokraatti",IF(AND(F46&gt;0.1,I46="dem16"),"Demokraatti",ERROR))))</f>
        <v>Demokraatti</v>
      </c>
      <c r="O46" s="6">
        <f t="shared" si="3"/>
        <v>0.21044640771331835</v>
      </c>
      <c r="P46" s="3">
        <f t="shared" si="4"/>
        <v>0.56239476961394763</v>
      </c>
      <c r="Q46" s="3">
        <f t="shared" si="5"/>
        <v>0.35194836190062928</v>
      </c>
      <c r="R46" s="5" t="str">
        <f t="shared" si="6"/>
        <v>dem20</v>
      </c>
      <c r="S46" s="2" t="str">
        <f t="shared" si="10"/>
        <v>e_Democratic</v>
      </c>
    </row>
    <row r="47" spans="1:19" x14ac:dyDescent="0.3">
      <c r="A47" t="s">
        <v>61</v>
      </c>
      <c r="B47" s="5" t="s">
        <v>43</v>
      </c>
      <c r="C47" s="2">
        <v>-8</v>
      </c>
      <c r="D47" s="2">
        <f t="shared" si="8"/>
        <v>8</v>
      </c>
      <c r="E47" s="2">
        <v>9</v>
      </c>
      <c r="F47" s="6">
        <f t="shared" si="2"/>
        <v>0.14269999999999999</v>
      </c>
      <c r="G47" s="3">
        <v>0.40670000000000001</v>
      </c>
      <c r="H47" s="3">
        <v>0.5494</v>
      </c>
      <c r="I47" s="5" t="str">
        <f t="shared" si="9"/>
        <v>rep16</v>
      </c>
      <c r="J47" s="3">
        <v>-7.51E-2</v>
      </c>
      <c r="K47" s="3">
        <v>8.8500000000000023E-2</v>
      </c>
      <c r="L47" s="2" t="str">
        <f>IF(AND(F47&gt;0.1,I47="rep16"),"Republikaani",IF(AND(F47&lt;0.1,I47="rep16"),"Niukasti Republikaani",IF(AND(F47&lt;0.1,I47="dem16"), "Niukasti Demokraatti",IF(AND(F47&gt;0.1,I47="dem16"),"Demokraatti",ERROR))))</f>
        <v>Republikaani</v>
      </c>
      <c r="O47" s="6">
        <f t="shared" si="3"/>
        <v>7.6695669877577366E-2</v>
      </c>
      <c r="P47" s="3">
        <f t="shared" si="4"/>
        <v>0.42037484433374839</v>
      </c>
      <c r="Q47" s="3">
        <f t="shared" si="5"/>
        <v>0.49707051421132575</v>
      </c>
      <c r="R47" s="5" t="str">
        <f t="shared" si="6"/>
        <v>rep20</v>
      </c>
      <c r="S47" s="2" t="str">
        <f t="shared" si="10"/>
        <v>b_Lean Republican</v>
      </c>
    </row>
    <row r="48" spans="1:19" x14ac:dyDescent="0.3">
      <c r="A48" t="s">
        <v>61</v>
      </c>
      <c r="B48" s="5" t="s">
        <v>44</v>
      </c>
      <c r="C48" s="2">
        <v>-14</v>
      </c>
      <c r="D48" s="2">
        <f t="shared" si="8"/>
        <v>14</v>
      </c>
      <c r="E48" s="2">
        <v>3</v>
      </c>
      <c r="F48" s="6">
        <f t="shared" si="2"/>
        <v>0.29789999999999994</v>
      </c>
      <c r="G48" s="3">
        <v>0.31740000000000002</v>
      </c>
      <c r="H48" s="3">
        <v>0.61529999999999996</v>
      </c>
      <c r="I48" s="5" t="str">
        <f t="shared" si="9"/>
        <v>rep16</v>
      </c>
      <c r="J48" s="3">
        <v>-0.16439999999999999</v>
      </c>
      <c r="K48" s="3">
        <v>0.15439999999999998</v>
      </c>
      <c r="L48" s="2" t="str">
        <f>IF(AND(F48&gt;0.1,I48="rep16"),"Republikaani",IF(AND(F48&lt;0.1,I48="rep16"),"Niukasti Republikaani",IF(AND(F48&lt;0.1,I48="dem16"), "Niukasti Demokraatti",IF(AND(F48&gt;0.1,I48="dem16"),"Demokraatti",ERROR))))</f>
        <v>Republikaani</v>
      </c>
      <c r="O48" s="6">
        <f t="shared" si="3"/>
        <v>0.2286214137319183</v>
      </c>
      <c r="P48" s="3">
        <f t="shared" si="4"/>
        <v>0.32807222914072226</v>
      </c>
      <c r="Q48" s="3">
        <f t="shared" si="5"/>
        <v>0.55669364287264056</v>
      </c>
      <c r="R48" s="5" t="str">
        <f t="shared" si="6"/>
        <v>rep20</v>
      </c>
      <c r="S48" s="2" t="str">
        <f t="shared" si="10"/>
        <v>a_Republican</v>
      </c>
    </row>
    <row r="49" spans="1:19" x14ac:dyDescent="0.3">
      <c r="A49" t="s">
        <v>61</v>
      </c>
      <c r="B49" s="5" t="s">
        <v>45</v>
      </c>
      <c r="C49" s="2">
        <v>-14</v>
      </c>
      <c r="D49" s="2">
        <f t="shared" si="8"/>
        <v>14</v>
      </c>
      <c r="E49" s="2">
        <v>11</v>
      </c>
      <c r="F49" s="6">
        <f t="shared" si="2"/>
        <v>0.25999999999999995</v>
      </c>
      <c r="G49" s="3">
        <v>0.34720000000000001</v>
      </c>
      <c r="H49" s="3">
        <v>0.60719999999999996</v>
      </c>
      <c r="I49" s="5" t="str">
        <f t="shared" si="9"/>
        <v>rep16</v>
      </c>
      <c r="J49" s="3">
        <v>-0.1346</v>
      </c>
      <c r="K49" s="3">
        <v>0.14629999999999999</v>
      </c>
      <c r="L49" s="2" t="str">
        <f>IF(AND(F49&gt;0.1,I49="rep16"),"Republikaani",IF(AND(F49&lt;0.1,I49="rep16"),"Niukasti Republikaani",IF(AND(F49&lt;0.1,I49="dem16"), "Niukasti Demokraatti",IF(AND(F49&gt;0.1,I49="dem16"),"Demokraatti",ERROR))))</f>
        <v>Republikaani</v>
      </c>
      <c r="O49" s="6">
        <f t="shared" si="3"/>
        <v>0.19049093346252272</v>
      </c>
      <c r="P49" s="3">
        <f t="shared" si="4"/>
        <v>0.35887422166874222</v>
      </c>
      <c r="Q49" s="3">
        <f t="shared" si="5"/>
        <v>0.54936515513126494</v>
      </c>
      <c r="R49" s="5" t="str">
        <f t="shared" si="6"/>
        <v>rep20</v>
      </c>
      <c r="S49" s="2" t="str">
        <f t="shared" si="10"/>
        <v>a_Republican</v>
      </c>
    </row>
    <row r="50" spans="1:19" x14ac:dyDescent="0.3">
      <c r="A50" t="s">
        <v>61</v>
      </c>
      <c r="B50" s="5" t="s">
        <v>46</v>
      </c>
      <c r="C50" s="2">
        <v>-8</v>
      </c>
      <c r="D50" s="2">
        <f t="shared" si="8"/>
        <v>8</v>
      </c>
      <c r="E50" s="2">
        <v>38</v>
      </c>
      <c r="F50" s="6">
        <f t="shared" si="2"/>
        <v>8.989999999999998E-2</v>
      </c>
      <c r="G50" s="3">
        <v>0.43240000000000001</v>
      </c>
      <c r="H50" s="3">
        <v>0.52229999999999999</v>
      </c>
      <c r="I50" s="5" t="str">
        <f t="shared" si="9"/>
        <v>rep16</v>
      </c>
      <c r="J50" s="3">
        <v>-4.9399999999999999E-2</v>
      </c>
      <c r="K50" s="3">
        <v>6.140000000000001E-2</v>
      </c>
      <c r="L50" s="2" t="str">
        <f>IF(AND(F50&gt;0.1,I50="rep16"),"Republikaani",IF(AND(F50&lt;0.1,I50="rep16"),"Niukasti Republikaani",IF(AND(F50&lt;0.1,I50="dem16"), "Niukasti Demokraatti",IF(AND(F50&gt;0.1,I50="dem16"),"Demokraatti",ERROR))))</f>
        <v>Niukasti Republikaani</v>
      </c>
      <c r="O50" s="6">
        <f t="shared" si="3"/>
        <v>2.561276775338317E-2</v>
      </c>
      <c r="P50" s="3">
        <f t="shared" si="4"/>
        <v>0.44693897882938977</v>
      </c>
      <c r="Q50" s="3">
        <f t="shared" si="5"/>
        <v>0.47255174658277294</v>
      </c>
      <c r="R50" s="5" t="str">
        <f t="shared" si="6"/>
        <v>rep20</v>
      </c>
      <c r="S50" s="2" t="str">
        <f t="shared" si="10"/>
        <v>c_Toss-up</v>
      </c>
    </row>
    <row r="51" spans="1:19" x14ac:dyDescent="0.3">
      <c r="A51" t="s">
        <v>61</v>
      </c>
      <c r="B51" s="5" t="s">
        <v>47</v>
      </c>
      <c r="C51" s="2">
        <v>-20</v>
      </c>
      <c r="D51" s="2">
        <f t="shared" si="8"/>
        <v>20</v>
      </c>
      <c r="E51" s="2">
        <v>6</v>
      </c>
      <c r="F51" s="6">
        <f t="shared" si="2"/>
        <v>0.18080000000000002</v>
      </c>
      <c r="G51" s="3">
        <v>0.27460000000000001</v>
      </c>
      <c r="H51" s="3">
        <v>0.45540000000000003</v>
      </c>
      <c r="I51" s="5" t="str">
        <f t="shared" si="9"/>
        <v>rep16</v>
      </c>
      <c r="J51" s="3">
        <v>-0.2072</v>
      </c>
      <c r="K51" s="3">
        <v>-5.4999999999999494E-3</v>
      </c>
      <c r="L51" s="2" t="str">
        <f>IF(AND(F51&gt;0.1,I51="rep16"),"Republikaani",IF(AND(F51&lt;0.1,I51="rep16"),"Niukasti Republikaani",IF(AND(F51&lt;0.1,I51="dem16"), "Niukasti Demokraatti",IF(AND(F51&gt;0.1,I51="dem16"),"Demokraatti",ERROR))))</f>
        <v>Republikaani</v>
      </c>
      <c r="O51" s="6">
        <f t="shared" si="3"/>
        <v>0.12819074057011753</v>
      </c>
      <c r="P51" s="3">
        <f t="shared" si="4"/>
        <v>0.28383312577833125</v>
      </c>
      <c r="Q51" s="3">
        <f t="shared" si="5"/>
        <v>0.41202386634844879</v>
      </c>
      <c r="R51" s="5" t="str">
        <f t="shared" si="6"/>
        <v>rep20</v>
      </c>
      <c r="S51" s="2" t="str">
        <f t="shared" si="10"/>
        <v>a_Republican</v>
      </c>
    </row>
    <row r="52" spans="1:19" x14ac:dyDescent="0.3">
      <c r="A52" t="s">
        <v>61</v>
      </c>
      <c r="B52" s="5" t="s">
        <v>48</v>
      </c>
      <c r="C52" s="2">
        <v>15</v>
      </c>
      <c r="D52" s="2">
        <f t="shared" si="8"/>
        <v>-15</v>
      </c>
      <c r="E52" s="2">
        <v>3</v>
      </c>
      <c r="F52" s="6">
        <f t="shared" si="2"/>
        <v>0.26409999999999995</v>
      </c>
      <c r="G52" s="3">
        <v>0.56679999999999997</v>
      </c>
      <c r="H52" s="3">
        <v>0.30270000000000002</v>
      </c>
      <c r="I52" s="5" t="str">
        <f t="shared" si="9"/>
        <v>dem16</v>
      </c>
      <c r="J52" s="3">
        <v>8.4999999999999964E-2</v>
      </c>
      <c r="K52" s="3">
        <v>-0.15819999999999995</v>
      </c>
      <c r="L52" s="2" t="str">
        <f>IF(AND(F52&gt;0.1,I52="rep16"),"Republikaani",IF(AND(F52&lt;0.1,I52="rep16"),"Niukasti Republikaani",IF(AND(F52&lt;0.1,I52="dem16"), "Niukasti Demokraatti",IF(AND(F52&gt;0.1,I52="dem16"),"Demokraatti",ERROR))))</f>
        <v>Demokraatti</v>
      </c>
      <c r="O52" s="6">
        <f t="shared" si="3"/>
        <v>0.31198973122865614</v>
      </c>
      <c r="P52" s="3">
        <f t="shared" si="4"/>
        <v>0.58585803237858025</v>
      </c>
      <c r="Q52" s="3">
        <f t="shared" si="5"/>
        <v>0.27386830114992411</v>
      </c>
      <c r="R52" s="5" t="str">
        <f t="shared" si="6"/>
        <v>dem20</v>
      </c>
      <c r="S52" s="2" t="str">
        <f t="shared" si="10"/>
        <v>e_Democratic</v>
      </c>
    </row>
    <row r="53" spans="1:19" x14ac:dyDescent="0.3">
      <c r="A53" t="s">
        <v>61</v>
      </c>
      <c r="B53" s="5" t="s">
        <v>49</v>
      </c>
      <c r="C53" s="2">
        <v>1</v>
      </c>
      <c r="D53" s="2">
        <f t="shared" si="8"/>
        <v>-1</v>
      </c>
      <c r="E53" s="2">
        <v>13</v>
      </c>
      <c r="F53" s="6">
        <f t="shared" si="2"/>
        <v>5.3200000000000025E-2</v>
      </c>
      <c r="G53" s="3">
        <v>0.49730000000000002</v>
      </c>
      <c r="H53" s="3">
        <v>0.44409999999999999</v>
      </c>
      <c r="I53" s="5" t="str">
        <f t="shared" si="9"/>
        <v>dem16</v>
      </c>
      <c r="J53" s="3">
        <v>1.5500000000000014E-2</v>
      </c>
      <c r="K53" s="3">
        <v>-1.6799999999999982E-2</v>
      </c>
      <c r="L53" s="2" t="str">
        <f>IF(AND(F53&gt;0.1,I53="rep16"),"Republikaani",IF(AND(F53&lt;0.1,I53="rep16"),"Niukasti Republikaani",IF(AND(F53&lt;0.1,I53="dem16"), "Niukasti Demokraatti",IF(AND(F53&gt;0.1,I53="dem16"),"Demokraatti",ERROR))))</f>
        <v>Niukasti Demokraatti</v>
      </c>
      <c r="O53" s="6">
        <f t="shared" si="3"/>
        <v>0.11222099703676836</v>
      </c>
      <c r="P53" s="3">
        <f t="shared" si="4"/>
        <v>0.51402117061021169</v>
      </c>
      <c r="Q53" s="3">
        <f t="shared" si="5"/>
        <v>0.40180017357344333</v>
      </c>
      <c r="R53" s="5" t="str">
        <f t="shared" si="6"/>
        <v>dem20</v>
      </c>
      <c r="S53" s="2" t="str">
        <f t="shared" si="10"/>
        <v>e_Democratic</v>
      </c>
    </row>
    <row r="54" spans="1:19" x14ac:dyDescent="0.3">
      <c r="A54" t="s">
        <v>61</v>
      </c>
      <c r="B54" s="5" t="s">
        <v>50</v>
      </c>
      <c r="C54" s="2">
        <v>7</v>
      </c>
      <c r="D54" s="2">
        <f t="shared" si="8"/>
        <v>-7</v>
      </c>
      <c r="E54" s="2">
        <v>12</v>
      </c>
      <c r="F54" s="6">
        <f t="shared" si="2"/>
        <v>0.15709999999999996</v>
      </c>
      <c r="G54" s="3">
        <v>0.52539999999999998</v>
      </c>
      <c r="H54" s="3">
        <v>0.36830000000000002</v>
      </c>
      <c r="I54" s="5" t="str">
        <f t="shared" si="9"/>
        <v>dem16</v>
      </c>
      <c r="J54" s="3">
        <v>4.3599999999999972E-2</v>
      </c>
      <c r="K54" s="3">
        <v>-9.259999999999996E-2</v>
      </c>
      <c r="L54" s="2" t="str">
        <f>IF(AND(F54&gt;0.1,I54="rep16"),"Republikaani",IF(AND(F54&lt;0.1,I54="rep16"),"Niukasti Republikaani",IF(AND(F54&lt;0.1,I54="dem16"), "Niukasti Demokraatti",IF(AND(F54&gt;0.1,I54="dem16"),"Demokraatti",ERROR))))</f>
        <v>Demokraatti</v>
      </c>
      <c r="O54" s="6">
        <f t="shared" si="3"/>
        <v>0.20984599815132382</v>
      </c>
      <c r="P54" s="3">
        <f t="shared" si="4"/>
        <v>0.54306600249065995</v>
      </c>
      <c r="Q54" s="3">
        <f t="shared" si="5"/>
        <v>0.33322000433933613</v>
      </c>
      <c r="R54" s="5" t="str">
        <f t="shared" si="6"/>
        <v>dem20</v>
      </c>
      <c r="S54" s="2" t="str">
        <f t="shared" si="10"/>
        <v>e_Democratic</v>
      </c>
    </row>
    <row r="55" spans="1:19" x14ac:dyDescent="0.3">
      <c r="A55" t="s">
        <v>61</v>
      </c>
      <c r="B55" s="5" t="s">
        <v>51</v>
      </c>
      <c r="C55" s="2">
        <v>-19</v>
      </c>
      <c r="D55" s="2">
        <f t="shared" si="8"/>
        <v>19</v>
      </c>
      <c r="E55" s="2">
        <v>5</v>
      </c>
      <c r="F55" s="6">
        <f t="shared" si="2"/>
        <v>0.42070000000000007</v>
      </c>
      <c r="G55" s="3">
        <v>0.26429999999999998</v>
      </c>
      <c r="H55" s="3">
        <v>0.68500000000000005</v>
      </c>
      <c r="I55" s="5" t="str">
        <f t="shared" si="9"/>
        <v>rep16</v>
      </c>
      <c r="J55" s="3">
        <v>-0.21750000000000003</v>
      </c>
      <c r="K55" s="3">
        <v>0.22410000000000008</v>
      </c>
      <c r="L55" s="2" t="str">
        <f>IF(AND(F55&gt;0.1,I55="rep16"),"Republikaani",IF(AND(F55&lt;0.1,I55="rep16"),"Niukasti Republikaani",IF(AND(F55&lt;0.1,I55="dem16"), "Niukasti Demokraatti",IF(AND(F55&gt;0.1,I55="dem16"),"Demokraatti",ERROR))))</f>
        <v>Republikaani</v>
      </c>
      <c r="O55" s="6">
        <f t="shared" si="3"/>
        <v>0.34656802800952291</v>
      </c>
      <c r="P55" s="3">
        <f t="shared" si="4"/>
        <v>0.27318679950186797</v>
      </c>
      <c r="Q55" s="3">
        <f t="shared" si="5"/>
        <v>0.61975482751139088</v>
      </c>
      <c r="R55" s="5" t="str">
        <f t="shared" si="6"/>
        <v>rep20</v>
      </c>
      <c r="S55" s="2" t="str">
        <f t="shared" si="10"/>
        <v>a_Republican</v>
      </c>
    </row>
    <row r="56" spans="1:19" x14ac:dyDescent="0.3">
      <c r="A56" t="s">
        <v>61</v>
      </c>
      <c r="B56" s="5" t="s">
        <v>52</v>
      </c>
      <c r="C56" s="2">
        <v>0</v>
      </c>
      <c r="D56" s="2">
        <f t="shared" si="8"/>
        <v>0</v>
      </c>
      <c r="E56" s="2">
        <v>10</v>
      </c>
      <c r="F56" s="6">
        <f t="shared" si="2"/>
        <v>7.6999999999999846E-3</v>
      </c>
      <c r="G56" s="3">
        <v>0.46450000000000002</v>
      </c>
      <c r="H56" s="3">
        <v>0.47220000000000001</v>
      </c>
      <c r="I56" s="5" t="str">
        <f t="shared" si="9"/>
        <v>rep16</v>
      </c>
      <c r="J56" s="3">
        <v>-1.7299999999999982E-2</v>
      </c>
      <c r="K56" s="3">
        <v>1.1300000000000032E-2</v>
      </c>
      <c r="L56" s="2" t="str">
        <f>IF(AND(F56&gt;0.1,I56="rep16"),"Republikaani",IF(AND(F56&lt;0.1,I56="rep16"),"Niukasti Republikaani",IF(AND(F56&lt;0.1,I56="dem16"), "Niukasti Demokraatti",IF(AND(F56&gt;0.1,I56="dem16"),"Demokraatti",ERROR))))</f>
        <v>Niukasti Republikaani</v>
      </c>
      <c r="O56" s="6">
        <f t="shared" si="3"/>
        <v>5.2894613576177529E-2</v>
      </c>
      <c r="P56" s="3">
        <f t="shared" si="4"/>
        <v>0.48011830635118302</v>
      </c>
      <c r="Q56" s="3">
        <f t="shared" si="5"/>
        <v>0.42722369277500549</v>
      </c>
      <c r="R56" s="5" t="str">
        <f t="shared" si="6"/>
        <v>dem20</v>
      </c>
      <c r="S56" s="2" t="str">
        <f t="shared" si="10"/>
        <v>d_Lean Democratic</v>
      </c>
    </row>
    <row r="57" spans="1:19" x14ac:dyDescent="0.3">
      <c r="A57" t="s">
        <v>61</v>
      </c>
      <c r="B57" s="5" t="s">
        <v>53</v>
      </c>
      <c r="C57" s="2">
        <v>-25</v>
      </c>
      <c r="D57" s="2">
        <f t="shared" si="8"/>
        <v>25</v>
      </c>
      <c r="E57" s="2">
        <v>3</v>
      </c>
      <c r="F57" s="6">
        <f t="shared" si="2"/>
        <v>0.45770000000000005</v>
      </c>
      <c r="G57" s="3">
        <v>0.21629999999999999</v>
      </c>
      <c r="H57" s="3">
        <v>0.67400000000000004</v>
      </c>
      <c r="I57" s="5" t="str">
        <f t="shared" si="9"/>
        <v>rep16</v>
      </c>
      <c r="J57" s="3">
        <v>-0.26550000000000001</v>
      </c>
      <c r="K57" s="3">
        <v>0.21310000000000007</v>
      </c>
      <c r="L57" s="2" t="str">
        <f>IF(AND(F57&gt;0.1,I57="rep16"),"Republikaani",IF(AND(F57&lt;0.1,I57="rep16"),"Niukasti Republikaani",IF(AND(F57&lt;0.1,I57="dem16"), "Niukasti Demokraatti",IF(AND(F57&gt;0.1,I57="dem16"),"Demokraatti",ERROR))))</f>
        <v>Republikaani</v>
      </c>
      <c r="O57" s="6">
        <f t="shared" si="3"/>
        <v>0.38622970840255977</v>
      </c>
      <c r="P57" s="3">
        <f>G57*(P$58/G$58)</f>
        <v>0.2235728518057285</v>
      </c>
      <c r="Q57" s="3">
        <f t="shared" si="5"/>
        <v>0.60980256020828827</v>
      </c>
      <c r="R57" s="5" t="str">
        <f t="shared" si="6"/>
        <v>rep20</v>
      </c>
      <c r="S57" s="2" t="str">
        <f t="shared" si="10"/>
        <v>a_Republican</v>
      </c>
    </row>
    <row r="58" spans="1:19" x14ac:dyDescent="0.3">
      <c r="A58" t="s">
        <v>61</v>
      </c>
      <c r="B58" s="5" t="s">
        <v>67</v>
      </c>
      <c r="F58" s="7">
        <f t="shared" si="2"/>
        <v>2.090000000000003E-2</v>
      </c>
      <c r="G58" s="3">
        <v>0.48180000000000001</v>
      </c>
      <c r="H58" s="3">
        <v>0.46089999999999998</v>
      </c>
      <c r="O58" s="7">
        <f t="shared" si="3"/>
        <v>8.0999999999999961E-2</v>
      </c>
      <c r="P58" s="3">
        <f>Sheet5!B2/100</f>
        <v>0.498</v>
      </c>
      <c r="Q58" s="3">
        <f>Sheet5!C2/100</f>
        <v>0.41700000000000004</v>
      </c>
    </row>
    <row r="63" spans="1:19" x14ac:dyDescent="0.3">
      <c r="R63" s="5" t="s">
        <v>83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10E3-C0B1-4B5B-A3B1-05121EA2EDFF}">
  <dimension ref="A1:C4"/>
  <sheetViews>
    <sheetView workbookViewId="0">
      <selection activeCell="F7" sqref="F7"/>
    </sheetView>
  </sheetViews>
  <sheetFormatPr defaultRowHeight="14.4" x14ac:dyDescent="0.3"/>
  <cols>
    <col min="1" max="1" width="23.33203125" bestFit="1" customWidth="1"/>
    <col min="2" max="2" width="11" bestFit="1" customWidth="1"/>
    <col min="3" max="3" width="11.6640625" bestFit="1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 s="8" t="s">
        <v>92</v>
      </c>
      <c r="B2" s="8" t="s">
        <v>96</v>
      </c>
      <c r="C2" s="8" t="s">
        <v>97</v>
      </c>
    </row>
    <row r="3" spans="1:3" x14ac:dyDescent="0.3">
      <c r="A3" s="8" t="s">
        <v>98</v>
      </c>
      <c r="B3" s="8" t="s">
        <v>99</v>
      </c>
      <c r="C3" s="8" t="s">
        <v>95</v>
      </c>
    </row>
    <row r="4" spans="1:3" x14ac:dyDescent="0.3">
      <c r="A4" s="8" t="s">
        <v>93</v>
      </c>
      <c r="B4" s="8" t="s">
        <v>94</v>
      </c>
      <c r="C4" s="8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F01D2-A321-4605-9C67-D314A2363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2020-05-26T12:23:56Z</dcterms:created>
  <dcterms:modified xsi:type="dcterms:W3CDTF">2020-06-11T11:39:24Z</dcterms:modified>
</cp:coreProperties>
</file>