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Excel IA\"/>
    </mc:Choice>
  </mc:AlternateContent>
  <xr:revisionPtr revIDLastSave="0" documentId="13_ncr:1_{5023BA20-631E-4150-8167-7C0CF11D9528}" xr6:coauthVersionLast="47" xr6:coauthVersionMax="47" xr10:uidLastSave="{00000000-0000-0000-0000-000000000000}"/>
  <bookViews>
    <workbookView xWindow="3330" yWindow="1845" windowWidth="21600" windowHeight="11385" tabRatio="429" xr2:uid="{47A7A143-A7E4-4C86-9D41-5DEAF310B28C}"/>
  </bookViews>
  <sheets>
    <sheet name="Controle de investimento" sheetId="1" r:id="rId1"/>
    <sheet name="Base para fórmulas" sheetId="2" r:id="rId2"/>
  </sheets>
  <definedNames>
    <definedName name="Aporte">'Controle de investimento'!$D$16</definedName>
    <definedName name="patrimonio">'Controle de investimento'!$D$19</definedName>
    <definedName name="qtd_anos">'Controle de investimento'!$D$17</definedName>
    <definedName name="Rendimento_carteira">'Controle de investimento'!$D$12</definedName>
    <definedName name="Salario">'Controle de investimento'!$B$11</definedName>
    <definedName name="sugestao_investimento">'Controle de investimento'!$B$13</definedName>
    <definedName name="taxa_mensal">'Controle de investimento'!$D$18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B5" i="2"/>
  <c r="B6" i="2"/>
  <c r="B7" i="2"/>
  <c r="B8" i="2"/>
  <c r="B3" i="2"/>
  <c r="C37" i="1" s="1"/>
  <c r="D37" i="1" s="1"/>
  <c r="D19" i="1"/>
  <c r="D20" i="1" s="1"/>
  <c r="D13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40" i="1" l="1"/>
  <c r="D40" i="1" s="1"/>
  <c r="C39" i="1"/>
  <c r="D39" i="1" s="1"/>
  <c r="C36" i="1"/>
  <c r="D36" i="1" s="1"/>
  <c r="C38" i="1"/>
  <c r="D38" i="1" s="1"/>
  <c r="C41" i="1"/>
  <c r="D41" i="1" s="1"/>
  <c r="D42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<sst xmlns="http://schemas.openxmlformats.org/spreadsheetml/2006/main" count="71" uniqueCount="35">
  <si>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</si>
  <si>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</si>
  <si>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</si>
  <si>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</si>
  <si>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</si>
  <si>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</si>
  <si>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</si>
  <si>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</si>
  <si>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</si>
  <si>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</si>
  <si>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</si>
  <si>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Investimento Mensal</t>
  </si>
  <si>
    <t>Quanto em 15 anos?</t>
  </si>
  <si>
    <t>Quanto em 25 anos?</t>
  </si>
  <si>
    <t>Dividendo</t>
  </si>
  <si>
    <t>Configurações</t>
  </si>
  <si>
    <t>Rendimento da carteira</t>
  </si>
  <si>
    <t>Salário</t>
  </si>
  <si>
    <t>Perfil</t>
  </si>
  <si>
    <t>Agressivo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</si>
  <si>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</si>
  <si>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</si>
  <si>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</si>
  <si>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</si>
  <si>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</si>
  <si>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</si>
  <si>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</si>
  <si>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</si>
  <si>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</si>
  <si>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</si>
  <si>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Percentual</t>
  </si>
  <si>
    <t>Chave</t>
  </si>
  <si>
    <t>Moderado</t>
  </si>
  <si>
    <t>Sugestão de investimento (30%)</t>
  </si>
  <si>
    <t>Valor a ser investido por mês: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</si>
</sst>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8"/>
      <color theme="0"/>
      <name val="Nirmala UI"/>
      <family val="2"/>
    </font>
    <font>
      <sz val="12"/>
      <color theme="1"/>
      <name val="Nirmala UI"/>
      <family val="2"/>
    </font>
    <font>
      <b/>
      <sz val="11"/>
      <color theme="1"/>
      <name val="Nirmala UI"/>
      <family val="2"/>
    </font>
    <font>
      <sz val="11"/>
      <color theme="1"/>
      <name val="Nirmala UI"/>
      <family val="2"/>
    </font>
    <font>
      <b/>
      <sz val="20"/>
      <color theme="0"/>
      <name val="Nirmala UI"/>
      <family val="2"/>
    </font>
    <font>
      <b/>
      <sz val="12"/>
      <color theme="1"/>
      <name val="Nirmala UI"/>
      <family val="2"/>
    </font>
    <font>
      <sz val="14"/>
      <color theme="0"/>
      <name val="Nirmala UI"/>
      <family val="2"/>
    </font>
    <font>
      <b/>
      <sz val="14"/>
      <color theme="1"/>
      <name val="Nirmala UI"/>
      <family val="2"/>
    </font>
    <font>
      <b/>
      <sz val="12"/>
      <color theme="0"/>
      <name val="Aptos Narrow"/>
      <family val="2"/>
      <scheme val="minor"/>
    </font>
    <font>
      <b/>
      <sz val="12"/>
      <color theme="0"/>
      <name val="Nirmala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2" borderId="3" xfId="0" applyFill="1" applyBorder="1"/>
    <xf numFmtId="0" fontId="0" fillId="2" borderId="5" xfId="0" applyFill="1" applyBorder="1"/>
    <xf numFmtId="0" fontId="4" fillId="4" borderId="1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164" fontId="6" fillId="0" borderId="2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indent="1"/>
    </xf>
    <xf numFmtId="0" fontId="5" fillId="2" borderId="7" xfId="0" applyFont="1" applyFill="1" applyBorder="1" applyAlignment="1">
      <alignment horizontal="left" vertical="center" indent="1"/>
    </xf>
    <xf numFmtId="10" fontId="6" fillId="0" borderId="4" xfId="2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8" xfId="0" applyFont="1" applyFill="1" applyBorder="1" applyAlignment="1">
      <alignment horizontal="left" vertical="center" indent="1"/>
    </xf>
    <xf numFmtId="164" fontId="6" fillId="2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3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 indent="1"/>
    </xf>
    <xf numFmtId="0" fontId="9" fillId="2" borderId="7" xfId="0" applyFont="1" applyFill="1" applyBorder="1" applyAlignment="1">
      <alignment horizontal="left" vertical="center" indent="1"/>
    </xf>
    <xf numFmtId="8" fontId="6" fillId="2" borderId="4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 indent="1"/>
    </xf>
    <xf numFmtId="0" fontId="9" fillId="2" borderId="8" xfId="0" applyFont="1" applyFill="1" applyBorder="1" applyAlignment="1">
      <alignment horizontal="left" vertical="center" indent="1"/>
    </xf>
    <xf numFmtId="8" fontId="6" fillId="2" borderId="6" xfId="0" applyNumberFormat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164" fontId="7" fillId="2" borderId="15" xfId="0" applyNumberFormat="1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indent="1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164" fontId="7" fillId="2" borderId="8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0" fontId="7" fillId="0" borderId="9" xfId="0" applyFont="1" applyBorder="1"/>
    <xf numFmtId="164" fontId="7" fillId="0" borderId="0" xfId="0" applyNumberFormat="1" applyFont="1" applyBorder="1"/>
    <xf numFmtId="0" fontId="7" fillId="0" borderId="10" xfId="0" applyFont="1" applyBorder="1"/>
    <xf numFmtId="0" fontId="7" fillId="0" borderId="3" xfId="0" applyFont="1" applyBorder="1" applyAlignment="1">
      <alignment horizontal="center" vertical="center"/>
    </xf>
    <xf numFmtId="9" fontId="7" fillId="0" borderId="7" xfId="2" applyFont="1" applyBorder="1" applyAlignment="1">
      <alignment horizontal="center"/>
    </xf>
    <xf numFmtId="0" fontId="11" fillId="5" borderId="22" xfId="3" applyFont="1" applyBorder="1" applyAlignment="1">
      <alignment horizontal="left" vertical="center"/>
    </xf>
    <xf numFmtId="0" fontId="7" fillId="5" borderId="23" xfId="3" applyFont="1" applyBorder="1" applyAlignment="1">
      <alignment horizontal="center" vertical="center"/>
    </xf>
    <xf numFmtId="0" fontId="7" fillId="5" borderId="18" xfId="3" applyFont="1" applyBorder="1"/>
    <xf numFmtId="9" fontId="7" fillId="0" borderId="24" xfId="2" applyFont="1" applyBorder="1" applyAlignment="1">
      <alignment horizontal="center"/>
    </xf>
    <xf numFmtId="9" fontId="0" fillId="0" borderId="0" xfId="2" applyFont="1"/>
    <xf numFmtId="9" fontId="7" fillId="2" borderId="4" xfId="2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12" fillId="7" borderId="18" xfId="0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7" fillId="2" borderId="13" xfId="0" applyFont="1" applyFill="1" applyBorder="1" applyAlignment="1">
      <alignment horizontal="center" vertical="center"/>
    </xf>
    <xf numFmtId="9" fontId="7" fillId="2" borderId="14" xfId="2" applyFont="1" applyFill="1" applyBorder="1" applyAlignment="1">
      <alignment horizontal="center"/>
    </xf>
    <xf numFmtId="0" fontId="0" fillId="2" borderId="7" xfId="0" applyFill="1" applyBorder="1"/>
    <xf numFmtId="0" fontId="7" fillId="2" borderId="7" xfId="0" applyFont="1" applyFill="1" applyBorder="1" applyAlignment="1">
      <alignment horizontal="center" vertical="center"/>
    </xf>
    <xf numFmtId="9" fontId="0" fillId="2" borderId="4" xfId="2" applyFont="1" applyFill="1" applyBorder="1" applyAlignment="1">
      <alignment horizontal="center" vertical="center"/>
    </xf>
    <xf numFmtId="9" fontId="7" fillId="2" borderId="4" xfId="2" applyFont="1" applyFill="1" applyBorder="1" applyAlignment="1">
      <alignment horizontal="center" vertical="center"/>
    </xf>
    <xf numFmtId="0" fontId="0" fillId="2" borderId="8" xfId="0" applyFill="1" applyBorder="1"/>
    <xf numFmtId="0" fontId="7" fillId="2" borderId="8" xfId="0" applyFont="1" applyFill="1" applyBorder="1" applyAlignment="1">
      <alignment horizontal="center" vertical="center"/>
    </xf>
    <xf numFmtId="9" fontId="0" fillId="2" borderId="6" xfId="2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9" fontId="7" fillId="0" borderId="15" xfId="2" applyFont="1" applyBorder="1" applyAlignment="1">
      <alignment horizontal="center"/>
    </xf>
    <xf numFmtId="0" fontId="6" fillId="6" borderId="22" xfId="0" applyFont="1" applyFill="1" applyBorder="1" applyAlignment="1">
      <alignment horizontal="center" vertical="center"/>
    </xf>
    <xf numFmtId="164" fontId="6" fillId="6" borderId="23" xfId="0" applyNumberFormat="1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64" fontId="7" fillId="2" borderId="25" xfId="0" applyNumberFormat="1" applyFont="1" applyFill="1" applyBorder="1" applyAlignment="1">
      <alignment horizontal="center" vertical="center"/>
    </xf>
    <xf numFmtId="0" fontId="7" fillId="6" borderId="22" xfId="0" applyFont="1" applyFill="1" applyBorder="1"/>
    <xf numFmtId="0" fontId="7" fillId="6" borderId="23" xfId="0" applyFont="1" applyFill="1" applyBorder="1"/>
    <xf numFmtId="164" fontId="7" fillId="6" borderId="18" xfId="0" applyNumberFormat="1" applyFont="1" applyFill="1" applyBorder="1" applyAlignment="1">
      <alignment horizontal="center" vertical="center"/>
    </xf>
    <xf numFmtId="164" fontId="6" fillId="2" borderId="21" xfId="0" applyNumberFormat="1" applyFont="1" applyFill="1" applyBorder="1" applyAlignment="1">
      <alignment horizontal="center" vertical="center"/>
    </xf>
    <xf numFmtId="164" fontId="6" fillId="2" borderId="18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'Controle de investimento'!$C$35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'Controle de investimento'!$B$36:$B$41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'Controle de investimento'!$C$36:$C$41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B-423F-BCCE-4529451E9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39055"/>
        <c:axId val="969534735"/>
      </c:lineChart>
      <c:catAx>
        <c:axId val="9695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534735"/>
        <c:crosses val="autoZero"/>
        <c:auto val="1"/>
        <c:lblAlgn val="ctr"/>
        <c:lblOffset val="100"/>
        <c:noMultiLvlLbl val="0"/>
      </c:catAx>
      <c:valAx>
        <c:axId val="9695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5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123826</xdr:colOff>
      <xdr:row>0</xdr:row>
      <xdr:rowOff>123826</xdr:rowOff>
    </xdr:from>
    <xdr:to>
      <xdr:col>4</xdr:col>
      <xdr:colOff>123825</xdr:colOff>
      <xdr:row>8</xdr:row>
      <xdr:rowOff>47625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62BA97-65ED-88B1-51AB-860DA292E6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153" b="3037"/>
        <a:stretch/>
      </xdr:blipFill>
      <xdr:spPr>
        <a:xfrm>
          <a:off x="123826" y="123826"/>
          <a:ext cx="5486399" cy="1447799"/>
        </a:xfrm>
        <a:prstGeom prst="rect">
          <a:avLst/>
        </a:prstGeom>
      </xdr:spPr>
    </xdr:pic>
    <xdr:clientData/>
  </xdr:twoCellAnchor>
  <xdr:twoCellAnchor>
    <xdr:from>
      <xdr:col>1</xdr:col>
      <xdr:colOff>347662</xdr:colOff>
      <xdr:row>43</xdr:row>
      <xdr:rowOff>38100</xdr:rowOff>
    </xdr:from>
    <xdr:to>
      <xdr:col>3</xdr:col>
      <xdr:colOff>614362</xdr:colOff>
      <xdr:row>57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79876A-4D78-7F74-6357-9495CB3DC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EA06-88D8-4DDB-BB8E-CF60748C1307}">
  <dimension ref="A1:XFD66"/>
  <sheetViews>
    <sheetView showGridLines="0" tabSelected="1" workbookViewId="0">
      <selection activeCell="E38" sqref="E38"/>
    </sheetView>
  </sheetViews>
  <sheetFormatPr defaultColWidth="0" defaultRowHeight="15" zeroHeight="1" x14ac:dyDescent="0.25"/>
  <cols>
    <col min="1" max="1" width="3.140625" customWidth="1"/>
    <col min="2" max="2" width="40.140625" customWidth="1"/>
    <col min="3" max="3" width="24.42578125" customWidth="1"/>
    <col min="4" max="4" width="14.5703125" customWidth="1"/>
    <col min="5" max="5" width="3" customWidth="1"/>
    <col min="6" max="6" width="2.7109375" hidden="1" customWidth="1"/>
    <col min="7" max="7" width="2.140625" hidden="1" customWidth="1"/>
    <col min="8" max="8" width="2" hidden="1" customWidth="1"/>
    <col min="9" max="16383" width="9.140625" hidden="1"/>
    <col min="16384" max="16384" width="6" hidden="1"/>
  </cols>
  <sheetData>
    <row r="1" spans="1:4" x14ac:dyDescent="0.25"/>
    <row r="2" spans="1:4" x14ac:dyDescent="0.25"/>
    <row r="3" spans="1:4" x14ac:dyDescent="0.25"/>
    <row r="4" spans="1:4" customFormat="1" x14ac:dyDescent="0.25"/>
    <row r="5" spans="1:4" customFormat="1" x14ac:dyDescent="0.25"/>
    <row r="6" spans="1:4" customFormat="1" x14ac:dyDescent="0.25"/>
    <row r="7" spans="1:4" customFormat="1" x14ac:dyDescent="0.25"/>
    <row r="8" spans="1:4" customFormat="1" x14ac:dyDescent="0.25"/>
    <row r="9" spans="1:4" customFormat="1" ht="15.75" thickBot="1" x14ac:dyDescent="0.3"/>
    <row r="10" spans="1:4" customFormat="1" ht="27" thickBot="1" x14ac:dyDescent="0.3">
      <c r="B10" s="4" t="s">
        <v>15</v>
      </c>
      <c r="C10" s="5"/>
      <c r="D10" s="6"/>
    </row>
    <row r="11" spans="1:4" customFormat="1" ht="17.25" x14ac:dyDescent="0.25">
      <c r="B11" s="7" t="s">
        <v>17</v>
      </c>
      <c r="C11" s="8"/>
      <c r="D11" s="9">
        <v>3500</v>
      </c>
    </row>
    <row r="12" spans="1:4" customFormat="1" ht="17.25" x14ac:dyDescent="0.25">
      <c r="B12" s="10" t="s">
        <v>16</v>
      </c>
      <c r="C12" s="11"/>
      <c r="D12" s="12">
        <v>6.0000000000000001E-3</v>
      </c>
    </row>
    <row r="13" spans="1:4" customFormat="1" ht="18" thickBot="1" x14ac:dyDescent="0.3">
      <c r="B13" s="13" t="s">
        <v>33</v>
      </c>
      <c r="C13" s="14"/>
      <c r="D13" s="15">
        <f>D11*30%</f>
        <v>1050</v>
      </c>
    </row>
    <row r="14" spans="1:4" customFormat="1" ht="17.25" customHeight="1" thickBot="1" x14ac:dyDescent="0.35">
      <c r="B14" s="16"/>
      <c r="C14" s="16"/>
      <c r="D14" s="16"/>
    </row>
    <row r="15" spans="1:4" customFormat="1" ht="29.25" customHeight="1" thickBot="1" x14ac:dyDescent="0.3">
      <c r="A15" s="1"/>
      <c r="B15" s="17" t="s">
        <v>11</v>
      </c>
      <c r="C15" s="18"/>
      <c r="D15" s="19"/>
    </row>
    <row r="16" spans="1:4" customFormat="1" ht="17.25" x14ac:dyDescent="0.25">
      <c r="A16" s="1"/>
      <c r="B16" s="20" t="s">
        <v>0</v>
      </c>
      <c r="C16" s="21"/>
      <c r="D16" s="9">
        <v>300</v>
      </c>
    </row>
    <row r="17" spans="1:5" customFormat="1" ht="17.25" x14ac:dyDescent="0.25">
      <c r="A17" s="1"/>
      <c r="B17" s="22" t="s">
        <v>1</v>
      </c>
      <c r="C17" s="23"/>
      <c r="D17" s="24">
        <v>5</v>
      </c>
    </row>
    <row r="18" spans="1:5" customFormat="1" ht="17.25" x14ac:dyDescent="0.25">
      <c r="A18" s="1"/>
      <c r="B18" s="22" t="s">
        <v>2</v>
      </c>
      <c r="C18" s="23"/>
      <c r="D18" s="12">
        <v>1.0789999999999999E-2</v>
      </c>
    </row>
    <row r="19" spans="1:5" customFormat="1" ht="17.25" x14ac:dyDescent="0.25">
      <c r="A19" s="1"/>
      <c r="B19" s="25" t="s">
        <v>3</v>
      </c>
      <c r="C19" s="26"/>
      <c r="D19" s="27">
        <f>FV(taxa_mensal,qtd_anos*12,Aporte*-1)</f>
        <v>25133.074199546292</v>
      </c>
    </row>
    <row r="20" spans="1:5" customFormat="1" ht="18" thickBot="1" x14ac:dyDescent="0.3">
      <c r="A20" s="1"/>
      <c r="B20" s="28" t="s">
        <v>4</v>
      </c>
      <c r="C20" s="29"/>
      <c r="D20" s="30">
        <f>patrimonio*Rendimento_carteira</f>
        <v>150.79844519727774</v>
      </c>
    </row>
    <row r="21" spans="1:5" customFormat="1" ht="17.25" thickBot="1" x14ac:dyDescent="0.35">
      <c r="A21" s="1"/>
      <c r="B21" s="16"/>
      <c r="C21" s="16"/>
      <c r="D21" s="16"/>
    </row>
    <row r="22" spans="1:5" customFormat="1" ht="31.5" thickBot="1" x14ac:dyDescent="0.3">
      <c r="A22" s="1"/>
      <c r="B22" s="17" t="s">
        <v>10</v>
      </c>
      <c r="C22" s="31"/>
      <c r="D22" s="32" t="s">
        <v>14</v>
      </c>
    </row>
    <row r="23" spans="1:5" customFormat="1" ht="17.25" x14ac:dyDescent="0.25">
      <c r="A23" s="1">
        <v>2</v>
      </c>
      <c r="B23" s="33" t="s">
        <v>5</v>
      </c>
      <c r="C23" s="34">
        <f>FV($D$18,$A23*12,$D$16*-1)</f>
        <v>8168.2881892935648</v>
      </c>
      <c r="D23" s="35">
        <f t="shared" ref="D23:D29" si="0">C23*Rendimento_carteira</f>
        <v>49.00972913576139</v>
      </c>
    </row>
    <row r="24" spans="1:5" customFormat="1" ht="17.25" x14ac:dyDescent="0.25">
      <c r="A24" s="1">
        <v>5</v>
      </c>
      <c r="B24" s="36" t="s">
        <v>6</v>
      </c>
      <c r="C24" s="37">
        <f>FV($D$18,$A24*12,$D$16*-1)</f>
        <v>25133.074199546292</v>
      </c>
      <c r="D24" s="38">
        <f t="shared" si="0"/>
        <v>150.79844519727774</v>
      </c>
    </row>
    <row r="25" spans="1:5" customFormat="1" ht="17.25" x14ac:dyDescent="0.25">
      <c r="A25" s="1">
        <v>10</v>
      </c>
      <c r="B25" s="36" t="s">
        <v>7</v>
      </c>
      <c r="C25" s="37">
        <f>FV($D$18,$A25*12,$D$16*-1)</f>
        <v>72985.263759051653</v>
      </c>
      <c r="D25" s="38">
        <f t="shared" si="0"/>
        <v>437.91158255430992</v>
      </c>
    </row>
    <row r="26" spans="1:5" customFormat="1" ht="17.25" x14ac:dyDescent="0.25">
      <c r="A26" s="1">
        <v>15</v>
      </c>
      <c r="B26" s="36" t="s">
        <v>12</v>
      </c>
      <c r="C26" s="37">
        <f>FV($D$18,$A26*12,$D$16*-1)</f>
        <v>164093.57894001628</v>
      </c>
      <c r="D26" s="38">
        <f t="shared" si="0"/>
        <v>984.56147364009769</v>
      </c>
    </row>
    <row r="27" spans="1:5" customFormat="1" ht="17.25" x14ac:dyDescent="0.25">
      <c r="A27" s="1">
        <v>20</v>
      </c>
      <c r="B27" s="36" t="s">
        <v>8</v>
      </c>
      <c r="C27" s="37">
        <f>FV($D$18,$A27*12,$D$16*-1)</f>
        <v>337559.52002912416</v>
      </c>
      <c r="D27" s="38">
        <f t="shared" si="0"/>
        <v>2025.357120174745</v>
      </c>
    </row>
    <row r="28" spans="1:5" customFormat="1" ht="17.25" x14ac:dyDescent="0.25">
      <c r="A28" s="1">
        <v>25</v>
      </c>
      <c r="B28" s="36" t="s">
        <v>13</v>
      </c>
      <c r="C28" s="37">
        <f>FV($D$18,$A28*12,$D$16*-1)</f>
        <v>667830.50197146973</v>
      </c>
      <c r="D28" s="38">
        <f t="shared" si="0"/>
        <v>4006.9830118288182</v>
      </c>
    </row>
    <row r="29" spans="1:5" customFormat="1" ht="18" thickBot="1" x14ac:dyDescent="0.3">
      <c r="A29" s="1">
        <v>30</v>
      </c>
      <c r="B29" s="39" t="s">
        <v>9</v>
      </c>
      <c r="C29" s="40">
        <f>FV($D$18,$A29*12,$D$16*-1)</f>
        <v>1296650.8965014142</v>
      </c>
      <c r="D29" s="41">
        <f t="shared" si="0"/>
        <v>7779.9053790084854</v>
      </c>
    </row>
    <row r="30" spans="1:5" customFormat="1" ht="16.5" x14ac:dyDescent="0.3">
      <c r="B30" s="16"/>
      <c r="C30" s="16"/>
      <c r="D30" s="16"/>
      <c r="E30" s="16"/>
    </row>
    <row r="31" spans="1:5" customFormat="1" ht="17.25" thickBot="1" x14ac:dyDescent="0.35">
      <c r="B31" s="16"/>
      <c r="C31" s="16"/>
      <c r="D31" s="16"/>
      <c r="E31" s="16"/>
    </row>
    <row r="32" spans="1:5" customFormat="1" ht="21" thickBot="1" x14ac:dyDescent="0.35">
      <c r="B32" s="47" t="s">
        <v>18</v>
      </c>
      <c r="C32" s="48" t="s">
        <v>19</v>
      </c>
      <c r="D32" s="49"/>
      <c r="E32" s="16"/>
    </row>
    <row r="33" spans="2:5" customFormat="1" ht="17.25" thickBot="1" x14ac:dyDescent="0.35">
      <c r="B33" s="68" t="s">
        <v>34</v>
      </c>
      <c r="C33" s="79"/>
      <c r="D33" s="80">
        <f>Aporte</f>
        <v>300</v>
      </c>
      <c r="E33" s="16"/>
    </row>
    <row r="34" spans="2:5" customFormat="1" ht="17.25" thickBot="1" x14ac:dyDescent="0.35">
      <c r="B34" s="42"/>
      <c r="C34" s="43"/>
      <c r="D34" s="44"/>
      <c r="E34" s="16"/>
    </row>
    <row r="35" spans="2:5" customFormat="1" ht="17.25" thickBot="1" x14ac:dyDescent="0.35">
      <c r="B35" s="71" t="s">
        <v>20</v>
      </c>
      <c r="C35" s="72" t="s">
        <v>21</v>
      </c>
      <c r="D35" s="73" t="s">
        <v>22</v>
      </c>
      <c r="E35" s="16"/>
    </row>
    <row r="36" spans="2:5" customFormat="1" ht="16.5" x14ac:dyDescent="0.3">
      <c r="B36" s="69" t="s">
        <v>23</v>
      </c>
      <c r="C36" s="70">
        <f>VLOOKUP($C$32&amp;"-"&amp;B36,'Base para fórmulas'!$B:$E,4,FALSE)</f>
        <v>0.5</v>
      </c>
      <c r="D36" s="35">
        <f>C36*$D$33</f>
        <v>150</v>
      </c>
      <c r="E36" s="16"/>
    </row>
    <row r="37" spans="2:5" customFormat="1" ht="16.5" x14ac:dyDescent="0.3">
      <c r="B37" s="45" t="s">
        <v>24</v>
      </c>
      <c r="C37" s="46">
        <f>VLOOKUP($C$32&amp;"-"&amp;B37,'Base para fórmulas'!$B:$E,4,FALSE)</f>
        <v>0.1</v>
      </c>
      <c r="D37" s="38">
        <f t="shared" ref="D37:D41" si="1">C37*$D$33</f>
        <v>30</v>
      </c>
      <c r="E37" s="16"/>
    </row>
    <row r="38" spans="2:5" customFormat="1" ht="16.5" x14ac:dyDescent="0.3">
      <c r="B38" s="45" t="s">
        <v>25</v>
      </c>
      <c r="C38" s="46">
        <f>VLOOKUP($C$32&amp;"-"&amp;B38,'Base para fórmulas'!$B:$E,4,FALSE)</f>
        <v>0.05</v>
      </c>
      <c r="D38" s="38">
        <f t="shared" si="1"/>
        <v>15</v>
      </c>
      <c r="E38" s="16"/>
    </row>
    <row r="39" spans="2:5" customFormat="1" ht="16.5" x14ac:dyDescent="0.3">
      <c r="B39" s="45" t="s">
        <v>26</v>
      </c>
      <c r="C39" s="46">
        <f>VLOOKUP($C$32&amp;"-"&amp;B39,'Base para fórmulas'!$B:$E,4,FALSE)</f>
        <v>0.05</v>
      </c>
      <c r="D39" s="38">
        <f t="shared" si="1"/>
        <v>15</v>
      </c>
      <c r="E39" s="16"/>
    </row>
    <row r="40" spans="2:5" customFormat="1" ht="16.5" x14ac:dyDescent="0.3">
      <c r="B40" s="45" t="s">
        <v>27</v>
      </c>
      <c r="C40" s="46">
        <f>VLOOKUP($C$32&amp;"-"&amp;B40,'Base para fórmulas'!$B:$E,4,FALSE)</f>
        <v>0.2</v>
      </c>
      <c r="D40" s="38">
        <f t="shared" si="1"/>
        <v>60</v>
      </c>
      <c r="E40" s="16"/>
    </row>
    <row r="41" spans="2:5" customFormat="1" ht="17.25" thickBot="1" x14ac:dyDescent="0.35">
      <c r="B41" s="74" t="s">
        <v>28</v>
      </c>
      <c r="C41" s="50">
        <f>VLOOKUP($C$32&amp;"-"&amp;B41,'Base para fórmulas'!$B:$E,4,FALSE)</f>
        <v>0.1</v>
      </c>
      <c r="D41" s="75">
        <f t="shared" si="1"/>
        <v>30</v>
      </c>
      <c r="E41" s="16"/>
    </row>
    <row r="42" spans="2:5" customFormat="1" ht="17.25" thickBot="1" x14ac:dyDescent="0.35">
      <c r="B42" s="76"/>
      <c r="C42" s="77"/>
      <c r="D42" s="78">
        <f>SUM(D36:D41)</f>
        <v>300</v>
      </c>
      <c r="E42" s="16"/>
    </row>
    <row r="43" spans="2:5" customFormat="1" ht="16.5" x14ac:dyDescent="0.3">
      <c r="B43" s="16"/>
      <c r="C43" s="16"/>
      <c r="D43" s="16"/>
      <c r="E43" s="16"/>
    </row>
    <row r="44" spans="2:5" customFormat="1" ht="16.5" x14ac:dyDescent="0.3">
      <c r="B44" s="16"/>
      <c r="C44" s="16"/>
      <c r="D44" s="16"/>
      <c r="E44" s="16"/>
    </row>
    <row r="45" spans="2:5" customFormat="1" x14ac:dyDescent="0.25"/>
    <row r="46" spans="2:5" customFormat="1" x14ac:dyDescent="0.25"/>
    <row r="47" spans="2:5" customFormat="1" x14ac:dyDescent="0.25"/>
    <row r="48" spans="2:5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</sheetData>
  <mergeCells count="11">
    <mergeCell ref="B22:C22"/>
    <mergeCell ref="B16:C16"/>
    <mergeCell ref="B17:C17"/>
    <mergeCell ref="B18:C18"/>
    <mergeCell ref="B19:C19"/>
    <mergeCell ref="B20:C20"/>
    <mergeCell ref="B15:D15"/>
    <mergeCell ref="B10:D10"/>
    <mergeCell ref="B11:C11"/>
    <mergeCell ref="B12:C12"/>
    <mergeCell ref="B13:C13"/>
  </mergeCells>
  <dataValidations count="1">
    <dataValidation type="list" allowBlank="1" showInputMessage="1" showErrorMessage="1" sqref="C32" xr:uid="{767271A0-7664-49F0-9E54-F79B36A3C5E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55D8-E215-4D1D-9850-54F6CE307E72}">
  <dimension ref="B1:XFD23"/>
  <sheetViews>
    <sheetView workbookViewId="0">
      <selection activeCell="A24" sqref="A24:XFD1048576"/>
    </sheetView>
  </sheetViews>
  <sheetFormatPr defaultColWidth="9.140625" defaultRowHeight="15" zeroHeight="1" x14ac:dyDescent="0.25"/>
  <cols>
    <col min="1" max="1" width="9.140625" customWidth="1"/>
    <col min="2" max="2" width="28.42578125" bestFit="1" customWidth="1"/>
    <col min="3" max="3" width="12.140625" bestFit="1" customWidth="1"/>
    <col min="4" max="4" width="17.7109375" bestFit="1" customWidth="1"/>
    <col min="5" max="5" width="11.140625" bestFit="1" customWidth="1"/>
    <col min="6" max="6" width="5.42578125" customWidth="1"/>
    <col min="7" max="7" width="2.28515625" customWidth="1"/>
    <col min="8" max="8" width="2.5703125" customWidth="1"/>
    <col min="9" max="9" width="2.42578125" customWidth="1"/>
    <col min="10" max="16382" width="0" hidden="1" customWidth="1"/>
    <col min="16383" max="16383" width="0.42578125" customWidth="1"/>
    <col min="16384" max="16384" width="0.85546875" hidden="1" customWidth="1"/>
  </cols>
  <sheetData>
    <row r="1" spans="2:9" ht="15.75" thickBot="1" x14ac:dyDescent="0.3"/>
    <row r="2" spans="2:9" ht="18" thickBot="1" x14ac:dyDescent="0.3">
      <c r="B2" s="53" t="s">
        <v>31</v>
      </c>
      <c r="C2" s="54" t="s">
        <v>18</v>
      </c>
      <c r="D2" s="55" t="s">
        <v>20</v>
      </c>
      <c r="E2" s="56" t="s">
        <v>30</v>
      </c>
    </row>
    <row r="3" spans="2:9" ht="16.5" x14ac:dyDescent="0.3">
      <c r="B3" s="57" t="str">
        <f>C3&amp;"-"&amp;D3</f>
        <v>Conservador-Papel</v>
      </c>
      <c r="C3" s="58" t="s">
        <v>29</v>
      </c>
      <c r="D3" s="59" t="s">
        <v>23</v>
      </c>
      <c r="E3" s="60">
        <v>0.3</v>
      </c>
    </row>
    <row r="4" spans="2:9" ht="16.5" x14ac:dyDescent="0.3">
      <c r="B4" s="2" t="str">
        <f t="shared" ref="B4:B20" si="0">C4&amp;"-"&amp;D4</f>
        <v>Conservador-Tijolo</v>
      </c>
      <c r="C4" s="61" t="s">
        <v>29</v>
      </c>
      <c r="D4" s="62" t="s">
        <v>24</v>
      </c>
      <c r="E4" s="52">
        <v>0.5</v>
      </c>
      <c r="I4" s="51"/>
    </row>
    <row r="5" spans="2:9" ht="16.5" x14ac:dyDescent="0.3">
      <c r="B5" s="2" t="str">
        <f t="shared" si="0"/>
        <v>Conservador-Híbridos</v>
      </c>
      <c r="C5" s="61" t="s">
        <v>29</v>
      </c>
      <c r="D5" s="62" t="s">
        <v>25</v>
      </c>
      <c r="E5" s="52">
        <v>0.1</v>
      </c>
    </row>
    <row r="6" spans="2:9" ht="16.5" x14ac:dyDescent="0.3">
      <c r="B6" s="2" t="str">
        <f t="shared" si="0"/>
        <v>Conservador-FOFs</v>
      </c>
      <c r="C6" s="61" t="s">
        <v>29</v>
      </c>
      <c r="D6" s="62" t="s">
        <v>26</v>
      </c>
      <c r="E6" s="52">
        <v>0.1</v>
      </c>
    </row>
    <row r="7" spans="2:9" ht="16.5" x14ac:dyDescent="0.3">
      <c r="B7" s="2" t="str">
        <f t="shared" si="0"/>
        <v>Conservador-Desenvolvimento</v>
      </c>
      <c r="C7" s="61" t="s">
        <v>29</v>
      </c>
      <c r="D7" s="62" t="s">
        <v>27</v>
      </c>
      <c r="E7" s="52">
        <v>0</v>
      </c>
    </row>
    <row r="8" spans="2:9" ht="16.5" x14ac:dyDescent="0.3">
      <c r="B8" s="2" t="str">
        <f t="shared" si="0"/>
        <v>Conservador-Hotelarias</v>
      </c>
      <c r="C8" s="61" t="s">
        <v>29</v>
      </c>
      <c r="D8" s="62" t="s">
        <v>28</v>
      </c>
      <c r="E8" s="52">
        <v>0</v>
      </c>
    </row>
    <row r="9" spans="2:9" ht="16.5" x14ac:dyDescent="0.25">
      <c r="B9" s="2" t="str">
        <f t="shared" si="0"/>
        <v>Moderado-Papel</v>
      </c>
      <c r="C9" s="61" t="s">
        <v>32</v>
      </c>
      <c r="D9" s="62" t="s">
        <v>23</v>
      </c>
      <c r="E9" s="63">
        <v>0.32</v>
      </c>
    </row>
    <row r="10" spans="2:9" ht="16.5" x14ac:dyDescent="0.25">
      <c r="B10" s="2" t="str">
        <f t="shared" si="0"/>
        <v>Moderado-Tijolo</v>
      </c>
      <c r="C10" s="61" t="s">
        <v>32</v>
      </c>
      <c r="D10" s="62" t="s">
        <v>24</v>
      </c>
      <c r="E10" s="64">
        <v>0.35</v>
      </c>
    </row>
    <row r="11" spans="2:9" ht="16.5" x14ac:dyDescent="0.25">
      <c r="B11" s="2" t="str">
        <f t="shared" si="0"/>
        <v>Moderado-Híbridos</v>
      </c>
      <c r="C11" s="61" t="s">
        <v>32</v>
      </c>
      <c r="D11" s="62" t="s">
        <v>25</v>
      </c>
      <c r="E11" s="63">
        <v>0.08</v>
      </c>
    </row>
    <row r="12" spans="2:9" ht="16.5" x14ac:dyDescent="0.25">
      <c r="B12" s="2" t="str">
        <f t="shared" si="0"/>
        <v>Moderado-FOFs</v>
      </c>
      <c r="C12" s="61" t="s">
        <v>32</v>
      </c>
      <c r="D12" s="62" t="s">
        <v>26</v>
      </c>
      <c r="E12" s="63">
        <v>0.05</v>
      </c>
    </row>
    <row r="13" spans="2:9" ht="16.5" x14ac:dyDescent="0.25">
      <c r="B13" s="2" t="str">
        <f t="shared" si="0"/>
        <v>Moderado-Desenvolvimento</v>
      </c>
      <c r="C13" s="61" t="s">
        <v>32</v>
      </c>
      <c r="D13" s="62" t="s">
        <v>27</v>
      </c>
      <c r="E13" s="63">
        <v>0.1</v>
      </c>
    </row>
    <row r="14" spans="2:9" ht="16.5" x14ac:dyDescent="0.25">
      <c r="B14" s="2" t="str">
        <f t="shared" si="0"/>
        <v>Moderado-Hotelarias</v>
      </c>
      <c r="C14" s="61" t="s">
        <v>32</v>
      </c>
      <c r="D14" s="62" t="s">
        <v>28</v>
      </c>
      <c r="E14" s="63">
        <v>0.1</v>
      </c>
    </row>
    <row r="15" spans="2:9" ht="16.5" x14ac:dyDescent="0.25">
      <c r="B15" s="2" t="str">
        <f t="shared" si="0"/>
        <v>Agressivo-Papel</v>
      </c>
      <c r="C15" s="61" t="s">
        <v>19</v>
      </c>
      <c r="D15" s="62" t="s">
        <v>23</v>
      </c>
      <c r="E15" s="63">
        <v>0.5</v>
      </c>
    </row>
    <row r="16" spans="2:9" ht="16.5" x14ac:dyDescent="0.25">
      <c r="B16" s="2" t="str">
        <f t="shared" si="0"/>
        <v>Agressivo-Tijolo</v>
      </c>
      <c r="C16" s="61" t="s">
        <v>19</v>
      </c>
      <c r="D16" s="62" t="s">
        <v>24</v>
      </c>
      <c r="E16" s="63">
        <v>0.1</v>
      </c>
    </row>
    <row r="17" spans="2:5" ht="16.5" x14ac:dyDescent="0.25">
      <c r="B17" s="2" t="str">
        <f t="shared" si="0"/>
        <v>Agressivo-Híbridos</v>
      </c>
      <c r="C17" s="61" t="s">
        <v>19</v>
      </c>
      <c r="D17" s="62" t="s">
        <v>25</v>
      </c>
      <c r="E17" s="63">
        <v>0.05</v>
      </c>
    </row>
    <row r="18" spans="2:5" ht="16.5" x14ac:dyDescent="0.25">
      <c r="B18" s="2" t="str">
        <f t="shared" si="0"/>
        <v>Agressivo-FOFs</v>
      </c>
      <c r="C18" s="61" t="s">
        <v>19</v>
      </c>
      <c r="D18" s="62" t="s">
        <v>26</v>
      </c>
      <c r="E18" s="63">
        <v>0.05</v>
      </c>
    </row>
    <row r="19" spans="2:5" ht="16.5" x14ac:dyDescent="0.25">
      <c r="B19" s="2" t="str">
        <f t="shared" si="0"/>
        <v>Agressivo-Desenvolvimento</v>
      </c>
      <c r="C19" s="61" t="s">
        <v>19</v>
      </c>
      <c r="D19" s="62" t="s">
        <v>27</v>
      </c>
      <c r="E19" s="63">
        <v>0.2</v>
      </c>
    </row>
    <row r="20" spans="2:5" ht="17.25" thickBot="1" x14ac:dyDescent="0.3">
      <c r="B20" s="3" t="str">
        <f t="shared" si="0"/>
        <v>Agressivo-Hotelarias</v>
      </c>
      <c r="C20" s="65" t="s">
        <v>19</v>
      </c>
      <c r="D20" s="66" t="s">
        <v>28</v>
      </c>
      <c r="E20" s="67">
        <v>0.1</v>
      </c>
    </row>
    <row r="21" spans="2:5" x14ac:dyDescent="0.25"/>
    <row r="22" spans="2:5" x14ac:dyDescent="0.25"/>
    <row r="23" spans="2:5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Controle de investimento</vt:lpstr>
      <vt:lpstr>Base para fórmulas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JULLY</dc:creator>
  <cp:lastModifiedBy>JULLY</cp:lastModifiedBy>
  <dcterms:created xsi:type="dcterms:W3CDTF">2025-05-29T22:33:37Z</dcterms:created>
  <dcterms:modified xsi:type="dcterms:W3CDTF">2025-05-30T17:39:47Z</dcterms:modified>
</cp:coreProperties>
</file>