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a-my.sharepoint.com/personal/carlos_domingo-felez_glasgow_ac_uk/Documents/Documents/PUBLICATIONS_wOthers/IWA_Protocol/Ch6_SurfAerators/"/>
    </mc:Choice>
  </mc:AlternateContent>
  <xr:revisionPtr revIDLastSave="423" documentId="13_ncr:1_{FA216EE7-9707-4CC5-9EA3-34298A21BCAA}" xr6:coauthVersionLast="47" xr6:coauthVersionMax="47" xr10:uidLastSave="{34FC9BB7-1573-440E-9F0B-404E0AC565DC}"/>
  <bookViews>
    <workbookView xWindow="-120" yWindow="-120" windowWidth="38640" windowHeight="21120" xr2:uid="{35C1FF4D-4B89-4401-A116-4C22537CAA2B}"/>
  </bookViews>
  <sheets>
    <sheet name="N2O Emission - Surface Aeration" sheetId="5" r:id="rId1"/>
    <sheet name="6.2.2. Linear Regression" sheetId="6" r:id="rId2"/>
  </sheets>
  <externalReferences>
    <externalReference r:id="rId3"/>
  </externalReferences>
  <definedNames>
    <definedName name="Aerfield" localSheetId="0">'[1]N2O Emission- Bottom Aeration'!$F$19</definedName>
    <definedName name="Aerfield">#REF!</definedName>
    <definedName name="Airfield">#REF!</definedName>
    <definedName name="alpha" localSheetId="0">'N2O Emission - Surface Aeration'!$F$23</definedName>
    <definedName name="alpha">'[1]N2O Emission - Surface Aera (2)'!$F$22</definedName>
    <definedName name="AOTR" localSheetId="0">'N2O Emission - Surface Aeration'!$F$34</definedName>
    <definedName name="AOTR">'[1]N2O Emission - Surface Aera (2)'!$F$33</definedName>
    <definedName name="Beta" localSheetId="0">'N2O Emission - Surface Aeration'!$F$24</definedName>
    <definedName name="Beta">'[1]N2O Emission - Surface Aera (2)'!$F$23</definedName>
    <definedName name="C_N2O_proc_nonaerated" localSheetId="0">'N2O Emission - Surface Aeration'!#REF!</definedName>
    <definedName name="C_N2O_proc_nonaerated">'[1]N2O Emission - Surface Aera (2)'!#REF!</definedName>
    <definedName name="C_N2P_process" localSheetId="0">'N2O Emission - Surface Aeration'!$F$14</definedName>
    <definedName name="C_N2P_process">'[1]N2O Emission - Surface Aera (2)'!$F$13</definedName>
    <definedName name="C_N2P_sat">'N2O Emission - Surface Aeration'!$F$13</definedName>
    <definedName name="C_O2_Process" localSheetId="0">'N2O Emission - Surface Aeration'!$F$28</definedName>
    <definedName name="C_O2_Process">'[1]N2O Emission - Surface Aera (2)'!$F$27</definedName>
    <definedName name="C_O2_sat_Tproc" localSheetId="0">'N2O Emission - Surface Aeration'!$F$30</definedName>
    <definedName name="C_O2_sat_Tproc">'[1]N2O Emission - Surface Aera (2)'!$F$29</definedName>
    <definedName name="C_O2_sat20" localSheetId="0">'N2O Emission - Surface Aeration'!$F$29</definedName>
    <definedName name="C_O2_sat20">'[1]N2O Emission - Surface Aera (2)'!$F$28</definedName>
    <definedName name="CN2O" localSheetId="0">'[1]N2O Emission- Bottom Aeration'!$F$9</definedName>
    <definedName name="CN2O">#REF!</definedName>
    <definedName name="constR" localSheetId="0">'[1]N2O Emission- Bottom Aeration'!$F$10</definedName>
    <definedName name="constR">#REF!</definedName>
    <definedName name="convertatm">#REF!</definedName>
    <definedName name="D_N2O" localSheetId="0">'N2O Emission - Surface Aeration'!$F$26</definedName>
    <definedName name="D_N2O">'[1]N2O Emission - Surface Aera (2)'!$F$25</definedName>
    <definedName name="D_O2" localSheetId="0">'N2O Emission - Surface Aeration'!$F$27</definedName>
    <definedName name="D_O2">'[1]N2O Emission - Surface Aera (2)'!$F$26</definedName>
    <definedName name="delta" localSheetId="0">'[1]N2O Emission- Bottom Aeration'!$F$8</definedName>
    <definedName name="delta">#REF!</definedName>
    <definedName name="DR" localSheetId="0">'[1]N2O Emission- Bottom Aeration'!$F$20</definedName>
    <definedName name="DR">#REF!</definedName>
    <definedName name="Drnon">#REF!</definedName>
    <definedName name="Emission_aerated">'[1]N2O Emission- Bottom Aeration'!$F$37</definedName>
    <definedName name="Emission_no">'N2O Emission - Surface Aeration'!$F$42</definedName>
    <definedName name="Emission_nonaerated">'[1]N2O Emission- Bottom Aeration'!$F$42</definedName>
    <definedName name="Emission_surface">'N2O Emission - Surface Aeration'!$F$38</definedName>
    <definedName name="F" localSheetId="0">'N2O Emission - Surface Aeration'!$F$25</definedName>
    <definedName name="F">'[1]N2O Emission - Surface Aera (2)'!$F$24</definedName>
    <definedName name="HN2O" localSheetId="0">'[1]N2O Emission- Bottom Aeration'!$F$30</definedName>
    <definedName name="HN2O">#REF!</definedName>
    <definedName name="KH" localSheetId="0">'[1]N2O Emission- Bottom Aeration'!$F$29</definedName>
    <definedName name="KH">#REF!</definedName>
    <definedName name="KHprocess" localSheetId="0">'[1]N2O Emission- Bottom Aeration'!$F$7</definedName>
    <definedName name="KHprocess">#REF!</definedName>
    <definedName name="KLa_N2O_Tproc" localSheetId="0">'N2O Emission - Surface Aeration'!$F$36</definedName>
    <definedName name="KLa_N2O_Tproc">'[1]N2O Emission - Surface Aera (2)'!$F$35</definedName>
    <definedName name="kLa_nonaerated" localSheetId="0">'N2O Emission - Surface Aeration'!$F$17</definedName>
    <definedName name="KLa_nonaerated">'[1]N2O Emission - Surface Aera (2)'!#REF!</definedName>
    <definedName name="KLa_O2_proc" localSheetId="0">'N2O Emission - Surface Aeration'!$F$35</definedName>
    <definedName name="KLa_O2_proc">'[1]N2O Emission - Surface Aera (2)'!$F$34</definedName>
    <definedName name="KLAN2O20" localSheetId="0">'[1]N2O Emission- Bottom Aeration'!$F$32</definedName>
    <definedName name="KLAN2O20">#REF!</definedName>
    <definedName name="KLAnon" localSheetId="0">'[1]N2O Emission- Bottom Aeration'!$F$11</definedName>
    <definedName name="KLAnon">#REF!</definedName>
    <definedName name="KLaprocess" localSheetId="0">'[1]N2O Emission- Bottom Aeration'!$F$33</definedName>
    <definedName name="KLaprocess">#REF!</definedName>
    <definedName name="N2O" localSheetId="0">'[1]N2O Emission- Bottom Aeration'!$F$15</definedName>
    <definedName name="N2O">#REF!</definedName>
    <definedName name="N2O_nonaerated">'N2O Emission - Surface Aeration'!$F$16</definedName>
    <definedName name="nonair">#REF!</definedName>
    <definedName name="NonN2O" localSheetId="0">'[1]N2O Emission- Bottom Aeration'!$F$23</definedName>
    <definedName name="NonN2O">#REF!</definedName>
    <definedName name="NTR_aerated" localSheetId="0">'N2O Emission - Surface Aeration'!$F$37</definedName>
    <definedName name="NTR_aerated">'[1]N2O Emission - Surface Aera (2)'!$F$36</definedName>
    <definedName name="P" localSheetId="0">'N2O Emission - Surface Aeration'!$F$10</definedName>
    <definedName name="P">'[1]N2O Emission - Surface Aera (2)'!$F$10</definedName>
    <definedName name="QA" localSheetId="0">'[1]N2O Emission- Bottom Aeration'!$F$16</definedName>
    <definedName name="QA">#REF!</definedName>
    <definedName name="QAday" localSheetId="0">'[1]N2O Emission- Bottom Aeration'!$F$17</definedName>
    <definedName name="QAday">#REF!</definedName>
    <definedName name="QAs" localSheetId="0">'[1]N2O Emission- Bottom Aeration'!$F$18</definedName>
    <definedName name="QAs">#REF!</definedName>
    <definedName name="rNon" localSheetId="0">'[1]N2O Emission- Bottom Aeration'!$F$41</definedName>
    <definedName name="rNon">#REF!</definedName>
    <definedName name="rprocess" localSheetId="0">'[1]N2O Emission- Bottom Aeration'!$F$36</definedName>
    <definedName name="rprocess">#REF!</definedName>
    <definedName name="SAE" localSheetId="0">'N2O Emission - Surface Aeration'!$F$11</definedName>
    <definedName name="SAE">'[1]N2O Emission - Surface Aera (2)'!$F$11</definedName>
    <definedName name="SOTR" localSheetId="0">'N2O Emission - Surface Aeration'!$F$33</definedName>
    <definedName name="SOTR">'[1]N2O Emission - Surface Aera (2)'!$F$32</definedName>
    <definedName name="T_process" localSheetId="0">'N2O Emission - Surface Aeration'!$F$9</definedName>
    <definedName name="T_process">'[1]N2O Emission - Surface Aera (2)'!$F$9</definedName>
    <definedName name="T_process_2">'N2O Emission - Surface Aeration'!$S$9</definedName>
    <definedName name="T_standard" localSheetId="0">'N2O Emission - Surface Aeration'!$F$22</definedName>
    <definedName name="T_standard">'[1]N2O Emission - Surface Aera (2)'!$F$21</definedName>
    <definedName name="T_standard_2">'N2O Emission - Surface Aeration'!$S$10</definedName>
    <definedName name="Tnul" localSheetId="0">'[1]N2O Emission- Bottom Aeration'!$F$12</definedName>
    <definedName name="Tnul">#REF!</definedName>
    <definedName name="Tproc">#REF!</definedName>
    <definedName name="Tproces" localSheetId="0">'[1]N2O Emission- Bottom Aeration'!$F$13</definedName>
    <definedName name="Tproces">#REF!</definedName>
    <definedName name="Tstand">#REF!</definedName>
    <definedName name="V" localSheetId="0">'N2O Emission - Surface Aeration'!$F$12</definedName>
    <definedName name="V">'[1]N2O Emission - Surface Aera (2)'!$F$12</definedName>
    <definedName name="V_nonaerated" localSheetId="0">'N2O Emission - Surface Aeration'!$F$20</definedName>
    <definedName name="V_nonaerated">'[1]N2O Emission - Surface Aera (2)'!#REF!</definedName>
    <definedName name="VG" localSheetId="0">'[1]N2O Emission- Bottom Aeration'!$F$31</definedName>
    <definedName name="VG">#REF!</definedName>
    <definedName name="VR" localSheetId="0">'[1]N2O Emission- Bottom Aeration'!$F$21</definedName>
    <definedName name="VR">#REF!</definedName>
    <definedName name="Vrnon" localSheetId="0">'[1]N2O Emission- Bottom Aeration'!$F$26</definedName>
    <definedName name="Vrn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5" l="1"/>
  <c r="F37" i="5"/>
  <c r="A4" i="6" l="1"/>
  <c r="A5" i="6" s="1"/>
  <c r="B3" i="6"/>
  <c r="B4" i="6" l="1"/>
  <c r="A6" i="6"/>
  <c r="B5" i="6"/>
  <c r="A7" i="6" l="1"/>
  <c r="B6" i="6"/>
  <c r="A8" i="6" l="1"/>
  <c r="B7" i="6"/>
  <c r="A9" i="6" l="1"/>
  <c r="B8" i="6"/>
  <c r="D4" i="6"/>
  <c r="D5" i="6"/>
  <c r="B9" i="6" l="1"/>
  <c r="A10" i="6"/>
  <c r="E6" i="6" l="1"/>
  <c r="B10" i="6"/>
  <c r="A11" i="6"/>
  <c r="D6" i="6"/>
  <c r="E7" i="6" l="1"/>
  <c r="B11" i="6"/>
  <c r="A12" i="6"/>
  <c r="D7" i="6"/>
  <c r="E8" i="6" l="1"/>
  <c r="B12" i="6"/>
  <c r="A13" i="6"/>
  <c r="D8" i="6"/>
  <c r="E9" i="6" l="1"/>
  <c r="B13" i="6"/>
  <c r="A14" i="6"/>
  <c r="D9" i="6"/>
  <c r="E10" i="6" l="1"/>
  <c r="A15" i="6"/>
  <c r="B14" i="6"/>
  <c r="D10" i="6"/>
  <c r="E11" i="6" l="1"/>
  <c r="D11" i="6"/>
  <c r="A16" i="6"/>
  <c r="B15" i="6"/>
  <c r="E12" i="6" l="1"/>
  <c r="D12" i="6"/>
  <c r="A17" i="6"/>
  <c r="B16" i="6"/>
  <c r="D13" i="6"/>
  <c r="E13" i="6" l="1"/>
  <c r="A18" i="6"/>
  <c r="B17" i="6"/>
  <c r="E14" i="6" l="1"/>
  <c r="D14" i="6"/>
  <c r="A19" i="6"/>
  <c r="B18" i="6"/>
  <c r="E15" i="6" l="1"/>
  <c r="B19" i="6"/>
  <c r="A20" i="6"/>
  <c r="D16" i="6"/>
  <c r="D15" i="6"/>
  <c r="E16" i="6" l="1"/>
  <c r="B20" i="6"/>
  <c r="A21" i="6"/>
  <c r="E17" i="6" l="1"/>
  <c r="B21" i="6"/>
  <c r="A22" i="6"/>
  <c r="D17" i="6"/>
  <c r="D18" i="6"/>
  <c r="E18" i="6" l="1"/>
  <c r="B22" i="6"/>
  <c r="A23" i="6"/>
  <c r="D19" i="6"/>
  <c r="E19" i="6" l="1"/>
  <c r="B23" i="6"/>
  <c r="A24" i="6"/>
  <c r="E20" i="6" l="1"/>
  <c r="B24" i="6"/>
  <c r="A25" i="6"/>
  <c r="D21" i="6"/>
  <c r="D20" i="6"/>
  <c r="E21" i="6" l="1"/>
  <c r="B25" i="6"/>
  <c r="A26" i="6"/>
  <c r="E22" i="6" l="1"/>
  <c r="A27" i="6"/>
  <c r="B26" i="6"/>
  <c r="D22" i="6"/>
  <c r="E23" i="6" l="1"/>
  <c r="D23" i="6"/>
  <c r="A28" i="6"/>
  <c r="B27" i="6"/>
  <c r="E24" i="6" l="1"/>
  <c r="D24" i="6"/>
  <c r="A29" i="6"/>
  <c r="B28" i="6"/>
  <c r="E25" i="6" l="1"/>
  <c r="A30" i="6"/>
  <c r="B29" i="6"/>
  <c r="D26" i="6"/>
  <c r="D25" i="6"/>
  <c r="E26" i="6" l="1"/>
  <c r="A31" i="6"/>
  <c r="B30" i="6"/>
  <c r="D27" i="6"/>
  <c r="E27" i="6" l="1"/>
  <c r="A32" i="6"/>
  <c r="B31" i="6"/>
  <c r="E28" i="6" l="1"/>
  <c r="A33" i="6"/>
  <c r="B32" i="6"/>
  <c r="D28" i="6"/>
  <c r="E29" i="6" l="1"/>
  <c r="A34" i="6"/>
  <c r="B33" i="6"/>
  <c r="D29" i="6"/>
  <c r="E30" i="6" l="1"/>
  <c r="D30" i="6"/>
  <c r="A35" i="6"/>
  <c r="B34" i="6"/>
  <c r="E31" i="6" l="1"/>
  <c r="D31" i="6"/>
  <c r="A36" i="6"/>
  <c r="B35" i="6"/>
  <c r="E32" i="6" l="1"/>
  <c r="D32" i="6"/>
  <c r="B36" i="6"/>
  <c r="A37" i="6"/>
  <c r="D33" i="6"/>
  <c r="E33" i="6" l="1"/>
  <c r="B37" i="6"/>
  <c r="A38" i="6"/>
  <c r="E34" i="6" l="1"/>
  <c r="B38" i="6"/>
  <c r="A39" i="6"/>
  <c r="D34" i="6"/>
  <c r="E35" i="6" l="1"/>
  <c r="B39" i="6"/>
  <c r="A40" i="6"/>
  <c r="D36" i="6"/>
  <c r="D35" i="6"/>
  <c r="E36" i="6" l="1"/>
  <c r="B40" i="6"/>
  <c r="A41" i="6"/>
  <c r="D37" i="6"/>
  <c r="E37" i="6" l="1"/>
  <c r="B41" i="6"/>
  <c r="A42" i="6"/>
  <c r="D38" i="6"/>
  <c r="E38" i="6" l="1"/>
  <c r="B42" i="6"/>
  <c r="A43" i="6"/>
  <c r="E39" i="6" l="1"/>
  <c r="B43" i="6"/>
  <c r="A44" i="6"/>
  <c r="D39" i="6"/>
  <c r="E40" i="6" l="1"/>
  <c r="B44" i="6"/>
  <c r="A45" i="6"/>
  <c r="D40" i="6"/>
  <c r="E41" i="6" l="1"/>
  <c r="B45" i="6"/>
  <c r="A46" i="6"/>
  <c r="D41" i="6"/>
  <c r="E42" i="6" l="1"/>
  <c r="B46" i="6"/>
  <c r="A47" i="6"/>
  <c r="D42" i="6"/>
  <c r="E43" i="6" l="1"/>
  <c r="B47" i="6"/>
  <c r="A48" i="6"/>
  <c r="D43" i="6"/>
  <c r="E44" i="6" l="1"/>
  <c r="B48" i="6"/>
  <c r="A49" i="6"/>
  <c r="D44" i="6"/>
  <c r="E45" i="6" l="1"/>
  <c r="B49" i="6"/>
  <c r="A50" i="6"/>
  <c r="D45" i="6"/>
  <c r="E46" i="6" l="1"/>
  <c r="B50" i="6"/>
  <c r="A51" i="6"/>
  <c r="D46" i="6"/>
  <c r="E47" i="6" l="1"/>
  <c r="A52" i="6"/>
  <c r="B51" i="6"/>
  <c r="D47" i="6"/>
  <c r="E48" i="6" l="1"/>
  <c r="D48" i="6"/>
  <c r="A53" i="6"/>
  <c r="B52" i="6"/>
  <c r="E49" i="6" l="1"/>
  <c r="D49" i="6"/>
  <c r="A54" i="6"/>
  <c r="B53" i="6"/>
  <c r="D50" i="6"/>
  <c r="E50" i="6" l="1"/>
  <c r="A55" i="6"/>
  <c r="B54" i="6"/>
  <c r="D51" i="6"/>
  <c r="E51" i="6" l="1"/>
  <c r="A56" i="6"/>
  <c r="B55" i="6"/>
  <c r="E52" i="6" l="1"/>
  <c r="A57" i="6"/>
  <c r="B56" i="6"/>
  <c r="D52" i="6"/>
  <c r="E53" i="6" l="1"/>
  <c r="A58" i="6"/>
  <c r="B57" i="6"/>
  <c r="D53" i="6"/>
  <c r="D54" i="6" l="1"/>
  <c r="E54" i="6"/>
  <c r="A59" i="6"/>
  <c r="B58" i="6"/>
  <c r="E55" i="6" l="1"/>
  <c r="D55" i="6"/>
  <c r="A60" i="6"/>
  <c r="B59" i="6"/>
  <c r="E56" i="6" l="1"/>
  <c r="D56" i="6"/>
  <c r="A61" i="6"/>
  <c r="B60" i="6"/>
  <c r="E57" i="6" l="1"/>
  <c r="D57" i="6"/>
  <c r="A62" i="6"/>
  <c r="B61" i="6"/>
  <c r="E58" i="6" l="1"/>
  <c r="D58" i="6"/>
  <c r="A63" i="6"/>
  <c r="B62" i="6"/>
  <c r="E59" i="6" l="1"/>
  <c r="D59" i="6"/>
  <c r="A64" i="6"/>
  <c r="B63" i="6"/>
  <c r="E60" i="6" l="1"/>
  <c r="D60" i="6"/>
  <c r="A65" i="6"/>
  <c r="B64" i="6"/>
  <c r="E61" i="6" l="1"/>
  <c r="B65" i="6"/>
  <c r="A66" i="6"/>
  <c r="D61" i="6"/>
  <c r="E62" i="6" l="1"/>
  <c r="A67" i="6"/>
  <c r="B66" i="6"/>
  <c r="D62" i="6"/>
  <c r="E63" i="6" l="1"/>
  <c r="D63" i="6"/>
  <c r="B67" i="6"/>
  <c r="A68" i="6"/>
  <c r="E64" i="6" l="1"/>
  <c r="B68" i="6"/>
  <c r="A69" i="6"/>
  <c r="D64" i="6"/>
  <c r="E65" i="6" l="1"/>
  <c r="B69" i="6"/>
  <c r="A70" i="6"/>
  <c r="D66" i="6"/>
  <c r="D65" i="6"/>
  <c r="E66" i="6" l="1"/>
  <c r="B70" i="6"/>
  <c r="A71" i="6"/>
  <c r="D67" i="6"/>
  <c r="E67" i="6" l="1"/>
  <c r="B71" i="6"/>
  <c r="A72" i="6"/>
  <c r="E68" i="6" l="1"/>
  <c r="B72" i="6"/>
  <c r="A73" i="6"/>
  <c r="D68" i="6"/>
  <c r="D69" i="6"/>
  <c r="E69" i="6" l="1"/>
  <c r="B73" i="6"/>
  <c r="A74" i="6"/>
  <c r="E70" i="6" l="1"/>
  <c r="B74" i="6"/>
  <c r="A75" i="6"/>
  <c r="D70" i="6"/>
  <c r="E71" i="6" l="1"/>
  <c r="A76" i="6"/>
  <c r="B75" i="6"/>
  <c r="D71" i="6"/>
  <c r="E72" i="6" l="1"/>
  <c r="D72" i="6"/>
  <c r="A77" i="6"/>
  <c r="B76" i="6"/>
  <c r="E73" i="6" l="1"/>
  <c r="D73" i="6"/>
  <c r="A78" i="6"/>
  <c r="B77" i="6"/>
  <c r="D74" i="6"/>
  <c r="E74" i="6" l="1"/>
  <c r="A79" i="6"/>
  <c r="B78" i="6"/>
  <c r="D75" i="6"/>
  <c r="E75" i="6" l="1"/>
  <c r="A80" i="6"/>
  <c r="B79" i="6"/>
  <c r="E76" i="6" l="1"/>
  <c r="A81" i="6"/>
  <c r="B80" i="6"/>
  <c r="D76" i="6"/>
  <c r="E77" i="6" l="1"/>
  <c r="B81" i="6"/>
  <c r="A82" i="6"/>
  <c r="D77" i="6"/>
  <c r="E78" i="6" l="1"/>
  <c r="B82" i="6"/>
  <c r="A83" i="6"/>
  <c r="D78" i="6"/>
  <c r="E79" i="6" l="1"/>
  <c r="A84" i="6"/>
  <c r="B83" i="6"/>
  <c r="D79" i="6"/>
  <c r="E80" i="6" l="1"/>
  <c r="D80" i="6"/>
  <c r="A85" i="6"/>
  <c r="B84" i="6"/>
  <c r="E81" i="6" l="1"/>
  <c r="A86" i="6"/>
  <c r="B85" i="6"/>
  <c r="D81" i="6"/>
  <c r="E82" i="6" l="1"/>
  <c r="A87" i="6"/>
  <c r="B86" i="6"/>
  <c r="D82" i="6"/>
  <c r="E83" i="6" l="1"/>
  <c r="D83" i="6"/>
  <c r="B87" i="6"/>
  <c r="A88" i="6"/>
  <c r="E84" i="6" l="1"/>
  <c r="B88" i="6"/>
  <c r="A89" i="6"/>
  <c r="D85" i="6"/>
  <c r="D84" i="6"/>
  <c r="E85" i="6" l="1"/>
  <c r="A90" i="6"/>
  <c r="B89" i="6"/>
  <c r="E86" i="6" l="1"/>
  <c r="D86" i="6"/>
  <c r="A91" i="6"/>
  <c r="B90" i="6"/>
  <c r="E87" i="6" l="1"/>
  <c r="A92" i="6"/>
  <c r="B91" i="6"/>
  <c r="D87" i="6"/>
  <c r="E88" i="6" l="1"/>
  <c r="B92" i="6"/>
  <c r="A93" i="6"/>
  <c r="D88" i="6"/>
  <c r="E89" i="6" l="1"/>
  <c r="B93" i="6"/>
  <c r="A94" i="6"/>
  <c r="D89" i="6"/>
  <c r="D90" i="6"/>
  <c r="E90" i="6" l="1"/>
  <c r="B94" i="6"/>
  <c r="A95" i="6"/>
  <c r="D91" i="6"/>
  <c r="E91" i="6" l="1"/>
  <c r="B95" i="6"/>
  <c r="A96" i="6"/>
  <c r="D92" i="6"/>
  <c r="E92" i="6" l="1"/>
  <c r="B96" i="6"/>
  <c r="A97" i="6"/>
  <c r="D93" i="6"/>
  <c r="E93" i="6" l="1"/>
  <c r="B97" i="6"/>
  <c r="A98" i="6"/>
  <c r="D94" i="6"/>
  <c r="E94" i="6" l="1"/>
  <c r="A99" i="6"/>
  <c r="B98" i="6"/>
  <c r="E95" i="6" l="1"/>
  <c r="D95" i="6"/>
  <c r="A100" i="6"/>
  <c r="B99" i="6"/>
  <c r="E96" i="6" l="1"/>
  <c r="D96" i="6"/>
  <c r="A101" i="6"/>
  <c r="B100" i="6"/>
  <c r="D97" i="6"/>
  <c r="E97" i="6" l="1"/>
  <c r="A102" i="6"/>
  <c r="B101" i="6"/>
  <c r="D98" i="6"/>
  <c r="E98" i="6" l="1"/>
  <c r="A103" i="6"/>
  <c r="B102" i="6"/>
  <c r="E99" i="6" l="1"/>
  <c r="A104" i="6"/>
  <c r="B103" i="6"/>
  <c r="D99" i="6"/>
  <c r="E100" i="6" l="1"/>
  <c r="A105" i="6"/>
  <c r="B104" i="6"/>
  <c r="D100" i="6"/>
  <c r="E101" i="6" l="1"/>
  <c r="D101" i="6"/>
  <c r="A106" i="6"/>
  <c r="B105" i="6"/>
  <c r="E102" i="6" l="1"/>
  <c r="D102" i="6"/>
  <c r="B106" i="6"/>
  <c r="A107" i="6"/>
  <c r="E103" i="6" l="1"/>
  <c r="B107" i="6"/>
  <c r="A108" i="6"/>
  <c r="D103" i="6"/>
  <c r="E104" i="6" l="1"/>
  <c r="B108" i="6"/>
  <c r="A109" i="6"/>
  <c r="D104" i="6"/>
  <c r="E105" i="6" l="1"/>
  <c r="B109" i="6"/>
  <c r="A110" i="6"/>
  <c r="D106" i="6"/>
  <c r="D105" i="6"/>
  <c r="E106" i="6" l="1"/>
  <c r="A111" i="6"/>
  <c r="B110" i="6"/>
  <c r="D107" i="6"/>
  <c r="E107" i="6" l="1"/>
  <c r="A112" i="6"/>
  <c r="B111" i="6"/>
  <c r="E108" i="6" l="1"/>
  <c r="A113" i="6"/>
  <c r="B112" i="6"/>
  <c r="D108" i="6"/>
  <c r="D109" i="6"/>
  <c r="E109" i="6" l="1"/>
  <c r="A114" i="6"/>
  <c r="B113" i="6"/>
  <c r="D110" i="6"/>
  <c r="E110" i="6" l="1"/>
  <c r="A115" i="6"/>
  <c r="B114" i="6"/>
  <c r="D111" i="6"/>
  <c r="E111" i="6" l="1"/>
  <c r="A116" i="6"/>
  <c r="B115" i="6"/>
  <c r="D112" i="6" l="1"/>
  <c r="E112" i="6"/>
  <c r="B116" i="6"/>
  <c r="A117" i="6"/>
  <c r="E113" i="6" l="1"/>
  <c r="B117" i="6"/>
  <c r="A118" i="6"/>
  <c r="D113" i="6"/>
  <c r="D114" i="6"/>
  <c r="E114" i="6" l="1"/>
  <c r="B118" i="6"/>
  <c r="A119" i="6"/>
  <c r="E115" i="6" l="1"/>
  <c r="D115" i="6"/>
  <c r="B119" i="6"/>
  <c r="A120" i="6"/>
  <c r="E116" i="6" l="1"/>
  <c r="B120" i="6"/>
  <c r="A121" i="6"/>
  <c r="D116" i="6"/>
  <c r="E117" i="6" l="1"/>
  <c r="D117" i="6"/>
  <c r="B121" i="6"/>
  <c r="A122" i="6"/>
  <c r="E118" i="6" l="1"/>
  <c r="A123" i="6"/>
  <c r="B122" i="6"/>
  <c r="D118" i="6"/>
  <c r="E119" i="6" l="1"/>
  <c r="D119" i="6"/>
  <c r="A124" i="6"/>
  <c r="B123" i="6"/>
  <c r="E120" i="6" l="1"/>
  <c r="A125" i="6"/>
  <c r="B124" i="6"/>
  <c r="D120" i="6"/>
  <c r="E121" i="6" l="1"/>
  <c r="A126" i="6"/>
  <c r="B125" i="6"/>
  <c r="D121" i="6"/>
  <c r="D122" i="6"/>
  <c r="E122" i="6" l="1"/>
  <c r="A127" i="6"/>
  <c r="B126" i="6"/>
  <c r="E123" i="6" l="1"/>
  <c r="D123" i="6"/>
  <c r="A128" i="6"/>
  <c r="B127" i="6"/>
  <c r="E124" i="6" l="1"/>
  <c r="D124" i="6"/>
  <c r="A129" i="6"/>
  <c r="B128" i="6"/>
  <c r="E125" i="6" l="1"/>
  <c r="D125" i="6"/>
  <c r="A130" i="6"/>
  <c r="B129" i="6"/>
  <c r="E126" i="6" l="1"/>
  <c r="D126" i="6"/>
  <c r="A131" i="6"/>
  <c r="B130" i="6"/>
  <c r="E127" i="6" l="1"/>
  <c r="D127" i="6"/>
  <c r="B131" i="6"/>
  <c r="A132" i="6"/>
  <c r="E128" i="6" l="1"/>
  <c r="B132" i="6"/>
  <c r="A133" i="6"/>
  <c r="D128" i="6"/>
  <c r="E129" i="6" l="1"/>
  <c r="B133" i="6"/>
  <c r="A134" i="6"/>
  <c r="D129" i="6"/>
  <c r="E130" i="6" l="1"/>
  <c r="A135" i="6"/>
  <c r="B134" i="6"/>
  <c r="D130" i="6"/>
  <c r="D131" i="6"/>
  <c r="E131" i="6" l="1"/>
  <c r="A136" i="6"/>
  <c r="B135" i="6"/>
  <c r="D132" i="6" l="1"/>
  <c r="E132" i="6"/>
  <c r="A137" i="6"/>
  <c r="B136" i="6"/>
  <c r="E133" i="6" l="1"/>
  <c r="A138" i="6"/>
  <c r="B137" i="6"/>
  <c r="D133" i="6"/>
  <c r="E134" i="6" l="1"/>
  <c r="B138" i="6"/>
  <c r="A139" i="6"/>
  <c r="D135" i="6"/>
  <c r="D134" i="6"/>
  <c r="E135" i="6" l="1"/>
  <c r="B139" i="6"/>
  <c r="A140" i="6"/>
  <c r="D136" i="6"/>
  <c r="E136" i="6" l="1"/>
  <c r="B140" i="6"/>
  <c r="A141" i="6"/>
  <c r="D137" i="6"/>
  <c r="E137" i="6" l="1"/>
  <c r="B141" i="6"/>
  <c r="A142" i="6"/>
  <c r="D138" i="6"/>
  <c r="E138" i="6" l="1"/>
  <c r="B142" i="6"/>
  <c r="A143" i="6"/>
  <c r="D139" i="6"/>
  <c r="E139" i="6" l="1"/>
  <c r="B143" i="6"/>
  <c r="A144" i="6"/>
  <c r="E140" i="6" l="1"/>
  <c r="B144" i="6"/>
  <c r="A145" i="6"/>
  <c r="D140" i="6"/>
  <c r="E141" i="6" l="1"/>
  <c r="B145" i="6"/>
  <c r="A146" i="6"/>
  <c r="D141" i="6"/>
  <c r="E142" i="6" l="1"/>
  <c r="A147" i="6"/>
  <c r="B146" i="6"/>
  <c r="D142" i="6"/>
  <c r="E143" i="6" l="1"/>
  <c r="D143" i="6"/>
  <c r="A148" i="6"/>
  <c r="B147" i="6"/>
  <c r="E144" i="6" l="1"/>
  <c r="D144" i="6"/>
  <c r="A149" i="6"/>
  <c r="B148" i="6"/>
  <c r="E145" i="6" l="1"/>
  <c r="A150" i="6"/>
  <c r="B149" i="6"/>
  <c r="D146" i="6"/>
  <c r="D145" i="6"/>
  <c r="E146" i="6" l="1"/>
  <c r="A151" i="6"/>
  <c r="B150" i="6"/>
  <c r="D147" i="6"/>
  <c r="E147" i="6" l="1"/>
  <c r="A152" i="6"/>
  <c r="B151" i="6"/>
  <c r="E148" i="6" l="1"/>
  <c r="A153" i="6"/>
  <c r="B152" i="6"/>
  <c r="E149" i="6" s="1"/>
  <c r="D148" i="6"/>
  <c r="D149" i="6" l="1"/>
  <c r="A154" i="6"/>
  <c r="B154" i="6" s="1"/>
  <c r="E151" i="6" s="1"/>
  <c r="B153" i="6"/>
  <c r="E150" i="6" s="1"/>
  <c r="E152" i="6" l="1"/>
  <c r="E153" i="6"/>
  <c r="E154" i="6"/>
  <c r="D154" i="6"/>
  <c r="F4" i="6" s="1"/>
  <c r="D150" i="6"/>
  <c r="D151" i="6"/>
  <c r="D153" i="6"/>
  <c r="D152" i="6"/>
  <c r="S22" i="5" l="1" a="1"/>
  <c r="S22" i="5" s="1"/>
  <c r="S16" i="5"/>
  <c r="S34" i="5" s="1"/>
  <c r="S15" i="5"/>
  <c r="F33" i="5" l="1"/>
  <c r="F30" i="5"/>
  <c r="F29" i="5"/>
  <c r="F27" i="5"/>
  <c r="F26" i="5"/>
  <c r="F18" i="5"/>
  <c r="F20" i="5" s="1"/>
  <c r="F34" i="5" l="1"/>
  <c r="F35" i="5" l="1"/>
  <c r="F36" i="5" l="1"/>
  <c r="F38" i="5" l="1"/>
  <c r="F44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<sst xmlns="http://schemas.openxmlformats.org/spreadsheetml/2006/main" count="194" uniqueCount="115">
  <si>
    <t>Constant name</t>
  </si>
  <si>
    <t>Unit</t>
  </si>
  <si>
    <t>Value</t>
  </si>
  <si>
    <t>°C</t>
  </si>
  <si>
    <t>Non-aerated zones</t>
  </si>
  <si>
    <t>m</t>
  </si>
  <si>
    <t>Process temperature measured</t>
  </si>
  <si>
    <r>
      <t>day</t>
    </r>
    <r>
      <rPr>
        <vertAlign val="superscript"/>
        <sz val="12"/>
        <color theme="1"/>
        <rFont val="Calibri"/>
        <family val="2"/>
        <scheme val="minor"/>
      </rPr>
      <t>-1</t>
    </r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</si>
  <si>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</si>
  <si>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</si>
  <si>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>a</t>
    </r>
    <r>
      <rPr>
        <b/>
        <vertAlign val="superscript"/>
        <sz val="12"/>
        <color theme="1"/>
        <rFont val="Calibri"/>
        <family val="2"/>
        <scheme val="minor"/>
      </rPr>
      <t>Non-aerated process</t>
    </r>
  </si>
  <si>
    <r>
      <t>T</t>
    </r>
    <r>
      <rPr>
        <b/>
        <vertAlign val="superscript"/>
        <sz val="12"/>
        <color theme="1"/>
        <rFont val="Calibri"/>
        <family val="2"/>
      </rPr>
      <t>Ꝋ</t>
    </r>
  </si>
  <si>
    <t>Note</t>
  </si>
  <si>
    <t>Emission</t>
  </si>
  <si>
    <r>
      <t>kgN-N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O/day</t>
    </r>
  </si>
  <si>
    <t>Total tank emission</t>
  </si>
  <si>
    <t>Depth reactor</t>
  </si>
  <si>
    <t>Volume of non-aerated part of the reactor</t>
  </si>
  <si>
    <t>Non-aerated field size</t>
  </si>
  <si>
    <r>
      <t>D</t>
    </r>
    <r>
      <rPr>
        <b/>
        <vertAlign val="subscript"/>
        <sz val="12"/>
        <color theme="1"/>
        <rFont val="Calibri"/>
        <family val="2"/>
        <scheme val="minor"/>
      </rPr>
      <t>R,Non-aerated</t>
    </r>
  </si>
  <si>
    <r>
      <t>V</t>
    </r>
    <r>
      <rPr>
        <b/>
        <vertAlign val="subscript"/>
        <sz val="12"/>
        <color theme="1"/>
        <rFont val="Calibri"/>
        <family val="2"/>
        <scheme val="minor"/>
      </rPr>
      <t>R,Non-aerated</t>
    </r>
  </si>
  <si>
    <t>Total area of non-aeration</t>
  </si>
  <si>
    <t>P</t>
  </si>
  <si>
    <t>kWh</t>
  </si>
  <si>
    <t>SAE</t>
  </si>
  <si>
    <t>Standard aeration efficiency</t>
  </si>
  <si>
    <t>SOTR</t>
  </si>
  <si>
    <t>Standard oxygen transfer rate</t>
  </si>
  <si>
    <t>α</t>
  </si>
  <si>
    <t>β</t>
  </si>
  <si>
    <t>Correction from clean water to process conditions</t>
  </si>
  <si>
    <t>Volume of process tank</t>
  </si>
  <si>
    <t>F</t>
  </si>
  <si>
    <t>Fouling factor, usually 1 for surface aerator rotors</t>
  </si>
  <si>
    <t>Power consumption (rotors)</t>
  </si>
  <si>
    <t>Change in saturation concentration from clean water to process conditions</t>
  </si>
  <si>
    <t>AOTR</t>
  </si>
  <si>
    <t xml:space="preserve">Actual Oxygen Transfer Rate </t>
  </si>
  <si>
    <t>Oxygen Saturation Concentration</t>
  </si>
  <si>
    <t>Oxygen Process Concentration</t>
  </si>
  <si>
    <t>mg/L</t>
  </si>
  <si>
    <t>1.4</t>
  </si>
  <si>
    <t>1.5</t>
  </si>
  <si>
    <t>1.6</t>
  </si>
  <si>
    <t>Mass transfer coefficient</t>
  </si>
  <si>
    <t>0.2</t>
  </si>
  <si>
    <t>Diffusion coefficient</t>
  </si>
  <si>
    <t>0.4</t>
  </si>
  <si>
    <r>
      <t>K</t>
    </r>
    <r>
      <rPr>
        <b/>
        <vertAlign val="subscript"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>a</t>
    </r>
    <r>
      <rPr>
        <b/>
        <vertAlign val="subscript"/>
        <sz val="12"/>
        <color theme="1"/>
        <rFont val="Calibri"/>
        <family val="2"/>
        <scheme val="minor"/>
      </rPr>
      <t>O2 Tprocess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</si>
  <si>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>a</t>
    </r>
    <r>
      <rPr>
        <b/>
        <vertAlign val="subscript"/>
        <sz val="12"/>
        <color theme="1"/>
        <rFont val="Calibri"/>
        <family val="2"/>
        <scheme val="minor"/>
      </rPr>
      <t>N2O Tprocess</t>
    </r>
  </si>
  <si>
    <t>Aerated zone</t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</si>
  <si>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/h</t>
    </r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</si>
  <si>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/kWh</t>
    </r>
  </si>
  <si>
    <r>
      <t>T</t>
    </r>
    <r>
      <rPr>
        <b/>
        <vertAlign val="subscript"/>
        <sz val="12"/>
        <color theme="1"/>
        <rFont val="Calibri"/>
        <family val="2"/>
        <scheme val="minor"/>
      </rPr>
      <t>process</t>
    </r>
  </si>
  <si>
    <t>Formula</t>
  </si>
  <si>
    <t>Standard temperature</t>
  </si>
  <si>
    <t>(-)</t>
  </si>
  <si>
    <r>
      <t>C</t>
    </r>
    <r>
      <rPr>
        <b/>
        <vertAlign val="subscript"/>
        <sz val="12"/>
        <color theme="1"/>
        <rFont val="Calibri"/>
        <family val="2"/>
        <scheme val="minor"/>
      </rPr>
      <t>N2O</t>
    </r>
    <r>
      <rPr>
        <b/>
        <vertAlign val="superscript"/>
        <sz val="12"/>
        <color theme="1"/>
        <rFont val="Calibri"/>
        <family val="2"/>
        <scheme val="minor"/>
      </rPr>
      <t>Process</t>
    </r>
  </si>
  <si>
    <r>
      <t>D</t>
    </r>
    <r>
      <rPr>
        <b/>
        <vertAlign val="subscript"/>
        <sz val="12"/>
        <color theme="1"/>
        <rFont val="Calibri"/>
        <family val="2"/>
        <scheme val="minor"/>
      </rPr>
      <t>N2O</t>
    </r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</si>
  <si>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/s</t>
    </r>
  </si>
  <si>
    <r>
      <t>D</t>
    </r>
    <r>
      <rPr>
        <b/>
        <vertAlign val="subscript"/>
        <sz val="12"/>
        <color theme="1"/>
        <rFont val="Calibri"/>
        <family val="2"/>
        <scheme val="minor"/>
      </rPr>
      <t>O2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</si>
  <si>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Process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</si>
  <si>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Sat</t>
    </r>
    <r>
      <rPr>
        <b/>
        <sz val="12"/>
        <color theme="1"/>
        <rFont val="Calibri"/>
        <family val="2"/>
        <scheme val="minor"/>
      </rPr>
      <t>(20</t>
    </r>
    <r>
      <rPr>
        <b/>
        <sz val="12"/>
        <color theme="1"/>
        <rFont val="Calibri"/>
        <family val="2"/>
      </rPr>
      <t>°C)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</si>
  <si>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Sat_Tprocess</t>
    </r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</si>
  <si>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</si>
  <si>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h</t>
    </r>
    <r>
      <rPr>
        <vertAlign val="superscript"/>
        <sz val="12"/>
        <color theme="1"/>
        <rFont val="Calibri"/>
        <family val="2"/>
        <scheme val="minor"/>
      </rPr>
      <t>-1</t>
    </r>
  </si>
  <si>
    <r>
      <t>NTR</t>
    </r>
    <r>
      <rPr>
        <b/>
        <vertAlign val="subscript"/>
        <sz val="12"/>
        <color theme="1"/>
        <rFont val="Calibri"/>
        <family val="2"/>
        <scheme val="minor"/>
      </rPr>
      <t>Aerated</t>
    </r>
  </si>
  <si>
    <r>
      <t>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O/h </t>
    </r>
  </si>
  <si>
    <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Emission rate</t>
    </r>
  </si>
  <si>
    <r>
      <t>kgN-N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O/day</t>
    </r>
  </si>
  <si>
    <r>
      <t>V</t>
    </r>
    <r>
      <rPr>
        <b/>
        <vertAlign val="subscript"/>
        <sz val="12"/>
        <color theme="1"/>
        <rFont val="Calibri"/>
        <family val="2"/>
        <scheme val="minor"/>
      </rPr>
      <t>aerated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</si>
  <si>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N2O,non-aerated</t>
    </r>
    <r>
      <rPr>
        <b/>
        <vertAlign val="superscript"/>
        <sz val="12"/>
        <color theme="1"/>
        <rFont val="Calibri"/>
        <family val="2"/>
        <scheme val="minor"/>
      </rPr>
      <t>Process</t>
    </r>
  </si>
  <si>
    <t>0.5</t>
  </si>
  <si>
    <t>Non-erated zone</t>
  </si>
  <si>
    <r>
      <t>2-4 day</t>
    </r>
    <r>
      <rPr>
        <vertAlign val="superscript"/>
        <sz val="12"/>
        <color theme="1"/>
        <rFont val="Calibri"/>
        <family val="2"/>
        <scheme val="minor"/>
      </rPr>
      <t>-1</t>
    </r>
  </si>
  <si>
    <t>Nitrous oxide liquid phase concentration</t>
  </si>
  <si>
    <t>Constants</t>
  </si>
  <si>
    <t>Input</t>
  </si>
  <si>
    <t>Calculations</t>
  </si>
  <si>
    <t>Method 6.2.1</t>
  </si>
  <si>
    <t>Method 6.2.2</t>
  </si>
  <si>
    <t>h</t>
  </si>
  <si>
    <t>time</t>
  </si>
  <si>
    <t>…</t>
  </si>
  <si>
    <t>Eq (2.2.)</t>
  </si>
  <si>
    <t>= - Slope of Ln(CO2.Sat_Tprocess) vs time</t>
  </si>
  <si>
    <t>Case 1: Early start of rotors</t>
  </si>
  <si>
    <t>Case 2: Steady dissolved oxygen AND end of rotor operation</t>
  </si>
  <si>
    <r>
      <t>See "C</t>
    </r>
    <r>
      <rPr>
        <vertAlign val="subscript"/>
        <sz val="11"/>
        <color theme="1"/>
        <rFont val="Calibri"/>
        <family val="2"/>
        <scheme val="minor"/>
      </rPr>
      <t>O2,Process,time.i</t>
    </r>
    <r>
      <rPr>
        <sz val="11"/>
        <color theme="1"/>
        <rFont val="Calibri"/>
        <family val="2"/>
        <scheme val="minor"/>
      </rPr>
      <t>"</t>
    </r>
    <r>
      <rPr>
        <sz val="11"/>
        <color theme="1"/>
        <rFont val="Calibri"/>
        <family val="2"/>
        <scheme val="minor"/>
      </rPr>
      <t xml:space="preserve"> below</t>
    </r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</si>
  <si>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/(m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Aptos Narrow"/>
        <family val="2"/>
      </rPr>
      <t>∙</t>
    </r>
    <r>
      <rPr>
        <sz val="12"/>
        <color theme="1"/>
        <rFont val="Calibri"/>
        <family val="2"/>
        <scheme val="minor"/>
      </rPr>
      <t>h)</t>
    </r>
  </si>
  <si>
    <t>Oxygen uptake rate (end of rotor operation)</t>
  </si>
  <si>
    <t>Eq (2.3.)</t>
  </si>
  <si>
    <t>Example, assumed</t>
  </si>
  <si>
    <t>Oxygen Process Concentration (average of at least 10 minutes, ~ pseudo steady level)</t>
  </si>
  <si>
    <r>
      <t>q</t>
    </r>
    <r>
      <rPr>
        <b/>
        <vertAlign val="subscript"/>
        <sz val="12"/>
        <color theme="1"/>
        <rFont val="Calibri"/>
        <family val="2"/>
        <scheme val="minor"/>
      </rPr>
      <t xml:space="preserve">O2 </t>
    </r>
    <r>
      <rPr>
        <b/>
        <sz val="12"/>
        <color theme="1"/>
        <rFont val="Calibri"/>
        <family val="2"/>
        <scheme val="minor"/>
      </rPr>
      <t>∙ X</t>
    </r>
    <r>
      <rPr>
        <b/>
        <vertAlign val="subscript"/>
        <sz val="12"/>
        <color theme="1"/>
        <rFont val="Calibri"/>
        <family val="2"/>
        <scheme val="minor"/>
      </rPr>
      <t>Biomass</t>
    </r>
  </si>
  <si>
    <r>
      <t>(C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Sat_Tprocess</t>
    </r>
    <r>
      <rPr>
        <b/>
        <sz val="12"/>
        <color theme="1"/>
        <rFont val="Calibri"/>
        <family val="2"/>
        <scheme val="minor"/>
      </rPr>
      <t xml:space="preserve"> - C</t>
    </r>
    <r>
      <rPr>
        <b/>
        <vertAlign val="subscript"/>
        <sz val="11"/>
        <color theme="1"/>
        <rFont val="Calibri"/>
        <family val="2"/>
        <scheme val="minor"/>
      </rPr>
      <t>O2</t>
    </r>
    <r>
      <rPr>
        <b/>
        <vertAlign val="superscript"/>
        <sz val="11"/>
        <color theme="1"/>
        <rFont val="Calibri"/>
        <family val="2"/>
        <scheme val="minor"/>
      </rPr>
      <t>Process, time.i</t>
    </r>
    <r>
      <rPr>
        <b/>
        <sz val="11"/>
        <color theme="1"/>
        <rFont val="Calibri"/>
        <family val="2"/>
        <scheme val="minor"/>
      </rPr>
      <t>)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</si>
  <si>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O2</t>
    </r>
    <r>
      <rPr>
        <b/>
        <vertAlign val="superscript"/>
        <sz val="11"/>
        <color theme="1"/>
        <rFont val="Calibri"/>
        <family val="2"/>
        <scheme val="minor"/>
      </rPr>
      <t>Process, time.i</t>
    </r>
  </si>
  <si>
    <r>
      <t>= Slope of C</t>
    </r>
    <r>
      <rPr>
        <vertAlign val="subscript"/>
        <sz val="12"/>
        <color theme="1"/>
        <rFont val="Calibri"/>
        <family val="2"/>
        <scheme val="minor"/>
      </rPr>
      <t>O2</t>
    </r>
    <r>
      <rPr>
        <vertAlign val="superscript"/>
        <sz val="12"/>
        <color theme="1"/>
        <rFont val="Calibri"/>
        <family val="2"/>
        <scheme val="minor"/>
      </rPr>
      <t>Process,time.i</t>
    </r>
    <r>
      <rPr>
        <sz val="12"/>
        <color theme="1"/>
        <rFont val="Calibri"/>
        <family val="2"/>
        <scheme val="minor"/>
      </rPr>
      <t xml:space="preserve">  vs time</t>
    </r>
  </si>
  <si>
    <t>To be calculated</t>
  </si>
  <si>
    <t>As part of: "A practical protocol to monitor and quantify nitrous oxide (N2O) emissions from full-scale wastewater treatment plants "</t>
  </si>
  <si>
    <r>
      <t xml:space="preserve"> gN-N2O/m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 xml:space="preserve"> (mgN-N2O/L)</t>
    </r>
  </si>
  <si>
    <t>Date</t>
  </si>
  <si>
    <t>OUR</t>
  </si>
  <si>
    <t>DO</t>
  </si>
  <si>
    <t>(min)</t>
  </si>
  <si>
    <r>
      <t>(gO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/(m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Calibri"/>
        <family val="2"/>
      </rPr>
      <t>∙</t>
    </r>
    <r>
      <rPr>
        <sz val="11"/>
        <color theme="1"/>
        <rFont val="Times New Roman"/>
        <family val="1"/>
      </rPr>
      <t>min))</t>
    </r>
  </si>
  <si>
    <r>
      <t>(gO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</si>
  <si>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t>Max. OUR</t>
  </si>
  <si>
    <t>Aeration stopped at approximately t = 49 minutes.</t>
  </si>
  <si>
    <t>Ensure the linear regresion captures all the non-aerated points until OUR is DO-limited, approximately t = 54 minutes.</t>
  </si>
  <si>
    <t>R2</t>
  </si>
  <si>
    <t>To ensure regression is linear, R2 &gt; 0.95</t>
  </si>
  <si>
    <t>INPUTS</t>
  </si>
  <si>
    <r>
      <t>C</t>
    </r>
    <r>
      <rPr>
        <b/>
        <vertAlign val="subscript"/>
        <sz val="12"/>
        <color theme="1"/>
        <rFont val="Calibri"/>
        <family val="2"/>
        <scheme val="minor"/>
      </rPr>
      <t>N2O</t>
    </r>
    <r>
      <rPr>
        <b/>
        <vertAlign val="superscript"/>
        <sz val="12"/>
        <color theme="1"/>
        <rFont val="Calibri"/>
        <family val="2"/>
        <scheme val="minor"/>
      </rPr>
      <t>Sat</t>
    </r>
  </si>
  <si>
    <t>Nitrous oxide in equilibrium with air (assumed constant, See Chapter 3 for Temperature-dependence calculation, Eq. 1.5)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</si>
</sst>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"/>
    <numFmt numFmtId="167" formatCode="dd/mm/yy\ hh:mm:ss;@"/>
  </numFmts>
  <fonts count="2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A7D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vertAlign val="subscript"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6" fillId="4" borderId="12" applyNumberFormat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9" fontId="5" fillId="0" borderId="0" applyFont="0" applyFill="0" applyBorder="0" applyAlignment="0" applyProtection="0"/>
  </cellStyleXfs>
  <cellXfs count="100">
    <xf numFmtId="0" fontId="0" fillId="0" borderId="0" xfId="0"/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4" xfId="0" applyFont="1" applyFill="1" applyBorder="1"/>
    <xf numFmtId="0" fontId="8" fillId="0" borderId="1" xfId="0" applyFont="1" applyBorder="1"/>
    <xf numFmtId="0" fontId="8" fillId="0" borderId="13" xfId="0" applyFont="1" applyBorder="1"/>
    <xf numFmtId="0" fontId="8" fillId="0" borderId="8" xfId="0" applyFont="1" applyBorder="1"/>
    <xf numFmtId="0" fontId="1" fillId="0" borderId="5" xfId="0" applyFont="1" applyBorder="1"/>
    <xf numFmtId="0" fontId="1" fillId="0" borderId="11" xfId="0" applyFont="1" applyBorder="1"/>
    <xf numFmtId="0" fontId="8" fillId="0" borderId="9" xfId="0" applyFont="1" applyBorder="1"/>
    <xf numFmtId="0" fontId="10" fillId="2" borderId="10" xfId="0" applyFont="1" applyFill="1" applyBorder="1"/>
    <xf numFmtId="0" fontId="8" fillId="0" borderId="1" xfId="0" applyFont="1" applyBorder="1" applyAlignment="1">
      <alignment wrapText="1"/>
    </xf>
    <xf numFmtId="0" fontId="10" fillId="2" borderId="18" xfId="0" applyFont="1" applyFill="1" applyBorder="1"/>
    <xf numFmtId="0" fontId="10" fillId="2" borderId="19" xfId="0" applyFont="1" applyFill="1" applyBorder="1"/>
    <xf numFmtId="0" fontId="10" fillId="2" borderId="20" xfId="0" applyFont="1" applyFill="1" applyBorder="1"/>
    <xf numFmtId="0" fontId="10" fillId="2" borderId="21" xfId="0" applyFont="1" applyFill="1" applyBorder="1"/>
    <xf numFmtId="0" fontId="8" fillId="0" borderId="3" xfId="0" applyFont="1" applyBorder="1"/>
    <xf numFmtId="0" fontId="8" fillId="0" borderId="3" xfId="0" applyFont="1" applyBorder="1" applyAlignment="1">
      <alignment wrapText="1"/>
    </xf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5" fontId="8" fillId="6" borderId="4" xfId="3" applyNumberFormat="1" applyFont="1" applyBorder="1"/>
    <xf numFmtId="0" fontId="8" fillId="7" borderId="6" xfId="2" applyFont="1" applyFill="1" applyBorder="1"/>
    <xf numFmtId="0" fontId="8" fillId="7" borderId="6" xfId="0" applyFont="1" applyFill="1" applyBorder="1"/>
    <xf numFmtId="0" fontId="1" fillId="0" borderId="11" xfId="0" applyFont="1" applyBorder="1" applyAlignment="1">
      <alignment horizontal="left" vertical="center"/>
    </xf>
    <xf numFmtId="0" fontId="8" fillId="0" borderId="9" xfId="0" applyFont="1" applyBorder="1" applyAlignment="1">
      <alignment wrapText="1"/>
    </xf>
    <xf numFmtId="0" fontId="8" fillId="7" borderId="14" xfId="0" applyFont="1" applyFill="1" applyBorder="1"/>
    <xf numFmtId="0" fontId="8" fillId="0" borderId="0" xfId="0" applyFont="1"/>
    <xf numFmtId="0" fontId="8" fillId="0" borderId="4" xfId="2" applyFont="1" applyFill="1" applyBorder="1"/>
    <xf numFmtId="0" fontId="8" fillId="0" borderId="6" xfId="0" applyFont="1" applyBorder="1"/>
    <xf numFmtId="0" fontId="8" fillId="0" borderId="0" xfId="0" applyFont="1" applyAlignment="1">
      <alignment horizontal="left" vertical="center"/>
    </xf>
    <xf numFmtId="2" fontId="13" fillId="3" borderId="6" xfId="1" applyNumberFormat="1" applyFont="1" applyFill="1" applyBorder="1"/>
    <xf numFmtId="2" fontId="13" fillId="3" borderId="14" xfId="1" applyNumberFormat="1" applyFont="1" applyFill="1" applyBorder="1"/>
    <xf numFmtId="0" fontId="15" fillId="0" borderId="0" xfId="0" applyFont="1"/>
    <xf numFmtId="0" fontId="14" fillId="0" borderId="15" xfId="0" applyFont="1" applyBorder="1"/>
    <xf numFmtId="166" fontId="17" fillId="0" borderId="0" xfId="0" applyNumberFormat="1" applyFont="1"/>
    <xf numFmtId="166" fontId="18" fillId="3" borderId="14" xfId="1" applyNumberFormat="1" applyFont="1" applyFill="1" applyBorder="1"/>
    <xf numFmtId="0" fontId="17" fillId="0" borderId="0" xfId="0" applyFont="1"/>
    <xf numFmtId="166" fontId="18" fillId="3" borderId="17" xfId="1" applyNumberFormat="1" applyFont="1" applyFill="1" applyBorder="1"/>
    <xf numFmtId="0" fontId="1" fillId="0" borderId="22" xfId="0" applyFont="1" applyBorder="1"/>
    <xf numFmtId="0" fontId="8" fillId="0" borderId="23" xfId="0" applyFont="1" applyBorder="1"/>
    <xf numFmtId="0" fontId="8" fillId="7" borderId="4" xfId="0" applyFont="1" applyFill="1" applyBorder="1"/>
    <xf numFmtId="0" fontId="0" fillId="0" borderId="0" xfId="0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4" xfId="0" applyFont="1" applyBorder="1"/>
    <xf numFmtId="0" fontId="8" fillId="6" borderId="7" xfId="3" applyFont="1" applyBorder="1"/>
    <xf numFmtId="0" fontId="8" fillId="6" borderId="6" xfId="3" applyFont="1" applyBorder="1"/>
    <xf numFmtId="165" fontId="13" fillId="3" borderId="14" xfId="1" applyNumberFormat="1" applyFont="1" applyFill="1" applyBorder="1"/>
    <xf numFmtId="0" fontId="8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14" fillId="0" borderId="9" xfId="0" applyFont="1" applyBorder="1"/>
    <xf numFmtId="0" fontId="8" fillId="0" borderId="16" xfId="0" applyFont="1" applyBorder="1" applyAlignment="1">
      <alignment wrapText="1"/>
    </xf>
    <xf numFmtId="0" fontId="10" fillId="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5" fillId="0" borderId="9" xfId="0" applyFont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15" fillId="0" borderId="16" xfId="0" applyFont="1" applyBorder="1" applyAlignment="1">
      <alignment horizontal="left" vertical="center"/>
    </xf>
    <xf numFmtId="0" fontId="18" fillId="8" borderId="6" xfId="4" applyFont="1" applyBorder="1"/>
    <xf numFmtId="166" fontId="13" fillId="3" borderId="6" xfId="1" applyNumberFormat="1" applyFont="1" applyFill="1" applyBorder="1"/>
    <xf numFmtId="0" fontId="8" fillId="6" borderId="1" xfId="3" applyFont="1" applyBorder="1"/>
    <xf numFmtId="0" fontId="18" fillId="8" borderId="1" xfId="4" applyFont="1" applyBorder="1"/>
    <xf numFmtId="0" fontId="5" fillId="6" borderId="6" xfId="3" applyBorder="1"/>
    <xf numFmtId="0" fontId="18" fillId="8" borderId="14" xfId="4" applyFont="1" applyBorder="1"/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64" fontId="18" fillId="8" borderId="6" xfId="4" applyNumberFormat="1" applyFont="1" applyBorder="1"/>
    <xf numFmtId="164" fontId="18" fillId="8" borderId="14" xfId="4" applyNumberFormat="1" applyFont="1" applyBorder="1"/>
    <xf numFmtId="0" fontId="0" fillId="6" borderId="6" xfId="3" applyFont="1" applyBorder="1"/>
    <xf numFmtId="0" fontId="8" fillId="0" borderId="1" xfId="0" quotePrefix="1" applyFont="1" applyBorder="1" applyAlignment="1">
      <alignment wrapText="1"/>
    </xf>
    <xf numFmtId="0" fontId="1" fillId="0" borderId="25" xfId="0" applyFont="1" applyBorder="1" applyAlignment="1">
      <alignment horizontal="left" vertical="center"/>
    </xf>
    <xf numFmtId="0" fontId="8" fillId="0" borderId="26" xfId="0" applyFont="1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6" xfId="3" applyFont="1" applyBorder="1" applyAlignment="1">
      <alignment horizontal="right"/>
    </xf>
    <xf numFmtId="164" fontId="13" fillId="3" borderId="6" xfId="5" applyNumberFormat="1" applyFont="1" applyFill="1" applyBorder="1"/>
    <xf numFmtId="0" fontId="8" fillId="0" borderId="1" xfId="0" applyFont="1" applyBorder="1" applyAlignment="1">
      <alignment horizontal="center"/>
    </xf>
    <xf numFmtId="0" fontId="8" fillId="6" borderId="1" xfId="3" applyFont="1" applyBorder="1" applyAlignment="1">
      <alignment horizontal="center"/>
    </xf>
    <xf numFmtId="0" fontId="18" fillId="8" borderId="1" xfId="4" applyFont="1" applyBorder="1" applyAlignment="1">
      <alignment horizontal="center"/>
    </xf>
    <xf numFmtId="0" fontId="1" fillId="9" borderId="0" xfId="0" applyFont="1" applyFill="1"/>
    <xf numFmtId="0" fontId="24" fillId="0" borderId="0" xfId="0" applyFont="1"/>
    <xf numFmtId="167" fontId="24" fillId="0" borderId="0" xfId="0" applyNumberFormat="1" applyFont="1"/>
    <xf numFmtId="165" fontId="24" fillId="0" borderId="0" xfId="0" applyNumberFormat="1" applyFont="1" applyAlignment="1">
      <alignment horizontal="center"/>
    </xf>
    <xf numFmtId="2" fontId="24" fillId="0" borderId="0" xfId="0" applyNumberFormat="1" applyFont="1"/>
    <xf numFmtId="2" fontId="24" fillId="0" borderId="0" xfId="0" applyNumberFormat="1" applyFont="1" applyAlignment="1">
      <alignment horizontal="center"/>
    </xf>
    <xf numFmtId="166" fontId="24" fillId="0" borderId="0" xfId="0" applyNumberFormat="1" applyFont="1" applyAlignment="1">
      <alignment horizontal="center"/>
    </xf>
    <xf numFmtId="0" fontId="24" fillId="10" borderId="0" xfId="0" applyFont="1" applyFill="1"/>
    <xf numFmtId="2" fontId="24" fillId="10" borderId="0" xfId="0" applyNumberFormat="1" applyFont="1" applyFill="1" applyAlignment="1">
      <alignment horizontal="center"/>
    </xf>
    <xf numFmtId="2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24" fillId="0" borderId="27" xfId="0" applyFont="1" applyBorder="1" applyAlignment="1">
      <alignment horizontal="center"/>
    </xf>
    <xf numFmtId="0" fontId="24" fillId="0" borderId="27" xfId="0" applyFont="1" applyBorder="1"/>
    <xf numFmtId="0" fontId="28" fillId="9" borderId="0" xfId="0" applyFont="1" applyFill="1" applyAlignment="1">
      <alignment horizontal="center"/>
    </xf>
    <xf numFmtId="0" fontId="28" fillId="9" borderId="27" xfId="0" applyFont="1" applyFill="1" applyBorder="1"/>
    <xf numFmtId="0" fontId="24" fillId="9" borderId="27" xfId="0" applyFont="1" applyFill="1" applyBorder="1" applyAlignment="1">
      <alignment horizontal="center"/>
    </xf>
    <xf numFmtId="0" fontId="28" fillId="9" borderId="0" xfId="0" applyFont="1" applyFill="1"/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6">
    <cellStyle name="20% - Accent2" xfId="4" builtinId="34"/>
    <cellStyle name="20% - Accent6" xfId="2" builtinId="50"/>
    <cellStyle name="40% - Accent6" xfId="3" builtinId="51"/>
    <cellStyle name="Calculation" xfId="1" builtinId="22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91896258129629"/>
          <c:y val="6.1546855698677849E-2"/>
          <c:w val="0.69833985149885458"/>
          <c:h val="0.75551770060412071"/>
        </c:manualLayout>
      </c:layout>
      <c:scatterChart>
        <c:scatterStyle val="lineMarker"/>
        <c:varyColors val="0"/>
        <c:ser>
          <c:idx val="0"/>
          <c:order val="1"/>
          <c:tx>
            <c:strRef>
              <c:f>'6.2.2. Linear Regression'!$C$1</c:f>
              <c:strCache>
                <c:ptCount val="1"/>
                <c:pt idx="0">
                  <c:v>DO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noFill/>
              <a:ln w="12700">
                <a:solidFill>
                  <a:srgbClr val="FF0000"/>
                </a:solidFill>
              </a:ln>
            </c:spPr>
          </c:marker>
          <c:xVal>
            <c:numRef>
              <c:f>'6.2.2. Linear Regression'!$B$3:$B$203</c:f>
              <c:numCache>
                <c:formatCode>0.0</c:formatCode>
                <c:ptCount val="201"/>
                <c:pt idx="0">
                  <c:v>0</c:v>
                </c:pt>
                <c:pt idx="1">
                  <c:v>0.50000000162981451</c:v>
                </c:pt>
                <c:pt idx="2">
                  <c:v>1.000000003259629</c:v>
                </c:pt>
                <c:pt idx="3">
                  <c:v>1.5000000048894435</c:v>
                </c:pt>
                <c:pt idx="4">
                  <c:v>2.000000006519258</c:v>
                </c:pt>
                <c:pt idx="5">
                  <c:v>2.5000000081490725</c:v>
                </c:pt>
                <c:pt idx="6">
                  <c:v>3.000000009778887</c:v>
                </c:pt>
                <c:pt idx="7">
                  <c:v>3.5000000114087015</c:v>
                </c:pt>
                <c:pt idx="8">
                  <c:v>4.000000013038516</c:v>
                </c:pt>
                <c:pt idx="9">
                  <c:v>4.5000000146683306</c:v>
                </c:pt>
                <c:pt idx="10">
                  <c:v>5.0000000162981451</c:v>
                </c:pt>
                <c:pt idx="11">
                  <c:v>5.5000000179279596</c:v>
                </c:pt>
                <c:pt idx="12">
                  <c:v>6.0000000195577741</c:v>
                </c:pt>
                <c:pt idx="13">
                  <c:v>6.5000000211875886</c:v>
                </c:pt>
                <c:pt idx="14">
                  <c:v>7.0000000228174031</c:v>
                </c:pt>
                <c:pt idx="15">
                  <c:v>7.5000000244472176</c:v>
                </c:pt>
                <c:pt idx="16">
                  <c:v>8.0000000260770321</c:v>
                </c:pt>
                <c:pt idx="17">
                  <c:v>8.5000000277068466</c:v>
                </c:pt>
                <c:pt idx="18">
                  <c:v>9.0000000293366611</c:v>
                </c:pt>
                <c:pt idx="19">
                  <c:v>9.5000000309664756</c:v>
                </c:pt>
                <c:pt idx="20">
                  <c:v>10.00000003259629</c:v>
                </c:pt>
                <c:pt idx="21">
                  <c:v>10.500000034226105</c:v>
                </c:pt>
                <c:pt idx="22">
                  <c:v>11.000000035855919</c:v>
                </c:pt>
                <c:pt idx="23">
                  <c:v>11.500000037485734</c:v>
                </c:pt>
                <c:pt idx="24">
                  <c:v>12.000000039115548</c:v>
                </c:pt>
                <c:pt idx="25">
                  <c:v>12.500000040745363</c:v>
                </c:pt>
                <c:pt idx="26">
                  <c:v>13.000000042375177</c:v>
                </c:pt>
                <c:pt idx="27">
                  <c:v>13.500000044004992</c:v>
                </c:pt>
                <c:pt idx="28">
                  <c:v>14.000000045634806</c:v>
                </c:pt>
                <c:pt idx="29">
                  <c:v>14.500000047264621</c:v>
                </c:pt>
                <c:pt idx="30">
                  <c:v>15.000000048894435</c:v>
                </c:pt>
                <c:pt idx="31">
                  <c:v>15.50000005052425</c:v>
                </c:pt>
                <c:pt idx="32">
                  <c:v>16.000000052154064</c:v>
                </c:pt>
                <c:pt idx="33">
                  <c:v>16.500000053783879</c:v>
                </c:pt>
                <c:pt idx="34">
                  <c:v>17.000000055413693</c:v>
                </c:pt>
                <c:pt idx="35">
                  <c:v>17.500000057043508</c:v>
                </c:pt>
                <c:pt idx="36">
                  <c:v>18.000000058673322</c:v>
                </c:pt>
                <c:pt idx="37">
                  <c:v>18.500000060303137</c:v>
                </c:pt>
                <c:pt idx="38">
                  <c:v>19.000000061932951</c:v>
                </c:pt>
                <c:pt idx="39">
                  <c:v>19.500000063562766</c:v>
                </c:pt>
                <c:pt idx="40">
                  <c:v>20.00000006519258</c:v>
                </c:pt>
                <c:pt idx="41">
                  <c:v>20.500000066822395</c:v>
                </c:pt>
                <c:pt idx="42">
                  <c:v>21.000000068452209</c:v>
                </c:pt>
                <c:pt idx="43">
                  <c:v>21.500000070082024</c:v>
                </c:pt>
                <c:pt idx="44">
                  <c:v>22.000000071711838</c:v>
                </c:pt>
                <c:pt idx="45">
                  <c:v>22.500000073341653</c:v>
                </c:pt>
                <c:pt idx="46">
                  <c:v>23.000000074971467</c:v>
                </c:pt>
                <c:pt idx="47">
                  <c:v>23.500000076601282</c:v>
                </c:pt>
                <c:pt idx="48">
                  <c:v>24.000000078231096</c:v>
                </c:pt>
                <c:pt idx="49">
                  <c:v>24.500000079860911</c:v>
                </c:pt>
                <c:pt idx="50">
                  <c:v>25.000000081490725</c:v>
                </c:pt>
                <c:pt idx="51">
                  <c:v>25.50000008312054</c:v>
                </c:pt>
                <c:pt idx="52">
                  <c:v>26.000000084750354</c:v>
                </c:pt>
                <c:pt idx="53">
                  <c:v>26.500000086380169</c:v>
                </c:pt>
                <c:pt idx="54">
                  <c:v>27.000000088009983</c:v>
                </c:pt>
                <c:pt idx="55">
                  <c:v>27.500000089639798</c:v>
                </c:pt>
                <c:pt idx="56">
                  <c:v>28.000000091269612</c:v>
                </c:pt>
                <c:pt idx="57">
                  <c:v>28.500000092899427</c:v>
                </c:pt>
                <c:pt idx="58">
                  <c:v>29.000000094529241</c:v>
                </c:pt>
                <c:pt idx="59">
                  <c:v>29.500000096159056</c:v>
                </c:pt>
                <c:pt idx="60">
                  <c:v>30.00000009778887</c:v>
                </c:pt>
                <c:pt idx="61">
                  <c:v>30.500000099418685</c:v>
                </c:pt>
                <c:pt idx="62">
                  <c:v>31.000000101048499</c:v>
                </c:pt>
                <c:pt idx="63">
                  <c:v>31.500000102678314</c:v>
                </c:pt>
                <c:pt idx="64">
                  <c:v>32.000000104308128</c:v>
                </c:pt>
                <c:pt idx="65">
                  <c:v>32.500000105937943</c:v>
                </c:pt>
                <c:pt idx="66">
                  <c:v>33.000000107567757</c:v>
                </c:pt>
                <c:pt idx="67">
                  <c:v>33.500000109197572</c:v>
                </c:pt>
                <c:pt idx="68">
                  <c:v>34.000000110827386</c:v>
                </c:pt>
                <c:pt idx="69">
                  <c:v>34.500000112457201</c:v>
                </c:pt>
                <c:pt idx="70">
                  <c:v>35.000000114087015</c:v>
                </c:pt>
                <c:pt idx="71">
                  <c:v>35.50000011571683</c:v>
                </c:pt>
                <c:pt idx="72">
                  <c:v>36.000000117346644</c:v>
                </c:pt>
                <c:pt idx="73">
                  <c:v>36.500000118976459</c:v>
                </c:pt>
                <c:pt idx="74">
                  <c:v>37.000000120606273</c:v>
                </c:pt>
                <c:pt idx="75">
                  <c:v>37.500000122236088</c:v>
                </c:pt>
                <c:pt idx="76">
                  <c:v>38.000000123865902</c:v>
                </c:pt>
                <c:pt idx="77">
                  <c:v>38.500000125495717</c:v>
                </c:pt>
                <c:pt idx="78">
                  <c:v>39.000000127125531</c:v>
                </c:pt>
                <c:pt idx="79">
                  <c:v>39.500000128755346</c:v>
                </c:pt>
                <c:pt idx="80">
                  <c:v>40.00000013038516</c:v>
                </c:pt>
                <c:pt idx="81">
                  <c:v>40.500000132014975</c:v>
                </c:pt>
                <c:pt idx="82">
                  <c:v>41.000000133644789</c:v>
                </c:pt>
                <c:pt idx="83">
                  <c:v>41.500000135274604</c:v>
                </c:pt>
                <c:pt idx="84">
                  <c:v>42.000000136904418</c:v>
                </c:pt>
                <c:pt idx="85">
                  <c:v>42.500000138534233</c:v>
                </c:pt>
                <c:pt idx="86">
                  <c:v>43.000000140164047</c:v>
                </c:pt>
                <c:pt idx="87">
                  <c:v>43.500000141793862</c:v>
                </c:pt>
                <c:pt idx="88">
                  <c:v>44.000000143423676</c:v>
                </c:pt>
                <c:pt idx="89">
                  <c:v>44.500000145053491</c:v>
                </c:pt>
                <c:pt idx="90">
                  <c:v>45.000000146683306</c:v>
                </c:pt>
                <c:pt idx="91">
                  <c:v>45.50000014831312</c:v>
                </c:pt>
                <c:pt idx="92">
                  <c:v>46.000000149942935</c:v>
                </c:pt>
                <c:pt idx="93">
                  <c:v>46.500000151572749</c:v>
                </c:pt>
                <c:pt idx="94">
                  <c:v>47.000000153202564</c:v>
                </c:pt>
                <c:pt idx="95">
                  <c:v>47.500000154832378</c:v>
                </c:pt>
                <c:pt idx="96">
                  <c:v>48.000000156462193</c:v>
                </c:pt>
                <c:pt idx="97">
                  <c:v>48.500000158092007</c:v>
                </c:pt>
                <c:pt idx="98">
                  <c:v>49.000000159721822</c:v>
                </c:pt>
                <c:pt idx="99">
                  <c:v>49.500000161351636</c:v>
                </c:pt>
                <c:pt idx="100">
                  <c:v>50.000000162981451</c:v>
                </c:pt>
                <c:pt idx="101">
                  <c:v>50.500000164611265</c:v>
                </c:pt>
                <c:pt idx="102">
                  <c:v>51.00000016624108</c:v>
                </c:pt>
                <c:pt idx="103">
                  <c:v>51.500000167870894</c:v>
                </c:pt>
                <c:pt idx="104">
                  <c:v>52.000000169500709</c:v>
                </c:pt>
                <c:pt idx="105">
                  <c:v>52.500000171130523</c:v>
                </c:pt>
                <c:pt idx="106">
                  <c:v>53.000000172760338</c:v>
                </c:pt>
                <c:pt idx="107">
                  <c:v>53.500000174390152</c:v>
                </c:pt>
                <c:pt idx="108">
                  <c:v>54.000000176019967</c:v>
                </c:pt>
                <c:pt idx="109">
                  <c:v>54.500000177649781</c:v>
                </c:pt>
                <c:pt idx="110">
                  <c:v>55.000000179279596</c:v>
                </c:pt>
                <c:pt idx="111">
                  <c:v>55.50000018090941</c:v>
                </c:pt>
                <c:pt idx="112">
                  <c:v>56.000000182539225</c:v>
                </c:pt>
                <c:pt idx="113">
                  <c:v>56.500000184169039</c:v>
                </c:pt>
                <c:pt idx="114">
                  <c:v>57.000000185798854</c:v>
                </c:pt>
                <c:pt idx="115">
                  <c:v>57.500000187428668</c:v>
                </c:pt>
                <c:pt idx="116">
                  <c:v>58.000000189058483</c:v>
                </c:pt>
                <c:pt idx="117">
                  <c:v>58.500000190688297</c:v>
                </c:pt>
                <c:pt idx="118">
                  <c:v>59.000000192318112</c:v>
                </c:pt>
                <c:pt idx="119">
                  <c:v>59.500000193947926</c:v>
                </c:pt>
                <c:pt idx="120">
                  <c:v>60.000000195577741</c:v>
                </c:pt>
                <c:pt idx="121">
                  <c:v>60.500000197207555</c:v>
                </c:pt>
                <c:pt idx="122">
                  <c:v>61.00000019883737</c:v>
                </c:pt>
                <c:pt idx="123">
                  <c:v>61.500000200467184</c:v>
                </c:pt>
                <c:pt idx="124">
                  <c:v>62.000000202096999</c:v>
                </c:pt>
                <c:pt idx="125">
                  <c:v>62.500000203726813</c:v>
                </c:pt>
                <c:pt idx="126">
                  <c:v>63.000000205356628</c:v>
                </c:pt>
                <c:pt idx="127">
                  <c:v>63.500000206986442</c:v>
                </c:pt>
                <c:pt idx="128">
                  <c:v>64.000000208616257</c:v>
                </c:pt>
                <c:pt idx="129">
                  <c:v>64.500000210246071</c:v>
                </c:pt>
                <c:pt idx="130">
                  <c:v>65.000000211875886</c:v>
                </c:pt>
                <c:pt idx="131">
                  <c:v>65.5000002135057</c:v>
                </c:pt>
                <c:pt idx="132">
                  <c:v>66.000000215135515</c:v>
                </c:pt>
                <c:pt idx="133">
                  <c:v>66.500000216765329</c:v>
                </c:pt>
                <c:pt idx="134">
                  <c:v>67.000000218395144</c:v>
                </c:pt>
                <c:pt idx="135">
                  <c:v>67.500000220024958</c:v>
                </c:pt>
                <c:pt idx="136">
                  <c:v>68.000000221654773</c:v>
                </c:pt>
                <c:pt idx="137">
                  <c:v>68.500000223284587</c:v>
                </c:pt>
                <c:pt idx="138">
                  <c:v>69.000000224914402</c:v>
                </c:pt>
                <c:pt idx="139">
                  <c:v>69.500000226544216</c:v>
                </c:pt>
                <c:pt idx="140">
                  <c:v>70.000000228174031</c:v>
                </c:pt>
                <c:pt idx="141">
                  <c:v>70.500000229803845</c:v>
                </c:pt>
                <c:pt idx="142">
                  <c:v>71.00000023143366</c:v>
                </c:pt>
                <c:pt idx="143">
                  <c:v>71.500000233063474</c:v>
                </c:pt>
                <c:pt idx="144">
                  <c:v>72.000000234693289</c:v>
                </c:pt>
                <c:pt idx="145">
                  <c:v>72.500000236323103</c:v>
                </c:pt>
                <c:pt idx="146">
                  <c:v>73.000000237952918</c:v>
                </c:pt>
                <c:pt idx="147">
                  <c:v>73.500000239582732</c:v>
                </c:pt>
                <c:pt idx="148">
                  <c:v>74.000000241212547</c:v>
                </c:pt>
                <c:pt idx="149">
                  <c:v>74.500000242842361</c:v>
                </c:pt>
                <c:pt idx="150">
                  <c:v>75.000000244472176</c:v>
                </c:pt>
                <c:pt idx="151">
                  <c:v>75.50000024610199</c:v>
                </c:pt>
              </c:numCache>
            </c:numRef>
          </c:xVal>
          <c:yVal>
            <c:numRef>
              <c:f>'6.2.2. Linear Regression'!$C$3:$C$203</c:f>
              <c:numCache>
                <c:formatCode>0.00</c:formatCode>
                <c:ptCount val="201"/>
                <c:pt idx="0">
                  <c:v>5.4252428571428597</c:v>
                </c:pt>
                <c:pt idx="1">
                  <c:v>5.4119428571428596</c:v>
                </c:pt>
                <c:pt idx="2">
                  <c:v>5.4138476190476199</c:v>
                </c:pt>
                <c:pt idx="3">
                  <c:v>5.4399523809523798</c:v>
                </c:pt>
                <c:pt idx="4">
                  <c:v>5.4667952380952398</c:v>
                </c:pt>
                <c:pt idx="5">
                  <c:v>5.4965714285714302</c:v>
                </c:pt>
                <c:pt idx="6">
                  <c:v>5.5289238095238096</c:v>
                </c:pt>
                <c:pt idx="7">
                  <c:v>5.5536904761904804</c:v>
                </c:pt>
                <c:pt idx="8">
                  <c:v>5.5661428571428599</c:v>
                </c:pt>
                <c:pt idx="9">
                  <c:v>5.5812809523809603</c:v>
                </c:pt>
                <c:pt idx="10">
                  <c:v>5.5794285714285703</c:v>
                </c:pt>
                <c:pt idx="11">
                  <c:v>5.5587999999999997</c:v>
                </c:pt>
                <c:pt idx="12">
                  <c:v>5.52344285714286</c:v>
                </c:pt>
                <c:pt idx="13">
                  <c:v>5.4938000000000002</c:v>
                </c:pt>
                <c:pt idx="14">
                  <c:v>5.4829666666666697</c:v>
                </c:pt>
                <c:pt idx="15">
                  <c:v>5.4929857142857204</c:v>
                </c:pt>
                <c:pt idx="16">
                  <c:v>5.5100047619047601</c:v>
                </c:pt>
                <c:pt idx="17">
                  <c:v>5.5164809523809497</c:v>
                </c:pt>
                <c:pt idx="18">
                  <c:v>5.5218095238095302</c:v>
                </c:pt>
                <c:pt idx="19">
                  <c:v>5.5386952380952401</c:v>
                </c:pt>
                <c:pt idx="20">
                  <c:v>5.5580047619047601</c:v>
                </c:pt>
                <c:pt idx="21">
                  <c:v>5.5760714285714297</c:v>
                </c:pt>
                <c:pt idx="22">
                  <c:v>5.5934142857142897</c:v>
                </c:pt>
                <c:pt idx="23">
                  <c:v>5.6034857142857204</c:v>
                </c:pt>
                <c:pt idx="24">
                  <c:v>5.6064476190476196</c:v>
                </c:pt>
                <c:pt idx="25">
                  <c:v>5.5964666666666698</c:v>
                </c:pt>
                <c:pt idx="26">
                  <c:v>5.5689000000000002</c:v>
                </c:pt>
                <c:pt idx="27">
                  <c:v>5.5434761904761896</c:v>
                </c:pt>
                <c:pt idx="28">
                  <c:v>5.5334428571428598</c:v>
                </c:pt>
                <c:pt idx="29">
                  <c:v>5.54416666666667</c:v>
                </c:pt>
                <c:pt idx="30">
                  <c:v>5.5748238095238101</c:v>
                </c:pt>
                <c:pt idx="31">
                  <c:v>5.5968428571428603</c:v>
                </c:pt>
                <c:pt idx="32">
                  <c:v>5.5910571428571503</c:v>
                </c:pt>
                <c:pt idx="33">
                  <c:v>5.5751952380952403</c:v>
                </c:pt>
                <c:pt idx="34">
                  <c:v>5.56624761904762</c:v>
                </c:pt>
                <c:pt idx="35">
                  <c:v>5.5592904761904798</c:v>
                </c:pt>
                <c:pt idx="36">
                  <c:v>5.5475619047619098</c:v>
                </c:pt>
                <c:pt idx="37">
                  <c:v>5.5199571428571499</c:v>
                </c:pt>
                <c:pt idx="38">
                  <c:v>5.4766380952381004</c:v>
                </c:pt>
                <c:pt idx="39">
                  <c:v>5.4259047619047598</c:v>
                </c:pt>
                <c:pt idx="40">
                  <c:v>5.3692952380952397</c:v>
                </c:pt>
                <c:pt idx="41">
                  <c:v>5.3119285714285702</c:v>
                </c:pt>
                <c:pt idx="42">
                  <c:v>5.2604714285714298</c:v>
                </c:pt>
                <c:pt idx="43">
                  <c:v>5.21761904761905</c:v>
                </c:pt>
                <c:pt idx="44">
                  <c:v>5.1936428571428603</c:v>
                </c:pt>
                <c:pt idx="45">
                  <c:v>5.2070047619047699</c:v>
                </c:pt>
                <c:pt idx="46">
                  <c:v>5.2381809523809499</c:v>
                </c:pt>
                <c:pt idx="47">
                  <c:v>5.2710666666666697</c:v>
                </c:pt>
                <c:pt idx="48">
                  <c:v>5.3034428571428602</c:v>
                </c:pt>
                <c:pt idx="49">
                  <c:v>5.3432428571428598</c:v>
                </c:pt>
                <c:pt idx="50">
                  <c:v>5.3845904761904801</c:v>
                </c:pt>
                <c:pt idx="51">
                  <c:v>5.4316857142857202</c:v>
                </c:pt>
                <c:pt idx="52">
                  <c:v>5.46857619047619</c:v>
                </c:pt>
                <c:pt idx="53">
                  <c:v>5.5009857142857204</c:v>
                </c:pt>
                <c:pt idx="54">
                  <c:v>5.5065999999999997</c:v>
                </c:pt>
                <c:pt idx="55">
                  <c:v>5.4865428571428598</c:v>
                </c:pt>
                <c:pt idx="56">
                  <c:v>5.4462904761904802</c:v>
                </c:pt>
                <c:pt idx="57">
                  <c:v>5.41496666666667</c:v>
                </c:pt>
                <c:pt idx="58">
                  <c:v>5.3861428571428602</c:v>
                </c:pt>
                <c:pt idx="59">
                  <c:v>5.3845047619047604</c:v>
                </c:pt>
                <c:pt idx="60">
                  <c:v>5.3880809523809496</c:v>
                </c:pt>
                <c:pt idx="61">
                  <c:v>5.3951190476190503</c:v>
                </c:pt>
                <c:pt idx="62">
                  <c:v>5.3989000000000003</c:v>
                </c:pt>
                <c:pt idx="63">
                  <c:v>5.3980380952380997</c:v>
                </c:pt>
                <c:pt idx="64">
                  <c:v>5.39241428571429</c:v>
                </c:pt>
                <c:pt idx="65">
                  <c:v>5.3781428571428602</c:v>
                </c:pt>
                <c:pt idx="66">
                  <c:v>5.3705619047619102</c:v>
                </c:pt>
                <c:pt idx="67">
                  <c:v>5.3847476190476202</c:v>
                </c:pt>
                <c:pt idx="68">
                  <c:v>5.4058714285714302</c:v>
                </c:pt>
                <c:pt idx="69">
                  <c:v>5.41723333333334</c:v>
                </c:pt>
                <c:pt idx="70">
                  <c:v>5.4358571428571398</c:v>
                </c:pt>
                <c:pt idx="71">
                  <c:v>5.4696333333333396</c:v>
                </c:pt>
                <c:pt idx="72">
                  <c:v>5.5007047619047604</c:v>
                </c:pt>
                <c:pt idx="73">
                  <c:v>5.5266761904761896</c:v>
                </c:pt>
                <c:pt idx="74">
                  <c:v>5.5425047619047598</c:v>
                </c:pt>
                <c:pt idx="75">
                  <c:v>5.5350523809523802</c:v>
                </c:pt>
                <c:pt idx="76">
                  <c:v>5.5256285714285696</c:v>
                </c:pt>
                <c:pt idx="77">
                  <c:v>5.5287571428571498</c:v>
                </c:pt>
                <c:pt idx="78">
                  <c:v>5.5312238095238104</c:v>
                </c:pt>
                <c:pt idx="79">
                  <c:v>5.5410714285714304</c:v>
                </c:pt>
                <c:pt idx="80">
                  <c:v>5.5528476190476201</c:v>
                </c:pt>
                <c:pt idx="81">
                  <c:v>5.5641047619047601</c:v>
                </c:pt>
                <c:pt idx="82">
                  <c:v>5.57238571428572</c:v>
                </c:pt>
                <c:pt idx="83">
                  <c:v>5.5786428571428601</c:v>
                </c:pt>
                <c:pt idx="84">
                  <c:v>5.5847809523809504</c:v>
                </c:pt>
                <c:pt idx="85">
                  <c:v>5.5826952380952397</c:v>
                </c:pt>
                <c:pt idx="86">
                  <c:v>5.5661190476190496</c:v>
                </c:pt>
                <c:pt idx="87">
                  <c:v>5.5511238095238102</c:v>
                </c:pt>
                <c:pt idx="88">
                  <c:v>5.53989523809524</c:v>
                </c:pt>
                <c:pt idx="89">
                  <c:v>5.5246095238095299</c:v>
                </c:pt>
                <c:pt idx="90">
                  <c:v>5.5160571428571501</c:v>
                </c:pt>
                <c:pt idx="91">
                  <c:v>5.5141047619047603</c:v>
                </c:pt>
                <c:pt idx="92">
                  <c:v>5.5229619047619103</c:v>
                </c:pt>
                <c:pt idx="93">
                  <c:v>5.5476952380952396</c:v>
                </c:pt>
                <c:pt idx="94">
                  <c:v>5.5824714285714299</c:v>
                </c:pt>
                <c:pt idx="95">
                  <c:v>5.61042857142857</c:v>
                </c:pt>
                <c:pt idx="96">
                  <c:v>5.63903333333334</c:v>
                </c:pt>
                <c:pt idx="97">
                  <c:v>5.6571619047619102</c:v>
                </c:pt>
                <c:pt idx="98">
                  <c:v>5.7115142857142898</c:v>
                </c:pt>
                <c:pt idx="99">
                  <c:v>5.7782142857142897</c:v>
                </c:pt>
                <c:pt idx="100">
                  <c:v>5.8092857142857204</c:v>
                </c:pt>
                <c:pt idx="101">
                  <c:v>5.7367857142857197</c:v>
                </c:pt>
                <c:pt idx="102">
                  <c:v>5.4930952380952398</c:v>
                </c:pt>
                <c:pt idx="103">
                  <c:v>5.0076095238095304</c:v>
                </c:pt>
                <c:pt idx="104">
                  <c:v>4.45529523809524</c:v>
                </c:pt>
                <c:pt idx="105">
                  <c:v>3.8925047619047599</c:v>
                </c:pt>
                <c:pt idx="106">
                  <c:v>3.3713714285714298</c:v>
                </c:pt>
                <c:pt idx="107">
                  <c:v>2.9067333333333298</c:v>
                </c:pt>
                <c:pt idx="108">
                  <c:v>2.5069333333333299</c:v>
                </c:pt>
                <c:pt idx="109">
                  <c:v>2.1513761904761899</c:v>
                </c:pt>
                <c:pt idx="110">
                  <c:v>1.85073333333333</c:v>
                </c:pt>
                <c:pt idx="111">
                  <c:v>1.58932380952381</c:v>
                </c:pt>
                <c:pt idx="112">
                  <c:v>1.3611619047619099</c:v>
                </c:pt>
                <c:pt idx="113">
                  <c:v>1.16252380952381</c:v>
                </c:pt>
                <c:pt idx="114">
                  <c:v>1.00595238095238</c:v>
                </c:pt>
                <c:pt idx="115">
                  <c:v>0.86100476190476205</c:v>
                </c:pt>
                <c:pt idx="116">
                  <c:v>0.74975714285714301</c:v>
                </c:pt>
                <c:pt idx="117">
                  <c:v>0.65475238095238097</c:v>
                </c:pt>
                <c:pt idx="118">
                  <c:v>0.57170476190476205</c:v>
                </c:pt>
                <c:pt idx="119">
                  <c:v>0.49810476190476199</c:v>
                </c:pt>
                <c:pt idx="120">
                  <c:v>0.43752380952380998</c:v>
                </c:pt>
                <c:pt idx="121">
                  <c:v>0.38392380952381</c:v>
                </c:pt>
                <c:pt idx="122">
                  <c:v>0.339771428571429</c:v>
                </c:pt>
                <c:pt idx="123">
                  <c:v>0.30061904761904801</c:v>
                </c:pt>
                <c:pt idx="124">
                  <c:v>0.26848095238095299</c:v>
                </c:pt>
                <c:pt idx="125">
                  <c:v>0.241395238095238</c:v>
                </c:pt>
                <c:pt idx="126">
                  <c:v>0.21979523809523799</c:v>
                </c:pt>
                <c:pt idx="127">
                  <c:v>0.199709523809524</c:v>
                </c:pt>
                <c:pt idx="128">
                  <c:v>0.18124761904761899</c:v>
                </c:pt>
                <c:pt idx="129">
                  <c:v>0.16594761904761901</c:v>
                </c:pt>
                <c:pt idx="130">
                  <c:v>0.149966666666667</c:v>
                </c:pt>
                <c:pt idx="131">
                  <c:v>0.135728571428571</c:v>
                </c:pt>
                <c:pt idx="132">
                  <c:v>0.12700952380952399</c:v>
                </c:pt>
                <c:pt idx="133">
                  <c:v>0.120476190476191</c:v>
                </c:pt>
                <c:pt idx="134">
                  <c:v>0.115328571428571</c:v>
                </c:pt>
                <c:pt idx="135">
                  <c:v>0.1115</c:v>
                </c:pt>
                <c:pt idx="136">
                  <c:v>0.106057142857143</c:v>
                </c:pt>
                <c:pt idx="137">
                  <c:v>0.10022380952381001</c:v>
                </c:pt>
                <c:pt idx="138">
                  <c:v>9.7628571428571495E-2</c:v>
                </c:pt>
                <c:pt idx="139">
                  <c:v>9.3595238095238106E-2</c:v>
                </c:pt>
                <c:pt idx="140">
                  <c:v>9.1066666666666699E-2</c:v>
                </c:pt>
                <c:pt idx="141">
                  <c:v>8.7261904761904804E-2</c:v>
                </c:pt>
                <c:pt idx="142">
                  <c:v>8.6747619047619101E-2</c:v>
                </c:pt>
                <c:pt idx="143">
                  <c:v>8.4447619047619105E-2</c:v>
                </c:pt>
                <c:pt idx="144">
                  <c:v>8.1033333333333402E-2</c:v>
                </c:pt>
                <c:pt idx="145">
                  <c:v>7.9676190476190498E-2</c:v>
                </c:pt>
                <c:pt idx="146">
                  <c:v>7.7876190476190502E-2</c:v>
                </c:pt>
                <c:pt idx="147">
                  <c:v>7.5004761904761894E-2</c:v>
                </c:pt>
                <c:pt idx="148">
                  <c:v>7.3128571428571501E-2</c:v>
                </c:pt>
                <c:pt idx="149">
                  <c:v>7.2571428571428606E-2</c:v>
                </c:pt>
                <c:pt idx="150">
                  <c:v>7.2142857142857203E-2</c:v>
                </c:pt>
                <c:pt idx="151">
                  <c:v>7.1042857142857199E-2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12-4BD5-BF7A-878952D4E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604032"/>
        <c:axId val="640606208"/>
      </c:scatterChart>
      <c:scatterChart>
        <c:scatterStyle val="lineMarker"/>
        <c:varyColors val="0"/>
        <c:ser>
          <c:idx val="2"/>
          <c:order val="0"/>
          <c:tx>
            <c:strRef>
              <c:f>'6.2.2. Linear Regression'!$D$1</c:f>
              <c:strCache>
                <c:ptCount val="1"/>
                <c:pt idx="0">
                  <c:v>OUR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B0F0"/>
              </a:solidFill>
              <a:ln w="6350">
                <a:solidFill>
                  <a:srgbClr val="0070C0"/>
                </a:solidFill>
              </a:ln>
            </c:spPr>
          </c:marker>
          <c:xVal>
            <c:numRef>
              <c:f>'6.2.2. Linear Regression'!$B$3:$B$203</c:f>
              <c:numCache>
                <c:formatCode>0.0</c:formatCode>
                <c:ptCount val="201"/>
                <c:pt idx="0">
                  <c:v>0</c:v>
                </c:pt>
                <c:pt idx="1">
                  <c:v>0.50000000162981451</c:v>
                </c:pt>
                <c:pt idx="2">
                  <c:v>1.000000003259629</c:v>
                </c:pt>
                <c:pt idx="3">
                  <c:v>1.5000000048894435</c:v>
                </c:pt>
                <c:pt idx="4">
                  <c:v>2.000000006519258</c:v>
                </c:pt>
                <c:pt idx="5">
                  <c:v>2.5000000081490725</c:v>
                </c:pt>
                <c:pt idx="6">
                  <c:v>3.000000009778887</c:v>
                </c:pt>
                <c:pt idx="7">
                  <c:v>3.5000000114087015</c:v>
                </c:pt>
                <c:pt idx="8">
                  <c:v>4.000000013038516</c:v>
                </c:pt>
                <c:pt idx="9">
                  <c:v>4.5000000146683306</c:v>
                </c:pt>
                <c:pt idx="10">
                  <c:v>5.0000000162981451</c:v>
                </c:pt>
                <c:pt idx="11">
                  <c:v>5.5000000179279596</c:v>
                </c:pt>
                <c:pt idx="12">
                  <c:v>6.0000000195577741</c:v>
                </c:pt>
                <c:pt idx="13">
                  <c:v>6.5000000211875886</c:v>
                </c:pt>
                <c:pt idx="14">
                  <c:v>7.0000000228174031</c:v>
                </c:pt>
                <c:pt idx="15">
                  <c:v>7.5000000244472176</c:v>
                </c:pt>
                <c:pt idx="16">
                  <c:v>8.0000000260770321</c:v>
                </c:pt>
                <c:pt idx="17">
                  <c:v>8.5000000277068466</c:v>
                </c:pt>
                <c:pt idx="18">
                  <c:v>9.0000000293366611</c:v>
                </c:pt>
                <c:pt idx="19">
                  <c:v>9.5000000309664756</c:v>
                </c:pt>
                <c:pt idx="20">
                  <c:v>10.00000003259629</c:v>
                </c:pt>
                <c:pt idx="21">
                  <c:v>10.500000034226105</c:v>
                </c:pt>
                <c:pt idx="22">
                  <c:v>11.000000035855919</c:v>
                </c:pt>
                <c:pt idx="23">
                  <c:v>11.500000037485734</c:v>
                </c:pt>
                <c:pt idx="24">
                  <c:v>12.000000039115548</c:v>
                </c:pt>
                <c:pt idx="25">
                  <c:v>12.500000040745363</c:v>
                </c:pt>
                <c:pt idx="26">
                  <c:v>13.000000042375177</c:v>
                </c:pt>
                <c:pt idx="27">
                  <c:v>13.500000044004992</c:v>
                </c:pt>
                <c:pt idx="28">
                  <c:v>14.000000045634806</c:v>
                </c:pt>
                <c:pt idx="29">
                  <c:v>14.500000047264621</c:v>
                </c:pt>
                <c:pt idx="30">
                  <c:v>15.000000048894435</c:v>
                </c:pt>
                <c:pt idx="31">
                  <c:v>15.50000005052425</c:v>
                </c:pt>
                <c:pt idx="32">
                  <c:v>16.000000052154064</c:v>
                </c:pt>
                <c:pt idx="33">
                  <c:v>16.500000053783879</c:v>
                </c:pt>
                <c:pt idx="34">
                  <c:v>17.000000055413693</c:v>
                </c:pt>
                <c:pt idx="35">
                  <c:v>17.500000057043508</c:v>
                </c:pt>
                <c:pt idx="36">
                  <c:v>18.000000058673322</c:v>
                </c:pt>
                <c:pt idx="37">
                  <c:v>18.500000060303137</c:v>
                </c:pt>
                <c:pt idx="38">
                  <c:v>19.000000061932951</c:v>
                </c:pt>
                <c:pt idx="39">
                  <c:v>19.500000063562766</c:v>
                </c:pt>
                <c:pt idx="40">
                  <c:v>20.00000006519258</c:v>
                </c:pt>
                <c:pt idx="41">
                  <c:v>20.500000066822395</c:v>
                </c:pt>
                <c:pt idx="42">
                  <c:v>21.000000068452209</c:v>
                </c:pt>
                <c:pt idx="43">
                  <c:v>21.500000070082024</c:v>
                </c:pt>
                <c:pt idx="44">
                  <c:v>22.000000071711838</c:v>
                </c:pt>
                <c:pt idx="45">
                  <c:v>22.500000073341653</c:v>
                </c:pt>
                <c:pt idx="46">
                  <c:v>23.000000074971467</c:v>
                </c:pt>
                <c:pt idx="47">
                  <c:v>23.500000076601282</c:v>
                </c:pt>
                <c:pt idx="48">
                  <c:v>24.000000078231096</c:v>
                </c:pt>
                <c:pt idx="49">
                  <c:v>24.500000079860911</c:v>
                </c:pt>
                <c:pt idx="50">
                  <c:v>25.000000081490725</c:v>
                </c:pt>
                <c:pt idx="51">
                  <c:v>25.50000008312054</c:v>
                </c:pt>
                <c:pt idx="52">
                  <c:v>26.000000084750354</c:v>
                </c:pt>
                <c:pt idx="53">
                  <c:v>26.500000086380169</c:v>
                </c:pt>
                <c:pt idx="54">
                  <c:v>27.000000088009983</c:v>
                </c:pt>
                <c:pt idx="55">
                  <c:v>27.500000089639798</c:v>
                </c:pt>
                <c:pt idx="56">
                  <c:v>28.000000091269612</c:v>
                </c:pt>
                <c:pt idx="57">
                  <c:v>28.500000092899427</c:v>
                </c:pt>
                <c:pt idx="58">
                  <c:v>29.000000094529241</c:v>
                </c:pt>
                <c:pt idx="59">
                  <c:v>29.500000096159056</c:v>
                </c:pt>
                <c:pt idx="60">
                  <c:v>30.00000009778887</c:v>
                </c:pt>
                <c:pt idx="61">
                  <c:v>30.500000099418685</c:v>
                </c:pt>
                <c:pt idx="62">
                  <c:v>31.000000101048499</c:v>
                </c:pt>
                <c:pt idx="63">
                  <c:v>31.500000102678314</c:v>
                </c:pt>
                <c:pt idx="64">
                  <c:v>32.000000104308128</c:v>
                </c:pt>
                <c:pt idx="65">
                  <c:v>32.500000105937943</c:v>
                </c:pt>
                <c:pt idx="66">
                  <c:v>33.000000107567757</c:v>
                </c:pt>
                <c:pt idx="67">
                  <c:v>33.500000109197572</c:v>
                </c:pt>
                <c:pt idx="68">
                  <c:v>34.000000110827386</c:v>
                </c:pt>
                <c:pt idx="69">
                  <c:v>34.500000112457201</c:v>
                </c:pt>
                <c:pt idx="70">
                  <c:v>35.000000114087015</c:v>
                </c:pt>
                <c:pt idx="71">
                  <c:v>35.50000011571683</c:v>
                </c:pt>
                <c:pt idx="72">
                  <c:v>36.000000117346644</c:v>
                </c:pt>
                <c:pt idx="73">
                  <c:v>36.500000118976459</c:v>
                </c:pt>
                <c:pt idx="74">
                  <c:v>37.000000120606273</c:v>
                </c:pt>
                <c:pt idx="75">
                  <c:v>37.500000122236088</c:v>
                </c:pt>
                <c:pt idx="76">
                  <c:v>38.000000123865902</c:v>
                </c:pt>
                <c:pt idx="77">
                  <c:v>38.500000125495717</c:v>
                </c:pt>
                <c:pt idx="78">
                  <c:v>39.000000127125531</c:v>
                </c:pt>
                <c:pt idx="79">
                  <c:v>39.500000128755346</c:v>
                </c:pt>
                <c:pt idx="80">
                  <c:v>40.00000013038516</c:v>
                </c:pt>
                <c:pt idx="81">
                  <c:v>40.500000132014975</c:v>
                </c:pt>
                <c:pt idx="82">
                  <c:v>41.000000133644789</c:v>
                </c:pt>
                <c:pt idx="83">
                  <c:v>41.500000135274604</c:v>
                </c:pt>
                <c:pt idx="84">
                  <c:v>42.000000136904418</c:v>
                </c:pt>
                <c:pt idx="85">
                  <c:v>42.500000138534233</c:v>
                </c:pt>
                <c:pt idx="86">
                  <c:v>43.000000140164047</c:v>
                </c:pt>
                <c:pt idx="87">
                  <c:v>43.500000141793862</c:v>
                </c:pt>
                <c:pt idx="88">
                  <c:v>44.000000143423676</c:v>
                </c:pt>
                <c:pt idx="89">
                  <c:v>44.500000145053491</c:v>
                </c:pt>
                <c:pt idx="90">
                  <c:v>45.000000146683306</c:v>
                </c:pt>
                <c:pt idx="91">
                  <c:v>45.50000014831312</c:v>
                </c:pt>
                <c:pt idx="92">
                  <c:v>46.000000149942935</c:v>
                </c:pt>
                <c:pt idx="93">
                  <c:v>46.500000151572749</c:v>
                </c:pt>
                <c:pt idx="94">
                  <c:v>47.000000153202564</c:v>
                </c:pt>
                <c:pt idx="95">
                  <c:v>47.500000154832378</c:v>
                </c:pt>
                <c:pt idx="96">
                  <c:v>48.000000156462193</c:v>
                </c:pt>
                <c:pt idx="97">
                  <c:v>48.500000158092007</c:v>
                </c:pt>
                <c:pt idx="98">
                  <c:v>49.000000159721822</c:v>
                </c:pt>
                <c:pt idx="99">
                  <c:v>49.500000161351636</c:v>
                </c:pt>
                <c:pt idx="100">
                  <c:v>50.000000162981451</c:v>
                </c:pt>
                <c:pt idx="101">
                  <c:v>50.500000164611265</c:v>
                </c:pt>
                <c:pt idx="102">
                  <c:v>51.00000016624108</c:v>
                </c:pt>
                <c:pt idx="103">
                  <c:v>51.500000167870894</c:v>
                </c:pt>
                <c:pt idx="104">
                  <c:v>52.000000169500709</c:v>
                </c:pt>
                <c:pt idx="105">
                  <c:v>52.500000171130523</c:v>
                </c:pt>
                <c:pt idx="106">
                  <c:v>53.000000172760338</c:v>
                </c:pt>
                <c:pt idx="107">
                  <c:v>53.500000174390152</c:v>
                </c:pt>
                <c:pt idx="108">
                  <c:v>54.000000176019967</c:v>
                </c:pt>
                <c:pt idx="109">
                  <c:v>54.500000177649781</c:v>
                </c:pt>
                <c:pt idx="110">
                  <c:v>55.000000179279596</c:v>
                </c:pt>
                <c:pt idx="111">
                  <c:v>55.50000018090941</c:v>
                </c:pt>
                <c:pt idx="112">
                  <c:v>56.000000182539225</c:v>
                </c:pt>
                <c:pt idx="113">
                  <c:v>56.500000184169039</c:v>
                </c:pt>
                <c:pt idx="114">
                  <c:v>57.000000185798854</c:v>
                </c:pt>
                <c:pt idx="115">
                  <c:v>57.500000187428668</c:v>
                </c:pt>
                <c:pt idx="116">
                  <c:v>58.000000189058483</c:v>
                </c:pt>
                <c:pt idx="117">
                  <c:v>58.500000190688297</c:v>
                </c:pt>
                <c:pt idx="118">
                  <c:v>59.000000192318112</c:v>
                </c:pt>
                <c:pt idx="119">
                  <c:v>59.500000193947926</c:v>
                </c:pt>
                <c:pt idx="120">
                  <c:v>60.000000195577741</c:v>
                </c:pt>
                <c:pt idx="121">
                  <c:v>60.500000197207555</c:v>
                </c:pt>
                <c:pt idx="122">
                  <c:v>61.00000019883737</c:v>
                </c:pt>
                <c:pt idx="123">
                  <c:v>61.500000200467184</c:v>
                </c:pt>
                <c:pt idx="124">
                  <c:v>62.000000202096999</c:v>
                </c:pt>
                <c:pt idx="125">
                  <c:v>62.500000203726813</c:v>
                </c:pt>
                <c:pt idx="126">
                  <c:v>63.000000205356628</c:v>
                </c:pt>
                <c:pt idx="127">
                  <c:v>63.500000206986442</c:v>
                </c:pt>
                <c:pt idx="128">
                  <c:v>64.000000208616257</c:v>
                </c:pt>
                <c:pt idx="129">
                  <c:v>64.500000210246071</c:v>
                </c:pt>
                <c:pt idx="130">
                  <c:v>65.000000211875886</c:v>
                </c:pt>
                <c:pt idx="131">
                  <c:v>65.5000002135057</c:v>
                </c:pt>
                <c:pt idx="132">
                  <c:v>66.000000215135515</c:v>
                </c:pt>
                <c:pt idx="133">
                  <c:v>66.500000216765329</c:v>
                </c:pt>
                <c:pt idx="134">
                  <c:v>67.000000218395144</c:v>
                </c:pt>
                <c:pt idx="135">
                  <c:v>67.500000220024958</c:v>
                </c:pt>
                <c:pt idx="136">
                  <c:v>68.000000221654773</c:v>
                </c:pt>
                <c:pt idx="137">
                  <c:v>68.500000223284587</c:v>
                </c:pt>
                <c:pt idx="138">
                  <c:v>69.000000224914402</c:v>
                </c:pt>
                <c:pt idx="139">
                  <c:v>69.500000226544216</c:v>
                </c:pt>
                <c:pt idx="140">
                  <c:v>70.000000228174031</c:v>
                </c:pt>
                <c:pt idx="141">
                  <c:v>70.500000229803845</c:v>
                </c:pt>
                <c:pt idx="142">
                  <c:v>71.00000023143366</c:v>
                </c:pt>
                <c:pt idx="143">
                  <c:v>71.500000233063474</c:v>
                </c:pt>
                <c:pt idx="144">
                  <c:v>72.000000234693289</c:v>
                </c:pt>
                <c:pt idx="145">
                  <c:v>72.500000236323103</c:v>
                </c:pt>
                <c:pt idx="146">
                  <c:v>73.000000237952918</c:v>
                </c:pt>
                <c:pt idx="147">
                  <c:v>73.500000239582732</c:v>
                </c:pt>
                <c:pt idx="148">
                  <c:v>74.000000241212547</c:v>
                </c:pt>
                <c:pt idx="149">
                  <c:v>74.500000242842361</c:v>
                </c:pt>
                <c:pt idx="150">
                  <c:v>75.000000244472176</c:v>
                </c:pt>
                <c:pt idx="151">
                  <c:v>75.50000024610199</c:v>
                </c:pt>
              </c:numCache>
            </c:numRef>
          </c:xVal>
          <c:yVal>
            <c:numRef>
              <c:f>'6.2.2. Linear Regression'!$D$3:$D$203</c:f>
              <c:numCache>
                <c:formatCode>0.000</c:formatCode>
                <c:ptCount val="201"/>
                <c:pt idx="1">
                  <c:v>2.2222857070417809E-2</c:v>
                </c:pt>
                <c:pt idx="2">
                  <c:v>3.1274557721185293E-2</c:v>
                </c:pt>
                <c:pt idx="3">
                  <c:v>3.8089115522101522E-2</c:v>
                </c:pt>
                <c:pt idx="4">
                  <c:v>5.0858163099527835E-2</c:v>
                </c:pt>
                <c:pt idx="5">
                  <c:v>5.332074812551494E-2</c:v>
                </c:pt>
                <c:pt idx="6">
                  <c:v>4.8557142698866886E-2</c:v>
                </c:pt>
                <c:pt idx="7">
                  <c:v>3.8895578104507847E-2</c:v>
                </c:pt>
                <c:pt idx="8">
                  <c:v>2.2520408089856822E-2</c:v>
                </c:pt>
                <c:pt idx="9">
                  <c:v>5.044217670629351E-4</c:v>
                </c:pt>
                <c:pt idx="10">
                  <c:v>-2.0539455715363353E-2</c:v>
                </c:pt>
                <c:pt idx="11">
                  <c:v>-3.4319727779287663E-2</c:v>
                </c:pt>
                <c:pt idx="12">
                  <c:v>-3.7343537293239693E-2</c:v>
                </c:pt>
                <c:pt idx="13">
                  <c:v>-2.7169727802592462E-2</c:v>
                </c:pt>
                <c:pt idx="14">
                  <c:v>-1.1046258467395426E-2</c:v>
                </c:pt>
                <c:pt idx="15">
                  <c:v>4.821428555712496E-3</c:v>
                </c:pt>
                <c:pt idx="16">
                  <c:v>1.6847618992702297E-2</c:v>
                </c:pt>
                <c:pt idx="17">
                  <c:v>2.3452721011987188E-2</c:v>
                </c:pt>
                <c:pt idx="18">
                  <c:v>2.6247959098114136E-2</c:v>
                </c:pt>
                <c:pt idx="19">
                  <c:v>2.8971768613046973E-2</c:v>
                </c:pt>
                <c:pt idx="20">
                  <c:v>3.154285704004061E-2</c:v>
                </c:pt>
                <c:pt idx="21">
                  <c:v>2.9921768609948871E-2</c:v>
                </c:pt>
                <c:pt idx="22">
                  <c:v>2.1258163196013331E-2</c:v>
                </c:pt>
                <c:pt idx="23">
                  <c:v>6.1792516805386725E-3</c:v>
                </c:pt>
                <c:pt idx="24">
                  <c:v>-1.0988095202279309E-2</c:v>
                </c:pt>
                <c:pt idx="25">
                  <c:v>-2.4105782234350576E-2</c:v>
                </c:pt>
                <c:pt idx="26">
                  <c:v>-2.6925510116315041E-2</c:v>
                </c:pt>
                <c:pt idx="27">
                  <c:v>-1.6780612190199176E-2</c:v>
                </c:pt>
                <c:pt idx="28">
                  <c:v>9.7619047300882508E-4</c:v>
                </c:pt>
                <c:pt idx="29">
                  <c:v>1.5327550970448023E-2</c:v>
                </c:pt>
                <c:pt idx="30">
                  <c:v>1.8790135993174244E-2</c:v>
                </c:pt>
                <c:pt idx="31">
                  <c:v>1.2621768666340681E-2</c:v>
                </c:pt>
                <c:pt idx="32">
                  <c:v>4.6938775357204947E-4</c:v>
                </c:pt>
                <c:pt idx="33">
                  <c:v>-1.2978571386265543E-2</c:v>
                </c:pt>
                <c:pt idx="34">
                  <c:v>-2.3825169990365415E-2</c:v>
                </c:pt>
                <c:pt idx="35">
                  <c:v>-3.3744217577080696E-2</c:v>
                </c:pt>
                <c:pt idx="36">
                  <c:v>-4.7601700525108308E-2</c:v>
                </c:pt>
                <c:pt idx="37">
                  <c:v>-6.6325169851832427E-2</c:v>
                </c:pt>
                <c:pt idx="38">
                  <c:v>-8.5190816048842335E-2</c:v>
                </c:pt>
                <c:pt idx="39">
                  <c:v>-9.8905101718424634E-2</c:v>
                </c:pt>
                <c:pt idx="40">
                  <c:v>-0.10380884319903813</c:v>
                </c:pt>
                <c:pt idx="41">
                  <c:v>-9.8170067707212677E-2</c:v>
                </c:pt>
                <c:pt idx="42">
                  <c:v>-7.8736734437222344E-2</c:v>
                </c:pt>
                <c:pt idx="43">
                  <c:v>-4.7858503245358987E-2</c:v>
                </c:pt>
                <c:pt idx="44">
                  <c:v>-1.2698639414388684E-2</c:v>
                </c:pt>
                <c:pt idx="45">
                  <c:v>2.0024829866699356E-2</c:v>
                </c:pt>
                <c:pt idx="46">
                  <c:v>4.7180952227159678E-2</c:v>
                </c:pt>
                <c:pt idx="47">
                  <c:v>6.5041496386628109E-2</c:v>
                </c:pt>
                <c:pt idx="48">
                  <c:v>7.4217006560801629E-2</c:v>
                </c:pt>
                <c:pt idx="49">
                  <c:v>7.811224464334314E-2</c:v>
                </c:pt>
                <c:pt idx="50">
                  <c:v>7.917619021810586E-2</c:v>
                </c:pt>
                <c:pt idx="51">
                  <c:v>7.206734670386214E-2</c:v>
                </c:pt>
                <c:pt idx="52">
                  <c:v>5.3087074656887202E-2</c:v>
                </c:pt>
                <c:pt idx="53">
                  <c:v>2.3774149582368606E-2</c:v>
                </c:pt>
                <c:pt idx="54">
                  <c:v>-7.7979591582551687E-3</c:v>
                </c:pt>
                <c:pt idx="55">
                  <c:v>-3.4260544106009733E-2</c:v>
                </c:pt>
                <c:pt idx="56">
                  <c:v>-4.7280952226835121E-2</c:v>
                </c:pt>
                <c:pt idx="57">
                  <c:v>-4.427006788290809E-2</c:v>
                </c:pt>
                <c:pt idx="58">
                  <c:v>-3.0082312827114214E-2</c:v>
                </c:pt>
                <c:pt idx="59">
                  <c:v>-1.2852040774434978E-2</c:v>
                </c:pt>
                <c:pt idx="60">
                  <c:v>-1.046938772097434E-3</c:v>
                </c:pt>
                <c:pt idx="61">
                  <c:v>4.0499999867998487E-3</c:v>
                </c:pt>
                <c:pt idx="62">
                  <c:v>-5.3571428396591932E-4</c:v>
                </c:pt>
                <c:pt idx="63">
                  <c:v>-6.6425169851484734E-3</c:v>
                </c:pt>
                <c:pt idx="64">
                  <c:v>-7.6918367096210178E-3</c:v>
                </c:pt>
                <c:pt idx="65">
                  <c:v>-1.9656462520962234E-3</c:v>
                </c:pt>
                <c:pt idx="66">
                  <c:v>6.5074829719852442E-3</c:v>
                </c:pt>
                <c:pt idx="67">
                  <c:v>1.7415646201733522E-2</c:v>
                </c:pt>
                <c:pt idx="68">
                  <c:v>3.1253401258669586E-2</c:v>
                </c:pt>
                <c:pt idx="69">
                  <c:v>4.2156122311565188E-2</c:v>
                </c:pt>
                <c:pt idx="70">
                  <c:v>4.7703741341101238E-2</c:v>
                </c:pt>
                <c:pt idx="71">
                  <c:v>4.9545237933737246E-2</c:v>
                </c:pt>
                <c:pt idx="72">
                  <c:v>4.455680257584782E-2</c:v>
                </c:pt>
                <c:pt idx="73">
                  <c:v>3.1568027107983496E-2</c:v>
                </c:pt>
                <c:pt idx="74">
                  <c:v>1.6828231237663315E-2</c:v>
                </c:pt>
                <c:pt idx="75">
                  <c:v>5.6316326347058306E-3</c:v>
                </c:pt>
                <c:pt idx="76">
                  <c:v>1.0234693844205288E-3</c:v>
                </c:pt>
                <c:pt idx="77">
                  <c:v>3.4758503288073272E-3</c:v>
                </c:pt>
                <c:pt idx="78">
                  <c:v>1.0993537379130976E-2</c:v>
                </c:pt>
                <c:pt idx="79">
                  <c:v>1.6613605388023079E-2</c:v>
                </c:pt>
                <c:pt idx="80">
                  <c:v>1.8215306063073422E-2</c:v>
                </c:pt>
                <c:pt idx="81">
                  <c:v>1.8239455722858944E-2</c:v>
                </c:pt>
                <c:pt idx="82">
                  <c:v>1.4519727843827386E-2</c:v>
                </c:pt>
                <c:pt idx="83">
                  <c:v>6.38503399279273E-3</c:v>
                </c:pt>
                <c:pt idx="84">
                  <c:v>-3.3874149549447743E-3</c:v>
                </c:pt>
                <c:pt idx="85">
                  <c:v>-1.2226530572391814E-2</c:v>
                </c:pt>
                <c:pt idx="86">
                  <c:v>-2.0245918301351615E-2</c:v>
                </c:pt>
                <c:pt idx="87">
                  <c:v>-2.4897618966459447E-2</c:v>
                </c:pt>
                <c:pt idx="88">
                  <c:v>-2.3743537337570429E-2</c:v>
                </c:pt>
                <c:pt idx="89">
                  <c:v>-1.6239115593324208E-2</c:v>
                </c:pt>
                <c:pt idx="90">
                  <c:v>-3.9040816199270678E-3</c:v>
                </c:pt>
                <c:pt idx="91">
                  <c:v>1.2914625808242344E-2</c:v>
                </c:pt>
                <c:pt idx="92">
                  <c:v>3.0276870649605721E-2</c:v>
                </c:pt>
                <c:pt idx="93">
                  <c:v>4.4363265161514266E-2</c:v>
                </c:pt>
                <c:pt idx="94">
                  <c:v>5.171768690625092E-2</c:v>
                </c:pt>
                <c:pt idx="95">
                  <c:v>6.0082312729324641E-2</c:v>
                </c:pt>
                <c:pt idx="96">
                  <c:v>7.1169727659170984E-2</c:v>
                </c:pt>
                <c:pt idx="97">
                  <c:v>7.774965961051214E-2</c:v>
                </c:pt>
                <c:pt idx="98">
                  <c:v>6.0044897763460878E-2</c:v>
                </c:pt>
                <c:pt idx="99">
                  <c:v>-1.2913945536137532E-2</c:v>
                </c:pt>
                <c:pt idx="100">
                  <c:v>-0.17335170011520984</c:v>
                </c:pt>
                <c:pt idx="101">
                  <c:v>-0.40186122317987782</c:v>
                </c:pt>
                <c:pt idx="102">
                  <c:v>-0.64959183461726744</c:v>
                </c:pt>
                <c:pt idx="103">
                  <c:v>-0.86000748018989415</c:v>
                </c:pt>
                <c:pt idx="104">
                  <c:v>-0.98919353419056488</c:v>
                </c:pt>
                <c:pt idx="105">
                  <c:v>-1.017440132737947</c:v>
                </c:pt>
                <c:pt idx="106">
                  <c:v>-0.96079965673209755</c:v>
                </c:pt>
                <c:pt idx="107">
                  <c:v>-0.86859863662447423</c:v>
                </c:pt>
                <c:pt idx="108">
                  <c:v>-0.76472686825557346</c:v>
                </c:pt>
                <c:pt idx="109">
                  <c:v>-0.6658319706187491</c:v>
                </c:pt>
                <c:pt idx="110">
                  <c:v>-0.57758741308326345</c:v>
                </c:pt>
                <c:pt idx="111">
                  <c:v>-0.49787278749276437</c:v>
                </c:pt>
                <c:pt idx="112">
                  <c:v>-0.42767686935423094</c:v>
                </c:pt>
                <c:pt idx="113">
                  <c:v>-0.36534115527170818</c:v>
                </c:pt>
                <c:pt idx="114">
                  <c:v>-0.30914591735964675</c:v>
                </c:pt>
                <c:pt idx="115">
                  <c:v>-0.2600078222817237</c:v>
                </c:pt>
                <c:pt idx="116">
                  <c:v>-0.219143196564586</c:v>
                </c:pt>
                <c:pt idx="117">
                  <c:v>-0.1863670061952335</c:v>
                </c:pt>
                <c:pt idx="118">
                  <c:v>-0.15802550968897697</c:v>
                </c:pt>
                <c:pt idx="119">
                  <c:v>-0.13612823084878936</c:v>
                </c:pt>
                <c:pt idx="120">
                  <c:v>-0.11717482955002617</c:v>
                </c:pt>
                <c:pt idx="121">
                  <c:v>-0.10017108810885343</c:v>
                </c:pt>
                <c:pt idx="122">
                  <c:v>-8.5108503123938417E-2</c:v>
                </c:pt>
                <c:pt idx="123">
                  <c:v>-7.21095235744737E-2</c:v>
                </c:pt>
                <c:pt idx="124">
                  <c:v>-6.0844217488745425E-2</c:v>
                </c:pt>
                <c:pt idx="125">
                  <c:v>-5.1862584864961009E-2</c:v>
                </c:pt>
                <c:pt idx="126">
                  <c:v>-4.4297618903225415E-2</c:v>
                </c:pt>
                <c:pt idx="127">
                  <c:v>-3.8927550893518834E-2</c:v>
                </c:pt>
                <c:pt idx="128">
                  <c:v>-3.5029931858604556E-2</c:v>
                </c:pt>
                <c:pt idx="129">
                  <c:v>-3.1257142755256165E-2</c:v>
                </c:pt>
                <c:pt idx="130">
                  <c:v>-2.6885374062023439E-2</c:v>
                </c:pt>
                <c:pt idx="131">
                  <c:v>-2.2261224417232595E-2</c:v>
                </c:pt>
                <c:pt idx="132">
                  <c:v>-1.7705101983104293E-2</c:v>
                </c:pt>
                <c:pt idx="133">
                  <c:v>-1.3704761860089487E-2</c:v>
                </c:pt>
                <c:pt idx="134">
                  <c:v>-1.1242516970156135E-2</c:v>
                </c:pt>
                <c:pt idx="135">
                  <c:v>-9.8513605121058976E-3</c:v>
                </c:pt>
                <c:pt idx="136">
                  <c:v>-9.0942176574310609E-3</c:v>
                </c:pt>
                <c:pt idx="137">
                  <c:v>-8.3588435101681433E-3</c:v>
                </c:pt>
                <c:pt idx="138">
                  <c:v>-7.8088435119610744E-3</c:v>
                </c:pt>
                <c:pt idx="139">
                  <c:v>-6.4581632442549915E-3</c:v>
                </c:pt>
                <c:pt idx="140">
                  <c:v>-5.3874149484255118E-3</c:v>
                </c:pt>
                <c:pt idx="141">
                  <c:v>-5.1714285545716243E-3</c:v>
                </c:pt>
                <c:pt idx="142">
                  <c:v>-4.6170067876713516E-3</c:v>
                </c:pt>
                <c:pt idx="143">
                  <c:v>-4.3183673328625032E-3</c:v>
                </c:pt>
                <c:pt idx="144">
                  <c:v>-4.234693863747507E-3</c:v>
                </c:pt>
                <c:pt idx="145">
                  <c:v>-4.4928571282121044E-3</c:v>
                </c:pt>
                <c:pt idx="146">
                  <c:v>-4.0078231161876912E-3</c:v>
                </c:pt>
                <c:pt idx="147">
                  <c:v>-3.2591836628456548E-3</c:v>
                </c:pt>
                <c:pt idx="148">
                  <c:v>-2.842857133590468E-3</c:v>
                </c:pt>
                <c:pt idx="149">
                  <c:v>-2.4748299239057427E-3</c:v>
                </c:pt>
                <c:pt idx="150">
                  <c:v>-1.7819047560963888E-3</c:v>
                </c:pt>
                <c:pt idx="151">
                  <c:v>-1.3371428527842722E-3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12-4BD5-BF7A-878952D4E806}"/>
            </c:ext>
          </c:extLst>
        </c:ser>
        <c:ser>
          <c:idx val="1"/>
          <c:order val="2"/>
          <c:tx>
            <c:strRef>
              <c:f>'6.2.2. Linear Regression'!$E$1</c:f>
              <c:strCache>
                <c:ptCount val="1"/>
                <c:pt idx="0">
                  <c:v>R2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2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'6.2.2. Linear Regression'!$B$6:$B$154</c:f>
              <c:numCache>
                <c:formatCode>0.0</c:formatCode>
                <c:ptCount val="149"/>
                <c:pt idx="0">
                  <c:v>1.5000000048894435</c:v>
                </c:pt>
                <c:pt idx="1">
                  <c:v>2.000000006519258</c:v>
                </c:pt>
                <c:pt idx="2">
                  <c:v>2.5000000081490725</c:v>
                </c:pt>
                <c:pt idx="3">
                  <c:v>3.000000009778887</c:v>
                </c:pt>
                <c:pt idx="4">
                  <c:v>3.5000000114087015</c:v>
                </c:pt>
                <c:pt idx="5">
                  <c:v>4.000000013038516</c:v>
                </c:pt>
                <c:pt idx="6">
                  <c:v>4.5000000146683306</c:v>
                </c:pt>
                <c:pt idx="7">
                  <c:v>5.0000000162981451</c:v>
                </c:pt>
                <c:pt idx="8">
                  <c:v>5.5000000179279596</c:v>
                </c:pt>
                <c:pt idx="9">
                  <c:v>6.0000000195577741</c:v>
                </c:pt>
                <c:pt idx="10">
                  <c:v>6.5000000211875886</c:v>
                </c:pt>
                <c:pt idx="11">
                  <c:v>7.0000000228174031</c:v>
                </c:pt>
                <c:pt idx="12">
                  <c:v>7.5000000244472176</c:v>
                </c:pt>
                <c:pt idx="13">
                  <c:v>8.0000000260770321</c:v>
                </c:pt>
                <c:pt idx="14">
                  <c:v>8.5000000277068466</c:v>
                </c:pt>
                <c:pt idx="15">
                  <c:v>9.0000000293366611</c:v>
                </c:pt>
                <c:pt idx="16">
                  <c:v>9.5000000309664756</c:v>
                </c:pt>
                <c:pt idx="17">
                  <c:v>10.00000003259629</c:v>
                </c:pt>
                <c:pt idx="18">
                  <c:v>10.500000034226105</c:v>
                </c:pt>
                <c:pt idx="19">
                  <c:v>11.000000035855919</c:v>
                </c:pt>
                <c:pt idx="20">
                  <c:v>11.500000037485734</c:v>
                </c:pt>
                <c:pt idx="21">
                  <c:v>12.000000039115548</c:v>
                </c:pt>
                <c:pt idx="22">
                  <c:v>12.500000040745363</c:v>
                </c:pt>
                <c:pt idx="23">
                  <c:v>13.000000042375177</c:v>
                </c:pt>
                <c:pt idx="24">
                  <c:v>13.500000044004992</c:v>
                </c:pt>
                <c:pt idx="25">
                  <c:v>14.000000045634806</c:v>
                </c:pt>
                <c:pt idx="26">
                  <c:v>14.500000047264621</c:v>
                </c:pt>
                <c:pt idx="27">
                  <c:v>15.000000048894435</c:v>
                </c:pt>
                <c:pt idx="28">
                  <c:v>15.50000005052425</c:v>
                </c:pt>
                <c:pt idx="29">
                  <c:v>16.000000052154064</c:v>
                </c:pt>
                <c:pt idx="30">
                  <c:v>16.500000053783879</c:v>
                </c:pt>
                <c:pt idx="31">
                  <c:v>17.000000055413693</c:v>
                </c:pt>
                <c:pt idx="32">
                  <c:v>17.500000057043508</c:v>
                </c:pt>
                <c:pt idx="33">
                  <c:v>18.000000058673322</c:v>
                </c:pt>
                <c:pt idx="34">
                  <c:v>18.500000060303137</c:v>
                </c:pt>
                <c:pt idx="35">
                  <c:v>19.000000061932951</c:v>
                </c:pt>
                <c:pt idx="36">
                  <c:v>19.500000063562766</c:v>
                </c:pt>
                <c:pt idx="37">
                  <c:v>20.00000006519258</c:v>
                </c:pt>
                <c:pt idx="38">
                  <c:v>20.500000066822395</c:v>
                </c:pt>
                <c:pt idx="39">
                  <c:v>21.000000068452209</c:v>
                </c:pt>
                <c:pt idx="40">
                  <c:v>21.500000070082024</c:v>
                </c:pt>
                <c:pt idx="41">
                  <c:v>22.000000071711838</c:v>
                </c:pt>
                <c:pt idx="42">
                  <c:v>22.500000073341653</c:v>
                </c:pt>
                <c:pt idx="43">
                  <c:v>23.000000074971467</c:v>
                </c:pt>
                <c:pt idx="44">
                  <c:v>23.500000076601282</c:v>
                </c:pt>
                <c:pt idx="45">
                  <c:v>24.000000078231096</c:v>
                </c:pt>
                <c:pt idx="46">
                  <c:v>24.500000079860911</c:v>
                </c:pt>
                <c:pt idx="47">
                  <c:v>25.000000081490725</c:v>
                </c:pt>
                <c:pt idx="48">
                  <c:v>25.50000008312054</c:v>
                </c:pt>
                <c:pt idx="49">
                  <c:v>26.000000084750354</c:v>
                </c:pt>
                <c:pt idx="50">
                  <c:v>26.500000086380169</c:v>
                </c:pt>
                <c:pt idx="51">
                  <c:v>27.000000088009983</c:v>
                </c:pt>
                <c:pt idx="52">
                  <c:v>27.500000089639798</c:v>
                </c:pt>
                <c:pt idx="53">
                  <c:v>28.000000091269612</c:v>
                </c:pt>
                <c:pt idx="54">
                  <c:v>28.500000092899427</c:v>
                </c:pt>
                <c:pt idx="55">
                  <c:v>29.000000094529241</c:v>
                </c:pt>
                <c:pt idx="56">
                  <c:v>29.500000096159056</c:v>
                </c:pt>
                <c:pt idx="57">
                  <c:v>30.00000009778887</c:v>
                </c:pt>
                <c:pt idx="58">
                  <c:v>30.500000099418685</c:v>
                </c:pt>
                <c:pt idx="59">
                  <c:v>31.000000101048499</c:v>
                </c:pt>
                <c:pt idx="60">
                  <c:v>31.500000102678314</c:v>
                </c:pt>
                <c:pt idx="61">
                  <c:v>32.000000104308128</c:v>
                </c:pt>
                <c:pt idx="62">
                  <c:v>32.500000105937943</c:v>
                </c:pt>
                <c:pt idx="63">
                  <c:v>33.000000107567757</c:v>
                </c:pt>
                <c:pt idx="64">
                  <c:v>33.500000109197572</c:v>
                </c:pt>
                <c:pt idx="65">
                  <c:v>34.000000110827386</c:v>
                </c:pt>
                <c:pt idx="66">
                  <c:v>34.500000112457201</c:v>
                </c:pt>
                <c:pt idx="67">
                  <c:v>35.000000114087015</c:v>
                </c:pt>
                <c:pt idx="68">
                  <c:v>35.50000011571683</c:v>
                </c:pt>
                <c:pt idx="69">
                  <c:v>36.000000117346644</c:v>
                </c:pt>
                <c:pt idx="70">
                  <c:v>36.500000118976459</c:v>
                </c:pt>
                <c:pt idx="71">
                  <c:v>37.000000120606273</c:v>
                </c:pt>
                <c:pt idx="72">
                  <c:v>37.500000122236088</c:v>
                </c:pt>
                <c:pt idx="73">
                  <c:v>38.000000123865902</c:v>
                </c:pt>
                <c:pt idx="74">
                  <c:v>38.500000125495717</c:v>
                </c:pt>
                <c:pt idx="75">
                  <c:v>39.000000127125531</c:v>
                </c:pt>
                <c:pt idx="76">
                  <c:v>39.500000128755346</c:v>
                </c:pt>
                <c:pt idx="77">
                  <c:v>40.00000013038516</c:v>
                </c:pt>
                <c:pt idx="78">
                  <c:v>40.500000132014975</c:v>
                </c:pt>
                <c:pt idx="79">
                  <c:v>41.000000133644789</c:v>
                </c:pt>
                <c:pt idx="80">
                  <c:v>41.500000135274604</c:v>
                </c:pt>
                <c:pt idx="81">
                  <c:v>42.000000136904418</c:v>
                </c:pt>
                <c:pt idx="82">
                  <c:v>42.500000138534233</c:v>
                </c:pt>
                <c:pt idx="83">
                  <c:v>43.000000140164047</c:v>
                </c:pt>
                <c:pt idx="84">
                  <c:v>43.500000141793862</c:v>
                </c:pt>
                <c:pt idx="85">
                  <c:v>44.000000143423676</c:v>
                </c:pt>
                <c:pt idx="86">
                  <c:v>44.500000145053491</c:v>
                </c:pt>
                <c:pt idx="87">
                  <c:v>45.000000146683306</c:v>
                </c:pt>
                <c:pt idx="88">
                  <c:v>45.50000014831312</c:v>
                </c:pt>
                <c:pt idx="89">
                  <c:v>46.000000149942935</c:v>
                </c:pt>
                <c:pt idx="90">
                  <c:v>46.500000151572749</c:v>
                </c:pt>
                <c:pt idx="91">
                  <c:v>47.000000153202564</c:v>
                </c:pt>
                <c:pt idx="92">
                  <c:v>47.500000154832378</c:v>
                </c:pt>
                <c:pt idx="93">
                  <c:v>48.000000156462193</c:v>
                </c:pt>
                <c:pt idx="94">
                  <c:v>48.500000158092007</c:v>
                </c:pt>
                <c:pt idx="95">
                  <c:v>49.000000159721822</c:v>
                </c:pt>
                <c:pt idx="96">
                  <c:v>49.500000161351636</c:v>
                </c:pt>
                <c:pt idx="97">
                  <c:v>50.000000162981451</c:v>
                </c:pt>
                <c:pt idx="98">
                  <c:v>50.500000164611265</c:v>
                </c:pt>
                <c:pt idx="99">
                  <c:v>51.00000016624108</c:v>
                </c:pt>
                <c:pt idx="100">
                  <c:v>51.500000167870894</c:v>
                </c:pt>
                <c:pt idx="101">
                  <c:v>52.000000169500709</c:v>
                </c:pt>
                <c:pt idx="102">
                  <c:v>52.500000171130523</c:v>
                </c:pt>
                <c:pt idx="103">
                  <c:v>53.000000172760338</c:v>
                </c:pt>
                <c:pt idx="104">
                  <c:v>53.500000174390152</c:v>
                </c:pt>
                <c:pt idx="105">
                  <c:v>54.000000176019967</c:v>
                </c:pt>
                <c:pt idx="106">
                  <c:v>54.500000177649781</c:v>
                </c:pt>
                <c:pt idx="107">
                  <c:v>55.000000179279596</c:v>
                </c:pt>
                <c:pt idx="108">
                  <c:v>55.50000018090941</c:v>
                </c:pt>
                <c:pt idx="109">
                  <c:v>56.000000182539225</c:v>
                </c:pt>
                <c:pt idx="110">
                  <c:v>56.500000184169039</c:v>
                </c:pt>
                <c:pt idx="111">
                  <c:v>57.000000185798854</c:v>
                </c:pt>
                <c:pt idx="112">
                  <c:v>57.500000187428668</c:v>
                </c:pt>
                <c:pt idx="113">
                  <c:v>58.000000189058483</c:v>
                </c:pt>
                <c:pt idx="114">
                  <c:v>58.500000190688297</c:v>
                </c:pt>
                <c:pt idx="115">
                  <c:v>59.000000192318112</c:v>
                </c:pt>
                <c:pt idx="116">
                  <c:v>59.500000193947926</c:v>
                </c:pt>
                <c:pt idx="117">
                  <c:v>60.000000195577741</c:v>
                </c:pt>
                <c:pt idx="118">
                  <c:v>60.500000197207555</c:v>
                </c:pt>
                <c:pt idx="119">
                  <c:v>61.00000019883737</c:v>
                </c:pt>
                <c:pt idx="120">
                  <c:v>61.500000200467184</c:v>
                </c:pt>
                <c:pt idx="121">
                  <c:v>62.000000202096999</c:v>
                </c:pt>
                <c:pt idx="122">
                  <c:v>62.500000203726813</c:v>
                </c:pt>
                <c:pt idx="123">
                  <c:v>63.000000205356628</c:v>
                </c:pt>
                <c:pt idx="124">
                  <c:v>63.500000206986442</c:v>
                </c:pt>
                <c:pt idx="125">
                  <c:v>64.000000208616257</c:v>
                </c:pt>
                <c:pt idx="126">
                  <c:v>64.500000210246071</c:v>
                </c:pt>
                <c:pt idx="127">
                  <c:v>65.000000211875886</c:v>
                </c:pt>
                <c:pt idx="128">
                  <c:v>65.5000002135057</c:v>
                </c:pt>
                <c:pt idx="129">
                  <c:v>66.000000215135515</c:v>
                </c:pt>
                <c:pt idx="130">
                  <c:v>66.500000216765329</c:v>
                </c:pt>
                <c:pt idx="131">
                  <c:v>67.000000218395144</c:v>
                </c:pt>
                <c:pt idx="132">
                  <c:v>67.500000220024958</c:v>
                </c:pt>
                <c:pt idx="133">
                  <c:v>68.000000221654773</c:v>
                </c:pt>
                <c:pt idx="134">
                  <c:v>68.500000223284587</c:v>
                </c:pt>
                <c:pt idx="135">
                  <c:v>69.000000224914402</c:v>
                </c:pt>
                <c:pt idx="136">
                  <c:v>69.500000226544216</c:v>
                </c:pt>
                <c:pt idx="137">
                  <c:v>70.000000228174031</c:v>
                </c:pt>
                <c:pt idx="138">
                  <c:v>70.500000229803845</c:v>
                </c:pt>
                <c:pt idx="139">
                  <c:v>71.00000023143366</c:v>
                </c:pt>
                <c:pt idx="140">
                  <c:v>71.500000233063474</c:v>
                </c:pt>
                <c:pt idx="141">
                  <c:v>72.000000234693289</c:v>
                </c:pt>
                <c:pt idx="142">
                  <c:v>72.500000236323103</c:v>
                </c:pt>
                <c:pt idx="143">
                  <c:v>73.000000237952918</c:v>
                </c:pt>
                <c:pt idx="144">
                  <c:v>73.500000239582732</c:v>
                </c:pt>
                <c:pt idx="145">
                  <c:v>74.000000241212547</c:v>
                </c:pt>
                <c:pt idx="146">
                  <c:v>74.500000242842361</c:v>
                </c:pt>
                <c:pt idx="147">
                  <c:v>75.000000244472176</c:v>
                </c:pt>
                <c:pt idx="148">
                  <c:v>75.50000024610199</c:v>
                </c:pt>
              </c:numCache>
            </c:numRef>
          </c:xVal>
          <c:yVal>
            <c:numRef>
              <c:f>'6.2.2. Linear Regression'!$E$6:$E$154</c:f>
              <c:numCache>
                <c:formatCode>0.00</c:formatCode>
                <c:ptCount val="149"/>
                <c:pt idx="0">
                  <c:v>0.84692601310815507</c:v>
                </c:pt>
                <c:pt idx="1">
                  <c:v>0.97597421101851889</c:v>
                </c:pt>
                <c:pt idx="2">
                  <c:v>0.99159000188096569</c:v>
                </c:pt>
                <c:pt idx="3">
                  <c:v>0.97774961512300451</c:v>
                </c:pt>
                <c:pt idx="4">
                  <c:v>0.92168202756035478</c:v>
                </c:pt>
                <c:pt idx="5">
                  <c:v>0.64979324144340433</c:v>
                </c:pt>
                <c:pt idx="6">
                  <c:v>5.7507332641185626E-4</c:v>
                </c:pt>
                <c:pt idx="7">
                  <c:v>0.4878135411707451</c:v>
                </c:pt>
                <c:pt idx="8">
                  <c:v>0.82845979825701554</c:v>
                </c:pt>
                <c:pt idx="9">
                  <c:v>0.9007871411504863</c:v>
                </c:pt>
                <c:pt idx="10">
                  <c:v>0.6511009021131946</c:v>
                </c:pt>
                <c:pt idx="11">
                  <c:v>0.22033165421639356</c:v>
                </c:pt>
                <c:pt idx="12">
                  <c:v>0.10643909561921708</c:v>
                </c:pt>
                <c:pt idx="13">
                  <c:v>0.87818449478431737</c:v>
                </c:pt>
                <c:pt idx="14">
                  <c:v>0.97256529359051991</c:v>
                </c:pt>
                <c:pt idx="15">
                  <c:v>0.96457225792892431</c:v>
                </c:pt>
                <c:pt idx="16">
                  <c:v>0.96415016205188364</c:v>
                </c:pt>
                <c:pt idx="17">
                  <c:v>0.98713874117899547</c:v>
                </c:pt>
                <c:pt idx="18">
                  <c:v>0.96834951422352644</c:v>
                </c:pt>
                <c:pt idx="19">
                  <c:v>0.81428732202732967</c:v>
                </c:pt>
                <c:pt idx="20">
                  <c:v>0.12955934784559417</c:v>
                </c:pt>
                <c:pt idx="21">
                  <c:v>0.2761375062121344</c:v>
                </c:pt>
                <c:pt idx="22">
                  <c:v>0.76784805241555354</c:v>
                </c:pt>
                <c:pt idx="23">
                  <c:v>0.86707288787748316</c:v>
                </c:pt>
                <c:pt idx="24">
                  <c:v>0.42029984589845681</c:v>
                </c:pt>
                <c:pt idx="25">
                  <c:v>1.6644955496692587E-3</c:v>
                </c:pt>
                <c:pt idx="26">
                  <c:v>0.44482219032029657</c:v>
                </c:pt>
                <c:pt idx="27">
                  <c:v>0.65309643082888325</c:v>
                </c:pt>
                <c:pt idx="28">
                  <c:v>0.34606537900206241</c:v>
                </c:pt>
                <c:pt idx="29">
                  <c:v>7.8448662781501301E-4</c:v>
                </c:pt>
                <c:pt idx="30">
                  <c:v>0.66118063597174415</c:v>
                </c:pt>
                <c:pt idx="31">
                  <c:v>0.95429035504761506</c:v>
                </c:pt>
                <c:pt idx="32">
                  <c:v>0.89227008414200126</c:v>
                </c:pt>
                <c:pt idx="33">
                  <c:v>0.8769314741211488</c:v>
                </c:pt>
                <c:pt idx="34">
                  <c:v>0.91897776157710953</c:v>
                </c:pt>
                <c:pt idx="35">
                  <c:v>0.9639970261409686</c:v>
                </c:pt>
                <c:pt idx="36">
                  <c:v>0.99107717776889948</c:v>
                </c:pt>
                <c:pt idx="37">
                  <c:v>0.99828070804031921</c:v>
                </c:pt>
                <c:pt idx="38">
                  <c:v>0.98911702095219556</c:v>
                </c:pt>
                <c:pt idx="39">
                  <c:v>0.91855134072217248</c:v>
                </c:pt>
                <c:pt idx="40">
                  <c:v>0.66643389532632624</c:v>
                </c:pt>
                <c:pt idx="41">
                  <c:v>0.11019911183263878</c:v>
                </c:pt>
                <c:pt idx="42">
                  <c:v>0.30736106163188348</c:v>
                </c:pt>
                <c:pt idx="43">
                  <c:v>0.85978664005458671</c:v>
                </c:pt>
                <c:pt idx="44">
                  <c:v>0.98537635612427421</c:v>
                </c:pt>
                <c:pt idx="45">
                  <c:v>0.99402516562983645</c:v>
                </c:pt>
                <c:pt idx="46">
                  <c:v>0.99641244959555375</c:v>
                </c:pt>
                <c:pt idx="47">
                  <c:v>0.99770833908702561</c:v>
                </c:pt>
                <c:pt idx="48">
                  <c:v>0.97507115641200059</c:v>
                </c:pt>
                <c:pt idx="49">
                  <c:v>0.84363040229931852</c:v>
                </c:pt>
                <c:pt idx="50">
                  <c:v>0.35007631816523871</c:v>
                </c:pt>
                <c:pt idx="51">
                  <c:v>5.7015970805480022E-2</c:v>
                </c:pt>
                <c:pt idx="52">
                  <c:v>0.66875226901368501</c:v>
                </c:pt>
                <c:pt idx="53">
                  <c:v>0.93900569625620267</c:v>
                </c:pt>
                <c:pt idx="54">
                  <c:v>0.89635899604498337</c:v>
                </c:pt>
                <c:pt idx="55">
                  <c:v>0.70553578370059356</c:v>
                </c:pt>
                <c:pt idx="56">
                  <c:v>0.39354001341396433</c:v>
                </c:pt>
                <c:pt idx="57">
                  <c:v>1.1633677873132112E-2</c:v>
                </c:pt>
                <c:pt idx="58">
                  <c:v>0.57488973842422153</c:v>
                </c:pt>
                <c:pt idx="59">
                  <c:v>5.7983800303367614E-3</c:v>
                </c:pt>
                <c:pt idx="60">
                  <c:v>0.4495476757469693</c:v>
                </c:pt>
                <c:pt idx="61">
                  <c:v>0.59076597811201281</c:v>
                </c:pt>
                <c:pt idx="62">
                  <c:v>2.855037508688707E-2</c:v>
                </c:pt>
                <c:pt idx="63">
                  <c:v>0.18896824885677982</c:v>
                </c:pt>
                <c:pt idx="64">
                  <c:v>0.65959804709498393</c:v>
                </c:pt>
                <c:pt idx="65">
                  <c:v>0.91251064687035377</c:v>
                </c:pt>
                <c:pt idx="66">
                  <c:v>0.96899487599438161</c:v>
                </c:pt>
                <c:pt idx="67">
                  <c:v>0.97713590544549234</c:v>
                </c:pt>
                <c:pt idx="68">
                  <c:v>0.98389927967051161</c:v>
                </c:pt>
                <c:pt idx="69">
                  <c:v>0.93353121275691875</c:v>
                </c:pt>
                <c:pt idx="70">
                  <c:v>0.75373339878794698</c:v>
                </c:pt>
                <c:pt idx="71">
                  <c:v>0.5247489038843659</c:v>
                </c:pt>
                <c:pt idx="72">
                  <c:v>0.2178141573420822</c:v>
                </c:pt>
                <c:pt idx="73">
                  <c:v>2.6645456711958039E-2</c:v>
                </c:pt>
                <c:pt idx="74">
                  <c:v>0.15899323263612788</c:v>
                </c:pt>
                <c:pt idx="75">
                  <c:v>0.71607817804032725</c:v>
                </c:pt>
                <c:pt idx="76">
                  <c:v>0.95614275068795163</c:v>
                </c:pt>
                <c:pt idx="77">
                  <c:v>0.9839955504021165</c:v>
                </c:pt>
                <c:pt idx="78">
                  <c:v>0.9843495071669881</c:v>
                </c:pt>
                <c:pt idx="79">
                  <c:v>0.92238828849940779</c:v>
                </c:pt>
                <c:pt idx="80">
                  <c:v>0.36358294127219581</c:v>
                </c:pt>
                <c:pt idx="81">
                  <c:v>9.424204813177002E-2</c:v>
                </c:pt>
                <c:pt idx="82">
                  <c:v>0.61256324001261164</c:v>
                </c:pt>
                <c:pt idx="83">
                  <c:v>0.88536132687011637</c:v>
                </c:pt>
                <c:pt idx="84">
                  <c:v>0.98499957972613827</c:v>
                </c:pt>
                <c:pt idx="85">
                  <c:v>0.96745121490554131</c:v>
                </c:pt>
                <c:pt idx="86">
                  <c:v>0.80750720206621607</c:v>
                </c:pt>
                <c:pt idx="87">
                  <c:v>7.7484013640605837E-2</c:v>
                </c:pt>
                <c:pt idx="88">
                  <c:v>0.33492695316702936</c:v>
                </c:pt>
                <c:pt idx="89">
                  <c:v>0.76533409841766409</c:v>
                </c:pt>
                <c:pt idx="90">
                  <c:v>0.92887344096890834</c:v>
                </c:pt>
                <c:pt idx="91">
                  <c:v>0.98632648950391233</c:v>
                </c:pt>
                <c:pt idx="92">
                  <c:v>0.98755532109146715</c:v>
                </c:pt>
                <c:pt idx="93">
                  <c:v>0.96065714665079838</c:v>
                </c:pt>
                <c:pt idx="94">
                  <c:v>0.96625259065968783</c:v>
                </c:pt>
                <c:pt idx="95">
                  <c:v>0.76793105875683665</c:v>
                </c:pt>
                <c:pt idx="96">
                  <c:v>1.7396054279047318E-2</c:v>
                </c:pt>
                <c:pt idx="97">
                  <c:v>0.44536361118019202</c:v>
                </c:pt>
                <c:pt idx="98">
                  <c:v>0.71962876019286914</c:v>
                </c:pt>
                <c:pt idx="99">
                  <c:v>0.87561828845254441</c:v>
                </c:pt>
                <c:pt idx="100">
                  <c:v>0.9589132771711617</c:v>
                </c:pt>
                <c:pt idx="101">
                  <c:v>0.9928290302328</c:v>
                </c:pt>
                <c:pt idx="102">
                  <c:v>0.99757185668071668</c:v>
                </c:pt>
                <c:pt idx="103">
                  <c:v>0.99310404806573438</c:v>
                </c:pt>
                <c:pt idx="104">
                  <c:v>0.98852446909559111</c:v>
                </c:pt>
                <c:pt idx="105">
                  <c:v>0.98599891441007614</c:v>
                </c:pt>
                <c:pt idx="106">
                  <c:v>0.98504756084685363</c:v>
                </c:pt>
                <c:pt idx="107">
                  <c:v>0.98502314774232902</c:v>
                </c:pt>
                <c:pt idx="108">
                  <c:v>0.9832628493252239</c:v>
                </c:pt>
                <c:pt idx="109">
                  <c:v>0.98297582260900673</c:v>
                </c:pt>
                <c:pt idx="110">
                  <c:v>0.98035328625420171</c:v>
                </c:pt>
                <c:pt idx="111">
                  <c:v>0.97776826781692694</c:v>
                </c:pt>
                <c:pt idx="112">
                  <c:v>0.97735281787328088</c:v>
                </c:pt>
                <c:pt idx="113">
                  <c:v>0.97973335320003629</c:v>
                </c:pt>
                <c:pt idx="114">
                  <c:v>0.98008418475574577</c:v>
                </c:pt>
                <c:pt idx="115">
                  <c:v>0.98452392538403655</c:v>
                </c:pt>
                <c:pt idx="116">
                  <c:v>0.98345984976212186</c:v>
                </c:pt>
                <c:pt idx="117">
                  <c:v>0.98224255517788139</c:v>
                </c:pt>
                <c:pt idx="118">
                  <c:v>0.98134634078927219</c:v>
                </c:pt>
                <c:pt idx="119">
                  <c:v>0.98123995312661727</c:v>
                </c:pt>
                <c:pt idx="120">
                  <c:v>0.97838440094026158</c:v>
                </c:pt>
                <c:pt idx="121">
                  <c:v>0.97839246481039299</c:v>
                </c:pt>
                <c:pt idx="122">
                  <c:v>0.98037530543574469</c:v>
                </c:pt>
                <c:pt idx="123">
                  <c:v>0.98500205432345855</c:v>
                </c:pt>
                <c:pt idx="124">
                  <c:v>0.99051572870288562</c:v>
                </c:pt>
                <c:pt idx="125">
                  <c:v>0.99424711407794752</c:v>
                </c:pt>
                <c:pt idx="126">
                  <c:v>0.98928150259680259</c:v>
                </c:pt>
                <c:pt idx="127">
                  <c:v>0.9774748090002483</c:v>
                </c:pt>
                <c:pt idx="128">
                  <c:v>0.95943509514482894</c:v>
                </c:pt>
                <c:pt idx="129">
                  <c:v>0.93593817194518514</c:v>
                </c:pt>
                <c:pt idx="130">
                  <c:v>0.94848062337909611</c:v>
                </c:pt>
                <c:pt idx="131">
                  <c:v>0.98718898825971768</c:v>
                </c:pt>
                <c:pt idx="132">
                  <c:v>0.99286247764431546</c:v>
                </c:pt>
                <c:pt idx="133">
                  <c:v>0.99297171125500316</c:v>
                </c:pt>
                <c:pt idx="134">
                  <c:v>0.98503311154885975</c:v>
                </c:pt>
                <c:pt idx="135">
                  <c:v>0.98175997300342732</c:v>
                </c:pt>
                <c:pt idx="136">
                  <c:v>0.96980107016860295</c:v>
                </c:pt>
                <c:pt idx="137">
                  <c:v>0.9744678914371695</c:v>
                </c:pt>
                <c:pt idx="138">
                  <c:v>0.97546965015942921</c:v>
                </c:pt>
                <c:pt idx="139">
                  <c:v>0.98104287154739134</c:v>
                </c:pt>
                <c:pt idx="140">
                  <c:v>0.9791089303192696</c:v>
                </c:pt>
                <c:pt idx="141">
                  <c:v>0.98109305928997859</c:v>
                </c:pt>
                <c:pt idx="142">
                  <c:v>0.99128683763569381</c:v>
                </c:pt>
                <c:pt idx="143">
                  <c:v>0.9773981117028917</c:v>
                </c:pt>
                <c:pt idx="144">
                  <c:v>0.95094920582996167</c:v>
                </c:pt>
                <c:pt idx="145">
                  <c:v>0.91907549768579144</c:v>
                </c:pt>
                <c:pt idx="146">
                  <c:v>0.88737106019510015</c:v>
                </c:pt>
                <c:pt idx="147">
                  <c:v>0.92970314437080714</c:v>
                </c:pt>
                <c:pt idx="148">
                  <c:v>0.95485221030604328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12-4BD5-BF7A-878952D4E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610304"/>
        <c:axId val="640608128"/>
      </c:scatterChart>
      <c:valAx>
        <c:axId val="640604032"/>
        <c:scaling>
          <c:orientation val="minMax"/>
          <c:max val="7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640606208"/>
        <c:crosses val="autoZero"/>
        <c:crossBetween val="midCat"/>
        <c:majorUnit val="10"/>
      </c:valAx>
      <c:valAx>
        <c:axId val="640606208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 (mg/L)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640604032"/>
        <c:crosses val="autoZero"/>
        <c:crossBetween val="midCat"/>
      </c:valAx>
      <c:valAx>
        <c:axId val="640608128"/>
        <c:scaling>
          <c:orientation val="minMax"/>
          <c:max val="1"/>
          <c:min val="-1.2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OUR (gO</a:t>
                </a:r>
                <a:r>
                  <a:rPr lang="en-US" baseline="-25000"/>
                  <a:t>2</a:t>
                </a:r>
                <a:r>
                  <a:rPr lang="en-US"/>
                  <a:t>/(m</a:t>
                </a:r>
                <a:r>
                  <a:rPr lang="en-US" baseline="30000"/>
                  <a:t>3</a:t>
                </a:r>
                <a:r>
                  <a:rPr lang="en-US"/>
                  <a:t>.min))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640610304"/>
        <c:crosses val="max"/>
        <c:crossBetween val="midCat"/>
        <c:majorUnit val="0.4"/>
      </c:valAx>
      <c:valAx>
        <c:axId val="64061030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640608128"/>
        <c:crosses val="autoZero"/>
        <c:crossBetween val="midCat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3618511325844951"/>
          <c:y val="0.4958944669597149"/>
          <c:w val="0.19597367011948535"/>
          <c:h val="0.29073973938898007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b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2</xdr:col>
      <xdr:colOff>111821</xdr:colOff>
      <xdr:row>3</xdr:row>
      <xdr:rowOff>86866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C195DB6C-B337-4B61-990E-FE11420D8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52400"/>
          <a:ext cx="2369246" cy="534541"/>
        </a:xfrm>
        <a:prstGeom prst="rect">
          <a:avLst/>
        </a:prstGeom>
      </xdr:spPr>
    </xdr:pic>
    <xdr:clientData/>
  </xdr:twoCellAnchor>
  <xdr:twoCellAnchor>
    <xdr:from>
      <xdr:col>7</xdr:col>
      <xdr:colOff>95615</xdr:colOff>
      <xdr:row>4</xdr:row>
      <xdr:rowOff>156882</xdr:rowOff>
    </xdr:from>
    <xdr:to>
      <xdr:col>13</xdr:col>
      <xdr:colOff>1325146</xdr:colOff>
      <xdr:row>72</xdr:row>
      <xdr:rowOff>93070</xdr:rowOff>
    </xdr:to>
    <xdr:grpSp>
      <xdr:nvGrpSpPr>
        <xdr:cNvPr id="6" name="Gruppe 5">
          <a:extLst>
            <a:ext uri="{FF2B5EF4-FFF2-40B4-BE49-F238E27FC236}">
              <a16:creationId xmlns:a16="http://schemas.microsoft.com/office/drawing/2014/main" id="{CEC1DCA3-7D34-F528-41C9-75A77DFD0DC3}"/>
            </a:ext>
          </a:extLst>
        </xdr:cNvPr>
        <xdr:cNvGrpSpPr/>
      </xdr:nvGrpSpPr>
      <xdr:grpSpPr>
        <a:xfrm>
          <a:off x="10416233" y="963706"/>
          <a:ext cx="5767913" cy="16229540"/>
          <a:chOff x="10925175" y="1409700"/>
          <a:chExt cx="5792006" cy="16392879"/>
        </a:xfrm>
      </xdr:grpSpPr>
      <xdr:pic>
        <xdr:nvPicPr>
          <xdr:cNvPr id="3" name="Billede 2">
            <a:extLst>
              <a:ext uri="{FF2B5EF4-FFF2-40B4-BE49-F238E27FC236}">
                <a16:creationId xmlns:a16="http://schemas.microsoft.com/office/drawing/2014/main" id="{44E03267-D419-692A-221E-C45500940B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944225" y="1409700"/>
            <a:ext cx="5772956" cy="7859222"/>
          </a:xfrm>
          <a:prstGeom prst="rect">
            <a:avLst/>
          </a:prstGeom>
        </xdr:spPr>
      </xdr:pic>
      <xdr:pic>
        <xdr:nvPicPr>
          <xdr:cNvPr id="4" name="Billede 3">
            <a:extLst>
              <a:ext uri="{FF2B5EF4-FFF2-40B4-BE49-F238E27FC236}">
                <a16:creationId xmlns:a16="http://schemas.microsoft.com/office/drawing/2014/main" id="{F60C2E62-139E-30D6-6669-8B6919400B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925175" y="9182100"/>
            <a:ext cx="5782482" cy="6630325"/>
          </a:xfrm>
          <a:prstGeom prst="rect">
            <a:avLst/>
          </a:prstGeom>
        </xdr:spPr>
      </xdr:pic>
      <xdr:pic>
        <xdr:nvPicPr>
          <xdr:cNvPr id="5" name="Billede 4">
            <a:extLst>
              <a:ext uri="{FF2B5EF4-FFF2-40B4-BE49-F238E27FC236}">
                <a16:creationId xmlns:a16="http://schemas.microsoft.com/office/drawing/2014/main" id="{75683583-30BC-4BB9-CB9B-6E55A08FA9A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t="4511"/>
          <a:stretch/>
        </xdr:blipFill>
        <xdr:spPr>
          <a:xfrm>
            <a:off x="10925175" y="15382875"/>
            <a:ext cx="5772956" cy="2419704"/>
          </a:xfrm>
          <a:prstGeom prst="rect">
            <a:avLst/>
          </a:prstGeom>
        </xdr:spPr>
      </xdr:pic>
    </xdr:grpSp>
    <xdr:clientData/>
  </xdr:twoCellAnchor>
  <xdr:twoCellAnchor editAs="oneCell">
    <xdr:from>
      <xdr:col>20</xdr:col>
      <xdr:colOff>353786</xdr:colOff>
      <xdr:row>6</xdr:row>
      <xdr:rowOff>112098</xdr:rowOff>
    </xdr:from>
    <xdr:to>
      <xdr:col>29</xdr:col>
      <xdr:colOff>439640</xdr:colOff>
      <xdr:row>15</xdr:row>
      <xdr:rowOff>47741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C6957-0762-0566-1AEA-561127ECE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396257" y="1322333"/>
          <a:ext cx="5531913" cy="2898422"/>
        </a:xfrm>
        <a:prstGeom prst="rect">
          <a:avLst/>
        </a:prstGeom>
      </xdr:spPr>
    </xdr:pic>
    <xdr:clientData/>
  </xdr:twoCellAnchor>
  <xdr:twoCellAnchor editAs="oneCell">
    <xdr:from>
      <xdr:col>20</xdr:col>
      <xdr:colOff>553931</xdr:colOff>
      <xdr:row>19</xdr:row>
      <xdr:rowOff>217714</xdr:rowOff>
    </xdr:from>
    <xdr:to>
      <xdr:col>30</xdr:col>
      <xdr:colOff>599373</xdr:colOff>
      <xdr:row>32</xdr:row>
      <xdr:rowOff>190383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EDCC76-484D-4E20-49FE-A2BAAA894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395989" y="4782387"/>
          <a:ext cx="6126788" cy="3686686"/>
        </a:xfrm>
        <a:prstGeom prst="rect">
          <a:avLst/>
        </a:prstGeom>
      </xdr:spPr>
    </xdr:pic>
    <xdr:clientData/>
  </xdr:twoCellAnchor>
  <xdr:twoCellAnchor editAs="oneCell">
    <xdr:from>
      <xdr:col>21</xdr:col>
      <xdr:colOff>97940</xdr:colOff>
      <xdr:row>33</xdr:row>
      <xdr:rowOff>131884</xdr:rowOff>
    </xdr:from>
    <xdr:to>
      <xdr:col>29</xdr:col>
      <xdr:colOff>346798</xdr:colOff>
      <xdr:row>38</xdr:row>
      <xdr:rowOff>19867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3AABDB3-7876-4615-D0A8-6454C071F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548132" y="8572499"/>
          <a:ext cx="5113935" cy="1107184"/>
        </a:xfrm>
        <a:prstGeom prst="rect">
          <a:avLst/>
        </a:prstGeom>
      </xdr:spPr>
    </xdr:pic>
    <xdr:clientData/>
  </xdr:twoCellAnchor>
  <xdr:twoCellAnchor editAs="oneCell">
    <xdr:from>
      <xdr:col>21</xdr:col>
      <xdr:colOff>116688</xdr:colOff>
      <xdr:row>38</xdr:row>
      <xdr:rowOff>67944</xdr:rowOff>
    </xdr:from>
    <xdr:to>
      <xdr:col>30</xdr:col>
      <xdr:colOff>341225</xdr:colOff>
      <xdr:row>59</xdr:row>
      <xdr:rowOff>187734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7343E32-1C51-2020-8D03-8DFA19FC8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566880" y="9732156"/>
          <a:ext cx="5697749" cy="4296137"/>
        </a:xfrm>
        <a:prstGeom prst="rect">
          <a:avLst/>
        </a:prstGeom>
      </xdr:spPr>
    </xdr:pic>
    <xdr:clientData/>
  </xdr:twoCellAnchor>
  <xdr:twoCellAnchor>
    <xdr:from>
      <xdr:col>17</xdr:col>
      <xdr:colOff>489858</xdr:colOff>
      <xdr:row>1</xdr:row>
      <xdr:rowOff>95249</xdr:rowOff>
    </xdr:from>
    <xdr:to>
      <xdr:col>18</xdr:col>
      <xdr:colOff>525523</xdr:colOff>
      <xdr:row>3</xdr:row>
      <xdr:rowOff>155220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D8518AD-8812-602D-3574-9825E370A81D}"/>
            </a:ext>
          </a:extLst>
        </xdr:cNvPr>
        <xdr:cNvGrpSpPr/>
      </xdr:nvGrpSpPr>
      <xdr:grpSpPr>
        <a:xfrm>
          <a:off x="21153505" y="296955"/>
          <a:ext cx="3150900" cy="463383"/>
          <a:chOff x="1757632" y="6121723"/>
          <a:chExt cx="3151701" cy="468185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98D5AD5-3095-327B-FD43-4165A15EF00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57632" y="6126324"/>
            <a:ext cx="742304" cy="3711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785CF336-F317-35F8-FD99-E3D4DCF659A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99936" y="6186395"/>
            <a:ext cx="1194707" cy="29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269B052E-EC09-7079-56AB-16962A7580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14430" y="6121723"/>
            <a:ext cx="794903" cy="468185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77F6806F-9310-7748-6387-F749ED2C12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09284" y="6187729"/>
            <a:ext cx="305146" cy="30514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760974</xdr:colOff>
      <xdr:row>5</xdr:row>
      <xdr:rowOff>38390</xdr:rowOff>
    </xdr:from>
    <xdr:to>
      <xdr:col>10</xdr:col>
      <xdr:colOff>163430</xdr:colOff>
      <xdr:row>16</xdr:row>
      <xdr:rowOff>8158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B1506-22A5-4FF0-BB39-1906B5CF1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nvironment\PHH%20working%20folder\N2O%20formula%20(version%202).xlsx" TargetMode="External"/><Relationship Id="rId1" Type="http://schemas.openxmlformats.org/officeDocument/2006/relationships/externalLinkPath" Target="file:///\\192.168.152.6\unisense$\Environment\PHH%20working%20folder\N2O%20formula%20(version%2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2O Emission- Bottom Aeration"/>
      <sheetName val="N2O Emission - Surface Aeration"/>
      <sheetName val="Aeration Field Size"/>
      <sheetName val="N2O Emission - Surface Aera (2)"/>
    </sheetNames>
    <sheetDataSet>
      <sheetData sheetId="0">
        <row r="7">
          <cell r="F7">
            <v>2.47E-2</v>
          </cell>
        </row>
        <row r="8">
          <cell r="F8">
            <v>2675</v>
          </cell>
        </row>
        <row r="9">
          <cell r="F9">
            <v>2.9999999999999997E-4</v>
          </cell>
        </row>
        <row r="10">
          <cell r="F10">
            <v>8.3139999999999993E-5</v>
          </cell>
        </row>
        <row r="11">
          <cell r="F11">
            <v>3</v>
          </cell>
        </row>
        <row r="12">
          <cell r="F12">
            <v>25</v>
          </cell>
        </row>
        <row r="13">
          <cell r="F13">
            <v>12.14</v>
          </cell>
        </row>
        <row r="15">
          <cell r="F15">
            <v>0.02</v>
          </cell>
        </row>
        <row r="16">
          <cell r="F16">
            <v>136.79999999999998</v>
          </cell>
        </row>
        <row r="17">
          <cell r="F17">
            <v>3283.2</v>
          </cell>
        </row>
        <row r="18">
          <cell r="F18">
            <v>3.7999999999999992E-2</v>
          </cell>
        </row>
        <row r="19">
          <cell r="F19">
            <v>1268.75</v>
          </cell>
        </row>
        <row r="20">
          <cell r="F20">
            <v>3.87</v>
          </cell>
        </row>
        <row r="21">
          <cell r="F21">
            <v>4910.0625</v>
          </cell>
        </row>
        <row r="23">
          <cell r="F23">
            <v>0.1</v>
          </cell>
        </row>
        <row r="26">
          <cell r="F26">
            <v>891</v>
          </cell>
        </row>
        <row r="29">
          <cell r="F29">
            <v>3.7011670080252614E-2</v>
          </cell>
        </row>
        <row r="30">
          <cell r="F30">
            <v>1.1391075977613749</v>
          </cell>
        </row>
        <row r="31">
          <cell r="F31">
            <v>2.9950738916256151E-5</v>
          </cell>
        </row>
        <row r="32">
          <cell r="F32">
            <v>2.0702292294198816</v>
          </cell>
        </row>
        <row r="33">
          <cell r="F33">
            <v>1.7181488148326109</v>
          </cell>
        </row>
        <row r="36">
          <cell r="F36">
            <v>1.3637231530260634E-2</v>
          </cell>
        </row>
        <row r="37">
          <cell r="F37">
            <v>6.6959659140550354E-2</v>
          </cell>
        </row>
        <row r="41">
          <cell r="F41">
            <v>0.29920990782453855</v>
          </cell>
        </row>
        <row r="42">
          <cell r="F42">
            <v>0.26659602787166387</v>
          </cell>
        </row>
      </sheetData>
      <sheetData sheetId="1"/>
      <sheetData sheetId="2"/>
      <sheetData sheetId="3">
        <row r="9">
          <cell r="F9">
            <v>22</v>
          </cell>
        </row>
        <row r="10">
          <cell r="F10">
            <v>66</v>
          </cell>
        </row>
        <row r="11">
          <cell r="F11">
            <v>1.8</v>
          </cell>
        </row>
        <row r="12">
          <cell r="F12">
            <v>4000</v>
          </cell>
        </row>
        <row r="13">
          <cell r="F13">
            <v>0.1</v>
          </cell>
        </row>
        <row r="21">
          <cell r="F21">
            <v>20</v>
          </cell>
        </row>
        <row r="22">
          <cell r="F22">
            <v>0.9</v>
          </cell>
        </row>
        <row r="23">
          <cell r="F23">
            <v>0.95</v>
          </cell>
        </row>
        <row r="24">
          <cell r="F24">
            <v>1</v>
          </cell>
        </row>
        <row r="25">
          <cell r="F25">
            <v>1.7700000000000001E-9</v>
          </cell>
        </row>
        <row r="26">
          <cell r="F26">
            <v>2.1200000000000001E-9</v>
          </cell>
        </row>
        <row r="27">
          <cell r="F27">
            <v>0</v>
          </cell>
        </row>
        <row r="28">
          <cell r="F28">
            <v>9.0324000000000012E-3</v>
          </cell>
        </row>
        <row r="29">
          <cell r="F29">
            <v>8.830014399999999E-3</v>
          </cell>
        </row>
        <row r="32">
          <cell r="F32">
            <v>118.8</v>
          </cell>
        </row>
        <row r="33">
          <cell r="F33">
            <v>104.12157249080686</v>
          </cell>
        </row>
        <row r="34">
          <cell r="F34">
            <v>2.9479445834994014</v>
          </cell>
        </row>
        <row r="35">
          <cell r="F35">
            <v>2.6936304815904446</v>
          </cell>
        </row>
        <row r="36">
          <cell r="F36">
            <v>1077.4521926361779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0BCE-7CA6-44D8-AAF8-9EA6DE9B9DA2}">
  <sheetPr>
    <tabColor theme="1"/>
  </sheetPr>
  <dimension ref="A1:T44"/>
  <sheetViews>
    <sheetView showGridLines="0" tabSelected="1" zoomScale="85" zoomScaleNormal="85" workbookViewId="0">
      <selection activeCell="N36" sqref="N36"/>
    </sheetView>
  </sheetViews>
  <sheetFormatPr defaultRowHeight="15" x14ac:dyDescent="0.25"/>
  <cols>
    <col min="1" max="1" width="22" customWidth="1"/>
    <col min="2" max="2" width="14" customWidth="1"/>
    <col min="3" max="3" width="21.5703125" bestFit="1" customWidth="1"/>
    <col min="4" max="4" width="25.7109375" bestFit="1" customWidth="1"/>
    <col min="5" max="5" width="46.7109375" customWidth="1"/>
    <col min="6" max="6" width="15.85546875" customWidth="1"/>
    <col min="12" max="12" width="22.7109375" bestFit="1" customWidth="1"/>
    <col min="14" max="14" width="33.42578125" customWidth="1"/>
    <col min="15" max="15" width="6.42578125" bestFit="1" customWidth="1"/>
    <col min="16" max="16" width="21.5703125" bestFit="1" customWidth="1"/>
    <col min="17" max="17" width="25.7109375" bestFit="1" customWidth="1"/>
    <col min="18" max="18" width="46.7109375" customWidth="1"/>
    <col min="19" max="19" width="23.85546875" customWidth="1"/>
  </cols>
  <sheetData>
    <row r="1" spans="1:19" ht="15.75" x14ac:dyDescent="0.25">
      <c r="A1" s="27"/>
      <c r="B1" s="27"/>
      <c r="C1" s="27"/>
      <c r="D1" s="81" t="s">
        <v>99</v>
      </c>
      <c r="E1" s="27"/>
      <c r="G1" s="27"/>
      <c r="P1" s="27"/>
      <c r="Q1" s="27"/>
      <c r="R1" s="27"/>
      <c r="S1" s="27"/>
    </row>
    <row r="2" spans="1:19" ht="15.75" x14ac:dyDescent="0.25">
      <c r="A2" s="27"/>
      <c r="B2" s="27"/>
      <c r="C2" s="27"/>
      <c r="D2" s="62" t="s">
        <v>77</v>
      </c>
      <c r="E2" s="27"/>
      <c r="F2" s="27"/>
      <c r="G2" s="27"/>
      <c r="P2" s="27"/>
      <c r="Q2" s="62" t="s">
        <v>77</v>
      </c>
      <c r="R2" s="27"/>
      <c r="S2" s="27"/>
    </row>
    <row r="3" spans="1:19" ht="15.75" x14ac:dyDescent="0.25">
      <c r="A3" s="27"/>
      <c r="B3" s="27"/>
      <c r="C3" s="27"/>
      <c r="D3" s="63" t="s">
        <v>78</v>
      </c>
      <c r="E3" s="27"/>
      <c r="F3" s="27"/>
      <c r="G3" s="27"/>
      <c r="P3" s="27"/>
      <c r="Q3" s="63" t="s">
        <v>78</v>
      </c>
      <c r="R3" s="27"/>
      <c r="S3" s="27"/>
    </row>
    <row r="4" spans="1:19" ht="15.75" x14ac:dyDescent="0.25">
      <c r="A4" s="27"/>
      <c r="B4" s="27"/>
      <c r="C4" s="27"/>
      <c r="D4" s="4" t="s">
        <v>76</v>
      </c>
      <c r="E4" s="27"/>
      <c r="F4" s="27"/>
      <c r="G4" s="27"/>
      <c r="P4" s="27"/>
      <c r="Q4" s="4" t="s">
        <v>76</v>
      </c>
      <c r="R4" s="27"/>
      <c r="S4" s="27"/>
    </row>
    <row r="5" spans="1:19" ht="15.75" x14ac:dyDescent="0.25">
      <c r="A5" s="27"/>
      <c r="B5" s="27"/>
      <c r="C5" s="27"/>
      <c r="D5" s="27"/>
      <c r="E5" s="27"/>
      <c r="F5" s="27"/>
      <c r="G5" s="27"/>
      <c r="P5" s="27"/>
      <c r="Q5" s="27"/>
      <c r="R5" s="27"/>
      <c r="S5" s="27"/>
    </row>
    <row r="6" spans="1:19" ht="15.75" x14ac:dyDescent="0.25">
      <c r="A6" s="27"/>
      <c r="B6" s="27"/>
      <c r="C6" s="18" t="s">
        <v>79</v>
      </c>
      <c r="D6" s="27"/>
      <c r="E6" s="27"/>
      <c r="F6" s="27"/>
      <c r="G6" s="27"/>
      <c r="P6" s="18" t="s">
        <v>80</v>
      </c>
      <c r="Q6" s="27"/>
      <c r="R6" s="27"/>
      <c r="S6" s="27"/>
    </row>
    <row r="7" spans="1:19" ht="16.5" thickBot="1" x14ac:dyDescent="0.3">
      <c r="A7" s="27"/>
      <c r="B7" s="27"/>
      <c r="C7" s="27"/>
      <c r="D7" s="27"/>
      <c r="E7" s="27"/>
      <c r="F7" s="27"/>
      <c r="G7" s="27"/>
      <c r="Q7" s="27"/>
      <c r="R7" s="27"/>
      <c r="S7" s="27"/>
    </row>
    <row r="8" spans="1:19" ht="16.5" thickBot="1" x14ac:dyDescent="0.3">
      <c r="A8" s="27"/>
      <c r="B8" s="27"/>
      <c r="C8" s="12" t="s">
        <v>0</v>
      </c>
      <c r="D8" s="13" t="s">
        <v>1</v>
      </c>
      <c r="E8" s="14" t="s">
        <v>12</v>
      </c>
      <c r="F8" s="15" t="s">
        <v>2</v>
      </c>
      <c r="G8" s="27"/>
      <c r="P8" s="12" t="s">
        <v>0</v>
      </c>
      <c r="Q8" s="13" t="s">
        <v>1</v>
      </c>
      <c r="R8" s="14" t="s">
        <v>12</v>
      </c>
      <c r="S8" s="15" t="s">
        <v>2</v>
      </c>
    </row>
    <row r="9" spans="1:19" ht="18.75" x14ac:dyDescent="0.25">
      <c r="A9" s="27"/>
      <c r="B9" s="27"/>
      <c r="C9" s="19" t="s">
        <v>53</v>
      </c>
      <c r="D9" s="16" t="s">
        <v>3</v>
      </c>
      <c r="E9" s="17" t="s">
        <v>6</v>
      </c>
      <c r="F9" s="21">
        <v>22</v>
      </c>
      <c r="G9" s="27"/>
      <c r="P9" s="19" t="s">
        <v>53</v>
      </c>
      <c r="Q9" s="16" t="s">
        <v>3</v>
      </c>
      <c r="R9" s="17" t="s">
        <v>6</v>
      </c>
      <c r="S9" s="21">
        <v>22</v>
      </c>
    </row>
    <row r="10" spans="1:19" ht="18" x14ac:dyDescent="0.25">
      <c r="A10" s="27"/>
      <c r="B10" s="27"/>
      <c r="C10" s="20" t="s">
        <v>22</v>
      </c>
      <c r="D10" s="4" t="s">
        <v>23</v>
      </c>
      <c r="E10" s="11" t="s">
        <v>34</v>
      </c>
      <c r="F10" s="22">
        <v>66</v>
      </c>
      <c r="G10" s="27"/>
      <c r="P10" s="20" t="s">
        <v>11</v>
      </c>
      <c r="Q10" s="4" t="s">
        <v>3</v>
      </c>
      <c r="R10" s="11" t="s">
        <v>55</v>
      </c>
      <c r="S10" s="29">
        <v>20</v>
      </c>
    </row>
    <row r="11" spans="1:19" ht="33" x14ac:dyDescent="0.35">
      <c r="A11" s="27"/>
      <c r="B11" s="27"/>
      <c r="C11" s="20" t="s">
        <v>24</v>
      </c>
      <c r="D11" s="4" t="s">
        <v>52</v>
      </c>
      <c r="E11" s="11" t="s">
        <v>25</v>
      </c>
      <c r="F11" s="22">
        <v>1.8</v>
      </c>
      <c r="G11" s="27"/>
      <c r="P11" s="20" t="s">
        <v>28</v>
      </c>
      <c r="Q11" s="4" t="s">
        <v>56</v>
      </c>
      <c r="R11" s="11" t="s">
        <v>30</v>
      </c>
      <c r="S11" s="29">
        <v>1</v>
      </c>
    </row>
    <row r="12" spans="1:19" ht="31.5" x14ac:dyDescent="0.25">
      <c r="A12" s="27"/>
      <c r="B12" s="27"/>
      <c r="C12" s="20" t="s">
        <v>70</v>
      </c>
      <c r="D12" s="4" t="s">
        <v>9</v>
      </c>
      <c r="E12" s="11" t="s">
        <v>31</v>
      </c>
      <c r="F12" s="23">
        <v>4000</v>
      </c>
      <c r="G12" s="27"/>
      <c r="P12" s="20" t="s">
        <v>29</v>
      </c>
      <c r="Q12" s="4" t="s">
        <v>56</v>
      </c>
      <c r="R12" s="11" t="s">
        <v>35</v>
      </c>
      <c r="S12" s="29">
        <v>0.95</v>
      </c>
    </row>
    <row r="13" spans="1:19" ht="47.25" x14ac:dyDescent="0.25">
      <c r="A13" s="27"/>
      <c r="B13" s="27"/>
      <c r="C13" s="20" t="s">
        <v>113</v>
      </c>
      <c r="D13" s="4" t="s">
        <v>100</v>
      </c>
      <c r="E13" s="11" t="s">
        <v>114</v>
      </c>
      <c r="F13" s="29">
        <v>2.9999999999999997E-4</v>
      </c>
      <c r="G13" s="27"/>
      <c r="P13" s="20"/>
      <c r="Q13" s="4"/>
      <c r="R13" s="11"/>
      <c r="S13" s="29"/>
    </row>
    <row r="14" spans="1:19" ht="32.25" thickBot="1" x14ac:dyDescent="0.3">
      <c r="A14" s="27"/>
      <c r="B14" s="27"/>
      <c r="C14" s="24" t="s">
        <v>57</v>
      </c>
      <c r="D14" s="9" t="s">
        <v>100</v>
      </c>
      <c r="E14" s="25" t="s">
        <v>75</v>
      </c>
      <c r="F14" s="26">
        <v>0.1</v>
      </c>
      <c r="G14" s="27"/>
      <c r="P14" s="20" t="s">
        <v>32</v>
      </c>
      <c r="Q14" s="4" t="s">
        <v>56</v>
      </c>
      <c r="R14" s="11" t="s">
        <v>33</v>
      </c>
      <c r="S14" s="29">
        <v>1</v>
      </c>
    </row>
    <row r="15" spans="1:19" ht="20.25" thickBot="1" x14ac:dyDescent="0.4">
      <c r="A15" s="27"/>
      <c r="B15" s="27"/>
      <c r="C15" s="12" t="s">
        <v>4</v>
      </c>
      <c r="D15" s="13" t="s">
        <v>1</v>
      </c>
      <c r="E15" s="14" t="s">
        <v>12</v>
      </c>
      <c r="F15" s="15" t="s">
        <v>2</v>
      </c>
      <c r="G15" s="27"/>
      <c r="P15" s="20" t="s">
        <v>62</v>
      </c>
      <c r="Q15" s="4" t="s">
        <v>64</v>
      </c>
      <c r="R15" s="11" t="s">
        <v>38</v>
      </c>
      <c r="S15" s="68">
        <f>(14.65-0.41*T_standard_2+0.0049*T_standard_2^2+0.0000778*T_standard_2^3)/1000</f>
        <v>9.0324000000000012E-3</v>
      </c>
    </row>
    <row r="16" spans="1:19" ht="20.25" thickBot="1" x14ac:dyDescent="0.4">
      <c r="A16" s="27"/>
      <c r="B16" s="27"/>
      <c r="C16" s="19" t="s">
        <v>71</v>
      </c>
      <c r="D16" s="9" t="s">
        <v>100</v>
      </c>
      <c r="E16" s="17" t="s">
        <v>75</v>
      </c>
      <c r="F16" s="41">
        <v>0.01</v>
      </c>
      <c r="G16" s="27"/>
      <c r="P16" s="24" t="s">
        <v>63</v>
      </c>
      <c r="Q16" s="9" t="s">
        <v>64</v>
      </c>
      <c r="R16" s="25" t="s">
        <v>38</v>
      </c>
      <c r="S16" s="69">
        <f>(14.65-0.41*T_process_2+0.0049*T_process_2^2+0.0000778*T_process_2^3)/1000</f>
        <v>8.830014399999999E-3</v>
      </c>
    </row>
    <row r="17" spans="1:20" ht="19.5" x14ac:dyDescent="0.35">
      <c r="A17" s="27"/>
      <c r="B17" s="27"/>
      <c r="C17" s="39" t="s">
        <v>10</v>
      </c>
      <c r="D17" s="40" t="s">
        <v>7</v>
      </c>
      <c r="E17" s="45" t="s">
        <v>74</v>
      </c>
      <c r="F17" s="46">
        <v>3</v>
      </c>
      <c r="G17" s="27"/>
    </row>
    <row r="18" spans="1:20" ht="18" x14ac:dyDescent="0.25">
      <c r="A18" s="27"/>
      <c r="B18" s="27"/>
      <c r="C18" s="7" t="s">
        <v>18</v>
      </c>
      <c r="D18" s="5" t="s">
        <v>8</v>
      </c>
      <c r="E18" s="11" t="s">
        <v>21</v>
      </c>
      <c r="F18" s="47">
        <f>18*9</f>
        <v>162</v>
      </c>
      <c r="G18" s="27"/>
      <c r="P18" s="18" t="s">
        <v>86</v>
      </c>
      <c r="Q18" s="58"/>
      <c r="R18" s="27"/>
      <c r="S18" s="35"/>
    </row>
    <row r="19" spans="1:20" ht="18.75" x14ac:dyDescent="0.35">
      <c r="A19" s="27"/>
      <c r="B19" s="27"/>
      <c r="C19" s="7" t="s">
        <v>19</v>
      </c>
      <c r="D19" s="5" t="s">
        <v>5</v>
      </c>
      <c r="E19" s="11" t="s">
        <v>16</v>
      </c>
      <c r="F19" s="47">
        <v>5.5</v>
      </c>
      <c r="G19" s="27"/>
      <c r="P19" s="33"/>
      <c r="Q19" s="58"/>
      <c r="R19" s="27"/>
      <c r="S19" s="35"/>
    </row>
    <row r="20" spans="1:20" ht="20.25" thickBot="1" x14ac:dyDescent="0.4">
      <c r="A20" s="27"/>
      <c r="B20" s="27"/>
      <c r="C20" s="8" t="s">
        <v>20</v>
      </c>
      <c r="D20" s="6" t="s">
        <v>9</v>
      </c>
      <c r="E20" s="25" t="s">
        <v>17</v>
      </c>
      <c r="F20" s="48">
        <f>F18*F19</f>
        <v>891</v>
      </c>
      <c r="G20" s="27"/>
      <c r="P20" s="20" t="s">
        <v>61</v>
      </c>
      <c r="Q20" s="4" t="s">
        <v>64</v>
      </c>
      <c r="R20" s="11" t="s">
        <v>39</v>
      </c>
      <c r="S20" s="70" t="s">
        <v>88</v>
      </c>
    </row>
    <row r="21" spans="1:20" ht="19.5" thickBot="1" x14ac:dyDescent="0.3">
      <c r="A21" s="27"/>
      <c r="B21" s="27"/>
      <c r="C21" s="1" t="s">
        <v>0</v>
      </c>
      <c r="D21" s="2" t="s">
        <v>1</v>
      </c>
      <c r="E21" s="10" t="s">
        <v>12</v>
      </c>
      <c r="F21" s="3" t="s">
        <v>2</v>
      </c>
      <c r="G21" s="27"/>
      <c r="P21" s="20" t="s">
        <v>48</v>
      </c>
      <c r="Q21" s="4" t="s">
        <v>65</v>
      </c>
      <c r="R21" s="11" t="s">
        <v>44</v>
      </c>
      <c r="S21" s="76" t="s">
        <v>84</v>
      </c>
    </row>
    <row r="22" spans="1:20" ht="18" x14ac:dyDescent="0.25">
      <c r="A22" s="27"/>
      <c r="B22" s="27"/>
      <c r="C22" s="19" t="s">
        <v>11</v>
      </c>
      <c r="D22" s="16" t="s">
        <v>3</v>
      </c>
      <c r="E22" s="17" t="s">
        <v>55</v>
      </c>
      <c r="F22" s="28">
        <v>20</v>
      </c>
      <c r="G22" s="27"/>
      <c r="P22" s="72"/>
      <c r="Q22" s="73"/>
      <c r="R22" s="71" t="s">
        <v>85</v>
      </c>
      <c r="S22" s="31" t="e" cm="1">
        <f t="array" ref="S22">-SLOPE(LN(R25:R27),P25:P27)</f>
        <v>#VALUE!</v>
      </c>
      <c r="T22" t="s">
        <v>98</v>
      </c>
    </row>
    <row r="23" spans="1:20" ht="31.5" x14ac:dyDescent="0.25">
      <c r="A23" s="27"/>
      <c r="B23" s="27"/>
      <c r="C23" s="20" t="s">
        <v>28</v>
      </c>
      <c r="D23" s="4" t="s">
        <v>56</v>
      </c>
      <c r="E23" s="11" t="s">
        <v>30</v>
      </c>
      <c r="F23" s="29">
        <v>1</v>
      </c>
      <c r="G23" s="27"/>
      <c r="P23" s="74" t="s">
        <v>82</v>
      </c>
      <c r="Q23" s="75" t="s">
        <v>96</v>
      </c>
      <c r="R23" s="75" t="s">
        <v>95</v>
      </c>
      <c r="S23" s="35"/>
    </row>
    <row r="24" spans="1:20" ht="33" x14ac:dyDescent="0.35">
      <c r="A24" s="27"/>
      <c r="B24" s="27"/>
      <c r="C24" s="20" t="s">
        <v>29</v>
      </c>
      <c r="D24" s="4" t="s">
        <v>56</v>
      </c>
      <c r="E24" s="11" t="s">
        <v>35</v>
      </c>
      <c r="F24" s="29">
        <v>0.95</v>
      </c>
      <c r="G24" s="27"/>
      <c r="P24" s="44" t="s">
        <v>81</v>
      </c>
      <c r="Q24" s="78" t="s">
        <v>64</v>
      </c>
      <c r="R24" s="78" t="s">
        <v>64</v>
      </c>
      <c r="S24" s="35"/>
    </row>
    <row r="25" spans="1:20" ht="31.5" x14ac:dyDescent="0.25">
      <c r="A25" s="27"/>
      <c r="B25" s="27"/>
      <c r="C25" s="20" t="s">
        <v>32</v>
      </c>
      <c r="D25" s="4" t="s">
        <v>56</v>
      </c>
      <c r="E25" s="11" t="s">
        <v>33</v>
      </c>
      <c r="F25" s="29">
        <v>1</v>
      </c>
      <c r="G25" s="27"/>
      <c r="P25" s="79" t="s">
        <v>83</v>
      </c>
      <c r="Q25" s="79" t="s">
        <v>83</v>
      </c>
      <c r="R25" s="80" t="s">
        <v>83</v>
      </c>
      <c r="S25" s="35"/>
    </row>
    <row r="26" spans="1:20" ht="18.75" x14ac:dyDescent="0.25">
      <c r="A26" s="27"/>
      <c r="C26" s="20" t="s">
        <v>58</v>
      </c>
      <c r="D26" s="4" t="s">
        <v>59</v>
      </c>
      <c r="E26" s="11" t="s">
        <v>46</v>
      </c>
      <c r="F26" s="29">
        <f>1.77*10^-9</f>
        <v>1.7700000000000001E-9</v>
      </c>
      <c r="G26" s="27"/>
      <c r="P26" s="79" t="s">
        <v>83</v>
      </c>
      <c r="Q26" s="79" t="s">
        <v>83</v>
      </c>
      <c r="R26" s="80" t="s">
        <v>83</v>
      </c>
    </row>
    <row r="27" spans="1:20" ht="18.75" x14ac:dyDescent="0.25">
      <c r="A27" s="27"/>
      <c r="C27" s="20" t="s">
        <v>60</v>
      </c>
      <c r="D27" s="4" t="s">
        <v>59</v>
      </c>
      <c r="E27" s="11" t="s">
        <v>46</v>
      </c>
      <c r="F27" s="29">
        <f>2.12*10^-9</f>
        <v>2.1200000000000001E-9</v>
      </c>
      <c r="G27" s="27"/>
      <c r="P27" s="79" t="s">
        <v>83</v>
      </c>
      <c r="Q27" s="79" t="s">
        <v>83</v>
      </c>
      <c r="R27" s="80" t="s">
        <v>83</v>
      </c>
    </row>
    <row r="28" spans="1:20" ht="18.75" x14ac:dyDescent="0.25">
      <c r="A28" s="27"/>
      <c r="C28" s="20" t="s">
        <v>61</v>
      </c>
      <c r="D28" s="4" t="s">
        <v>40</v>
      </c>
      <c r="E28" s="11" t="s">
        <v>39</v>
      </c>
      <c r="F28" s="64">
        <v>0</v>
      </c>
      <c r="G28" s="27"/>
    </row>
    <row r="29" spans="1:20" ht="20.25" thickBot="1" x14ac:dyDescent="0.4">
      <c r="A29" s="27"/>
      <c r="C29" s="20" t="s">
        <v>62</v>
      </c>
      <c r="D29" s="4" t="s">
        <v>64</v>
      </c>
      <c r="E29" s="11" t="s">
        <v>38</v>
      </c>
      <c r="F29" s="60">
        <f>(14.65-0.41*T_standard+0.0049*T_standard^2+0.0000778*T_standard^3)/1000</f>
        <v>9.0324000000000012E-3</v>
      </c>
      <c r="G29" s="27"/>
      <c r="P29" s="18" t="s">
        <v>87</v>
      </c>
      <c r="Q29" s="27"/>
      <c r="R29" s="27"/>
      <c r="S29" s="27"/>
    </row>
    <row r="30" spans="1:20" ht="20.25" thickBot="1" x14ac:dyDescent="0.4">
      <c r="A30" s="27"/>
      <c r="C30" s="24" t="s">
        <v>63</v>
      </c>
      <c r="D30" s="9" t="s">
        <v>64</v>
      </c>
      <c r="E30" s="25" t="s">
        <v>38</v>
      </c>
      <c r="F30" s="65">
        <f>(14.65-0.41*T_process+0.0049*T_process^2+0.0000778*T_process^3)/1000</f>
        <v>8.830014399999999E-3</v>
      </c>
      <c r="G30" s="27"/>
      <c r="P30" s="66" t="s">
        <v>50</v>
      </c>
      <c r="Q30" s="66"/>
      <c r="R30" s="66"/>
      <c r="S30" s="67"/>
    </row>
    <row r="31" spans="1:20" ht="20.25" thickBot="1" x14ac:dyDescent="0.4">
      <c r="A31" s="27"/>
      <c r="C31" s="30"/>
      <c r="D31" s="27"/>
      <c r="E31" s="27"/>
      <c r="F31" s="27"/>
      <c r="G31" s="27"/>
      <c r="P31" s="20" t="s">
        <v>94</v>
      </c>
      <c r="Q31" s="4" t="s">
        <v>89</v>
      </c>
      <c r="R31" s="11" t="s">
        <v>90</v>
      </c>
      <c r="S31" s="76" t="s">
        <v>91</v>
      </c>
    </row>
    <row r="32" spans="1:20" ht="19.5" x14ac:dyDescent="0.35">
      <c r="A32" s="27"/>
      <c r="B32" s="55" t="s">
        <v>54</v>
      </c>
      <c r="C32" s="98" t="s">
        <v>50</v>
      </c>
      <c r="D32" s="98"/>
      <c r="E32" s="98"/>
      <c r="F32" s="99"/>
      <c r="G32" s="27"/>
      <c r="R32" s="71" t="s">
        <v>97</v>
      </c>
      <c r="S32" s="61">
        <v>1.234</v>
      </c>
    </row>
    <row r="33" spans="1:20" ht="33" x14ac:dyDescent="0.35">
      <c r="A33" s="27"/>
      <c r="B33" s="49" t="s">
        <v>41</v>
      </c>
      <c r="C33" s="50" t="s">
        <v>26</v>
      </c>
      <c r="D33" s="4" t="s">
        <v>51</v>
      </c>
      <c r="E33" s="11" t="s">
        <v>27</v>
      </c>
      <c r="F33" s="31">
        <f>SAE*P</f>
        <v>118.8</v>
      </c>
      <c r="G33" s="27"/>
      <c r="P33" s="20" t="s">
        <v>61</v>
      </c>
      <c r="Q33" s="4" t="s">
        <v>64</v>
      </c>
      <c r="R33" s="11" t="s">
        <v>93</v>
      </c>
      <c r="S33" s="77">
        <v>2.0100000000000001E-3</v>
      </c>
      <c r="T33" t="s">
        <v>92</v>
      </c>
    </row>
    <row r="34" spans="1:20" ht="19.5" x14ac:dyDescent="0.35">
      <c r="A34" s="27"/>
      <c r="B34" s="49" t="s">
        <v>42</v>
      </c>
      <c r="C34" s="50" t="s">
        <v>36</v>
      </c>
      <c r="D34" s="4" t="s">
        <v>51</v>
      </c>
      <c r="E34" s="11" t="s">
        <v>37</v>
      </c>
      <c r="F34" s="31">
        <f>alpha*F*SOTR*((Beta*C_O2_sat_Tproc-C_O2_Process)/C_O2_sat20)*1.024^(T_process-20)</f>
        <v>115.6906361008965</v>
      </c>
      <c r="G34" s="27"/>
      <c r="P34" s="20" t="s">
        <v>48</v>
      </c>
      <c r="Q34" s="4" t="s">
        <v>65</v>
      </c>
      <c r="R34" s="11" t="s">
        <v>44</v>
      </c>
      <c r="S34" s="31">
        <f>S32/(S16-S33)</f>
        <v>180.93803438303593</v>
      </c>
    </row>
    <row r="35" spans="1:20" ht="18.75" x14ac:dyDescent="0.25">
      <c r="A35" s="27"/>
      <c r="B35" s="49" t="s">
        <v>43</v>
      </c>
      <c r="C35" s="50" t="s">
        <v>48</v>
      </c>
      <c r="D35" s="4" t="s">
        <v>65</v>
      </c>
      <c r="E35" s="11" t="s">
        <v>44</v>
      </c>
      <c r="F35" s="31">
        <f>AOTR/((C_O2_sat_Tproc-C_O2_Process)*V)</f>
        <v>3.2754939816660009</v>
      </c>
      <c r="G35" s="27"/>
    </row>
    <row r="36" spans="1:20" ht="18.75" x14ac:dyDescent="0.25">
      <c r="A36" s="27"/>
      <c r="B36" s="49" t="s">
        <v>45</v>
      </c>
      <c r="C36" s="50" t="s">
        <v>49</v>
      </c>
      <c r="D36" s="4" t="s">
        <v>65</v>
      </c>
      <c r="E36" s="4" t="s">
        <v>44</v>
      </c>
      <c r="F36" s="31">
        <f>KLa_O2_proc*SQRT(D_N2O/D_O2)</f>
        <v>2.9929227573227157</v>
      </c>
      <c r="G36" s="27"/>
    </row>
    <row r="37" spans="1:20" ht="18.75" x14ac:dyDescent="0.35">
      <c r="A37" s="27"/>
      <c r="B37" s="49" t="s">
        <v>47</v>
      </c>
      <c r="C37" s="50" t="s">
        <v>66</v>
      </c>
      <c r="D37" s="4" t="s">
        <v>67</v>
      </c>
      <c r="E37" s="11" t="s">
        <v>68</v>
      </c>
      <c r="F37" s="31">
        <f>KLa_N2O_Tproc*(C_N2P_process-C_N2P_sat)*V</f>
        <v>1193.5775956202992</v>
      </c>
      <c r="G37" s="27"/>
    </row>
    <row r="38" spans="1:20" ht="19.5" thickBot="1" x14ac:dyDescent="0.4">
      <c r="A38" s="27"/>
      <c r="B38" s="43"/>
      <c r="C38" s="51" t="s">
        <v>13</v>
      </c>
      <c r="D38" s="9" t="s">
        <v>14</v>
      </c>
      <c r="E38" s="25" t="s">
        <v>68</v>
      </c>
      <c r="F38" s="32">
        <f>NTR_aerated*24/1000</f>
        <v>28.645862294887181</v>
      </c>
      <c r="G38" s="27"/>
    </row>
    <row r="39" spans="1:20" ht="15.75" x14ac:dyDescent="0.25">
      <c r="A39" s="27"/>
      <c r="B39" s="56"/>
      <c r="C39" s="27"/>
      <c r="D39" s="27"/>
      <c r="E39" s="27"/>
      <c r="F39" s="27"/>
      <c r="G39" s="27"/>
    </row>
    <row r="40" spans="1:20" ht="16.5" thickBot="1" x14ac:dyDescent="0.3">
      <c r="B40" s="42"/>
      <c r="C40" s="33"/>
      <c r="D40" s="33"/>
      <c r="E40" s="37"/>
      <c r="F40" s="27"/>
    </row>
    <row r="41" spans="1:20" ht="15.75" x14ac:dyDescent="0.25">
      <c r="B41" s="55" t="s">
        <v>54</v>
      </c>
      <c r="C41" s="98" t="s">
        <v>73</v>
      </c>
      <c r="D41" s="98"/>
      <c r="E41" s="98"/>
      <c r="F41" s="99"/>
    </row>
    <row r="42" spans="1:20" ht="19.5" thickBot="1" x14ac:dyDescent="0.4">
      <c r="B42" s="52" t="s">
        <v>72</v>
      </c>
      <c r="C42" s="53" t="s">
        <v>13</v>
      </c>
      <c r="D42" s="57" t="s">
        <v>69</v>
      </c>
      <c r="E42" s="25" t="s">
        <v>68</v>
      </c>
      <c r="F42" s="36">
        <f>(kLa_nonaerated*V_nonaerated*(N2O_nonaerated-C_N2P_sat))/1000</f>
        <v>2.5928099999999999E-2</v>
      </c>
    </row>
    <row r="43" spans="1:20" ht="16.5" thickBot="1" x14ac:dyDescent="0.3">
      <c r="C43" s="33"/>
      <c r="D43" s="58"/>
      <c r="E43" s="27"/>
      <c r="F43" s="35"/>
    </row>
    <row r="44" spans="1:20" ht="19.5" thickBot="1" x14ac:dyDescent="0.4">
      <c r="C44" s="34" t="s">
        <v>15</v>
      </c>
      <c r="D44" s="59" t="s">
        <v>69</v>
      </c>
      <c r="E44" s="54" t="s">
        <v>68</v>
      </c>
      <c r="F44" s="38">
        <f>Emission_surface+Emission_no</f>
        <v>28.671790394887182</v>
      </c>
    </row>
  </sheetData>
  <mergeCells count="2">
    <mergeCell ref="C32:F32"/>
    <mergeCell ref="C41:F41"/>
  </mergeCells>
  <phoneticPr fontId="2" type="noConversion"/>
  <pageMargins left="0.7" right="0.7" top="0.75" bottom="0.75" header="0.3" footer="0.3"/>
  <ignoredErrors>
    <ignoredError sqref="S22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F2D2-01A4-4338-8E2D-A5625AEDB593}">
  <dimension ref="A1:L445"/>
  <sheetViews>
    <sheetView showGridLines="0" zoomScale="115" zoomScaleNormal="115" workbookViewId="0">
      <selection activeCell="L13" sqref="L13"/>
    </sheetView>
  </sheetViews>
  <sheetFormatPr defaultRowHeight="15" x14ac:dyDescent="0.25"/>
  <cols>
    <col min="1" max="1" width="17.28515625" style="82" customWidth="1"/>
    <col min="2" max="2" width="12.5703125" style="82" bestFit="1" customWidth="1"/>
    <col min="3" max="3" width="9.140625" style="82"/>
    <col min="4" max="4" width="12.7109375" style="82" bestFit="1" customWidth="1"/>
    <col min="5" max="5" width="13" style="82" customWidth="1"/>
    <col min="6" max="16384" width="9.140625" style="82"/>
  </cols>
  <sheetData>
    <row r="1" spans="1:12" x14ac:dyDescent="0.25">
      <c r="A1" s="94" t="s">
        <v>101</v>
      </c>
      <c r="B1" s="94" t="s">
        <v>82</v>
      </c>
      <c r="C1" s="94" t="s">
        <v>103</v>
      </c>
      <c r="D1" s="91" t="s">
        <v>102</v>
      </c>
      <c r="E1" s="90" t="s">
        <v>110</v>
      </c>
      <c r="L1" s="97" t="s">
        <v>112</v>
      </c>
    </row>
    <row r="2" spans="1:12" ht="18.75" x14ac:dyDescent="0.3">
      <c r="A2" s="95"/>
      <c r="B2" s="96" t="s">
        <v>104</v>
      </c>
      <c r="C2" s="96" t="s">
        <v>106</v>
      </c>
      <c r="D2" s="92" t="s">
        <v>105</v>
      </c>
      <c r="E2" s="93" t="s">
        <v>111</v>
      </c>
    </row>
    <row r="3" spans="1:12" x14ac:dyDescent="0.25">
      <c r="A3" s="83">
        <v>43213.416666666664</v>
      </c>
      <c r="B3" s="84">
        <f>(A3-$A$3)*1440</f>
        <v>0</v>
      </c>
      <c r="C3" s="86">
        <v>5.4252428571428597</v>
      </c>
      <c r="D3" s="85"/>
      <c r="F3" s="88" t="s">
        <v>107</v>
      </c>
      <c r="G3" s="82" t="s">
        <v>108</v>
      </c>
    </row>
    <row r="4" spans="1:12" x14ac:dyDescent="0.25">
      <c r="A4" s="83">
        <f>A3+30/86400</f>
        <v>43213.417013888888</v>
      </c>
      <c r="B4" s="84">
        <f t="shared" ref="B4:B67" si="0">(A4-$A$3)*1440</f>
        <v>0.50000000162981451</v>
      </c>
      <c r="C4" s="86">
        <v>5.4119428571428596</v>
      </c>
      <c r="D4" s="87">
        <f>SLOPE(C3:C7,B3:B7)</f>
        <v>2.2222857070417809E-2</v>
      </c>
      <c r="F4" s="89">
        <f>-MIN(D3:D154)</f>
        <v>1.017440132737947</v>
      </c>
      <c r="G4" s="82" t="s">
        <v>109</v>
      </c>
    </row>
    <row r="5" spans="1:12" ht="18.75" x14ac:dyDescent="0.3">
      <c r="A5" s="83">
        <f t="shared" ref="A5:A68" si="1">A4+30/86400</f>
        <v>43213.417361111111</v>
      </c>
      <c r="B5" s="84">
        <f t="shared" si="0"/>
        <v>1.000000003259629</v>
      </c>
      <c r="C5" s="86">
        <v>5.4138476190476199</v>
      </c>
      <c r="D5" s="87">
        <f>SLOPE(C3:C8,B3:B8)</f>
        <v>3.1274557721185293E-2</v>
      </c>
      <c r="F5" s="88" t="s">
        <v>105</v>
      </c>
    </row>
    <row r="6" spans="1:12" x14ac:dyDescent="0.25">
      <c r="A6" s="83">
        <f t="shared" si="1"/>
        <v>43213.417708333334</v>
      </c>
      <c r="B6" s="84">
        <f t="shared" si="0"/>
        <v>1.5000000048894435</v>
      </c>
      <c r="C6" s="86">
        <v>5.4399523809523798</v>
      </c>
      <c r="D6" s="87">
        <f t="shared" ref="D6:D37" si="2">SLOPE(C3:C9,B3:B9)</f>
        <v>3.8089115522101522E-2</v>
      </c>
      <c r="E6" s="86">
        <f t="shared" ref="E6:E70" si="3">RSQ(C3:C9,B3:B9)</f>
        <v>0.84692601310815507</v>
      </c>
    </row>
    <row r="7" spans="1:12" x14ac:dyDescent="0.25">
      <c r="A7" s="83">
        <f t="shared" si="1"/>
        <v>43213.418055555558</v>
      </c>
      <c r="B7" s="84">
        <f t="shared" si="0"/>
        <v>2.000000006519258</v>
      </c>
      <c r="C7" s="86">
        <v>5.4667952380952398</v>
      </c>
      <c r="D7" s="87">
        <f t="shared" si="2"/>
        <v>5.0858163099527835E-2</v>
      </c>
      <c r="E7" s="86">
        <f t="shared" si="3"/>
        <v>0.97597421101851889</v>
      </c>
    </row>
    <row r="8" spans="1:12" x14ac:dyDescent="0.25">
      <c r="A8" s="83">
        <f t="shared" si="1"/>
        <v>43213.418402777781</v>
      </c>
      <c r="B8" s="84">
        <f t="shared" si="0"/>
        <v>2.5000000081490725</v>
      </c>
      <c r="C8" s="86">
        <v>5.4965714285714302</v>
      </c>
      <c r="D8" s="87">
        <f t="shared" si="2"/>
        <v>5.332074812551494E-2</v>
      </c>
      <c r="E8" s="86">
        <f t="shared" si="3"/>
        <v>0.99159000188096569</v>
      </c>
    </row>
    <row r="9" spans="1:12" x14ac:dyDescent="0.25">
      <c r="A9" s="83">
        <f t="shared" si="1"/>
        <v>43213.418750000004</v>
      </c>
      <c r="B9" s="84">
        <f t="shared" si="0"/>
        <v>3.000000009778887</v>
      </c>
      <c r="C9" s="86">
        <v>5.5289238095238096</v>
      </c>
      <c r="D9" s="87">
        <f t="shared" si="2"/>
        <v>4.8557142698866886E-2</v>
      </c>
      <c r="E9" s="86">
        <f t="shared" si="3"/>
        <v>0.97774961512300451</v>
      </c>
    </row>
    <row r="10" spans="1:12" x14ac:dyDescent="0.25">
      <c r="A10" s="83">
        <f t="shared" si="1"/>
        <v>43213.419097222228</v>
      </c>
      <c r="B10" s="84">
        <f t="shared" si="0"/>
        <v>3.5000000114087015</v>
      </c>
      <c r="C10" s="86">
        <v>5.5536904761904804</v>
      </c>
      <c r="D10" s="87">
        <f t="shared" si="2"/>
        <v>3.8895578104507847E-2</v>
      </c>
      <c r="E10" s="86">
        <f t="shared" si="3"/>
        <v>0.92168202756035478</v>
      </c>
    </row>
    <row r="11" spans="1:12" x14ac:dyDescent="0.25">
      <c r="A11" s="83">
        <f t="shared" si="1"/>
        <v>43213.419444444451</v>
      </c>
      <c r="B11" s="84">
        <f t="shared" si="0"/>
        <v>4.000000013038516</v>
      </c>
      <c r="C11" s="86">
        <v>5.5661428571428599</v>
      </c>
      <c r="D11" s="87">
        <f t="shared" si="2"/>
        <v>2.2520408089856822E-2</v>
      </c>
      <c r="E11" s="86">
        <f t="shared" si="3"/>
        <v>0.64979324144340433</v>
      </c>
    </row>
    <row r="12" spans="1:12" x14ac:dyDescent="0.25">
      <c r="A12" s="83">
        <f t="shared" si="1"/>
        <v>43213.419791666674</v>
      </c>
      <c r="B12" s="84">
        <f t="shared" si="0"/>
        <v>4.5000000146683306</v>
      </c>
      <c r="C12" s="86">
        <v>5.5812809523809603</v>
      </c>
      <c r="D12" s="87">
        <f t="shared" si="2"/>
        <v>5.044217670629351E-4</v>
      </c>
      <c r="E12" s="86">
        <f t="shared" si="3"/>
        <v>5.7507332641185626E-4</v>
      </c>
    </row>
    <row r="13" spans="1:12" x14ac:dyDescent="0.25">
      <c r="A13" s="83">
        <f t="shared" si="1"/>
        <v>43213.420138888898</v>
      </c>
      <c r="B13" s="84">
        <f t="shared" si="0"/>
        <v>5.0000000162981451</v>
      </c>
      <c r="C13" s="86">
        <v>5.5794285714285703</v>
      </c>
      <c r="D13" s="87">
        <f t="shared" si="2"/>
        <v>-2.0539455715363353E-2</v>
      </c>
      <c r="E13" s="86">
        <f t="shared" si="3"/>
        <v>0.4878135411707451</v>
      </c>
    </row>
    <row r="14" spans="1:12" x14ac:dyDescent="0.25">
      <c r="A14" s="83">
        <f t="shared" si="1"/>
        <v>43213.420486111121</v>
      </c>
      <c r="B14" s="84">
        <f t="shared" si="0"/>
        <v>5.5000000179279596</v>
      </c>
      <c r="C14" s="86">
        <v>5.5587999999999997</v>
      </c>
      <c r="D14" s="87">
        <f t="shared" si="2"/>
        <v>-3.4319727779287663E-2</v>
      </c>
      <c r="E14" s="86">
        <f t="shared" si="3"/>
        <v>0.82845979825701554</v>
      </c>
    </row>
    <row r="15" spans="1:12" x14ac:dyDescent="0.25">
      <c r="A15" s="83">
        <f t="shared" si="1"/>
        <v>43213.420833333344</v>
      </c>
      <c r="B15" s="84">
        <f t="shared" si="0"/>
        <v>6.0000000195577741</v>
      </c>
      <c r="C15" s="86">
        <v>5.52344285714286</v>
      </c>
      <c r="D15" s="87">
        <f t="shared" si="2"/>
        <v>-3.7343537293239693E-2</v>
      </c>
      <c r="E15" s="86">
        <f t="shared" si="3"/>
        <v>0.9007871411504863</v>
      </c>
    </row>
    <row r="16" spans="1:12" x14ac:dyDescent="0.25">
      <c r="A16" s="83">
        <f t="shared" si="1"/>
        <v>43213.421180555568</v>
      </c>
      <c r="B16" s="84">
        <f t="shared" si="0"/>
        <v>6.5000000211875886</v>
      </c>
      <c r="C16" s="86">
        <v>5.4938000000000002</v>
      </c>
      <c r="D16" s="87">
        <f t="shared" si="2"/>
        <v>-2.7169727802592462E-2</v>
      </c>
      <c r="E16" s="86">
        <f t="shared" si="3"/>
        <v>0.6511009021131946</v>
      </c>
    </row>
    <row r="17" spans="1:5" x14ac:dyDescent="0.25">
      <c r="A17" s="83">
        <f t="shared" si="1"/>
        <v>43213.421527777791</v>
      </c>
      <c r="B17" s="84">
        <f t="shared" si="0"/>
        <v>7.0000000228174031</v>
      </c>
      <c r="C17" s="86">
        <v>5.4829666666666697</v>
      </c>
      <c r="D17" s="87">
        <f t="shared" si="2"/>
        <v>-1.1046258467395426E-2</v>
      </c>
      <c r="E17" s="86">
        <f t="shared" si="3"/>
        <v>0.22033165421639356</v>
      </c>
    </row>
    <row r="18" spans="1:5" x14ac:dyDescent="0.25">
      <c r="A18" s="83">
        <f t="shared" si="1"/>
        <v>43213.421875000015</v>
      </c>
      <c r="B18" s="84">
        <f t="shared" si="0"/>
        <v>7.5000000244472176</v>
      </c>
      <c r="C18" s="86">
        <v>5.4929857142857204</v>
      </c>
      <c r="D18" s="87">
        <f t="shared" si="2"/>
        <v>4.821428555712496E-3</v>
      </c>
      <c r="E18" s="86">
        <f t="shared" si="3"/>
        <v>0.10643909561921708</v>
      </c>
    </row>
    <row r="19" spans="1:5" x14ac:dyDescent="0.25">
      <c r="A19" s="83">
        <f t="shared" si="1"/>
        <v>43213.422222222238</v>
      </c>
      <c r="B19" s="84">
        <f t="shared" si="0"/>
        <v>8.0000000260770321</v>
      </c>
      <c r="C19" s="86">
        <v>5.5100047619047601</v>
      </c>
      <c r="D19" s="87">
        <f t="shared" si="2"/>
        <v>1.6847618992702297E-2</v>
      </c>
      <c r="E19" s="86">
        <f t="shared" si="3"/>
        <v>0.87818449478431737</v>
      </c>
    </row>
    <row r="20" spans="1:5" x14ac:dyDescent="0.25">
      <c r="A20" s="83">
        <f t="shared" si="1"/>
        <v>43213.422569444461</v>
      </c>
      <c r="B20" s="84">
        <f t="shared" si="0"/>
        <v>8.5000000277068466</v>
      </c>
      <c r="C20" s="86">
        <v>5.5164809523809497</v>
      </c>
      <c r="D20" s="87">
        <f t="shared" si="2"/>
        <v>2.3452721011987188E-2</v>
      </c>
      <c r="E20" s="86">
        <f t="shared" si="3"/>
        <v>0.97256529359051991</v>
      </c>
    </row>
    <row r="21" spans="1:5" x14ac:dyDescent="0.25">
      <c r="A21" s="83">
        <f t="shared" si="1"/>
        <v>43213.422916666685</v>
      </c>
      <c r="B21" s="84">
        <f t="shared" si="0"/>
        <v>9.0000000293366611</v>
      </c>
      <c r="C21" s="86">
        <v>5.5218095238095302</v>
      </c>
      <c r="D21" s="87">
        <f t="shared" si="2"/>
        <v>2.6247959098114136E-2</v>
      </c>
      <c r="E21" s="86">
        <f t="shared" si="3"/>
        <v>0.96457225792892431</v>
      </c>
    </row>
    <row r="22" spans="1:5" x14ac:dyDescent="0.25">
      <c r="A22" s="83">
        <f t="shared" si="1"/>
        <v>43213.423263888908</v>
      </c>
      <c r="B22" s="84">
        <f t="shared" si="0"/>
        <v>9.5000000309664756</v>
      </c>
      <c r="C22" s="86">
        <v>5.5386952380952401</v>
      </c>
      <c r="D22" s="87">
        <f t="shared" si="2"/>
        <v>2.8971768613046973E-2</v>
      </c>
      <c r="E22" s="86">
        <f t="shared" si="3"/>
        <v>0.96415016205188364</v>
      </c>
    </row>
    <row r="23" spans="1:5" x14ac:dyDescent="0.25">
      <c r="A23" s="83">
        <f t="shared" si="1"/>
        <v>43213.423611111131</v>
      </c>
      <c r="B23" s="84">
        <f t="shared" si="0"/>
        <v>10.00000003259629</v>
      </c>
      <c r="C23" s="86">
        <v>5.5580047619047601</v>
      </c>
      <c r="D23" s="87">
        <f t="shared" si="2"/>
        <v>3.154285704004061E-2</v>
      </c>
      <c r="E23" s="86">
        <f t="shared" si="3"/>
        <v>0.98713874117899547</v>
      </c>
    </row>
    <row r="24" spans="1:5" x14ac:dyDescent="0.25">
      <c r="A24" s="83">
        <f t="shared" si="1"/>
        <v>43213.423958333355</v>
      </c>
      <c r="B24" s="84">
        <f t="shared" si="0"/>
        <v>10.500000034226105</v>
      </c>
      <c r="C24" s="86">
        <v>5.5760714285714297</v>
      </c>
      <c r="D24" s="87">
        <f t="shared" si="2"/>
        <v>2.9921768609948871E-2</v>
      </c>
      <c r="E24" s="86">
        <f t="shared" si="3"/>
        <v>0.96834951422352644</v>
      </c>
    </row>
    <row r="25" spans="1:5" x14ac:dyDescent="0.25">
      <c r="A25" s="83">
        <f t="shared" si="1"/>
        <v>43213.424305555578</v>
      </c>
      <c r="B25" s="84">
        <f t="shared" si="0"/>
        <v>11.000000035855919</v>
      </c>
      <c r="C25" s="86">
        <v>5.5934142857142897</v>
      </c>
      <c r="D25" s="87">
        <f t="shared" si="2"/>
        <v>2.1258163196013331E-2</v>
      </c>
      <c r="E25" s="86">
        <f t="shared" si="3"/>
        <v>0.81428732202732967</v>
      </c>
    </row>
    <row r="26" spans="1:5" x14ac:dyDescent="0.25">
      <c r="A26" s="83">
        <f t="shared" si="1"/>
        <v>43213.424652777801</v>
      </c>
      <c r="B26" s="84">
        <f t="shared" si="0"/>
        <v>11.500000037485734</v>
      </c>
      <c r="C26" s="86">
        <v>5.6034857142857204</v>
      </c>
      <c r="D26" s="87">
        <f t="shared" si="2"/>
        <v>6.1792516805386725E-3</v>
      </c>
      <c r="E26" s="86">
        <f t="shared" si="3"/>
        <v>0.12955934784559417</v>
      </c>
    </row>
    <row r="27" spans="1:5" x14ac:dyDescent="0.25">
      <c r="A27" s="83">
        <f t="shared" si="1"/>
        <v>43213.425000000025</v>
      </c>
      <c r="B27" s="84">
        <f t="shared" si="0"/>
        <v>12.000000039115548</v>
      </c>
      <c r="C27" s="86">
        <v>5.6064476190476196</v>
      </c>
      <c r="D27" s="87">
        <f t="shared" si="2"/>
        <v>-1.0988095202279309E-2</v>
      </c>
      <c r="E27" s="86">
        <f t="shared" si="3"/>
        <v>0.2761375062121344</v>
      </c>
    </row>
    <row r="28" spans="1:5" x14ac:dyDescent="0.25">
      <c r="A28" s="83">
        <f t="shared" si="1"/>
        <v>43213.425347222248</v>
      </c>
      <c r="B28" s="84">
        <f t="shared" si="0"/>
        <v>12.500000040745363</v>
      </c>
      <c r="C28" s="86">
        <v>5.5964666666666698</v>
      </c>
      <c r="D28" s="87">
        <f t="shared" si="2"/>
        <v>-2.4105782234350576E-2</v>
      </c>
      <c r="E28" s="86">
        <f t="shared" si="3"/>
        <v>0.76784805241555354</v>
      </c>
    </row>
    <row r="29" spans="1:5" x14ac:dyDescent="0.25">
      <c r="A29" s="83">
        <f t="shared" si="1"/>
        <v>43213.425694444471</v>
      </c>
      <c r="B29" s="84">
        <f t="shared" si="0"/>
        <v>13.000000042375177</v>
      </c>
      <c r="C29" s="86">
        <v>5.5689000000000002</v>
      </c>
      <c r="D29" s="87">
        <f t="shared" si="2"/>
        <v>-2.6925510116315041E-2</v>
      </c>
      <c r="E29" s="86">
        <f t="shared" si="3"/>
        <v>0.86707288787748316</v>
      </c>
    </row>
    <row r="30" spans="1:5" x14ac:dyDescent="0.25">
      <c r="A30" s="83">
        <f t="shared" si="1"/>
        <v>43213.426041666695</v>
      </c>
      <c r="B30" s="84">
        <f t="shared" si="0"/>
        <v>13.500000044004992</v>
      </c>
      <c r="C30" s="86">
        <v>5.5434761904761896</v>
      </c>
      <c r="D30" s="87">
        <f t="shared" si="2"/>
        <v>-1.6780612190199176E-2</v>
      </c>
      <c r="E30" s="86">
        <f t="shared" si="3"/>
        <v>0.42029984589845681</v>
      </c>
    </row>
    <row r="31" spans="1:5" x14ac:dyDescent="0.25">
      <c r="A31" s="83">
        <f t="shared" si="1"/>
        <v>43213.426388888918</v>
      </c>
      <c r="B31" s="84">
        <f t="shared" si="0"/>
        <v>14.000000045634806</v>
      </c>
      <c r="C31" s="86">
        <v>5.5334428571428598</v>
      </c>
      <c r="D31" s="87">
        <f t="shared" si="2"/>
        <v>9.7619047300882508E-4</v>
      </c>
      <c r="E31" s="86">
        <f t="shared" si="3"/>
        <v>1.6644955496692587E-3</v>
      </c>
    </row>
    <row r="32" spans="1:5" x14ac:dyDescent="0.25">
      <c r="A32" s="83">
        <f t="shared" si="1"/>
        <v>43213.426736111142</v>
      </c>
      <c r="B32" s="84">
        <f t="shared" si="0"/>
        <v>14.500000047264621</v>
      </c>
      <c r="C32" s="86">
        <v>5.54416666666667</v>
      </c>
      <c r="D32" s="87">
        <f t="shared" si="2"/>
        <v>1.5327550970448023E-2</v>
      </c>
      <c r="E32" s="86">
        <f t="shared" si="3"/>
        <v>0.44482219032029657</v>
      </c>
    </row>
    <row r="33" spans="1:5" x14ac:dyDescent="0.25">
      <c r="A33" s="83">
        <f t="shared" si="1"/>
        <v>43213.427083333365</v>
      </c>
      <c r="B33" s="84">
        <f t="shared" si="0"/>
        <v>15.000000048894435</v>
      </c>
      <c r="C33" s="86">
        <v>5.5748238095238101</v>
      </c>
      <c r="D33" s="87">
        <f t="shared" si="2"/>
        <v>1.8790135993174244E-2</v>
      </c>
      <c r="E33" s="86">
        <f t="shared" si="3"/>
        <v>0.65309643082888325</v>
      </c>
    </row>
    <row r="34" spans="1:5" x14ac:dyDescent="0.25">
      <c r="A34" s="83">
        <f t="shared" si="1"/>
        <v>43213.427430555588</v>
      </c>
      <c r="B34" s="84">
        <f t="shared" si="0"/>
        <v>15.50000005052425</v>
      </c>
      <c r="C34" s="86">
        <v>5.5968428571428603</v>
      </c>
      <c r="D34" s="87">
        <f t="shared" si="2"/>
        <v>1.2621768666340681E-2</v>
      </c>
      <c r="E34" s="86">
        <f t="shared" si="3"/>
        <v>0.34606537900206241</v>
      </c>
    </row>
    <row r="35" spans="1:5" x14ac:dyDescent="0.25">
      <c r="A35" s="83">
        <f t="shared" si="1"/>
        <v>43213.427777777812</v>
      </c>
      <c r="B35" s="84">
        <f t="shared" si="0"/>
        <v>16.000000052154064</v>
      </c>
      <c r="C35" s="86">
        <v>5.5910571428571503</v>
      </c>
      <c r="D35" s="87">
        <f t="shared" si="2"/>
        <v>4.6938775357204947E-4</v>
      </c>
      <c r="E35" s="86">
        <f t="shared" si="3"/>
        <v>7.8448662781501301E-4</v>
      </c>
    </row>
    <row r="36" spans="1:5" x14ac:dyDescent="0.25">
      <c r="A36" s="83">
        <f t="shared" si="1"/>
        <v>43213.428125000035</v>
      </c>
      <c r="B36" s="84">
        <f t="shared" si="0"/>
        <v>16.500000053783879</v>
      </c>
      <c r="C36" s="86">
        <v>5.5751952380952403</v>
      </c>
      <c r="D36" s="87">
        <f t="shared" si="2"/>
        <v>-1.2978571386265543E-2</v>
      </c>
      <c r="E36" s="86">
        <f t="shared" si="3"/>
        <v>0.66118063597174415</v>
      </c>
    </row>
    <row r="37" spans="1:5" x14ac:dyDescent="0.25">
      <c r="A37" s="83">
        <f t="shared" si="1"/>
        <v>43213.428472222258</v>
      </c>
      <c r="B37" s="84">
        <f t="shared" si="0"/>
        <v>17.000000055413693</v>
      </c>
      <c r="C37" s="86">
        <v>5.56624761904762</v>
      </c>
      <c r="D37" s="87">
        <f t="shared" si="2"/>
        <v>-2.3825169990365415E-2</v>
      </c>
      <c r="E37" s="86">
        <f t="shared" si="3"/>
        <v>0.95429035504761506</v>
      </c>
    </row>
    <row r="38" spans="1:5" x14ac:dyDescent="0.25">
      <c r="A38" s="83">
        <f t="shared" si="1"/>
        <v>43213.428819444482</v>
      </c>
      <c r="B38" s="84">
        <f t="shared" si="0"/>
        <v>17.500000057043508</v>
      </c>
      <c r="C38" s="86">
        <v>5.5592904761904798</v>
      </c>
      <c r="D38" s="87">
        <f t="shared" ref="D38:D69" si="4">SLOPE(C35:C41,B35:B41)</f>
        <v>-3.3744217577080696E-2</v>
      </c>
      <c r="E38" s="86">
        <f t="shared" si="3"/>
        <v>0.89227008414200126</v>
      </c>
    </row>
    <row r="39" spans="1:5" x14ac:dyDescent="0.25">
      <c r="A39" s="83">
        <f t="shared" si="1"/>
        <v>43213.429166666705</v>
      </c>
      <c r="B39" s="84">
        <f t="shared" si="0"/>
        <v>18.000000058673322</v>
      </c>
      <c r="C39" s="86">
        <v>5.5475619047619098</v>
      </c>
      <c r="D39" s="87">
        <f t="shared" si="4"/>
        <v>-4.7601700525108308E-2</v>
      </c>
      <c r="E39" s="86">
        <f t="shared" si="3"/>
        <v>0.8769314741211488</v>
      </c>
    </row>
    <row r="40" spans="1:5" x14ac:dyDescent="0.25">
      <c r="A40" s="83">
        <f t="shared" si="1"/>
        <v>43213.429513888928</v>
      </c>
      <c r="B40" s="84">
        <f t="shared" si="0"/>
        <v>18.500000060303137</v>
      </c>
      <c r="C40" s="86">
        <v>5.5199571428571499</v>
      </c>
      <c r="D40" s="87">
        <f t="shared" si="4"/>
        <v>-6.6325169851832427E-2</v>
      </c>
      <c r="E40" s="86">
        <f t="shared" si="3"/>
        <v>0.91897776157710953</v>
      </c>
    </row>
    <row r="41" spans="1:5" x14ac:dyDescent="0.25">
      <c r="A41" s="83">
        <f t="shared" si="1"/>
        <v>43213.429861111152</v>
      </c>
      <c r="B41" s="84">
        <f t="shared" si="0"/>
        <v>19.000000061932951</v>
      </c>
      <c r="C41" s="86">
        <v>5.4766380952381004</v>
      </c>
      <c r="D41" s="87">
        <f t="shared" si="4"/>
        <v>-8.5190816048842335E-2</v>
      </c>
      <c r="E41" s="86">
        <f t="shared" si="3"/>
        <v>0.9639970261409686</v>
      </c>
    </row>
    <row r="42" spans="1:5" x14ac:dyDescent="0.25">
      <c r="A42" s="83">
        <f t="shared" si="1"/>
        <v>43213.430208333375</v>
      </c>
      <c r="B42" s="84">
        <f t="shared" si="0"/>
        <v>19.500000063562766</v>
      </c>
      <c r="C42" s="86">
        <v>5.4259047619047598</v>
      </c>
      <c r="D42" s="87">
        <f t="shared" si="4"/>
        <v>-9.8905101718424634E-2</v>
      </c>
      <c r="E42" s="86">
        <f t="shared" si="3"/>
        <v>0.99107717776889948</v>
      </c>
    </row>
    <row r="43" spans="1:5" x14ac:dyDescent="0.25">
      <c r="A43" s="83">
        <f t="shared" si="1"/>
        <v>43213.430555555598</v>
      </c>
      <c r="B43" s="84">
        <f t="shared" si="0"/>
        <v>20.00000006519258</v>
      </c>
      <c r="C43" s="86">
        <v>5.3692952380952397</v>
      </c>
      <c r="D43" s="87">
        <f t="shared" si="4"/>
        <v>-0.10380884319903813</v>
      </c>
      <c r="E43" s="86">
        <f t="shared" si="3"/>
        <v>0.99828070804031921</v>
      </c>
    </row>
    <row r="44" spans="1:5" x14ac:dyDescent="0.25">
      <c r="A44" s="83">
        <f t="shared" si="1"/>
        <v>43213.430902777822</v>
      </c>
      <c r="B44" s="84">
        <f t="shared" si="0"/>
        <v>20.500000066822395</v>
      </c>
      <c r="C44" s="86">
        <v>5.3119285714285702</v>
      </c>
      <c r="D44" s="87">
        <f t="shared" si="4"/>
        <v>-9.8170067707212677E-2</v>
      </c>
      <c r="E44" s="86">
        <f t="shared" si="3"/>
        <v>0.98911702095219556</v>
      </c>
    </row>
    <row r="45" spans="1:5" x14ac:dyDescent="0.25">
      <c r="A45" s="83">
        <f t="shared" si="1"/>
        <v>43213.431250000045</v>
      </c>
      <c r="B45" s="84">
        <f t="shared" si="0"/>
        <v>21.000000068452209</v>
      </c>
      <c r="C45" s="86">
        <v>5.2604714285714298</v>
      </c>
      <c r="D45" s="87">
        <f t="shared" si="4"/>
        <v>-7.8736734437222344E-2</v>
      </c>
      <c r="E45" s="86">
        <f t="shared" si="3"/>
        <v>0.91855134072217248</v>
      </c>
    </row>
    <row r="46" spans="1:5" x14ac:dyDescent="0.25">
      <c r="A46" s="83">
        <f t="shared" si="1"/>
        <v>43213.431597222268</v>
      </c>
      <c r="B46" s="84">
        <f t="shared" si="0"/>
        <v>21.500000070082024</v>
      </c>
      <c r="C46" s="86">
        <v>5.21761904761905</v>
      </c>
      <c r="D46" s="87">
        <f t="shared" si="4"/>
        <v>-4.7858503245358987E-2</v>
      </c>
      <c r="E46" s="86">
        <f t="shared" si="3"/>
        <v>0.66643389532632624</v>
      </c>
    </row>
    <row r="47" spans="1:5" x14ac:dyDescent="0.25">
      <c r="A47" s="83">
        <f t="shared" si="1"/>
        <v>43213.431944444492</v>
      </c>
      <c r="B47" s="84">
        <f t="shared" si="0"/>
        <v>22.000000071711838</v>
      </c>
      <c r="C47" s="86">
        <v>5.1936428571428603</v>
      </c>
      <c r="D47" s="87">
        <f t="shared" si="4"/>
        <v>-1.2698639414388684E-2</v>
      </c>
      <c r="E47" s="86">
        <f t="shared" si="3"/>
        <v>0.11019911183263878</v>
      </c>
    </row>
    <row r="48" spans="1:5" x14ac:dyDescent="0.25">
      <c r="A48" s="83">
        <f t="shared" si="1"/>
        <v>43213.432291666715</v>
      </c>
      <c r="B48" s="84">
        <f t="shared" si="0"/>
        <v>22.500000073341653</v>
      </c>
      <c r="C48" s="86">
        <v>5.2070047619047699</v>
      </c>
      <c r="D48" s="87">
        <f t="shared" si="4"/>
        <v>2.0024829866699356E-2</v>
      </c>
      <c r="E48" s="86">
        <f t="shared" si="3"/>
        <v>0.30736106163188348</v>
      </c>
    </row>
    <row r="49" spans="1:5" x14ac:dyDescent="0.25">
      <c r="A49" s="83">
        <f t="shared" si="1"/>
        <v>43213.432638888939</v>
      </c>
      <c r="B49" s="84">
        <f t="shared" si="0"/>
        <v>23.000000074971467</v>
      </c>
      <c r="C49" s="86">
        <v>5.2381809523809499</v>
      </c>
      <c r="D49" s="87">
        <f t="shared" si="4"/>
        <v>4.7180952227159678E-2</v>
      </c>
      <c r="E49" s="86">
        <f t="shared" si="3"/>
        <v>0.85978664005458671</v>
      </c>
    </row>
    <row r="50" spans="1:5" x14ac:dyDescent="0.25">
      <c r="A50" s="83">
        <f t="shared" si="1"/>
        <v>43213.432986111162</v>
      </c>
      <c r="B50" s="84">
        <f t="shared" si="0"/>
        <v>23.500000076601282</v>
      </c>
      <c r="C50" s="86">
        <v>5.2710666666666697</v>
      </c>
      <c r="D50" s="87">
        <f t="shared" si="4"/>
        <v>6.5041496386628109E-2</v>
      </c>
      <c r="E50" s="86">
        <f t="shared" si="3"/>
        <v>0.98537635612427421</v>
      </c>
    </row>
    <row r="51" spans="1:5" x14ac:dyDescent="0.25">
      <c r="A51" s="83">
        <f t="shared" si="1"/>
        <v>43213.433333333385</v>
      </c>
      <c r="B51" s="84">
        <f t="shared" si="0"/>
        <v>24.000000078231096</v>
      </c>
      <c r="C51" s="86">
        <v>5.3034428571428602</v>
      </c>
      <c r="D51" s="87">
        <f t="shared" si="4"/>
        <v>7.4217006560801629E-2</v>
      </c>
      <c r="E51" s="86">
        <f t="shared" si="3"/>
        <v>0.99402516562983645</v>
      </c>
    </row>
    <row r="52" spans="1:5" x14ac:dyDescent="0.25">
      <c r="A52" s="83">
        <f t="shared" si="1"/>
        <v>43213.433680555609</v>
      </c>
      <c r="B52" s="84">
        <f t="shared" si="0"/>
        <v>24.500000079860911</v>
      </c>
      <c r="C52" s="86">
        <v>5.3432428571428598</v>
      </c>
      <c r="D52" s="87">
        <f t="shared" si="4"/>
        <v>7.811224464334314E-2</v>
      </c>
      <c r="E52" s="86">
        <f t="shared" si="3"/>
        <v>0.99641244959555375</v>
      </c>
    </row>
    <row r="53" spans="1:5" x14ac:dyDescent="0.25">
      <c r="A53" s="83">
        <f t="shared" si="1"/>
        <v>43213.434027777832</v>
      </c>
      <c r="B53" s="84">
        <f t="shared" si="0"/>
        <v>25.000000081490725</v>
      </c>
      <c r="C53" s="86">
        <v>5.3845904761904801</v>
      </c>
      <c r="D53" s="87">
        <f t="shared" si="4"/>
        <v>7.917619021810586E-2</v>
      </c>
      <c r="E53" s="86">
        <f t="shared" si="3"/>
        <v>0.99770833908702561</v>
      </c>
    </row>
    <row r="54" spans="1:5" x14ac:dyDescent="0.25">
      <c r="A54" s="83">
        <f t="shared" si="1"/>
        <v>43213.434375000055</v>
      </c>
      <c r="B54" s="84">
        <f t="shared" si="0"/>
        <v>25.50000008312054</v>
      </c>
      <c r="C54" s="86">
        <v>5.4316857142857202</v>
      </c>
      <c r="D54" s="87">
        <f t="shared" si="4"/>
        <v>7.206734670386214E-2</v>
      </c>
      <c r="E54" s="86">
        <f t="shared" si="3"/>
        <v>0.97507115641200059</v>
      </c>
    </row>
    <row r="55" spans="1:5" x14ac:dyDescent="0.25">
      <c r="A55" s="83">
        <f t="shared" si="1"/>
        <v>43213.434722222279</v>
      </c>
      <c r="B55" s="84">
        <f t="shared" si="0"/>
        <v>26.000000084750354</v>
      </c>
      <c r="C55" s="86">
        <v>5.46857619047619</v>
      </c>
      <c r="D55" s="87">
        <f t="shared" si="4"/>
        <v>5.3087074656887202E-2</v>
      </c>
      <c r="E55" s="86">
        <f t="shared" si="3"/>
        <v>0.84363040229931852</v>
      </c>
    </row>
    <row r="56" spans="1:5" x14ac:dyDescent="0.25">
      <c r="A56" s="83">
        <f t="shared" si="1"/>
        <v>43213.435069444502</v>
      </c>
      <c r="B56" s="84">
        <f t="shared" si="0"/>
        <v>26.500000086380169</v>
      </c>
      <c r="C56" s="86">
        <v>5.5009857142857204</v>
      </c>
      <c r="D56" s="87">
        <f t="shared" si="4"/>
        <v>2.3774149582368606E-2</v>
      </c>
      <c r="E56" s="86">
        <f t="shared" si="3"/>
        <v>0.35007631816523871</v>
      </c>
    </row>
    <row r="57" spans="1:5" x14ac:dyDescent="0.25">
      <c r="A57" s="83">
        <f t="shared" si="1"/>
        <v>43213.435416666725</v>
      </c>
      <c r="B57" s="84">
        <f t="shared" si="0"/>
        <v>27.000000088009983</v>
      </c>
      <c r="C57" s="86">
        <v>5.5065999999999997</v>
      </c>
      <c r="D57" s="87">
        <f t="shared" si="4"/>
        <v>-7.7979591582551687E-3</v>
      </c>
      <c r="E57" s="86">
        <f t="shared" si="3"/>
        <v>5.7015970805480022E-2</v>
      </c>
    </row>
    <row r="58" spans="1:5" x14ac:dyDescent="0.25">
      <c r="A58" s="83">
        <f t="shared" si="1"/>
        <v>43213.435763888949</v>
      </c>
      <c r="B58" s="84">
        <f t="shared" si="0"/>
        <v>27.500000089639798</v>
      </c>
      <c r="C58" s="86">
        <v>5.4865428571428598</v>
      </c>
      <c r="D58" s="87">
        <f t="shared" si="4"/>
        <v>-3.4260544106009733E-2</v>
      </c>
      <c r="E58" s="86">
        <f t="shared" si="3"/>
        <v>0.66875226901368501</v>
      </c>
    </row>
    <row r="59" spans="1:5" x14ac:dyDescent="0.25">
      <c r="A59" s="83">
        <f t="shared" si="1"/>
        <v>43213.436111111172</v>
      </c>
      <c r="B59" s="84">
        <f t="shared" si="0"/>
        <v>28.000000091269612</v>
      </c>
      <c r="C59" s="86">
        <v>5.4462904761904802</v>
      </c>
      <c r="D59" s="87">
        <f t="shared" si="4"/>
        <v>-4.7280952226835121E-2</v>
      </c>
      <c r="E59" s="86">
        <f t="shared" si="3"/>
        <v>0.93900569625620267</v>
      </c>
    </row>
    <row r="60" spans="1:5" x14ac:dyDescent="0.25">
      <c r="A60" s="83">
        <f t="shared" si="1"/>
        <v>43213.436458333395</v>
      </c>
      <c r="B60" s="84">
        <f t="shared" si="0"/>
        <v>28.500000092899427</v>
      </c>
      <c r="C60" s="86">
        <v>5.41496666666667</v>
      </c>
      <c r="D60" s="87">
        <f t="shared" si="4"/>
        <v>-4.427006788290809E-2</v>
      </c>
      <c r="E60" s="86">
        <f t="shared" si="3"/>
        <v>0.89635899604498337</v>
      </c>
    </row>
    <row r="61" spans="1:5" x14ac:dyDescent="0.25">
      <c r="A61" s="83">
        <f t="shared" si="1"/>
        <v>43213.436805555619</v>
      </c>
      <c r="B61" s="84">
        <f t="shared" si="0"/>
        <v>29.000000094529241</v>
      </c>
      <c r="C61" s="86">
        <v>5.3861428571428602</v>
      </c>
      <c r="D61" s="87">
        <f t="shared" si="4"/>
        <v>-3.0082312827114214E-2</v>
      </c>
      <c r="E61" s="86">
        <f t="shared" si="3"/>
        <v>0.70553578370059356</v>
      </c>
    </row>
    <row r="62" spans="1:5" x14ac:dyDescent="0.25">
      <c r="A62" s="83">
        <f t="shared" si="1"/>
        <v>43213.437152777842</v>
      </c>
      <c r="B62" s="84">
        <f t="shared" si="0"/>
        <v>29.500000096159056</v>
      </c>
      <c r="C62" s="86">
        <v>5.3845047619047604</v>
      </c>
      <c r="D62" s="87">
        <f t="shared" si="4"/>
        <v>-1.2852040774434978E-2</v>
      </c>
      <c r="E62" s="86">
        <f t="shared" si="3"/>
        <v>0.39354001341396433</v>
      </c>
    </row>
    <row r="63" spans="1:5" x14ac:dyDescent="0.25">
      <c r="A63" s="83">
        <f t="shared" si="1"/>
        <v>43213.437500000065</v>
      </c>
      <c r="B63" s="84">
        <f t="shared" si="0"/>
        <v>30.00000009778887</v>
      </c>
      <c r="C63" s="86">
        <v>5.3880809523809496</v>
      </c>
      <c r="D63" s="87">
        <f t="shared" si="4"/>
        <v>-1.046938772097434E-3</v>
      </c>
      <c r="E63" s="86">
        <f t="shared" si="3"/>
        <v>1.1633677873132112E-2</v>
      </c>
    </row>
    <row r="64" spans="1:5" x14ac:dyDescent="0.25">
      <c r="A64" s="83">
        <f t="shared" si="1"/>
        <v>43213.437847222289</v>
      </c>
      <c r="B64" s="84">
        <f t="shared" si="0"/>
        <v>30.500000099418685</v>
      </c>
      <c r="C64" s="86">
        <v>5.3951190476190503</v>
      </c>
      <c r="D64" s="87">
        <f t="shared" si="4"/>
        <v>4.0499999867998487E-3</v>
      </c>
      <c r="E64" s="86">
        <f t="shared" si="3"/>
        <v>0.57488973842422153</v>
      </c>
    </row>
    <row r="65" spans="1:5" x14ac:dyDescent="0.25">
      <c r="A65" s="83">
        <f t="shared" si="1"/>
        <v>43213.438194444512</v>
      </c>
      <c r="B65" s="84">
        <f t="shared" si="0"/>
        <v>31.000000101048499</v>
      </c>
      <c r="C65" s="86">
        <v>5.3989000000000003</v>
      </c>
      <c r="D65" s="87">
        <f t="shared" si="4"/>
        <v>-5.3571428396591932E-4</v>
      </c>
      <c r="E65" s="86">
        <f t="shared" si="3"/>
        <v>5.7983800303367614E-3</v>
      </c>
    </row>
    <row r="66" spans="1:5" x14ac:dyDescent="0.25">
      <c r="A66" s="83">
        <f t="shared" si="1"/>
        <v>43213.438541666736</v>
      </c>
      <c r="B66" s="84">
        <f t="shared" si="0"/>
        <v>31.500000102678314</v>
      </c>
      <c r="C66" s="86">
        <v>5.3980380952380997</v>
      </c>
      <c r="D66" s="87">
        <f t="shared" si="4"/>
        <v>-6.6425169851484734E-3</v>
      </c>
      <c r="E66" s="86">
        <f t="shared" si="3"/>
        <v>0.4495476757469693</v>
      </c>
    </row>
    <row r="67" spans="1:5" x14ac:dyDescent="0.25">
      <c r="A67" s="83">
        <f t="shared" si="1"/>
        <v>43213.438888888959</v>
      </c>
      <c r="B67" s="84">
        <f t="shared" si="0"/>
        <v>32.000000104308128</v>
      </c>
      <c r="C67" s="86">
        <v>5.39241428571429</v>
      </c>
      <c r="D67" s="87">
        <f t="shared" si="4"/>
        <v>-7.6918367096210178E-3</v>
      </c>
      <c r="E67" s="86">
        <f t="shared" si="3"/>
        <v>0.59076597811201281</v>
      </c>
    </row>
    <row r="68" spans="1:5" x14ac:dyDescent="0.25">
      <c r="A68" s="83">
        <f t="shared" si="1"/>
        <v>43213.439236111182</v>
      </c>
      <c r="B68" s="84">
        <f t="shared" ref="B68:B131" si="5">(A68-$A$3)*1440</f>
        <v>32.500000105937943</v>
      </c>
      <c r="C68" s="86">
        <v>5.3781428571428602</v>
      </c>
      <c r="D68" s="87">
        <f t="shared" si="4"/>
        <v>-1.9656462520962234E-3</v>
      </c>
      <c r="E68" s="86">
        <f t="shared" si="3"/>
        <v>2.855037508688707E-2</v>
      </c>
    </row>
    <row r="69" spans="1:5" x14ac:dyDescent="0.25">
      <c r="A69" s="83">
        <f t="shared" ref="A69:A132" si="6">A68+30/86400</f>
        <v>43213.439583333406</v>
      </c>
      <c r="B69" s="84">
        <f t="shared" si="5"/>
        <v>33.000000107567757</v>
      </c>
      <c r="C69" s="86">
        <v>5.3705619047619102</v>
      </c>
      <c r="D69" s="87">
        <f t="shared" si="4"/>
        <v>6.5074829719852442E-3</v>
      </c>
      <c r="E69" s="86">
        <f t="shared" si="3"/>
        <v>0.18896824885677982</v>
      </c>
    </row>
    <row r="70" spans="1:5" x14ac:dyDescent="0.25">
      <c r="A70" s="83">
        <f t="shared" si="6"/>
        <v>43213.439930555629</v>
      </c>
      <c r="B70" s="84">
        <f t="shared" si="5"/>
        <v>33.500000109197572</v>
      </c>
      <c r="C70" s="86">
        <v>5.3847476190476202</v>
      </c>
      <c r="D70" s="87">
        <f t="shared" ref="D70:D101" si="7">SLOPE(C67:C73,B67:B73)</f>
        <v>1.7415646201733522E-2</v>
      </c>
      <c r="E70" s="86">
        <f t="shared" si="3"/>
        <v>0.65959804709498393</v>
      </c>
    </row>
    <row r="71" spans="1:5" x14ac:dyDescent="0.25">
      <c r="A71" s="83">
        <f t="shared" si="6"/>
        <v>43213.440277777852</v>
      </c>
      <c r="B71" s="84">
        <f t="shared" si="5"/>
        <v>34.000000110827386</v>
      </c>
      <c r="C71" s="86">
        <v>5.4058714285714302</v>
      </c>
      <c r="D71" s="87">
        <f t="shared" si="7"/>
        <v>3.1253401258669586E-2</v>
      </c>
      <c r="E71" s="86">
        <f t="shared" ref="E71:E134" si="8">RSQ(C68:C74,B68:B74)</f>
        <v>0.91251064687035377</v>
      </c>
    </row>
    <row r="72" spans="1:5" x14ac:dyDescent="0.25">
      <c r="A72" s="83">
        <f t="shared" si="6"/>
        <v>43213.440625000076</v>
      </c>
      <c r="B72" s="84">
        <f t="shared" si="5"/>
        <v>34.500000112457201</v>
      </c>
      <c r="C72" s="86">
        <v>5.41723333333334</v>
      </c>
      <c r="D72" s="87">
        <f t="shared" si="7"/>
        <v>4.2156122311565188E-2</v>
      </c>
      <c r="E72" s="86">
        <f t="shared" si="8"/>
        <v>0.96899487599438161</v>
      </c>
    </row>
    <row r="73" spans="1:5" x14ac:dyDescent="0.25">
      <c r="A73" s="83">
        <f t="shared" si="6"/>
        <v>43213.440972222299</v>
      </c>
      <c r="B73" s="84">
        <f t="shared" si="5"/>
        <v>35.000000114087015</v>
      </c>
      <c r="C73" s="86">
        <v>5.4358571428571398</v>
      </c>
      <c r="D73" s="87">
        <f t="shared" si="7"/>
        <v>4.7703741341101238E-2</v>
      </c>
      <c r="E73" s="86">
        <f t="shared" si="8"/>
        <v>0.97713590544549234</v>
      </c>
    </row>
    <row r="74" spans="1:5" x14ac:dyDescent="0.25">
      <c r="A74" s="83">
        <f t="shared" si="6"/>
        <v>43213.441319444522</v>
      </c>
      <c r="B74" s="84">
        <f t="shared" si="5"/>
        <v>35.50000011571683</v>
      </c>
      <c r="C74" s="86">
        <v>5.4696333333333396</v>
      </c>
      <c r="D74" s="87">
        <f t="shared" si="7"/>
        <v>4.9545237933737246E-2</v>
      </c>
      <c r="E74" s="86">
        <f t="shared" si="8"/>
        <v>0.98389927967051161</v>
      </c>
    </row>
    <row r="75" spans="1:5" x14ac:dyDescent="0.25">
      <c r="A75" s="83">
        <f t="shared" si="6"/>
        <v>43213.441666666746</v>
      </c>
      <c r="B75" s="84">
        <f t="shared" si="5"/>
        <v>36.000000117346644</v>
      </c>
      <c r="C75" s="86">
        <v>5.5007047619047604</v>
      </c>
      <c r="D75" s="87">
        <f t="shared" si="7"/>
        <v>4.455680257584782E-2</v>
      </c>
      <c r="E75" s="86">
        <f t="shared" si="8"/>
        <v>0.93353121275691875</v>
      </c>
    </row>
    <row r="76" spans="1:5" x14ac:dyDescent="0.25">
      <c r="A76" s="83">
        <f t="shared" si="6"/>
        <v>43213.442013888969</v>
      </c>
      <c r="B76" s="84">
        <f t="shared" si="5"/>
        <v>36.500000118976459</v>
      </c>
      <c r="C76" s="86">
        <v>5.5266761904761896</v>
      </c>
      <c r="D76" s="87">
        <f t="shared" si="7"/>
        <v>3.1568027107983496E-2</v>
      </c>
      <c r="E76" s="86">
        <f t="shared" si="8"/>
        <v>0.75373339878794698</v>
      </c>
    </row>
    <row r="77" spans="1:5" x14ac:dyDescent="0.25">
      <c r="A77" s="83">
        <f t="shared" si="6"/>
        <v>43213.442361111192</v>
      </c>
      <c r="B77" s="84">
        <f t="shared" si="5"/>
        <v>37.000000120606273</v>
      </c>
      <c r="C77" s="86">
        <v>5.5425047619047598</v>
      </c>
      <c r="D77" s="87">
        <f t="shared" si="7"/>
        <v>1.6828231237663315E-2</v>
      </c>
      <c r="E77" s="86">
        <f t="shared" si="8"/>
        <v>0.5247489038843659</v>
      </c>
    </row>
    <row r="78" spans="1:5" x14ac:dyDescent="0.25">
      <c r="A78" s="83">
        <f t="shared" si="6"/>
        <v>43213.442708333416</v>
      </c>
      <c r="B78" s="84">
        <f t="shared" si="5"/>
        <v>37.500000122236088</v>
      </c>
      <c r="C78" s="86">
        <v>5.5350523809523802</v>
      </c>
      <c r="D78" s="87">
        <f t="shared" si="7"/>
        <v>5.6316326347058306E-3</v>
      </c>
      <c r="E78" s="86">
        <f t="shared" si="8"/>
        <v>0.2178141573420822</v>
      </c>
    </row>
    <row r="79" spans="1:5" x14ac:dyDescent="0.25">
      <c r="A79" s="83">
        <f t="shared" si="6"/>
        <v>43213.443055555639</v>
      </c>
      <c r="B79" s="84">
        <f t="shared" si="5"/>
        <v>38.000000123865902</v>
      </c>
      <c r="C79" s="86">
        <v>5.5256285714285696</v>
      </c>
      <c r="D79" s="87">
        <f t="shared" si="7"/>
        <v>1.0234693844205288E-3</v>
      </c>
      <c r="E79" s="86">
        <f t="shared" si="8"/>
        <v>2.6645456711958039E-2</v>
      </c>
    </row>
    <row r="80" spans="1:5" x14ac:dyDescent="0.25">
      <c r="A80" s="83">
        <f t="shared" si="6"/>
        <v>43213.443402777863</v>
      </c>
      <c r="B80" s="84">
        <f t="shared" si="5"/>
        <v>38.500000125495717</v>
      </c>
      <c r="C80" s="86">
        <v>5.5287571428571498</v>
      </c>
      <c r="D80" s="87">
        <f t="shared" si="7"/>
        <v>3.4758503288073272E-3</v>
      </c>
      <c r="E80" s="86">
        <f t="shared" si="8"/>
        <v>0.15899323263612788</v>
      </c>
    </row>
    <row r="81" spans="1:5" x14ac:dyDescent="0.25">
      <c r="A81" s="83">
        <f t="shared" si="6"/>
        <v>43213.443750000086</v>
      </c>
      <c r="B81" s="84">
        <f t="shared" si="5"/>
        <v>39.000000127125531</v>
      </c>
      <c r="C81" s="86">
        <v>5.5312238095238104</v>
      </c>
      <c r="D81" s="87">
        <f t="shared" si="7"/>
        <v>1.0993537379130976E-2</v>
      </c>
      <c r="E81" s="86">
        <f t="shared" si="8"/>
        <v>0.71607817804032725</v>
      </c>
    </row>
    <row r="82" spans="1:5" x14ac:dyDescent="0.25">
      <c r="A82" s="83">
        <f t="shared" si="6"/>
        <v>43213.444097222309</v>
      </c>
      <c r="B82" s="84">
        <f t="shared" si="5"/>
        <v>39.500000128755346</v>
      </c>
      <c r="C82" s="86">
        <v>5.5410714285714304</v>
      </c>
      <c r="D82" s="87">
        <f t="shared" si="7"/>
        <v>1.6613605388023079E-2</v>
      </c>
      <c r="E82" s="86">
        <f t="shared" si="8"/>
        <v>0.95614275068795163</v>
      </c>
    </row>
    <row r="83" spans="1:5" x14ac:dyDescent="0.25">
      <c r="A83" s="83">
        <f t="shared" si="6"/>
        <v>43213.444444444533</v>
      </c>
      <c r="B83" s="84">
        <f t="shared" si="5"/>
        <v>40.00000013038516</v>
      </c>
      <c r="C83" s="86">
        <v>5.5528476190476201</v>
      </c>
      <c r="D83" s="87">
        <f t="shared" si="7"/>
        <v>1.8215306063073422E-2</v>
      </c>
      <c r="E83" s="86">
        <f t="shared" si="8"/>
        <v>0.9839955504021165</v>
      </c>
    </row>
    <row r="84" spans="1:5" x14ac:dyDescent="0.25">
      <c r="A84" s="83">
        <f t="shared" si="6"/>
        <v>43213.444791666756</v>
      </c>
      <c r="B84" s="84">
        <f t="shared" si="5"/>
        <v>40.500000132014975</v>
      </c>
      <c r="C84" s="86">
        <v>5.5641047619047601</v>
      </c>
      <c r="D84" s="87">
        <f t="shared" si="7"/>
        <v>1.8239455722858944E-2</v>
      </c>
      <c r="E84" s="86">
        <f t="shared" si="8"/>
        <v>0.9843495071669881</v>
      </c>
    </row>
    <row r="85" spans="1:5" x14ac:dyDescent="0.25">
      <c r="A85" s="83">
        <f t="shared" si="6"/>
        <v>43213.445138888979</v>
      </c>
      <c r="B85" s="84">
        <f t="shared" si="5"/>
        <v>41.000000133644789</v>
      </c>
      <c r="C85" s="86">
        <v>5.57238571428572</v>
      </c>
      <c r="D85" s="87">
        <f t="shared" si="7"/>
        <v>1.4519727843827386E-2</v>
      </c>
      <c r="E85" s="86">
        <f t="shared" si="8"/>
        <v>0.92238828849940779</v>
      </c>
    </row>
    <row r="86" spans="1:5" x14ac:dyDescent="0.25">
      <c r="A86" s="83">
        <f t="shared" si="6"/>
        <v>43213.445486111203</v>
      </c>
      <c r="B86" s="84">
        <f t="shared" si="5"/>
        <v>41.500000135274604</v>
      </c>
      <c r="C86" s="86">
        <v>5.5786428571428601</v>
      </c>
      <c r="D86" s="87">
        <f t="shared" si="7"/>
        <v>6.38503399279273E-3</v>
      </c>
      <c r="E86" s="86">
        <f t="shared" si="8"/>
        <v>0.36358294127219581</v>
      </c>
    </row>
    <row r="87" spans="1:5" x14ac:dyDescent="0.25">
      <c r="A87" s="83">
        <f t="shared" si="6"/>
        <v>43213.445833333426</v>
      </c>
      <c r="B87" s="84">
        <f t="shared" si="5"/>
        <v>42.000000136904418</v>
      </c>
      <c r="C87" s="86">
        <v>5.5847809523809504</v>
      </c>
      <c r="D87" s="87">
        <f t="shared" si="7"/>
        <v>-3.3874149549447743E-3</v>
      </c>
      <c r="E87" s="86">
        <f t="shared" si="8"/>
        <v>9.424204813177002E-2</v>
      </c>
    </row>
    <row r="88" spans="1:5" x14ac:dyDescent="0.25">
      <c r="A88" s="83">
        <f t="shared" si="6"/>
        <v>43213.446180555649</v>
      </c>
      <c r="B88" s="84">
        <f t="shared" si="5"/>
        <v>42.500000138534233</v>
      </c>
      <c r="C88" s="86">
        <v>5.5826952380952397</v>
      </c>
      <c r="D88" s="87">
        <f t="shared" si="7"/>
        <v>-1.2226530572391814E-2</v>
      </c>
      <c r="E88" s="86">
        <f t="shared" si="8"/>
        <v>0.61256324001261164</v>
      </c>
    </row>
    <row r="89" spans="1:5" x14ac:dyDescent="0.25">
      <c r="A89" s="83">
        <f t="shared" si="6"/>
        <v>43213.446527777873</v>
      </c>
      <c r="B89" s="84">
        <f t="shared" si="5"/>
        <v>43.000000140164047</v>
      </c>
      <c r="C89" s="86">
        <v>5.5661190476190496</v>
      </c>
      <c r="D89" s="87">
        <f t="shared" si="7"/>
        <v>-2.0245918301351615E-2</v>
      </c>
      <c r="E89" s="86">
        <f t="shared" si="8"/>
        <v>0.88536132687011637</v>
      </c>
    </row>
    <row r="90" spans="1:5" x14ac:dyDescent="0.25">
      <c r="A90" s="83">
        <f t="shared" si="6"/>
        <v>43213.446875000096</v>
      </c>
      <c r="B90" s="84">
        <f t="shared" si="5"/>
        <v>43.500000141793862</v>
      </c>
      <c r="C90" s="86">
        <v>5.5511238095238102</v>
      </c>
      <c r="D90" s="87">
        <f t="shared" si="7"/>
        <v>-2.4897618966459447E-2</v>
      </c>
      <c r="E90" s="86">
        <f t="shared" si="8"/>
        <v>0.98499957972613827</v>
      </c>
    </row>
    <row r="91" spans="1:5" x14ac:dyDescent="0.25">
      <c r="A91" s="83">
        <f t="shared" si="6"/>
        <v>43213.447222222319</v>
      </c>
      <c r="B91" s="84">
        <f t="shared" si="5"/>
        <v>44.000000143423676</v>
      </c>
      <c r="C91" s="86">
        <v>5.53989523809524</v>
      </c>
      <c r="D91" s="87">
        <f t="shared" si="7"/>
        <v>-2.3743537337570429E-2</v>
      </c>
      <c r="E91" s="86">
        <f t="shared" si="8"/>
        <v>0.96745121490554131</v>
      </c>
    </row>
    <row r="92" spans="1:5" x14ac:dyDescent="0.25">
      <c r="A92" s="83">
        <f t="shared" si="6"/>
        <v>43213.447569444543</v>
      </c>
      <c r="B92" s="84">
        <f t="shared" si="5"/>
        <v>44.500000145053491</v>
      </c>
      <c r="C92" s="86">
        <v>5.5246095238095299</v>
      </c>
      <c r="D92" s="87">
        <f t="shared" si="7"/>
        <v>-1.6239115593324208E-2</v>
      </c>
      <c r="E92" s="86">
        <f t="shared" si="8"/>
        <v>0.80750720206621607</v>
      </c>
    </row>
    <row r="93" spans="1:5" x14ac:dyDescent="0.25">
      <c r="A93" s="83">
        <f t="shared" si="6"/>
        <v>43213.447916666766</v>
      </c>
      <c r="B93" s="84">
        <f t="shared" si="5"/>
        <v>45.000000146683306</v>
      </c>
      <c r="C93" s="86">
        <v>5.5160571428571501</v>
      </c>
      <c r="D93" s="87">
        <f t="shared" si="7"/>
        <v>-3.9040816199270678E-3</v>
      </c>
      <c r="E93" s="86">
        <f t="shared" si="8"/>
        <v>7.7484013640605837E-2</v>
      </c>
    </row>
    <row r="94" spans="1:5" x14ac:dyDescent="0.25">
      <c r="A94" s="83">
        <f t="shared" si="6"/>
        <v>43213.448263888989</v>
      </c>
      <c r="B94" s="84">
        <f t="shared" si="5"/>
        <v>45.50000014831312</v>
      </c>
      <c r="C94" s="86">
        <v>5.5141047619047603</v>
      </c>
      <c r="D94" s="87">
        <f t="shared" si="7"/>
        <v>1.2914625808242344E-2</v>
      </c>
      <c r="E94" s="86">
        <f t="shared" si="8"/>
        <v>0.33492695316702936</v>
      </c>
    </row>
    <row r="95" spans="1:5" x14ac:dyDescent="0.25">
      <c r="A95" s="83">
        <f t="shared" si="6"/>
        <v>43213.448611111213</v>
      </c>
      <c r="B95" s="84">
        <f t="shared" si="5"/>
        <v>46.000000149942935</v>
      </c>
      <c r="C95" s="86">
        <v>5.5229619047619103</v>
      </c>
      <c r="D95" s="87">
        <f t="shared" si="7"/>
        <v>3.0276870649605721E-2</v>
      </c>
      <c r="E95" s="86">
        <f t="shared" si="8"/>
        <v>0.76533409841766409</v>
      </c>
    </row>
    <row r="96" spans="1:5" x14ac:dyDescent="0.25">
      <c r="A96" s="83">
        <f t="shared" si="6"/>
        <v>43213.448958333436</v>
      </c>
      <c r="B96" s="84">
        <f t="shared" si="5"/>
        <v>46.500000151572749</v>
      </c>
      <c r="C96" s="86">
        <v>5.5476952380952396</v>
      </c>
      <c r="D96" s="87">
        <f t="shared" si="7"/>
        <v>4.4363265161514266E-2</v>
      </c>
      <c r="E96" s="86">
        <f t="shared" si="8"/>
        <v>0.92887344096890834</v>
      </c>
    </row>
    <row r="97" spans="1:5" x14ac:dyDescent="0.25">
      <c r="A97" s="83">
        <f t="shared" si="6"/>
        <v>43213.44930555566</v>
      </c>
      <c r="B97" s="84">
        <f t="shared" si="5"/>
        <v>47.000000153202564</v>
      </c>
      <c r="C97" s="86">
        <v>5.5824714285714299</v>
      </c>
      <c r="D97" s="87">
        <f t="shared" si="7"/>
        <v>5.171768690625092E-2</v>
      </c>
      <c r="E97" s="86">
        <f t="shared" si="8"/>
        <v>0.98632648950391233</v>
      </c>
    </row>
    <row r="98" spans="1:5" x14ac:dyDescent="0.25">
      <c r="A98" s="83">
        <f t="shared" si="6"/>
        <v>43213.449652777883</v>
      </c>
      <c r="B98" s="84">
        <f t="shared" si="5"/>
        <v>47.500000154832378</v>
      </c>
      <c r="C98" s="86">
        <v>5.61042857142857</v>
      </c>
      <c r="D98" s="87">
        <f t="shared" si="7"/>
        <v>6.0082312729324641E-2</v>
      </c>
      <c r="E98" s="86">
        <f t="shared" si="8"/>
        <v>0.98755532109146715</v>
      </c>
    </row>
    <row r="99" spans="1:5" x14ac:dyDescent="0.25">
      <c r="A99" s="83">
        <f t="shared" si="6"/>
        <v>43213.450000000106</v>
      </c>
      <c r="B99" s="84">
        <f t="shared" si="5"/>
        <v>48.000000156462193</v>
      </c>
      <c r="C99" s="86">
        <v>5.63903333333334</v>
      </c>
      <c r="D99" s="87">
        <f t="shared" si="7"/>
        <v>7.1169727659170984E-2</v>
      </c>
      <c r="E99" s="86">
        <f t="shared" si="8"/>
        <v>0.96065714665079838</v>
      </c>
    </row>
    <row r="100" spans="1:5" x14ac:dyDescent="0.25">
      <c r="A100" s="83">
        <f t="shared" si="6"/>
        <v>43213.45034722233</v>
      </c>
      <c r="B100" s="84">
        <f t="shared" si="5"/>
        <v>48.500000158092007</v>
      </c>
      <c r="C100" s="86">
        <v>5.6571619047619102</v>
      </c>
      <c r="D100" s="87">
        <f t="shared" si="7"/>
        <v>7.774965961051214E-2</v>
      </c>
      <c r="E100" s="86">
        <f t="shared" si="8"/>
        <v>0.96625259065968783</v>
      </c>
    </row>
    <row r="101" spans="1:5" x14ac:dyDescent="0.25">
      <c r="A101" s="83">
        <f t="shared" si="6"/>
        <v>43213.450694444553</v>
      </c>
      <c r="B101" s="84">
        <f t="shared" si="5"/>
        <v>49.000000159721822</v>
      </c>
      <c r="C101" s="86">
        <v>5.7115142857142898</v>
      </c>
      <c r="D101" s="87">
        <f t="shared" si="7"/>
        <v>6.0044897763460878E-2</v>
      </c>
      <c r="E101" s="86">
        <f t="shared" si="8"/>
        <v>0.76793105875683665</v>
      </c>
    </row>
    <row r="102" spans="1:5" x14ac:dyDescent="0.25">
      <c r="A102" s="83">
        <f t="shared" si="6"/>
        <v>43213.451041666776</v>
      </c>
      <c r="B102" s="84">
        <f t="shared" si="5"/>
        <v>49.500000161351636</v>
      </c>
      <c r="C102" s="86">
        <v>5.7782142857142897</v>
      </c>
      <c r="D102" s="87">
        <f t="shared" ref="D102:D133" si="9">SLOPE(C99:C105,B99:B105)</f>
        <v>-1.2913945536137532E-2</v>
      </c>
      <c r="E102" s="86">
        <f t="shared" si="8"/>
        <v>1.7396054279047318E-2</v>
      </c>
    </row>
    <row r="103" spans="1:5" x14ac:dyDescent="0.25">
      <c r="A103" s="83">
        <f t="shared" si="6"/>
        <v>43213.451388889</v>
      </c>
      <c r="B103" s="84">
        <f t="shared" si="5"/>
        <v>50.000000162981451</v>
      </c>
      <c r="C103" s="86">
        <v>5.8092857142857204</v>
      </c>
      <c r="D103" s="87">
        <f t="shared" si="9"/>
        <v>-0.17335170011520984</v>
      </c>
      <c r="E103" s="86">
        <f t="shared" si="8"/>
        <v>0.44536361118019202</v>
      </c>
    </row>
    <row r="104" spans="1:5" x14ac:dyDescent="0.25">
      <c r="A104" s="83">
        <f t="shared" si="6"/>
        <v>43213.451736111223</v>
      </c>
      <c r="B104" s="84">
        <f t="shared" si="5"/>
        <v>50.500000164611265</v>
      </c>
      <c r="C104" s="86">
        <v>5.7367857142857197</v>
      </c>
      <c r="D104" s="87">
        <f t="shared" si="9"/>
        <v>-0.40186122317987782</v>
      </c>
      <c r="E104" s="86">
        <f t="shared" si="8"/>
        <v>0.71962876019286914</v>
      </c>
    </row>
    <row r="105" spans="1:5" x14ac:dyDescent="0.25">
      <c r="A105" s="83">
        <f t="shared" si="6"/>
        <v>43213.452083333446</v>
      </c>
      <c r="B105" s="84">
        <f t="shared" si="5"/>
        <v>51.00000016624108</v>
      </c>
      <c r="C105" s="86">
        <v>5.4930952380952398</v>
      </c>
      <c r="D105" s="87">
        <f t="shared" si="9"/>
        <v>-0.64959183461726744</v>
      </c>
      <c r="E105" s="86">
        <f t="shared" si="8"/>
        <v>0.87561828845254441</v>
      </c>
    </row>
    <row r="106" spans="1:5" x14ac:dyDescent="0.25">
      <c r="A106" s="83">
        <f t="shared" si="6"/>
        <v>43213.45243055567</v>
      </c>
      <c r="B106" s="84">
        <f t="shared" si="5"/>
        <v>51.500000167870894</v>
      </c>
      <c r="C106" s="86">
        <v>5.0076095238095304</v>
      </c>
      <c r="D106" s="87">
        <f t="shared" si="9"/>
        <v>-0.86000748018989415</v>
      </c>
      <c r="E106" s="86">
        <f t="shared" si="8"/>
        <v>0.9589132771711617</v>
      </c>
    </row>
    <row r="107" spans="1:5" x14ac:dyDescent="0.25">
      <c r="A107" s="83">
        <f t="shared" si="6"/>
        <v>43213.452777777893</v>
      </c>
      <c r="B107" s="84">
        <f t="shared" si="5"/>
        <v>52.000000169500709</v>
      </c>
      <c r="C107" s="86">
        <v>4.45529523809524</v>
      </c>
      <c r="D107" s="87">
        <f t="shared" si="9"/>
        <v>-0.98919353419056488</v>
      </c>
      <c r="E107" s="86">
        <f t="shared" si="8"/>
        <v>0.9928290302328</v>
      </c>
    </row>
    <row r="108" spans="1:5" x14ac:dyDescent="0.25">
      <c r="A108" s="83">
        <f t="shared" si="6"/>
        <v>43213.453125000116</v>
      </c>
      <c r="B108" s="84">
        <f t="shared" si="5"/>
        <v>52.500000171130523</v>
      </c>
      <c r="C108" s="86">
        <v>3.8925047619047599</v>
      </c>
      <c r="D108" s="87">
        <f t="shared" si="9"/>
        <v>-1.017440132737947</v>
      </c>
      <c r="E108" s="86">
        <f t="shared" si="8"/>
        <v>0.99757185668071668</v>
      </c>
    </row>
    <row r="109" spans="1:5" x14ac:dyDescent="0.25">
      <c r="A109" s="83">
        <f t="shared" si="6"/>
        <v>43213.45347222234</v>
      </c>
      <c r="B109" s="84">
        <f t="shared" si="5"/>
        <v>53.000000172760338</v>
      </c>
      <c r="C109" s="86">
        <v>3.3713714285714298</v>
      </c>
      <c r="D109" s="87">
        <f t="shared" si="9"/>
        <v>-0.96079965673209755</v>
      </c>
      <c r="E109" s="86">
        <f t="shared" si="8"/>
        <v>0.99310404806573438</v>
      </c>
    </row>
    <row r="110" spans="1:5" x14ac:dyDescent="0.25">
      <c r="A110" s="83">
        <f t="shared" si="6"/>
        <v>43213.453819444563</v>
      </c>
      <c r="B110" s="84">
        <f t="shared" si="5"/>
        <v>53.500000174390152</v>
      </c>
      <c r="C110" s="86">
        <v>2.9067333333333298</v>
      </c>
      <c r="D110" s="87">
        <f t="shared" si="9"/>
        <v>-0.86859863662447423</v>
      </c>
      <c r="E110" s="86">
        <f t="shared" si="8"/>
        <v>0.98852446909559111</v>
      </c>
    </row>
    <row r="111" spans="1:5" x14ac:dyDescent="0.25">
      <c r="A111" s="83">
        <f t="shared" si="6"/>
        <v>43213.454166666786</v>
      </c>
      <c r="B111" s="84">
        <f t="shared" si="5"/>
        <v>54.000000176019967</v>
      </c>
      <c r="C111" s="86">
        <v>2.5069333333333299</v>
      </c>
      <c r="D111" s="87">
        <f t="shared" si="9"/>
        <v>-0.76472686825557346</v>
      </c>
      <c r="E111" s="86">
        <f t="shared" si="8"/>
        <v>0.98599891441007614</v>
      </c>
    </row>
    <row r="112" spans="1:5" x14ac:dyDescent="0.25">
      <c r="A112" s="83">
        <f t="shared" si="6"/>
        <v>43213.45451388901</v>
      </c>
      <c r="B112" s="84">
        <f t="shared" si="5"/>
        <v>54.500000177649781</v>
      </c>
      <c r="C112" s="86">
        <v>2.1513761904761899</v>
      </c>
      <c r="D112" s="87">
        <f t="shared" si="9"/>
        <v>-0.6658319706187491</v>
      </c>
      <c r="E112" s="86">
        <f t="shared" si="8"/>
        <v>0.98504756084685363</v>
      </c>
    </row>
    <row r="113" spans="1:5" x14ac:dyDescent="0.25">
      <c r="A113" s="83">
        <f t="shared" si="6"/>
        <v>43213.454861111233</v>
      </c>
      <c r="B113" s="84">
        <f t="shared" si="5"/>
        <v>55.000000179279596</v>
      </c>
      <c r="C113" s="86">
        <v>1.85073333333333</v>
      </c>
      <c r="D113" s="87">
        <f t="shared" si="9"/>
        <v>-0.57758741308326345</v>
      </c>
      <c r="E113" s="86">
        <f t="shared" si="8"/>
        <v>0.98502314774232902</v>
      </c>
    </row>
    <row r="114" spans="1:5" x14ac:dyDescent="0.25">
      <c r="A114" s="83">
        <f t="shared" si="6"/>
        <v>43213.455208333457</v>
      </c>
      <c r="B114" s="84">
        <f t="shared" si="5"/>
        <v>55.50000018090941</v>
      </c>
      <c r="C114" s="86">
        <v>1.58932380952381</v>
      </c>
      <c r="D114" s="87">
        <f t="shared" si="9"/>
        <v>-0.49787278749276437</v>
      </c>
      <c r="E114" s="86">
        <f t="shared" si="8"/>
        <v>0.9832628493252239</v>
      </c>
    </row>
    <row r="115" spans="1:5" x14ac:dyDescent="0.25">
      <c r="A115" s="83">
        <f t="shared" si="6"/>
        <v>43213.45555555568</v>
      </c>
      <c r="B115" s="84">
        <f t="shared" si="5"/>
        <v>56.000000182539225</v>
      </c>
      <c r="C115" s="86">
        <v>1.3611619047619099</v>
      </c>
      <c r="D115" s="87">
        <f t="shared" si="9"/>
        <v>-0.42767686935423094</v>
      </c>
      <c r="E115" s="86">
        <f t="shared" si="8"/>
        <v>0.98297582260900673</v>
      </c>
    </row>
    <row r="116" spans="1:5" x14ac:dyDescent="0.25">
      <c r="A116" s="83">
        <f t="shared" si="6"/>
        <v>43213.455902777903</v>
      </c>
      <c r="B116" s="84">
        <f t="shared" si="5"/>
        <v>56.500000184169039</v>
      </c>
      <c r="C116" s="86">
        <v>1.16252380952381</v>
      </c>
      <c r="D116" s="87">
        <f t="shared" si="9"/>
        <v>-0.36534115527170818</v>
      </c>
      <c r="E116" s="86">
        <f t="shared" si="8"/>
        <v>0.98035328625420171</v>
      </c>
    </row>
    <row r="117" spans="1:5" x14ac:dyDescent="0.25">
      <c r="A117" s="83">
        <f t="shared" si="6"/>
        <v>43213.456250000127</v>
      </c>
      <c r="B117" s="84">
        <f t="shared" si="5"/>
        <v>57.000000185798854</v>
      </c>
      <c r="C117" s="86">
        <v>1.00595238095238</v>
      </c>
      <c r="D117" s="87">
        <f t="shared" si="9"/>
        <v>-0.30914591735964675</v>
      </c>
      <c r="E117" s="86">
        <f t="shared" si="8"/>
        <v>0.97776826781692694</v>
      </c>
    </row>
    <row r="118" spans="1:5" x14ac:dyDescent="0.25">
      <c r="A118" s="83">
        <f t="shared" si="6"/>
        <v>43213.45659722235</v>
      </c>
      <c r="B118" s="84">
        <f t="shared" si="5"/>
        <v>57.500000187428668</v>
      </c>
      <c r="C118" s="86">
        <v>0.86100476190476205</v>
      </c>
      <c r="D118" s="87">
        <f t="shared" si="9"/>
        <v>-0.2600078222817237</v>
      </c>
      <c r="E118" s="86">
        <f t="shared" si="8"/>
        <v>0.97735281787328088</v>
      </c>
    </row>
    <row r="119" spans="1:5" x14ac:dyDescent="0.25">
      <c r="A119" s="83">
        <f t="shared" si="6"/>
        <v>43213.456944444573</v>
      </c>
      <c r="B119" s="84">
        <f t="shared" si="5"/>
        <v>58.000000189058483</v>
      </c>
      <c r="C119" s="86">
        <v>0.74975714285714301</v>
      </c>
      <c r="D119" s="87">
        <f t="shared" si="9"/>
        <v>-0.219143196564586</v>
      </c>
      <c r="E119" s="86">
        <f t="shared" si="8"/>
        <v>0.97973335320003629</v>
      </c>
    </row>
    <row r="120" spans="1:5" x14ac:dyDescent="0.25">
      <c r="A120" s="83">
        <f t="shared" si="6"/>
        <v>43213.457291666797</v>
      </c>
      <c r="B120" s="84">
        <f t="shared" si="5"/>
        <v>58.500000190688297</v>
      </c>
      <c r="C120" s="86">
        <v>0.65475238095238097</v>
      </c>
      <c r="D120" s="87">
        <f t="shared" si="9"/>
        <v>-0.1863670061952335</v>
      </c>
      <c r="E120" s="86">
        <f t="shared" si="8"/>
        <v>0.98008418475574577</v>
      </c>
    </row>
    <row r="121" spans="1:5" x14ac:dyDescent="0.25">
      <c r="A121" s="83">
        <f t="shared" si="6"/>
        <v>43213.45763888902</v>
      </c>
      <c r="B121" s="84">
        <f t="shared" si="5"/>
        <v>59.000000192318112</v>
      </c>
      <c r="C121" s="86">
        <v>0.57170476190476205</v>
      </c>
      <c r="D121" s="87">
        <f t="shared" si="9"/>
        <v>-0.15802550968897697</v>
      </c>
      <c r="E121" s="86">
        <f t="shared" si="8"/>
        <v>0.98452392538403655</v>
      </c>
    </row>
    <row r="122" spans="1:5" x14ac:dyDescent="0.25">
      <c r="A122" s="83">
        <f t="shared" si="6"/>
        <v>43213.457986111243</v>
      </c>
      <c r="B122" s="84">
        <f t="shared" si="5"/>
        <v>59.500000193947926</v>
      </c>
      <c r="C122" s="86">
        <v>0.49810476190476199</v>
      </c>
      <c r="D122" s="87">
        <f t="shared" si="9"/>
        <v>-0.13612823084878936</v>
      </c>
      <c r="E122" s="86">
        <f t="shared" si="8"/>
        <v>0.98345984976212186</v>
      </c>
    </row>
    <row r="123" spans="1:5" x14ac:dyDescent="0.25">
      <c r="A123" s="83">
        <f t="shared" si="6"/>
        <v>43213.458333333467</v>
      </c>
      <c r="B123" s="84">
        <f t="shared" si="5"/>
        <v>60.000000195577741</v>
      </c>
      <c r="C123" s="86">
        <v>0.43752380952380998</v>
      </c>
      <c r="D123" s="87">
        <f t="shared" si="9"/>
        <v>-0.11717482955002617</v>
      </c>
      <c r="E123" s="86">
        <f t="shared" si="8"/>
        <v>0.98224255517788139</v>
      </c>
    </row>
    <row r="124" spans="1:5" x14ac:dyDescent="0.25">
      <c r="A124" s="83">
        <f t="shared" si="6"/>
        <v>43213.45868055569</v>
      </c>
      <c r="B124" s="84">
        <f t="shared" si="5"/>
        <v>60.500000197207555</v>
      </c>
      <c r="C124" s="86">
        <v>0.38392380952381</v>
      </c>
      <c r="D124" s="87">
        <f t="shared" si="9"/>
        <v>-0.10017108810885343</v>
      </c>
      <c r="E124" s="86">
        <f t="shared" si="8"/>
        <v>0.98134634078927219</v>
      </c>
    </row>
    <row r="125" spans="1:5" x14ac:dyDescent="0.25">
      <c r="A125" s="83">
        <f t="shared" si="6"/>
        <v>43213.459027777913</v>
      </c>
      <c r="B125" s="84">
        <f t="shared" si="5"/>
        <v>61.00000019883737</v>
      </c>
      <c r="C125" s="86">
        <v>0.339771428571429</v>
      </c>
      <c r="D125" s="87">
        <f t="shared" si="9"/>
        <v>-8.5108503123938417E-2</v>
      </c>
      <c r="E125" s="86">
        <f t="shared" si="8"/>
        <v>0.98123995312661727</v>
      </c>
    </row>
    <row r="126" spans="1:5" x14ac:dyDescent="0.25">
      <c r="A126" s="83">
        <f t="shared" si="6"/>
        <v>43213.459375000137</v>
      </c>
      <c r="B126" s="84">
        <f t="shared" si="5"/>
        <v>61.500000200467184</v>
      </c>
      <c r="C126" s="86">
        <v>0.30061904761904801</v>
      </c>
      <c r="D126" s="87">
        <f t="shared" si="9"/>
        <v>-7.21095235744737E-2</v>
      </c>
      <c r="E126" s="86">
        <f t="shared" si="8"/>
        <v>0.97838440094026158</v>
      </c>
    </row>
    <row r="127" spans="1:5" x14ac:dyDescent="0.25">
      <c r="A127" s="83">
        <f t="shared" si="6"/>
        <v>43213.45972222236</v>
      </c>
      <c r="B127" s="84">
        <f t="shared" si="5"/>
        <v>62.000000202096999</v>
      </c>
      <c r="C127" s="86">
        <v>0.26848095238095299</v>
      </c>
      <c r="D127" s="87">
        <f t="shared" si="9"/>
        <v>-6.0844217488745425E-2</v>
      </c>
      <c r="E127" s="86">
        <f t="shared" si="8"/>
        <v>0.97839246481039299</v>
      </c>
    </row>
    <row r="128" spans="1:5" x14ac:dyDescent="0.25">
      <c r="A128" s="83">
        <f t="shared" si="6"/>
        <v>43213.460069444583</v>
      </c>
      <c r="B128" s="84">
        <f t="shared" si="5"/>
        <v>62.500000203726813</v>
      </c>
      <c r="C128" s="86">
        <v>0.241395238095238</v>
      </c>
      <c r="D128" s="87">
        <f t="shared" si="9"/>
        <v>-5.1862584864961009E-2</v>
      </c>
      <c r="E128" s="86">
        <f t="shared" si="8"/>
        <v>0.98037530543574469</v>
      </c>
    </row>
    <row r="129" spans="1:5" x14ac:dyDescent="0.25">
      <c r="A129" s="83">
        <f t="shared" si="6"/>
        <v>43213.460416666807</v>
      </c>
      <c r="B129" s="84">
        <f t="shared" si="5"/>
        <v>63.000000205356628</v>
      </c>
      <c r="C129" s="86">
        <v>0.21979523809523799</v>
      </c>
      <c r="D129" s="87">
        <f t="shared" si="9"/>
        <v>-4.4297618903225415E-2</v>
      </c>
      <c r="E129" s="86">
        <f t="shared" si="8"/>
        <v>0.98500205432345855</v>
      </c>
    </row>
    <row r="130" spans="1:5" x14ac:dyDescent="0.25">
      <c r="A130" s="83">
        <f t="shared" si="6"/>
        <v>43213.46076388903</v>
      </c>
      <c r="B130" s="84">
        <f t="shared" si="5"/>
        <v>63.500000206986442</v>
      </c>
      <c r="C130" s="86">
        <v>0.199709523809524</v>
      </c>
      <c r="D130" s="87">
        <f t="shared" si="9"/>
        <v>-3.8927550893518834E-2</v>
      </c>
      <c r="E130" s="86">
        <f t="shared" si="8"/>
        <v>0.99051572870288562</v>
      </c>
    </row>
    <row r="131" spans="1:5" x14ac:dyDescent="0.25">
      <c r="A131" s="83">
        <f t="shared" si="6"/>
        <v>43213.461111111254</v>
      </c>
      <c r="B131" s="84">
        <f t="shared" si="5"/>
        <v>64.000000208616257</v>
      </c>
      <c r="C131" s="86">
        <v>0.18124761904761899</v>
      </c>
      <c r="D131" s="87">
        <f t="shared" si="9"/>
        <v>-3.5029931858604556E-2</v>
      </c>
      <c r="E131" s="86">
        <f t="shared" si="8"/>
        <v>0.99424711407794752</v>
      </c>
    </row>
    <row r="132" spans="1:5" x14ac:dyDescent="0.25">
      <c r="A132" s="83">
        <f t="shared" si="6"/>
        <v>43213.461458333477</v>
      </c>
      <c r="B132" s="84">
        <f t="shared" ref="B132:B154" si="10">(A132-$A$3)*1440</f>
        <v>64.500000210246071</v>
      </c>
      <c r="C132" s="86">
        <v>0.16594761904761901</v>
      </c>
      <c r="D132" s="87">
        <f t="shared" si="9"/>
        <v>-3.1257142755256165E-2</v>
      </c>
      <c r="E132" s="86">
        <f t="shared" si="8"/>
        <v>0.98928150259680259</v>
      </c>
    </row>
    <row r="133" spans="1:5" x14ac:dyDescent="0.25">
      <c r="A133" s="83">
        <f t="shared" ref="A133:A154" si="11">A132+30/86400</f>
        <v>43213.4618055557</v>
      </c>
      <c r="B133" s="84">
        <f t="shared" si="10"/>
        <v>65.000000211875886</v>
      </c>
      <c r="C133" s="86">
        <v>0.149966666666667</v>
      </c>
      <c r="D133" s="87">
        <f t="shared" si="9"/>
        <v>-2.6885374062023439E-2</v>
      </c>
      <c r="E133" s="86">
        <f t="shared" si="8"/>
        <v>0.9774748090002483</v>
      </c>
    </row>
    <row r="134" spans="1:5" x14ac:dyDescent="0.25">
      <c r="A134" s="83">
        <f t="shared" si="11"/>
        <v>43213.462152777924</v>
      </c>
      <c r="B134" s="84">
        <f t="shared" si="10"/>
        <v>65.5000002135057</v>
      </c>
      <c r="C134" s="86">
        <v>0.135728571428571</v>
      </c>
      <c r="D134" s="87">
        <f t="shared" ref="D134:D154" si="12">SLOPE(C131:C137,B131:B137)</f>
        <v>-2.2261224417232595E-2</v>
      </c>
      <c r="E134" s="86">
        <f t="shared" si="8"/>
        <v>0.95943509514482894</v>
      </c>
    </row>
    <row r="135" spans="1:5" x14ac:dyDescent="0.25">
      <c r="A135" s="83">
        <f t="shared" si="11"/>
        <v>43213.462500000147</v>
      </c>
      <c r="B135" s="84">
        <f t="shared" si="10"/>
        <v>66.000000215135515</v>
      </c>
      <c r="C135" s="86">
        <v>0.12700952380952399</v>
      </c>
      <c r="D135" s="87">
        <f t="shared" si="12"/>
        <v>-1.7705101983104293E-2</v>
      </c>
      <c r="E135" s="86">
        <f t="shared" ref="E135:E154" si="13">RSQ(C132:C138,B132:B138)</f>
        <v>0.93593817194518514</v>
      </c>
    </row>
    <row r="136" spans="1:5" x14ac:dyDescent="0.25">
      <c r="A136" s="83">
        <f t="shared" si="11"/>
        <v>43213.46284722237</v>
      </c>
      <c r="B136" s="84">
        <f t="shared" si="10"/>
        <v>66.500000216765329</v>
      </c>
      <c r="C136" s="86">
        <v>0.120476190476191</v>
      </c>
      <c r="D136" s="87">
        <f t="shared" si="12"/>
        <v>-1.3704761860089487E-2</v>
      </c>
      <c r="E136" s="86">
        <f t="shared" si="13"/>
        <v>0.94848062337909611</v>
      </c>
    </row>
    <row r="137" spans="1:5" x14ac:dyDescent="0.25">
      <c r="A137" s="83">
        <f t="shared" si="11"/>
        <v>43213.463194444594</v>
      </c>
      <c r="B137" s="84">
        <f t="shared" si="10"/>
        <v>67.000000218395144</v>
      </c>
      <c r="C137" s="86">
        <v>0.115328571428571</v>
      </c>
      <c r="D137" s="87">
        <f t="shared" si="12"/>
        <v>-1.1242516970156135E-2</v>
      </c>
      <c r="E137" s="86">
        <f t="shared" si="13"/>
        <v>0.98718898825971768</v>
      </c>
    </row>
    <row r="138" spans="1:5" x14ac:dyDescent="0.25">
      <c r="A138" s="83">
        <f t="shared" si="11"/>
        <v>43213.463541666817</v>
      </c>
      <c r="B138" s="84">
        <f t="shared" si="10"/>
        <v>67.500000220024958</v>
      </c>
      <c r="C138" s="86">
        <v>0.1115</v>
      </c>
      <c r="D138" s="87">
        <f t="shared" si="12"/>
        <v>-9.8513605121058976E-3</v>
      </c>
      <c r="E138" s="86">
        <f t="shared" si="13"/>
        <v>0.99286247764431546</v>
      </c>
    </row>
    <row r="139" spans="1:5" x14ac:dyDescent="0.25">
      <c r="A139" s="83">
        <f t="shared" si="11"/>
        <v>43213.46388888904</v>
      </c>
      <c r="B139" s="84">
        <f t="shared" si="10"/>
        <v>68.000000221654773</v>
      </c>
      <c r="C139" s="86">
        <v>0.106057142857143</v>
      </c>
      <c r="D139" s="87">
        <f t="shared" si="12"/>
        <v>-9.0942176574310609E-3</v>
      </c>
      <c r="E139" s="86">
        <f t="shared" si="13"/>
        <v>0.99297171125500316</v>
      </c>
    </row>
    <row r="140" spans="1:5" x14ac:dyDescent="0.25">
      <c r="A140" s="83">
        <f t="shared" si="11"/>
        <v>43213.464236111264</v>
      </c>
      <c r="B140" s="84">
        <f t="shared" si="10"/>
        <v>68.500000223284587</v>
      </c>
      <c r="C140" s="86">
        <v>0.10022380952381001</v>
      </c>
      <c r="D140" s="87">
        <f t="shared" si="12"/>
        <v>-8.3588435101681433E-3</v>
      </c>
      <c r="E140" s="86">
        <f t="shared" si="13"/>
        <v>0.98503311154885975</v>
      </c>
    </row>
    <row r="141" spans="1:5" x14ac:dyDescent="0.25">
      <c r="A141" s="83">
        <f t="shared" si="11"/>
        <v>43213.464583333487</v>
      </c>
      <c r="B141" s="84">
        <f t="shared" si="10"/>
        <v>69.000000224914402</v>
      </c>
      <c r="C141" s="86">
        <v>9.7628571428571495E-2</v>
      </c>
      <c r="D141" s="87">
        <f t="shared" si="12"/>
        <v>-7.8088435119610744E-3</v>
      </c>
      <c r="E141" s="86">
        <f t="shared" si="13"/>
        <v>0.98175997300342732</v>
      </c>
    </row>
    <row r="142" spans="1:5" x14ac:dyDescent="0.25">
      <c r="A142" s="83">
        <f t="shared" si="11"/>
        <v>43213.46493055571</v>
      </c>
      <c r="B142" s="84">
        <f t="shared" si="10"/>
        <v>69.500000226544216</v>
      </c>
      <c r="C142" s="86">
        <v>9.3595238095238106E-2</v>
      </c>
      <c r="D142" s="87">
        <f t="shared" si="12"/>
        <v>-6.4581632442549915E-3</v>
      </c>
      <c r="E142" s="86">
        <f t="shared" si="13"/>
        <v>0.96980107016860295</v>
      </c>
    </row>
    <row r="143" spans="1:5" x14ac:dyDescent="0.25">
      <c r="A143" s="83">
        <f t="shared" si="11"/>
        <v>43213.465277777934</v>
      </c>
      <c r="B143" s="84">
        <f t="shared" si="10"/>
        <v>70.000000228174031</v>
      </c>
      <c r="C143" s="86">
        <v>9.1066666666666699E-2</v>
      </c>
      <c r="D143" s="87">
        <f t="shared" si="12"/>
        <v>-5.3874149484255118E-3</v>
      </c>
      <c r="E143" s="86">
        <f t="shared" si="13"/>
        <v>0.9744678914371695</v>
      </c>
    </row>
    <row r="144" spans="1:5" x14ac:dyDescent="0.25">
      <c r="A144" s="83">
        <f t="shared" si="11"/>
        <v>43213.465625000157</v>
      </c>
      <c r="B144" s="84">
        <f t="shared" si="10"/>
        <v>70.500000229803845</v>
      </c>
      <c r="C144" s="86">
        <v>8.7261904761904804E-2</v>
      </c>
      <c r="D144" s="87">
        <f t="shared" si="12"/>
        <v>-5.1714285545716243E-3</v>
      </c>
      <c r="E144" s="86">
        <f t="shared" si="13"/>
        <v>0.97546965015942921</v>
      </c>
    </row>
    <row r="145" spans="1:5" x14ac:dyDescent="0.25">
      <c r="A145" s="83">
        <f t="shared" si="11"/>
        <v>43213.465972222381</v>
      </c>
      <c r="B145" s="84">
        <f t="shared" si="10"/>
        <v>71.00000023143366</v>
      </c>
      <c r="C145" s="86">
        <v>8.6747619047619101E-2</v>
      </c>
      <c r="D145" s="87">
        <f t="shared" si="12"/>
        <v>-4.6170067876713516E-3</v>
      </c>
      <c r="E145" s="86">
        <f t="shared" si="13"/>
        <v>0.98104287154739134</v>
      </c>
    </row>
    <row r="146" spans="1:5" x14ac:dyDescent="0.25">
      <c r="A146" s="83">
        <f t="shared" si="11"/>
        <v>43213.466319444604</v>
      </c>
      <c r="B146" s="84">
        <f t="shared" si="10"/>
        <v>71.500000233063474</v>
      </c>
      <c r="C146" s="86">
        <v>8.4447619047619105E-2</v>
      </c>
      <c r="D146" s="87">
        <f t="shared" si="12"/>
        <v>-4.3183673328625032E-3</v>
      </c>
      <c r="E146" s="86">
        <f t="shared" si="13"/>
        <v>0.9791089303192696</v>
      </c>
    </row>
    <row r="147" spans="1:5" x14ac:dyDescent="0.25">
      <c r="A147" s="83">
        <f t="shared" si="11"/>
        <v>43213.466666666827</v>
      </c>
      <c r="B147" s="84">
        <f t="shared" si="10"/>
        <v>72.000000234693289</v>
      </c>
      <c r="C147" s="86">
        <v>8.1033333333333402E-2</v>
      </c>
      <c r="D147" s="87">
        <f t="shared" si="12"/>
        <v>-4.234693863747507E-3</v>
      </c>
      <c r="E147" s="86">
        <f t="shared" si="13"/>
        <v>0.98109305928997859</v>
      </c>
    </row>
    <row r="148" spans="1:5" x14ac:dyDescent="0.25">
      <c r="A148" s="83">
        <f t="shared" si="11"/>
        <v>43213.467013889051</v>
      </c>
      <c r="B148" s="84">
        <f t="shared" si="10"/>
        <v>72.500000236323103</v>
      </c>
      <c r="C148" s="86">
        <v>7.9676190476190498E-2</v>
      </c>
      <c r="D148" s="87">
        <f t="shared" si="12"/>
        <v>-4.4928571282121044E-3</v>
      </c>
      <c r="E148" s="86">
        <f t="shared" si="13"/>
        <v>0.99128683763569381</v>
      </c>
    </row>
    <row r="149" spans="1:5" x14ac:dyDescent="0.25">
      <c r="A149" s="83">
        <f t="shared" si="11"/>
        <v>43213.467361111274</v>
      </c>
      <c r="B149" s="84">
        <f t="shared" si="10"/>
        <v>73.000000237952918</v>
      </c>
      <c r="C149" s="86">
        <v>7.7876190476190502E-2</v>
      </c>
      <c r="D149" s="87">
        <f t="shared" si="12"/>
        <v>-4.0078231161876912E-3</v>
      </c>
      <c r="E149" s="86">
        <f t="shared" si="13"/>
        <v>0.9773981117028917</v>
      </c>
    </row>
    <row r="150" spans="1:5" x14ac:dyDescent="0.25">
      <c r="A150" s="83">
        <f t="shared" si="11"/>
        <v>43213.467708333497</v>
      </c>
      <c r="B150" s="84">
        <f t="shared" si="10"/>
        <v>73.500000239582732</v>
      </c>
      <c r="C150" s="86">
        <v>7.5004761904761894E-2</v>
      </c>
      <c r="D150" s="87">
        <f t="shared" si="12"/>
        <v>-3.2591836628456548E-3</v>
      </c>
      <c r="E150" s="86">
        <f t="shared" si="13"/>
        <v>0.95094920582996167</v>
      </c>
    </row>
    <row r="151" spans="1:5" x14ac:dyDescent="0.25">
      <c r="A151" s="83">
        <f t="shared" si="11"/>
        <v>43213.468055555721</v>
      </c>
      <c r="B151" s="84">
        <f t="shared" si="10"/>
        <v>74.000000241212547</v>
      </c>
      <c r="C151" s="86">
        <v>7.3128571428571501E-2</v>
      </c>
      <c r="D151" s="87">
        <f t="shared" si="12"/>
        <v>-2.842857133590468E-3</v>
      </c>
      <c r="E151" s="86">
        <f t="shared" si="13"/>
        <v>0.91907549768579144</v>
      </c>
    </row>
    <row r="152" spans="1:5" x14ac:dyDescent="0.25">
      <c r="A152" s="83">
        <f t="shared" si="11"/>
        <v>43213.468402777944</v>
      </c>
      <c r="B152" s="84">
        <f t="shared" si="10"/>
        <v>74.500000242842361</v>
      </c>
      <c r="C152" s="86">
        <v>7.2571428571428606E-2</v>
      </c>
      <c r="D152" s="87">
        <f t="shared" si="12"/>
        <v>-2.4748299239057427E-3</v>
      </c>
      <c r="E152" s="86">
        <f t="shared" si="13"/>
        <v>0.88737106019510015</v>
      </c>
    </row>
    <row r="153" spans="1:5" x14ac:dyDescent="0.25">
      <c r="A153" s="83">
        <f t="shared" si="11"/>
        <v>43213.468750000167</v>
      </c>
      <c r="B153" s="84">
        <f t="shared" si="10"/>
        <v>75.000000244472176</v>
      </c>
      <c r="C153" s="86">
        <v>7.2142857142857203E-2</v>
      </c>
      <c r="D153" s="87">
        <f t="shared" si="12"/>
        <v>-1.7819047560963888E-3</v>
      </c>
      <c r="E153" s="86">
        <f t="shared" si="13"/>
        <v>0.92970314437080714</v>
      </c>
    </row>
    <row r="154" spans="1:5" x14ac:dyDescent="0.25">
      <c r="A154" s="83">
        <f t="shared" si="11"/>
        <v>43213.469097222391</v>
      </c>
      <c r="B154" s="84">
        <f t="shared" si="10"/>
        <v>75.50000024610199</v>
      </c>
      <c r="C154" s="86">
        <v>7.1042857142857199E-2</v>
      </c>
      <c r="D154" s="87">
        <f t="shared" si="12"/>
        <v>-1.3371428527842722E-3</v>
      </c>
      <c r="E154" s="86">
        <f t="shared" si="13"/>
        <v>0.95485221030604328</v>
      </c>
    </row>
    <row r="155" spans="1:5" x14ac:dyDescent="0.25">
      <c r="A155" s="83"/>
      <c r="B155" s="84"/>
    </row>
    <row r="156" spans="1:5" x14ac:dyDescent="0.25">
      <c r="A156" s="83"/>
      <c r="B156" s="84"/>
    </row>
    <row r="157" spans="1:5" x14ac:dyDescent="0.25">
      <c r="A157" s="83"/>
      <c r="B157" s="84"/>
    </row>
    <row r="158" spans="1:5" x14ac:dyDescent="0.25">
      <c r="A158" s="83"/>
      <c r="B158" s="84"/>
    </row>
    <row r="159" spans="1:5" x14ac:dyDescent="0.25">
      <c r="A159" s="83"/>
      <c r="B159" s="84"/>
    </row>
    <row r="160" spans="1:5" x14ac:dyDescent="0.25">
      <c r="A160" s="83"/>
      <c r="B160" s="84"/>
    </row>
    <row r="161" spans="1:2" x14ac:dyDescent="0.25">
      <c r="A161" s="83"/>
      <c r="B161" s="84"/>
    </row>
    <row r="162" spans="1:2" x14ac:dyDescent="0.25">
      <c r="A162" s="83"/>
      <c r="B162" s="84"/>
    </row>
    <row r="163" spans="1:2" x14ac:dyDescent="0.25">
      <c r="A163" s="83"/>
      <c r="B163" s="84"/>
    </row>
    <row r="164" spans="1:2" x14ac:dyDescent="0.25">
      <c r="A164" s="83"/>
      <c r="B164" s="84"/>
    </row>
    <row r="165" spans="1:2" x14ac:dyDescent="0.25">
      <c r="A165" s="83"/>
      <c r="B165" s="84"/>
    </row>
    <row r="166" spans="1:2" x14ac:dyDescent="0.25">
      <c r="A166" s="83"/>
      <c r="B166" s="84"/>
    </row>
    <row r="167" spans="1:2" x14ac:dyDescent="0.25">
      <c r="A167" s="83"/>
      <c r="B167" s="84"/>
    </row>
    <row r="168" spans="1:2" x14ac:dyDescent="0.25">
      <c r="A168" s="83"/>
      <c r="B168" s="84"/>
    </row>
    <row r="169" spans="1:2" x14ac:dyDescent="0.25">
      <c r="A169" s="83"/>
      <c r="B169" s="84"/>
    </row>
    <row r="170" spans="1:2" x14ac:dyDescent="0.25">
      <c r="A170" s="83"/>
      <c r="B170" s="84"/>
    </row>
    <row r="171" spans="1:2" x14ac:dyDescent="0.25">
      <c r="A171" s="83"/>
      <c r="B171" s="84"/>
    </row>
    <row r="172" spans="1:2" x14ac:dyDescent="0.25">
      <c r="A172" s="83"/>
      <c r="B172" s="84"/>
    </row>
    <row r="173" spans="1:2" x14ac:dyDescent="0.25">
      <c r="A173" s="83"/>
      <c r="B173" s="84"/>
    </row>
    <row r="174" spans="1:2" x14ac:dyDescent="0.25">
      <c r="A174" s="83"/>
      <c r="B174" s="84"/>
    </row>
    <row r="175" spans="1:2" x14ac:dyDescent="0.25">
      <c r="A175" s="83"/>
      <c r="B175" s="84"/>
    </row>
    <row r="176" spans="1:2" x14ac:dyDescent="0.25">
      <c r="A176" s="83"/>
      <c r="B176" s="84"/>
    </row>
    <row r="177" spans="1:2" x14ac:dyDescent="0.25">
      <c r="A177" s="83"/>
      <c r="B177" s="84"/>
    </row>
    <row r="178" spans="1:2" x14ac:dyDescent="0.25">
      <c r="A178" s="83"/>
      <c r="B178" s="84"/>
    </row>
    <row r="179" spans="1:2" x14ac:dyDescent="0.25">
      <c r="A179" s="83"/>
      <c r="B179" s="84"/>
    </row>
    <row r="180" spans="1:2" x14ac:dyDescent="0.25">
      <c r="A180" s="83"/>
      <c r="B180" s="84"/>
    </row>
    <row r="181" spans="1:2" x14ac:dyDescent="0.25">
      <c r="A181" s="83"/>
      <c r="B181" s="84"/>
    </row>
    <row r="182" spans="1:2" x14ac:dyDescent="0.25">
      <c r="A182" s="83"/>
      <c r="B182" s="84"/>
    </row>
    <row r="183" spans="1:2" x14ac:dyDescent="0.25">
      <c r="A183" s="83"/>
      <c r="B183" s="84"/>
    </row>
    <row r="184" spans="1:2" x14ac:dyDescent="0.25">
      <c r="A184" s="83"/>
      <c r="B184" s="84"/>
    </row>
    <row r="185" spans="1:2" x14ac:dyDescent="0.25">
      <c r="A185" s="83"/>
      <c r="B185" s="84"/>
    </row>
    <row r="186" spans="1:2" x14ac:dyDescent="0.25">
      <c r="A186" s="83"/>
      <c r="B186" s="84"/>
    </row>
    <row r="187" spans="1:2" x14ac:dyDescent="0.25">
      <c r="A187" s="83"/>
      <c r="B187" s="84"/>
    </row>
    <row r="188" spans="1:2" x14ac:dyDescent="0.25">
      <c r="A188" s="83"/>
      <c r="B188" s="84"/>
    </row>
    <row r="189" spans="1:2" x14ac:dyDescent="0.25">
      <c r="A189" s="83"/>
      <c r="B189" s="84"/>
    </row>
    <row r="190" spans="1:2" x14ac:dyDescent="0.25">
      <c r="A190" s="83"/>
      <c r="B190" s="84"/>
    </row>
    <row r="191" spans="1:2" x14ac:dyDescent="0.25">
      <c r="A191" s="83"/>
      <c r="B191" s="84"/>
    </row>
    <row r="192" spans="1:2" x14ac:dyDescent="0.25">
      <c r="A192" s="83"/>
      <c r="B192" s="84"/>
    </row>
    <row r="193" spans="1:2" x14ac:dyDescent="0.25">
      <c r="A193" s="83"/>
      <c r="B193" s="84"/>
    </row>
    <row r="194" spans="1:2" x14ac:dyDescent="0.25">
      <c r="A194" s="83"/>
      <c r="B194" s="84"/>
    </row>
    <row r="195" spans="1:2" x14ac:dyDescent="0.25">
      <c r="A195" s="83"/>
      <c r="B195" s="84"/>
    </row>
    <row r="196" spans="1:2" x14ac:dyDescent="0.25">
      <c r="A196" s="83"/>
      <c r="B196" s="84"/>
    </row>
    <row r="197" spans="1:2" x14ac:dyDescent="0.25">
      <c r="A197" s="83"/>
      <c r="B197" s="84"/>
    </row>
    <row r="198" spans="1:2" x14ac:dyDescent="0.25">
      <c r="A198" s="83"/>
      <c r="B198" s="84"/>
    </row>
    <row r="199" spans="1:2" x14ac:dyDescent="0.25">
      <c r="A199" s="83"/>
      <c r="B199" s="84"/>
    </row>
    <row r="200" spans="1:2" x14ac:dyDescent="0.25">
      <c r="A200" s="83"/>
      <c r="B200" s="84"/>
    </row>
    <row r="201" spans="1:2" x14ac:dyDescent="0.25">
      <c r="A201" s="83"/>
      <c r="B201" s="84"/>
    </row>
    <row r="202" spans="1:2" x14ac:dyDescent="0.25">
      <c r="A202" s="83"/>
      <c r="B202" s="84"/>
    </row>
    <row r="203" spans="1:2" x14ac:dyDescent="0.25">
      <c r="A203" s="83"/>
      <c r="B203" s="84"/>
    </row>
    <row r="204" spans="1:2" x14ac:dyDescent="0.25">
      <c r="A204" s="83"/>
      <c r="B204" s="84"/>
    </row>
    <row r="205" spans="1:2" x14ac:dyDescent="0.25">
      <c r="A205" s="83"/>
      <c r="B205" s="84"/>
    </row>
    <row r="206" spans="1:2" x14ac:dyDescent="0.25">
      <c r="A206" s="83"/>
      <c r="B206" s="84"/>
    </row>
    <row r="207" spans="1:2" x14ac:dyDescent="0.25">
      <c r="A207" s="83"/>
      <c r="B207" s="84"/>
    </row>
    <row r="208" spans="1:2" x14ac:dyDescent="0.25">
      <c r="A208" s="83"/>
      <c r="B208" s="84"/>
    </row>
    <row r="209" spans="1:2" x14ac:dyDescent="0.25">
      <c r="A209" s="83"/>
      <c r="B209" s="84"/>
    </row>
    <row r="210" spans="1:2" x14ac:dyDescent="0.25">
      <c r="A210" s="83"/>
      <c r="B210" s="84"/>
    </row>
    <row r="211" spans="1:2" x14ac:dyDescent="0.25">
      <c r="A211" s="83"/>
      <c r="B211" s="84"/>
    </row>
    <row r="212" spans="1:2" x14ac:dyDescent="0.25">
      <c r="A212" s="83"/>
      <c r="B212" s="84"/>
    </row>
    <row r="213" spans="1:2" x14ac:dyDescent="0.25">
      <c r="A213" s="83"/>
      <c r="B213" s="84"/>
    </row>
    <row r="214" spans="1:2" x14ac:dyDescent="0.25">
      <c r="A214" s="83"/>
      <c r="B214" s="84"/>
    </row>
    <row r="215" spans="1:2" x14ac:dyDescent="0.25">
      <c r="A215" s="83"/>
      <c r="B215" s="84"/>
    </row>
    <row r="216" spans="1:2" x14ac:dyDescent="0.25">
      <c r="A216" s="83"/>
      <c r="B216" s="84"/>
    </row>
    <row r="217" spans="1:2" x14ac:dyDescent="0.25">
      <c r="A217" s="83"/>
      <c r="B217" s="84"/>
    </row>
    <row r="218" spans="1:2" x14ac:dyDescent="0.25">
      <c r="A218" s="83"/>
      <c r="B218" s="84"/>
    </row>
    <row r="219" spans="1:2" x14ac:dyDescent="0.25">
      <c r="A219" s="83"/>
      <c r="B219" s="84"/>
    </row>
    <row r="220" spans="1:2" x14ac:dyDescent="0.25">
      <c r="A220" s="83"/>
      <c r="B220" s="84"/>
    </row>
    <row r="221" spans="1:2" x14ac:dyDescent="0.25">
      <c r="A221" s="83"/>
      <c r="B221" s="84"/>
    </row>
    <row r="222" spans="1:2" x14ac:dyDescent="0.25">
      <c r="A222" s="83"/>
      <c r="B222" s="84"/>
    </row>
    <row r="223" spans="1:2" x14ac:dyDescent="0.25">
      <c r="A223" s="83"/>
      <c r="B223" s="84"/>
    </row>
    <row r="224" spans="1:2" x14ac:dyDescent="0.25">
      <c r="A224" s="83"/>
      <c r="B224" s="84"/>
    </row>
    <row r="225" spans="1:2" x14ac:dyDescent="0.25">
      <c r="A225" s="83"/>
      <c r="B225" s="84"/>
    </row>
    <row r="226" spans="1:2" x14ac:dyDescent="0.25">
      <c r="A226" s="83"/>
      <c r="B226" s="84"/>
    </row>
    <row r="227" spans="1:2" x14ac:dyDescent="0.25">
      <c r="A227" s="83"/>
      <c r="B227" s="84"/>
    </row>
    <row r="228" spans="1:2" x14ac:dyDescent="0.25">
      <c r="A228" s="83"/>
      <c r="B228" s="84"/>
    </row>
    <row r="229" spans="1:2" x14ac:dyDescent="0.25">
      <c r="A229" s="83"/>
      <c r="B229" s="84"/>
    </row>
    <row r="230" spans="1:2" x14ac:dyDescent="0.25">
      <c r="A230" s="83"/>
      <c r="B230" s="84"/>
    </row>
    <row r="231" spans="1:2" x14ac:dyDescent="0.25">
      <c r="A231" s="83"/>
      <c r="B231" s="84"/>
    </row>
    <row r="232" spans="1:2" x14ac:dyDescent="0.25">
      <c r="A232" s="83"/>
      <c r="B232" s="84"/>
    </row>
    <row r="233" spans="1:2" x14ac:dyDescent="0.25">
      <c r="A233" s="83"/>
      <c r="B233" s="84"/>
    </row>
    <row r="234" spans="1:2" x14ac:dyDescent="0.25">
      <c r="A234" s="83"/>
      <c r="B234" s="84"/>
    </row>
    <row r="235" spans="1:2" x14ac:dyDescent="0.25">
      <c r="A235" s="83"/>
      <c r="B235" s="84"/>
    </row>
    <row r="236" spans="1:2" x14ac:dyDescent="0.25">
      <c r="A236" s="83"/>
      <c r="B236" s="84"/>
    </row>
    <row r="237" spans="1:2" x14ac:dyDescent="0.25">
      <c r="A237" s="83"/>
      <c r="B237" s="84"/>
    </row>
    <row r="238" spans="1:2" x14ac:dyDescent="0.25">
      <c r="A238" s="83"/>
      <c r="B238" s="84"/>
    </row>
    <row r="239" spans="1:2" x14ac:dyDescent="0.25">
      <c r="A239" s="83"/>
      <c r="B239" s="84"/>
    </row>
    <row r="240" spans="1:2" x14ac:dyDescent="0.25">
      <c r="A240" s="83"/>
      <c r="B240" s="84"/>
    </row>
    <row r="241" spans="1:2" x14ac:dyDescent="0.25">
      <c r="A241" s="83"/>
      <c r="B241" s="84"/>
    </row>
    <row r="242" spans="1:2" x14ac:dyDescent="0.25">
      <c r="A242" s="83"/>
      <c r="B242" s="84"/>
    </row>
    <row r="243" spans="1:2" x14ac:dyDescent="0.25">
      <c r="A243" s="83"/>
      <c r="B243" s="84"/>
    </row>
    <row r="244" spans="1:2" x14ac:dyDescent="0.25">
      <c r="A244" s="83"/>
      <c r="B244" s="84"/>
    </row>
    <row r="245" spans="1:2" x14ac:dyDescent="0.25">
      <c r="A245" s="83"/>
      <c r="B245" s="84"/>
    </row>
    <row r="246" spans="1:2" x14ac:dyDescent="0.25">
      <c r="A246" s="83"/>
      <c r="B246" s="84"/>
    </row>
    <row r="247" spans="1:2" x14ac:dyDescent="0.25">
      <c r="A247" s="83"/>
      <c r="B247" s="84"/>
    </row>
    <row r="248" spans="1:2" x14ac:dyDescent="0.25">
      <c r="A248" s="83"/>
      <c r="B248" s="84"/>
    </row>
    <row r="249" spans="1:2" x14ac:dyDescent="0.25">
      <c r="A249" s="83"/>
      <c r="B249" s="84"/>
    </row>
    <row r="250" spans="1:2" x14ac:dyDescent="0.25">
      <c r="A250" s="83"/>
      <c r="B250" s="84"/>
    </row>
    <row r="251" spans="1:2" x14ac:dyDescent="0.25">
      <c r="A251" s="83"/>
      <c r="B251" s="84"/>
    </row>
    <row r="252" spans="1:2" x14ac:dyDescent="0.25">
      <c r="A252" s="83"/>
      <c r="B252" s="84"/>
    </row>
    <row r="253" spans="1:2" x14ac:dyDescent="0.25">
      <c r="A253" s="83"/>
      <c r="B253" s="84"/>
    </row>
    <row r="254" spans="1:2" x14ac:dyDescent="0.25">
      <c r="A254" s="83"/>
      <c r="B254" s="84"/>
    </row>
    <row r="255" spans="1:2" x14ac:dyDescent="0.25">
      <c r="A255" s="83"/>
      <c r="B255" s="84"/>
    </row>
    <row r="256" spans="1:2" x14ac:dyDescent="0.25">
      <c r="A256" s="83"/>
      <c r="B256" s="84"/>
    </row>
    <row r="257" spans="1:2" x14ac:dyDescent="0.25">
      <c r="A257" s="83"/>
      <c r="B257" s="84"/>
    </row>
    <row r="258" spans="1:2" x14ac:dyDescent="0.25">
      <c r="A258" s="83"/>
      <c r="B258" s="84"/>
    </row>
    <row r="259" spans="1:2" x14ac:dyDescent="0.25">
      <c r="A259" s="83"/>
      <c r="B259" s="84"/>
    </row>
    <row r="260" spans="1:2" x14ac:dyDescent="0.25">
      <c r="A260" s="83"/>
      <c r="B260" s="84"/>
    </row>
    <row r="261" spans="1:2" x14ac:dyDescent="0.25">
      <c r="A261" s="83"/>
      <c r="B261" s="84"/>
    </row>
    <row r="262" spans="1:2" x14ac:dyDescent="0.25">
      <c r="A262" s="83"/>
      <c r="B262" s="84"/>
    </row>
    <row r="263" spans="1:2" x14ac:dyDescent="0.25">
      <c r="A263" s="83"/>
      <c r="B263" s="84"/>
    </row>
    <row r="264" spans="1:2" x14ac:dyDescent="0.25">
      <c r="A264" s="83"/>
      <c r="B264" s="84"/>
    </row>
    <row r="265" spans="1:2" x14ac:dyDescent="0.25">
      <c r="A265" s="83"/>
      <c r="B265" s="84"/>
    </row>
    <row r="266" spans="1:2" x14ac:dyDescent="0.25">
      <c r="A266" s="83"/>
      <c r="B266" s="84"/>
    </row>
    <row r="267" spans="1:2" x14ac:dyDescent="0.25">
      <c r="A267" s="83"/>
      <c r="B267" s="84"/>
    </row>
    <row r="268" spans="1:2" x14ac:dyDescent="0.25">
      <c r="A268" s="83"/>
      <c r="B268" s="84"/>
    </row>
    <row r="269" spans="1:2" x14ac:dyDescent="0.25">
      <c r="A269" s="83"/>
      <c r="B269" s="84"/>
    </row>
    <row r="270" spans="1:2" x14ac:dyDescent="0.25">
      <c r="A270" s="83"/>
      <c r="B270" s="84"/>
    </row>
    <row r="271" spans="1:2" x14ac:dyDescent="0.25">
      <c r="A271" s="83"/>
      <c r="B271" s="84"/>
    </row>
    <row r="272" spans="1:2" x14ac:dyDescent="0.25">
      <c r="A272" s="83"/>
      <c r="B272" s="84"/>
    </row>
    <row r="273" spans="1:2" x14ac:dyDescent="0.25">
      <c r="A273" s="83"/>
      <c r="B273" s="84"/>
    </row>
    <row r="274" spans="1:2" x14ac:dyDescent="0.25">
      <c r="A274" s="83"/>
      <c r="B274" s="84"/>
    </row>
    <row r="275" spans="1:2" x14ac:dyDescent="0.25">
      <c r="A275" s="83"/>
      <c r="B275" s="84"/>
    </row>
    <row r="276" spans="1:2" x14ac:dyDescent="0.25">
      <c r="A276" s="83"/>
      <c r="B276" s="84"/>
    </row>
    <row r="277" spans="1:2" x14ac:dyDescent="0.25">
      <c r="A277" s="83"/>
      <c r="B277" s="84"/>
    </row>
    <row r="278" spans="1:2" x14ac:dyDescent="0.25">
      <c r="A278" s="83"/>
      <c r="B278" s="84"/>
    </row>
    <row r="279" spans="1:2" x14ac:dyDescent="0.25">
      <c r="A279" s="83"/>
      <c r="B279" s="84"/>
    </row>
    <row r="280" spans="1:2" x14ac:dyDescent="0.25">
      <c r="A280" s="83"/>
      <c r="B280" s="84"/>
    </row>
    <row r="281" spans="1:2" x14ac:dyDescent="0.25">
      <c r="A281" s="83"/>
      <c r="B281" s="84"/>
    </row>
    <row r="282" spans="1:2" x14ac:dyDescent="0.25">
      <c r="A282" s="83"/>
      <c r="B282" s="84"/>
    </row>
    <row r="283" spans="1:2" x14ac:dyDescent="0.25">
      <c r="A283" s="83"/>
      <c r="B283" s="84"/>
    </row>
    <row r="284" spans="1:2" x14ac:dyDescent="0.25">
      <c r="A284" s="83"/>
      <c r="B284" s="84"/>
    </row>
    <row r="285" spans="1:2" x14ac:dyDescent="0.25">
      <c r="A285" s="83"/>
      <c r="B285" s="84"/>
    </row>
    <row r="286" spans="1:2" x14ac:dyDescent="0.25">
      <c r="A286" s="83"/>
      <c r="B286" s="84"/>
    </row>
    <row r="287" spans="1:2" x14ac:dyDescent="0.25">
      <c r="A287" s="83"/>
      <c r="B287" s="84"/>
    </row>
    <row r="288" spans="1:2" x14ac:dyDescent="0.25">
      <c r="A288" s="83"/>
      <c r="B288" s="84"/>
    </row>
    <row r="289" spans="1:2" x14ac:dyDescent="0.25">
      <c r="A289" s="83"/>
      <c r="B289" s="84"/>
    </row>
    <row r="290" spans="1:2" x14ac:dyDescent="0.25">
      <c r="A290" s="83"/>
      <c r="B290" s="84"/>
    </row>
    <row r="291" spans="1:2" x14ac:dyDescent="0.25">
      <c r="A291" s="83"/>
      <c r="B291" s="84"/>
    </row>
    <row r="292" spans="1:2" x14ac:dyDescent="0.25">
      <c r="A292" s="83"/>
      <c r="B292" s="84"/>
    </row>
    <row r="293" spans="1:2" x14ac:dyDescent="0.25">
      <c r="A293" s="83"/>
      <c r="B293" s="84"/>
    </row>
    <row r="294" spans="1:2" x14ac:dyDescent="0.25">
      <c r="A294" s="83"/>
      <c r="B294" s="84"/>
    </row>
    <row r="295" spans="1:2" x14ac:dyDescent="0.25">
      <c r="A295" s="83"/>
      <c r="B295" s="84"/>
    </row>
    <row r="296" spans="1:2" x14ac:dyDescent="0.25">
      <c r="A296" s="83"/>
      <c r="B296" s="84"/>
    </row>
    <row r="297" spans="1:2" x14ac:dyDescent="0.25">
      <c r="A297" s="83"/>
      <c r="B297" s="84"/>
    </row>
    <row r="298" spans="1:2" x14ac:dyDescent="0.25">
      <c r="A298" s="83"/>
      <c r="B298" s="84"/>
    </row>
    <row r="299" spans="1:2" x14ac:dyDescent="0.25">
      <c r="A299" s="83"/>
      <c r="B299" s="84"/>
    </row>
    <row r="300" spans="1:2" x14ac:dyDescent="0.25">
      <c r="A300" s="83"/>
      <c r="B300" s="84"/>
    </row>
    <row r="301" spans="1:2" x14ac:dyDescent="0.25">
      <c r="A301" s="83"/>
      <c r="B301" s="84"/>
    </row>
    <row r="302" spans="1:2" x14ac:dyDescent="0.25">
      <c r="A302" s="83"/>
      <c r="B302" s="84"/>
    </row>
    <row r="303" spans="1:2" x14ac:dyDescent="0.25">
      <c r="A303" s="83"/>
      <c r="B303" s="84"/>
    </row>
    <row r="304" spans="1:2" x14ac:dyDescent="0.25">
      <c r="A304" s="83"/>
      <c r="B304" s="84"/>
    </row>
    <row r="305" spans="1:2" x14ac:dyDescent="0.25">
      <c r="A305" s="83"/>
      <c r="B305" s="84"/>
    </row>
    <row r="306" spans="1:2" x14ac:dyDescent="0.25">
      <c r="A306" s="83"/>
      <c r="B306" s="84"/>
    </row>
    <row r="307" spans="1:2" x14ac:dyDescent="0.25">
      <c r="A307" s="83"/>
      <c r="B307" s="84"/>
    </row>
    <row r="308" spans="1:2" x14ac:dyDescent="0.25">
      <c r="A308" s="83"/>
      <c r="B308" s="84"/>
    </row>
    <row r="309" spans="1:2" x14ac:dyDescent="0.25">
      <c r="A309" s="83"/>
      <c r="B309" s="84"/>
    </row>
    <row r="310" spans="1:2" x14ac:dyDescent="0.25">
      <c r="A310" s="83"/>
      <c r="B310" s="84"/>
    </row>
    <row r="311" spans="1:2" x14ac:dyDescent="0.25">
      <c r="A311" s="83"/>
      <c r="B311" s="84"/>
    </row>
    <row r="312" spans="1:2" x14ac:dyDescent="0.25">
      <c r="A312" s="83"/>
      <c r="B312" s="84"/>
    </row>
    <row r="313" spans="1:2" x14ac:dyDescent="0.25">
      <c r="A313" s="83"/>
      <c r="B313" s="84"/>
    </row>
    <row r="314" spans="1:2" x14ac:dyDescent="0.25">
      <c r="A314" s="83"/>
      <c r="B314" s="84"/>
    </row>
    <row r="315" spans="1:2" x14ac:dyDescent="0.25">
      <c r="A315" s="83"/>
      <c r="B315" s="84"/>
    </row>
    <row r="316" spans="1:2" x14ac:dyDescent="0.25">
      <c r="A316" s="83"/>
      <c r="B316" s="84"/>
    </row>
    <row r="317" spans="1:2" x14ac:dyDescent="0.25">
      <c r="A317" s="83"/>
      <c r="B317" s="84"/>
    </row>
    <row r="318" spans="1:2" x14ac:dyDescent="0.25">
      <c r="A318" s="83"/>
      <c r="B318" s="84"/>
    </row>
    <row r="319" spans="1:2" x14ac:dyDescent="0.25">
      <c r="A319" s="83"/>
      <c r="B319" s="84"/>
    </row>
    <row r="320" spans="1:2" x14ac:dyDescent="0.25">
      <c r="A320" s="83"/>
      <c r="B320" s="84"/>
    </row>
    <row r="321" spans="1:2" x14ac:dyDescent="0.25">
      <c r="A321" s="83"/>
      <c r="B321" s="84"/>
    </row>
    <row r="322" spans="1:2" x14ac:dyDescent="0.25">
      <c r="A322" s="83"/>
      <c r="B322" s="84"/>
    </row>
    <row r="323" spans="1:2" x14ac:dyDescent="0.25">
      <c r="A323" s="83"/>
      <c r="B323" s="84"/>
    </row>
    <row r="324" spans="1:2" x14ac:dyDescent="0.25">
      <c r="A324" s="83"/>
      <c r="B324" s="84"/>
    </row>
    <row r="325" spans="1:2" x14ac:dyDescent="0.25">
      <c r="A325" s="83"/>
      <c r="B325" s="84"/>
    </row>
    <row r="326" spans="1:2" x14ac:dyDescent="0.25">
      <c r="A326" s="83"/>
      <c r="B326" s="84"/>
    </row>
    <row r="327" spans="1:2" x14ac:dyDescent="0.25">
      <c r="A327" s="83"/>
      <c r="B327" s="84"/>
    </row>
    <row r="328" spans="1:2" x14ac:dyDescent="0.25">
      <c r="A328" s="83"/>
      <c r="B328" s="84"/>
    </row>
    <row r="329" spans="1:2" x14ac:dyDescent="0.25">
      <c r="A329" s="83"/>
      <c r="B329" s="84"/>
    </row>
    <row r="330" spans="1:2" x14ac:dyDescent="0.25">
      <c r="A330" s="83"/>
      <c r="B330" s="84"/>
    </row>
    <row r="331" spans="1:2" x14ac:dyDescent="0.25">
      <c r="A331" s="83"/>
      <c r="B331" s="84"/>
    </row>
    <row r="332" spans="1:2" x14ac:dyDescent="0.25">
      <c r="A332" s="83"/>
      <c r="B332" s="84"/>
    </row>
    <row r="333" spans="1:2" x14ac:dyDescent="0.25">
      <c r="A333" s="83"/>
      <c r="B333" s="84"/>
    </row>
    <row r="334" spans="1:2" x14ac:dyDescent="0.25">
      <c r="A334" s="83"/>
      <c r="B334" s="84"/>
    </row>
    <row r="335" spans="1:2" x14ac:dyDescent="0.25">
      <c r="A335" s="83"/>
      <c r="B335" s="84"/>
    </row>
    <row r="336" spans="1:2" x14ac:dyDescent="0.25">
      <c r="A336" s="83"/>
      <c r="B336" s="84"/>
    </row>
    <row r="337" spans="1:2" x14ac:dyDescent="0.25">
      <c r="A337" s="83"/>
      <c r="B337" s="84"/>
    </row>
    <row r="338" spans="1:2" x14ac:dyDescent="0.25">
      <c r="A338" s="83"/>
      <c r="B338" s="84"/>
    </row>
    <row r="339" spans="1:2" x14ac:dyDescent="0.25">
      <c r="A339" s="83"/>
      <c r="B339" s="84"/>
    </row>
    <row r="340" spans="1:2" x14ac:dyDescent="0.25">
      <c r="A340" s="83"/>
      <c r="B340" s="84"/>
    </row>
    <row r="341" spans="1:2" x14ac:dyDescent="0.25">
      <c r="A341" s="83"/>
      <c r="B341" s="84"/>
    </row>
    <row r="342" spans="1:2" x14ac:dyDescent="0.25">
      <c r="A342" s="83"/>
      <c r="B342" s="84"/>
    </row>
    <row r="343" spans="1:2" x14ac:dyDescent="0.25">
      <c r="A343" s="83"/>
      <c r="B343" s="84"/>
    </row>
    <row r="344" spans="1:2" x14ac:dyDescent="0.25">
      <c r="A344" s="83"/>
      <c r="B344" s="84"/>
    </row>
    <row r="345" spans="1:2" x14ac:dyDescent="0.25">
      <c r="A345" s="83"/>
      <c r="B345" s="84"/>
    </row>
    <row r="346" spans="1:2" x14ac:dyDescent="0.25">
      <c r="A346" s="83"/>
      <c r="B346" s="84"/>
    </row>
    <row r="347" spans="1:2" x14ac:dyDescent="0.25">
      <c r="A347" s="83"/>
      <c r="B347" s="84"/>
    </row>
    <row r="348" spans="1:2" x14ac:dyDescent="0.25">
      <c r="A348" s="83"/>
      <c r="B348" s="84"/>
    </row>
    <row r="349" spans="1:2" x14ac:dyDescent="0.25">
      <c r="A349" s="83"/>
      <c r="B349" s="84"/>
    </row>
    <row r="350" spans="1:2" x14ac:dyDescent="0.25">
      <c r="A350" s="83"/>
      <c r="B350" s="84"/>
    </row>
    <row r="351" spans="1:2" x14ac:dyDescent="0.25">
      <c r="A351" s="83"/>
      <c r="B351" s="84"/>
    </row>
    <row r="352" spans="1:2" x14ac:dyDescent="0.25">
      <c r="A352" s="83"/>
      <c r="B352" s="84"/>
    </row>
    <row r="353" spans="1:2" x14ac:dyDescent="0.25">
      <c r="A353" s="83"/>
      <c r="B353" s="84"/>
    </row>
    <row r="354" spans="1:2" x14ac:dyDescent="0.25">
      <c r="A354" s="83"/>
      <c r="B354" s="84"/>
    </row>
    <row r="355" spans="1:2" x14ac:dyDescent="0.25">
      <c r="A355" s="83"/>
      <c r="B355" s="84"/>
    </row>
    <row r="356" spans="1:2" x14ac:dyDescent="0.25">
      <c r="A356" s="83"/>
      <c r="B356" s="84"/>
    </row>
    <row r="357" spans="1:2" x14ac:dyDescent="0.25">
      <c r="A357" s="83"/>
      <c r="B357" s="84"/>
    </row>
    <row r="358" spans="1:2" x14ac:dyDescent="0.25">
      <c r="A358" s="83"/>
      <c r="B358" s="84"/>
    </row>
    <row r="359" spans="1:2" x14ac:dyDescent="0.25">
      <c r="A359" s="83"/>
      <c r="B359" s="84"/>
    </row>
    <row r="360" spans="1:2" x14ac:dyDescent="0.25">
      <c r="A360" s="83"/>
      <c r="B360" s="84"/>
    </row>
    <row r="361" spans="1:2" x14ac:dyDescent="0.25">
      <c r="A361" s="83"/>
      <c r="B361" s="84"/>
    </row>
    <row r="362" spans="1:2" x14ac:dyDescent="0.25">
      <c r="A362" s="83"/>
      <c r="B362" s="84"/>
    </row>
    <row r="363" spans="1:2" x14ac:dyDescent="0.25">
      <c r="A363" s="83"/>
      <c r="B363" s="84"/>
    </row>
    <row r="364" spans="1:2" x14ac:dyDescent="0.25">
      <c r="A364" s="83"/>
      <c r="B364" s="84"/>
    </row>
    <row r="365" spans="1:2" x14ac:dyDescent="0.25">
      <c r="A365" s="83"/>
      <c r="B365" s="84"/>
    </row>
    <row r="366" spans="1:2" x14ac:dyDescent="0.25">
      <c r="A366" s="83"/>
      <c r="B366" s="84"/>
    </row>
    <row r="367" spans="1:2" x14ac:dyDescent="0.25">
      <c r="A367" s="83"/>
      <c r="B367" s="84"/>
    </row>
    <row r="368" spans="1:2" x14ac:dyDescent="0.25">
      <c r="A368" s="83"/>
      <c r="B368" s="84"/>
    </row>
    <row r="369" spans="1:2" x14ac:dyDescent="0.25">
      <c r="A369" s="83"/>
      <c r="B369" s="84"/>
    </row>
    <row r="370" spans="1:2" x14ac:dyDescent="0.25">
      <c r="A370" s="83"/>
      <c r="B370" s="84"/>
    </row>
    <row r="371" spans="1:2" x14ac:dyDescent="0.25">
      <c r="A371" s="83"/>
      <c r="B371" s="84"/>
    </row>
    <row r="372" spans="1:2" x14ac:dyDescent="0.25">
      <c r="A372" s="83"/>
      <c r="B372" s="84"/>
    </row>
    <row r="373" spans="1:2" x14ac:dyDescent="0.25">
      <c r="A373" s="83"/>
      <c r="B373" s="84"/>
    </row>
    <row r="374" spans="1:2" x14ac:dyDescent="0.25">
      <c r="A374" s="83"/>
      <c r="B374" s="84"/>
    </row>
    <row r="375" spans="1:2" x14ac:dyDescent="0.25">
      <c r="A375" s="83"/>
      <c r="B375" s="84"/>
    </row>
    <row r="376" spans="1:2" x14ac:dyDescent="0.25">
      <c r="A376" s="83"/>
      <c r="B376" s="84"/>
    </row>
    <row r="377" spans="1:2" x14ac:dyDescent="0.25">
      <c r="A377" s="83"/>
      <c r="B377" s="84"/>
    </row>
    <row r="378" spans="1:2" x14ac:dyDescent="0.25">
      <c r="A378" s="83"/>
      <c r="B378" s="84"/>
    </row>
    <row r="379" spans="1:2" x14ac:dyDescent="0.25">
      <c r="A379" s="83"/>
      <c r="B379" s="84"/>
    </row>
    <row r="380" spans="1:2" x14ac:dyDescent="0.25">
      <c r="A380" s="83"/>
      <c r="B380" s="84"/>
    </row>
    <row r="381" spans="1:2" x14ac:dyDescent="0.25">
      <c r="A381" s="83"/>
      <c r="B381" s="84"/>
    </row>
    <row r="382" spans="1:2" x14ac:dyDescent="0.25">
      <c r="A382" s="83"/>
      <c r="B382" s="84"/>
    </row>
    <row r="383" spans="1:2" x14ac:dyDescent="0.25">
      <c r="A383" s="83"/>
      <c r="B383" s="84"/>
    </row>
    <row r="384" spans="1:2" x14ac:dyDescent="0.25">
      <c r="A384" s="83"/>
      <c r="B384" s="84"/>
    </row>
    <row r="385" spans="1:2" x14ac:dyDescent="0.25">
      <c r="A385" s="83"/>
      <c r="B385" s="84"/>
    </row>
    <row r="386" spans="1:2" x14ac:dyDescent="0.25">
      <c r="A386" s="83"/>
      <c r="B386" s="84"/>
    </row>
    <row r="387" spans="1:2" x14ac:dyDescent="0.25">
      <c r="A387" s="83"/>
      <c r="B387" s="84"/>
    </row>
    <row r="388" spans="1:2" x14ac:dyDescent="0.25">
      <c r="A388" s="83"/>
      <c r="B388" s="84"/>
    </row>
    <row r="389" spans="1:2" x14ac:dyDescent="0.25">
      <c r="A389" s="83"/>
      <c r="B389" s="84"/>
    </row>
    <row r="390" spans="1:2" x14ac:dyDescent="0.25">
      <c r="A390" s="83"/>
      <c r="B390" s="84"/>
    </row>
    <row r="391" spans="1:2" x14ac:dyDescent="0.25">
      <c r="A391" s="83"/>
      <c r="B391" s="84"/>
    </row>
    <row r="392" spans="1:2" x14ac:dyDescent="0.25">
      <c r="A392" s="83"/>
      <c r="B392" s="84"/>
    </row>
    <row r="393" spans="1:2" x14ac:dyDescent="0.25">
      <c r="A393" s="83"/>
      <c r="B393" s="84"/>
    </row>
    <row r="394" spans="1:2" x14ac:dyDescent="0.25">
      <c r="A394" s="83"/>
      <c r="B394" s="84"/>
    </row>
    <row r="395" spans="1:2" x14ac:dyDescent="0.25">
      <c r="A395" s="83"/>
      <c r="B395" s="84"/>
    </row>
    <row r="396" spans="1:2" x14ac:dyDescent="0.25">
      <c r="A396" s="83"/>
      <c r="B396" s="84"/>
    </row>
    <row r="397" spans="1:2" x14ac:dyDescent="0.25">
      <c r="A397" s="83"/>
      <c r="B397" s="84"/>
    </row>
    <row r="398" spans="1:2" x14ac:dyDescent="0.25">
      <c r="A398" s="83"/>
      <c r="B398" s="84"/>
    </row>
    <row r="399" spans="1:2" x14ac:dyDescent="0.25">
      <c r="A399" s="83"/>
      <c r="B399" s="84"/>
    </row>
    <row r="400" spans="1:2" x14ac:dyDescent="0.25">
      <c r="A400" s="83"/>
      <c r="B400" s="84"/>
    </row>
    <row r="401" spans="1:2" x14ac:dyDescent="0.25">
      <c r="A401" s="83"/>
      <c r="B401" s="84"/>
    </row>
    <row r="402" spans="1:2" x14ac:dyDescent="0.25">
      <c r="A402" s="83"/>
      <c r="B402" s="84"/>
    </row>
    <row r="403" spans="1:2" x14ac:dyDescent="0.25">
      <c r="A403" s="83"/>
      <c r="B403" s="84"/>
    </row>
    <row r="404" spans="1:2" x14ac:dyDescent="0.25">
      <c r="A404" s="83"/>
      <c r="B404" s="84"/>
    </row>
    <row r="405" spans="1:2" x14ac:dyDescent="0.25">
      <c r="A405" s="83"/>
      <c r="B405" s="84"/>
    </row>
    <row r="406" spans="1:2" x14ac:dyDescent="0.25">
      <c r="A406" s="83"/>
      <c r="B406" s="84"/>
    </row>
    <row r="407" spans="1:2" x14ac:dyDescent="0.25">
      <c r="A407" s="83"/>
      <c r="B407" s="84"/>
    </row>
    <row r="408" spans="1:2" x14ac:dyDescent="0.25">
      <c r="A408" s="83"/>
      <c r="B408" s="84"/>
    </row>
    <row r="409" spans="1:2" x14ac:dyDescent="0.25">
      <c r="A409" s="83"/>
      <c r="B409" s="84"/>
    </row>
    <row r="410" spans="1:2" x14ac:dyDescent="0.25">
      <c r="A410" s="83"/>
      <c r="B410" s="84"/>
    </row>
    <row r="411" spans="1:2" x14ac:dyDescent="0.25">
      <c r="A411" s="83"/>
      <c r="B411" s="84"/>
    </row>
    <row r="412" spans="1:2" x14ac:dyDescent="0.25">
      <c r="A412" s="83"/>
      <c r="B412" s="84"/>
    </row>
    <row r="413" spans="1:2" x14ac:dyDescent="0.25">
      <c r="A413" s="83"/>
      <c r="B413" s="84"/>
    </row>
    <row r="414" spans="1:2" x14ac:dyDescent="0.25">
      <c r="A414" s="83"/>
      <c r="B414" s="84"/>
    </row>
    <row r="415" spans="1:2" x14ac:dyDescent="0.25">
      <c r="A415" s="83"/>
      <c r="B415" s="84"/>
    </row>
    <row r="416" spans="1:2" x14ac:dyDescent="0.25">
      <c r="A416" s="83"/>
      <c r="B416" s="84"/>
    </row>
    <row r="417" spans="1:2" x14ac:dyDescent="0.25">
      <c r="A417" s="83"/>
      <c r="B417" s="84"/>
    </row>
    <row r="418" spans="1:2" x14ac:dyDescent="0.25">
      <c r="A418" s="83"/>
      <c r="B418" s="84"/>
    </row>
    <row r="419" spans="1:2" x14ac:dyDescent="0.25">
      <c r="A419" s="83"/>
      <c r="B419" s="84"/>
    </row>
    <row r="420" spans="1:2" x14ac:dyDescent="0.25">
      <c r="A420" s="83"/>
      <c r="B420" s="84"/>
    </row>
    <row r="421" spans="1:2" x14ac:dyDescent="0.25">
      <c r="A421" s="83"/>
      <c r="B421" s="84"/>
    </row>
    <row r="422" spans="1:2" x14ac:dyDescent="0.25">
      <c r="A422" s="83"/>
      <c r="B422" s="84"/>
    </row>
    <row r="423" spans="1:2" x14ac:dyDescent="0.25">
      <c r="A423" s="83"/>
      <c r="B423" s="84"/>
    </row>
    <row r="424" spans="1:2" x14ac:dyDescent="0.25">
      <c r="A424" s="83"/>
      <c r="B424" s="84"/>
    </row>
    <row r="425" spans="1:2" x14ac:dyDescent="0.25">
      <c r="A425" s="83"/>
      <c r="B425" s="84"/>
    </row>
    <row r="426" spans="1:2" x14ac:dyDescent="0.25">
      <c r="A426" s="83"/>
      <c r="B426" s="84"/>
    </row>
    <row r="427" spans="1:2" x14ac:dyDescent="0.25">
      <c r="A427" s="83"/>
      <c r="B427" s="84"/>
    </row>
    <row r="428" spans="1:2" x14ac:dyDescent="0.25">
      <c r="A428" s="83"/>
      <c r="B428" s="84"/>
    </row>
    <row r="429" spans="1:2" x14ac:dyDescent="0.25">
      <c r="A429" s="83"/>
      <c r="B429" s="84"/>
    </row>
    <row r="430" spans="1:2" x14ac:dyDescent="0.25">
      <c r="A430" s="83"/>
      <c r="B430" s="84"/>
    </row>
    <row r="431" spans="1:2" x14ac:dyDescent="0.25">
      <c r="A431" s="83"/>
      <c r="B431" s="84"/>
    </row>
    <row r="432" spans="1:2" x14ac:dyDescent="0.25">
      <c r="A432" s="83"/>
      <c r="B432" s="84"/>
    </row>
    <row r="433" spans="1:2" x14ac:dyDescent="0.25">
      <c r="A433" s="83"/>
      <c r="B433" s="84"/>
    </row>
    <row r="434" spans="1:2" x14ac:dyDescent="0.25">
      <c r="A434" s="83"/>
      <c r="B434" s="84"/>
    </row>
    <row r="435" spans="1:2" x14ac:dyDescent="0.25">
      <c r="A435" s="83"/>
      <c r="B435" s="84"/>
    </row>
    <row r="436" spans="1:2" x14ac:dyDescent="0.25">
      <c r="A436" s="83"/>
      <c r="B436" s="84"/>
    </row>
    <row r="437" spans="1:2" x14ac:dyDescent="0.25">
      <c r="A437" s="83"/>
      <c r="B437" s="84"/>
    </row>
    <row r="438" spans="1:2" x14ac:dyDescent="0.25">
      <c r="A438" s="83"/>
      <c r="B438" s="84"/>
    </row>
    <row r="439" spans="1:2" x14ac:dyDescent="0.25">
      <c r="A439" s="83"/>
      <c r="B439" s="84"/>
    </row>
    <row r="440" spans="1:2" x14ac:dyDescent="0.25">
      <c r="A440" s="83"/>
      <c r="B440" s="84"/>
    </row>
    <row r="441" spans="1:2" x14ac:dyDescent="0.25">
      <c r="A441" s="83"/>
      <c r="B441" s="84"/>
    </row>
    <row r="442" spans="1:2" x14ac:dyDescent="0.25">
      <c r="A442" s="83"/>
      <c r="B442" s="84"/>
    </row>
    <row r="443" spans="1:2" x14ac:dyDescent="0.25">
      <c r="A443" s="83"/>
      <c r="B443" s="84"/>
    </row>
    <row r="444" spans="1:2" x14ac:dyDescent="0.25">
      <c r="A444" s="83"/>
      <c r="B444" s="84"/>
    </row>
    <row r="445" spans="1:2" x14ac:dyDescent="0.25">
      <c r="A445" s="83"/>
      <c r="B445" s="84"/>
    </row>
  </sheetData>
  <pageMargins left="0.7" right="0.7" top="0.75" bottom="0.75" header="0.3" footer="0.3"/>
  <ignoredErrors>
    <ignoredError sqref="D4:D154 E6:E154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27</vt:i4>
      </vt:variant>
    </vt:vector>
  </HeadingPairs>
  <TitlesOfParts>
    <vt:vector size="29" baseType="lpstr">
      <vt:lpstr>N2O Emission - Surface Aeration</vt:lpstr>
      <vt:lpstr>6.2.2. Linear Regression</vt:lpstr>
      <vt:lpstr>'N2O Emission - Surface Aeration'!alpha</vt:lpstr>
      <vt:lpstr>'N2O Emission - Surface Aeration'!AOTR</vt:lpstr>
      <vt:lpstr>'N2O Emission - Surface Aeration'!Beta</vt:lpstr>
      <vt:lpstr>'N2O Emission - Surface Aeration'!C_N2P_process</vt:lpstr>
      <vt:lpstr>C_N2P_sat</vt:lpstr>
      <vt:lpstr>'N2O Emission - Surface Aeration'!C_O2_Process</vt:lpstr>
      <vt:lpstr>'N2O Emission - Surface Aeration'!C_O2_sat_Tproc</vt:lpstr>
      <vt:lpstr>'N2O Emission - Surface Aeration'!C_O2_sat20</vt:lpstr>
      <vt:lpstr>'N2O Emission - Surface Aeration'!D_N2O</vt:lpstr>
      <vt:lpstr>'N2O Emission - Surface Aeration'!D_O2</vt:lpstr>
      <vt:lpstr>Emission_no</vt:lpstr>
      <vt:lpstr>Emission_surface</vt:lpstr>
      <vt:lpstr>'N2O Emission - Surface Aeration'!F</vt:lpstr>
      <vt:lpstr>'N2O Emission - Surface Aeration'!KLa_N2O_Tproc</vt:lpstr>
      <vt:lpstr>'N2O Emission - Surface Aeration'!kLa_nonaerated</vt:lpstr>
      <vt:lpstr>'N2O Emission - Surface Aeration'!KLa_O2_proc</vt:lpstr>
      <vt:lpstr>N2O_nonaerated</vt:lpstr>
      <vt:lpstr>'N2O Emission - Surface Aeration'!NTR_aerated</vt:lpstr>
      <vt:lpstr>'N2O Emission - Surface Aeration'!P</vt:lpstr>
      <vt:lpstr>'N2O Emission - Surface Aeration'!SAE</vt:lpstr>
      <vt:lpstr>'N2O Emission - Surface Aeration'!SOTR</vt:lpstr>
      <vt:lpstr>'N2O Emission - Surface Aeration'!T_process</vt:lpstr>
      <vt:lpstr>T_process_2</vt:lpstr>
      <vt:lpstr>'N2O Emission - Surface Aeration'!T_standard</vt:lpstr>
      <vt:lpstr>T_standard_2</vt:lpstr>
      <vt:lpstr>'N2O Emission - Surface Aeration'!V</vt:lpstr>
      <vt:lpstr>'N2O Emission - Surface Aeration'!V_nonaerated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mha@unisense.com</dc:creator>
  <cp:lastModifiedBy>Carlos Domingo-Felez</cp:lastModifiedBy>
  <dcterms:created xsi:type="dcterms:W3CDTF">2023-03-29T09:58:03Z</dcterms:created>
  <dcterms:modified xsi:type="dcterms:W3CDTF">2026-08-05T14:38:14Z</dcterms:modified>
</cp:coreProperties>
</file>