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itacs-my.sharepoint.com/personal/jfreitag_mitacs_ca/Documents/Desktop/New Budget/"/>
    </mc:Choice>
  </mc:AlternateContent>
  <xr:revisionPtr revIDLastSave="9" documentId="8_{F52BF37C-1EBD-4407-8309-C2186FC039F9}" xr6:coauthVersionLast="47" xr6:coauthVersionMax="47" xr10:uidLastSave="{25FD4281-5E0B-4848-B325-0C05C8A41410}"/>
  <bookViews>
    <workbookView xWindow="-120" yWindow="-120" windowWidth="29040" windowHeight="15840" firstSheet="1" activeTab="1" xr2:uid="{00000000-000D-0000-FFFF-FFFF00000000}"/>
  </bookViews>
  <sheets>
    <sheet name="Instructions - Follow Steps" sheetId="25" r:id="rId1"/>
    <sheet name="Summary " sheetId="15" r:id="rId2"/>
    <sheet name="Detailed Budget" sheetId="17" r:id="rId3"/>
    <sheet name="Reference worksheet Do NOT edit" sheetId="22" r:id="rId4"/>
    <sheet name="Stipends" sheetId="26" state="hidden" r:id="rId5"/>
    <sheet name="Sheet2" sheetId="24" state="hidden" r:id="rId6"/>
  </sheets>
  <definedNames>
    <definedName name="_xlnm._FilterDatabase" localSheetId="4" hidden="1">Stipends!$A$2:$F$13</definedName>
    <definedName name="ClusterM">'Reference worksheet Do NOT edit'!#REF!</definedName>
    <definedName name="ClusterP">'Reference worksheet Do NOT edit'!$O$4</definedName>
    <definedName name="ClusterT">'Reference worksheet Do NOT edit'!$P$4</definedName>
    <definedName name="FundingType">'Reference worksheet Do NOT edit'!$D$19:$D$38</definedName>
    <definedName name="Matching_Funding_List" localSheetId="2">'Detailed Budget'!#REF!</definedName>
    <definedName name="PDFM">'Reference worksheet Do NOT edit'!$O$7</definedName>
    <definedName name="PDFP">'Reference worksheet Do NOT edit'!$N$7</definedName>
    <definedName name="PDFT">'Reference worksheet Do NOT edit'!$P$7</definedName>
    <definedName name="StandardM">'Reference worksheet Do NOT edit'!#REF!</definedName>
    <definedName name="StandardP">'Reference worksheet Do NOT edit'!$O$5</definedName>
    <definedName name="StandardT">'Reference worksheet Do NOT edit'!$P$5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" i="17" l="1" a="1"/>
  <c r="I17" i="17" s="1"/>
  <c r="I18" i="17" a="1"/>
  <c r="I18" i="17" s="1"/>
  <c r="I19" i="17" a="1"/>
  <c r="I19" i="17" s="1"/>
  <c r="I20" i="17" a="1"/>
  <c r="I20" i="17" s="1"/>
  <c r="I21" i="17" a="1"/>
  <c r="I21" i="17" s="1"/>
  <c r="I22" i="17" a="1"/>
  <c r="I22" i="17" s="1"/>
  <c r="I23" i="17" a="1"/>
  <c r="I23" i="17" s="1"/>
  <c r="I24" i="17" a="1"/>
  <c r="I24" i="17" s="1"/>
  <c r="I25" i="17" a="1"/>
  <c r="I25" i="17" s="1"/>
  <c r="I26" i="17" a="1"/>
  <c r="I26" i="17" s="1"/>
  <c r="I27" i="17" a="1"/>
  <c r="I27" i="17" s="1"/>
  <c r="I28" i="17" a="1"/>
  <c r="I28" i="17" s="1"/>
  <c r="I29" i="17" a="1"/>
  <c r="I29" i="17" s="1"/>
  <c r="I30" i="17" a="1"/>
  <c r="I30" i="17" s="1"/>
  <c r="I31" i="17" a="1"/>
  <c r="I31" i="17" s="1"/>
  <c r="I32" i="17" a="1"/>
  <c r="I32" i="17" s="1"/>
  <c r="I33" i="17" a="1"/>
  <c r="I33" i="17" s="1"/>
  <c r="I34" i="17" a="1"/>
  <c r="I34" i="17" s="1"/>
  <c r="I35" i="17" a="1"/>
  <c r="I35" i="17" s="1"/>
  <c r="I36" i="17" a="1"/>
  <c r="I36" i="17" s="1"/>
  <c r="J20" i="17" a="1"/>
  <c r="J20" i="17" s="1"/>
  <c r="R20" i="22" l="1"/>
  <c r="S20" i="22"/>
  <c r="R21" i="22"/>
  <c r="S21" i="22"/>
  <c r="R22" i="22"/>
  <c r="S22" i="22"/>
  <c r="R23" i="22"/>
  <c r="S23" i="22"/>
  <c r="R24" i="22"/>
  <c r="S24" i="22"/>
  <c r="R25" i="22"/>
  <c r="S25" i="22"/>
  <c r="R26" i="22"/>
  <c r="S26" i="22"/>
  <c r="R27" i="22"/>
  <c r="S27" i="22"/>
  <c r="R28" i="22"/>
  <c r="S28" i="22"/>
  <c r="R29" i="22"/>
  <c r="S29" i="22"/>
  <c r="R30" i="22"/>
  <c r="S30" i="22"/>
  <c r="R31" i="22"/>
  <c r="S31" i="22"/>
  <c r="R32" i="22"/>
  <c r="S32" i="22"/>
  <c r="R33" i="22"/>
  <c r="S33" i="22"/>
  <c r="R34" i="22"/>
  <c r="S34" i="22"/>
  <c r="R35" i="22"/>
  <c r="S35" i="22"/>
  <c r="R36" i="22"/>
  <c r="S36" i="22"/>
  <c r="R37" i="22"/>
  <c r="S37" i="22"/>
  <c r="R38" i="22"/>
  <c r="S38" i="22"/>
  <c r="S19" i="22"/>
  <c r="R19" i="22"/>
  <c r="C19" i="22"/>
  <c r="B19" i="22"/>
  <c r="J226" i="17" l="1" a="1"/>
  <c r="J226" i="17" s="1"/>
  <c r="J227" i="17" a="1"/>
  <c r="J227" i="17" s="1"/>
  <c r="J228" i="17" a="1"/>
  <c r="J228" i="17" s="1"/>
  <c r="J229" i="17" a="1"/>
  <c r="J229" i="17" s="1"/>
  <c r="J230" i="17" a="1"/>
  <c r="J230" i="17" s="1"/>
  <c r="J231" i="17" a="1"/>
  <c r="J231" i="17" s="1"/>
  <c r="J232" i="17" a="1"/>
  <c r="J232" i="17" s="1"/>
  <c r="J233" i="17" a="1"/>
  <c r="J233" i="17" s="1"/>
  <c r="J234" i="17" a="1"/>
  <c r="J234" i="17" s="1"/>
  <c r="J235" i="17" a="1"/>
  <c r="J235" i="17" s="1"/>
  <c r="J236" i="17" a="1"/>
  <c r="J236" i="17" s="1"/>
  <c r="J237" i="17" a="1"/>
  <c r="J237" i="17" s="1"/>
  <c r="J238" i="17" a="1"/>
  <c r="J238" i="17" s="1"/>
  <c r="J239" i="17" a="1"/>
  <c r="J239" i="17" s="1"/>
  <c r="J240" i="17" a="1"/>
  <c r="J240" i="17" s="1"/>
  <c r="J241" i="17" a="1"/>
  <c r="J241" i="17" s="1"/>
  <c r="J242" i="17" a="1"/>
  <c r="J242" i="17" s="1"/>
  <c r="J243" i="17" a="1"/>
  <c r="J243" i="17" s="1"/>
  <c r="J244" i="17" a="1"/>
  <c r="J244" i="17" s="1"/>
  <c r="J225" i="17" a="1"/>
  <c r="J225" i="17" s="1"/>
  <c r="J200" i="17" a="1"/>
  <c r="J200" i="17" s="1"/>
  <c r="J201" i="17" a="1"/>
  <c r="J201" i="17" s="1"/>
  <c r="J202" i="17" a="1"/>
  <c r="J202" i="17" s="1"/>
  <c r="J203" i="17" a="1"/>
  <c r="J203" i="17" s="1"/>
  <c r="J204" i="17" a="1"/>
  <c r="J204" i="17" s="1"/>
  <c r="J205" i="17" a="1"/>
  <c r="J205" i="17" s="1"/>
  <c r="J206" i="17" a="1"/>
  <c r="J206" i="17" s="1"/>
  <c r="J207" i="17" a="1"/>
  <c r="J207" i="17" s="1"/>
  <c r="J208" i="17" a="1"/>
  <c r="J208" i="17" s="1"/>
  <c r="J209" i="17" a="1"/>
  <c r="J209" i="17" s="1"/>
  <c r="J210" i="17" a="1"/>
  <c r="J210" i="17" s="1"/>
  <c r="J211" i="17" a="1"/>
  <c r="J211" i="17" s="1"/>
  <c r="J212" i="17" a="1"/>
  <c r="J212" i="17" s="1"/>
  <c r="J213" i="17" a="1"/>
  <c r="J213" i="17" s="1"/>
  <c r="J214" i="17" a="1"/>
  <c r="J214" i="17" s="1"/>
  <c r="J215" i="17" a="1"/>
  <c r="J215" i="17" s="1"/>
  <c r="J216" i="17" a="1"/>
  <c r="J216" i="17" s="1"/>
  <c r="J217" i="17" a="1"/>
  <c r="J217" i="17" s="1"/>
  <c r="J218" i="17" a="1"/>
  <c r="J218" i="17" s="1"/>
  <c r="J199" i="17" a="1"/>
  <c r="J199" i="17" s="1"/>
  <c r="J174" i="17" a="1"/>
  <c r="J174" i="17" s="1"/>
  <c r="J175" i="17" a="1"/>
  <c r="J175" i="17" s="1"/>
  <c r="J176" i="17" a="1"/>
  <c r="J176" i="17" s="1"/>
  <c r="J177" i="17" a="1"/>
  <c r="J177" i="17" s="1"/>
  <c r="J178" i="17" a="1"/>
  <c r="J178" i="17" s="1"/>
  <c r="J179" i="17" a="1"/>
  <c r="J179" i="17" s="1"/>
  <c r="J180" i="17" a="1"/>
  <c r="J180" i="17" s="1"/>
  <c r="J181" i="17" a="1"/>
  <c r="J181" i="17" s="1"/>
  <c r="J182" i="17" a="1"/>
  <c r="J182" i="17" s="1"/>
  <c r="J183" i="17" a="1"/>
  <c r="J183" i="17" s="1"/>
  <c r="J184" i="17" a="1"/>
  <c r="J184" i="17" s="1"/>
  <c r="J185" i="17" a="1"/>
  <c r="J185" i="17" s="1"/>
  <c r="J186" i="17" a="1"/>
  <c r="J186" i="17" s="1"/>
  <c r="J187" i="17" a="1"/>
  <c r="J187" i="17" s="1"/>
  <c r="J188" i="17" a="1"/>
  <c r="J188" i="17" s="1"/>
  <c r="J189" i="17" a="1"/>
  <c r="J189" i="17" s="1"/>
  <c r="J190" i="17" a="1"/>
  <c r="J190" i="17" s="1"/>
  <c r="J191" i="17" a="1"/>
  <c r="J191" i="17" s="1"/>
  <c r="J192" i="17" a="1"/>
  <c r="J192" i="17" s="1"/>
  <c r="J173" i="17" a="1"/>
  <c r="J173" i="17" s="1"/>
  <c r="J148" i="17" a="1"/>
  <c r="J148" i="17" s="1"/>
  <c r="J149" i="17" a="1"/>
  <c r="J149" i="17" s="1"/>
  <c r="J150" i="17" a="1"/>
  <c r="J150" i="17" s="1"/>
  <c r="J151" i="17" a="1"/>
  <c r="J151" i="17" s="1"/>
  <c r="J152" i="17" a="1"/>
  <c r="J152" i="17" s="1"/>
  <c r="J153" i="17" a="1"/>
  <c r="J153" i="17" s="1"/>
  <c r="J154" i="17" a="1"/>
  <c r="J154" i="17" s="1"/>
  <c r="J155" i="17" a="1"/>
  <c r="J155" i="17" s="1"/>
  <c r="J156" i="17" a="1"/>
  <c r="J156" i="17" s="1"/>
  <c r="J157" i="17" a="1"/>
  <c r="J157" i="17" s="1"/>
  <c r="J158" i="17" a="1"/>
  <c r="J158" i="17" s="1"/>
  <c r="J159" i="17" a="1"/>
  <c r="J159" i="17" s="1"/>
  <c r="J160" i="17" a="1"/>
  <c r="J160" i="17" s="1"/>
  <c r="J161" i="17" a="1"/>
  <c r="J161" i="17" s="1"/>
  <c r="J162" i="17" a="1"/>
  <c r="J162" i="17" s="1"/>
  <c r="J163" i="17" a="1"/>
  <c r="J163" i="17" s="1"/>
  <c r="J164" i="17" a="1"/>
  <c r="J164" i="17" s="1"/>
  <c r="J165" i="17" a="1"/>
  <c r="J165" i="17" s="1"/>
  <c r="J166" i="17" a="1"/>
  <c r="J166" i="17" s="1"/>
  <c r="J147" i="17" a="1"/>
  <c r="J147" i="17" s="1"/>
  <c r="J122" i="17" a="1"/>
  <c r="J122" i="17" s="1"/>
  <c r="J123" i="17" a="1"/>
  <c r="J123" i="17" s="1"/>
  <c r="J124" i="17" a="1"/>
  <c r="J124" i="17" s="1"/>
  <c r="J125" i="17" a="1"/>
  <c r="J125" i="17" s="1"/>
  <c r="J126" i="17" a="1"/>
  <c r="J126" i="17" s="1"/>
  <c r="J127" i="17" a="1"/>
  <c r="J127" i="17" s="1"/>
  <c r="J128" i="17" a="1"/>
  <c r="J128" i="17" s="1"/>
  <c r="J129" i="17" a="1"/>
  <c r="J129" i="17" s="1"/>
  <c r="J130" i="17" a="1"/>
  <c r="J130" i="17" s="1"/>
  <c r="J131" i="17" a="1"/>
  <c r="J131" i="17" s="1"/>
  <c r="J132" i="17" a="1"/>
  <c r="J132" i="17" s="1"/>
  <c r="J133" i="17" a="1"/>
  <c r="J133" i="17" s="1"/>
  <c r="J134" i="17" a="1"/>
  <c r="J134" i="17" s="1"/>
  <c r="J135" i="17" a="1"/>
  <c r="J135" i="17" s="1"/>
  <c r="J136" i="17" a="1"/>
  <c r="J136" i="17" s="1"/>
  <c r="J137" i="17" a="1"/>
  <c r="J137" i="17" s="1"/>
  <c r="J138" i="17" a="1"/>
  <c r="J138" i="17" s="1"/>
  <c r="J139" i="17" a="1"/>
  <c r="J139" i="17" s="1"/>
  <c r="J140" i="17" a="1"/>
  <c r="J140" i="17" s="1"/>
  <c r="J121" i="17" a="1"/>
  <c r="J121" i="17" s="1"/>
  <c r="J96" i="17" a="1"/>
  <c r="J96" i="17" s="1"/>
  <c r="J97" i="17" a="1"/>
  <c r="J97" i="17" s="1"/>
  <c r="J98" i="17" a="1"/>
  <c r="J98" i="17" s="1"/>
  <c r="J99" i="17" a="1"/>
  <c r="J99" i="17" s="1"/>
  <c r="J100" i="17" a="1"/>
  <c r="J100" i="17" s="1"/>
  <c r="J101" i="17" a="1"/>
  <c r="J101" i="17" s="1"/>
  <c r="J102" i="17" a="1"/>
  <c r="J102" i="17" s="1"/>
  <c r="J103" i="17" a="1"/>
  <c r="J103" i="17" s="1"/>
  <c r="J104" i="17" a="1"/>
  <c r="J104" i="17" s="1"/>
  <c r="J105" i="17" a="1"/>
  <c r="J105" i="17" s="1"/>
  <c r="J106" i="17" a="1"/>
  <c r="J106" i="17" s="1"/>
  <c r="J107" i="17" a="1"/>
  <c r="J107" i="17" s="1"/>
  <c r="J108" i="17" a="1"/>
  <c r="J108" i="17" s="1"/>
  <c r="J109" i="17" a="1"/>
  <c r="J109" i="17" s="1"/>
  <c r="J110" i="17" a="1"/>
  <c r="J110" i="17" s="1"/>
  <c r="J111" i="17" a="1"/>
  <c r="J111" i="17" s="1"/>
  <c r="J112" i="17" a="1"/>
  <c r="J112" i="17" s="1"/>
  <c r="J113" i="17" a="1"/>
  <c r="J113" i="17" s="1"/>
  <c r="J114" i="17" a="1"/>
  <c r="J114" i="17" s="1"/>
  <c r="J95" i="17" a="1"/>
  <c r="J95" i="17" s="1"/>
  <c r="J70" i="17" a="1"/>
  <c r="J70" i="17" s="1"/>
  <c r="J71" i="17" a="1"/>
  <c r="J71" i="17" s="1"/>
  <c r="J72" i="17" a="1"/>
  <c r="J72" i="17" s="1"/>
  <c r="J73" i="17" a="1"/>
  <c r="J73" i="17" s="1"/>
  <c r="J74" i="17" a="1"/>
  <c r="J74" i="17" s="1"/>
  <c r="J75" i="17" a="1"/>
  <c r="J75" i="17" s="1"/>
  <c r="J76" i="17" a="1"/>
  <c r="J76" i="17" s="1"/>
  <c r="J77" i="17" a="1"/>
  <c r="J77" i="17" s="1"/>
  <c r="J78" i="17" a="1"/>
  <c r="J78" i="17" s="1"/>
  <c r="J79" i="17" a="1"/>
  <c r="J79" i="17" s="1"/>
  <c r="J80" i="17" a="1"/>
  <c r="J80" i="17" s="1"/>
  <c r="J81" i="17" a="1"/>
  <c r="J81" i="17" s="1"/>
  <c r="J82" i="17" a="1"/>
  <c r="J82" i="17" s="1"/>
  <c r="J83" i="17" a="1"/>
  <c r="J83" i="17" s="1"/>
  <c r="J84" i="17" a="1"/>
  <c r="J84" i="17" s="1"/>
  <c r="J85" i="17" a="1"/>
  <c r="J85" i="17" s="1"/>
  <c r="J86" i="17" a="1"/>
  <c r="J86" i="17" s="1"/>
  <c r="J87" i="17" a="1"/>
  <c r="J87" i="17" s="1"/>
  <c r="J88" i="17" a="1"/>
  <c r="J88" i="17" s="1"/>
  <c r="J69" i="17" a="1"/>
  <c r="J69" i="17" s="1"/>
  <c r="J44" i="17" a="1"/>
  <c r="J44" i="17" s="1"/>
  <c r="J45" i="17" a="1"/>
  <c r="J45" i="17" s="1"/>
  <c r="J46" i="17" a="1"/>
  <c r="J46" i="17" s="1"/>
  <c r="J47" i="17" a="1"/>
  <c r="J47" i="17" s="1"/>
  <c r="J48" i="17" a="1"/>
  <c r="J48" i="17" s="1"/>
  <c r="J49" i="17" a="1"/>
  <c r="J49" i="17" s="1"/>
  <c r="J50" i="17" a="1"/>
  <c r="J50" i="17" s="1"/>
  <c r="J51" i="17" a="1"/>
  <c r="J51" i="17" s="1"/>
  <c r="J52" i="17" a="1"/>
  <c r="J52" i="17" s="1"/>
  <c r="J53" i="17" a="1"/>
  <c r="J53" i="17" s="1"/>
  <c r="J54" i="17" a="1"/>
  <c r="J54" i="17" s="1"/>
  <c r="J55" i="17" a="1"/>
  <c r="J55" i="17" s="1"/>
  <c r="J56" i="17" a="1"/>
  <c r="J56" i="17" s="1"/>
  <c r="J57" i="17" a="1"/>
  <c r="J57" i="17" s="1"/>
  <c r="J58" i="17" a="1"/>
  <c r="J58" i="17" s="1"/>
  <c r="J59" i="17" a="1"/>
  <c r="J59" i="17" s="1"/>
  <c r="J60" i="17" a="1"/>
  <c r="J60" i="17" s="1"/>
  <c r="J61" i="17" a="1"/>
  <c r="J61" i="17" s="1"/>
  <c r="J62" i="17" a="1"/>
  <c r="J62" i="17" s="1"/>
  <c r="J43" i="17" a="1"/>
  <c r="J43" i="17" s="1"/>
  <c r="J18" i="17" a="1"/>
  <c r="J18" i="17" s="1"/>
  <c r="J19" i="17" a="1"/>
  <c r="J19" i="17" s="1"/>
  <c r="J21" i="17" a="1"/>
  <c r="J21" i="17" s="1"/>
  <c r="J22" i="17" a="1"/>
  <c r="J22" i="17" s="1"/>
  <c r="J23" i="17" a="1"/>
  <c r="J23" i="17" s="1"/>
  <c r="J24" i="17" a="1"/>
  <c r="J24" i="17" s="1"/>
  <c r="J25" i="17" a="1"/>
  <c r="J25" i="17" s="1"/>
  <c r="J26" i="17" a="1"/>
  <c r="J26" i="17" s="1"/>
  <c r="J27" i="17" a="1"/>
  <c r="J27" i="17" s="1"/>
  <c r="J28" i="17" a="1"/>
  <c r="J28" i="17" s="1"/>
  <c r="J29" i="17" a="1"/>
  <c r="J29" i="17" s="1"/>
  <c r="J30" i="17" a="1"/>
  <c r="J30" i="17" s="1"/>
  <c r="J31" i="17" a="1"/>
  <c r="J31" i="17" s="1"/>
  <c r="J32" i="17" a="1"/>
  <c r="J32" i="17" s="1"/>
  <c r="J33" i="17" a="1"/>
  <c r="J33" i="17" s="1"/>
  <c r="J34" i="17" a="1"/>
  <c r="J34" i="17" s="1"/>
  <c r="J35" i="17" a="1"/>
  <c r="J35" i="17" s="1"/>
  <c r="J36" i="17" a="1"/>
  <c r="J36" i="17" s="1"/>
  <c r="J17" i="17" a="1"/>
  <c r="J17" i="17" s="1"/>
  <c r="I43" i="17" a="1"/>
  <c r="I43" i="17" s="1"/>
  <c r="J223" i="17"/>
  <c r="J197" i="17"/>
  <c r="J171" i="17"/>
  <c r="J145" i="17"/>
  <c r="J119" i="17"/>
  <c r="J93" i="17"/>
  <c r="J67" i="17"/>
  <c r="J41" i="17"/>
  <c r="R16" i="15" l="1"/>
  <c r="R17" i="15"/>
  <c r="R18" i="15"/>
  <c r="R19" i="15"/>
  <c r="R20" i="15"/>
  <c r="R21" i="15"/>
  <c r="R22" i="15"/>
  <c r="R23" i="15"/>
  <c r="H17" i="17" l="1" a="1"/>
  <c r="H17" i="17" s="1"/>
  <c r="T17" i="17" s="1"/>
  <c r="H238" i="17" a="1"/>
  <c r="H238" i="17" s="1"/>
  <c r="T238" i="17" s="1"/>
  <c r="H237" i="17" a="1"/>
  <c r="H237" i="17" s="1"/>
  <c r="T237" i="17" s="1"/>
  <c r="H236" i="17" a="1"/>
  <c r="H236" i="17" s="1"/>
  <c r="T236" i="17" s="1"/>
  <c r="H235" i="17" a="1"/>
  <c r="H235" i="17" s="1"/>
  <c r="T235" i="17" s="1"/>
  <c r="H234" i="17" a="1"/>
  <c r="H234" i="17" s="1"/>
  <c r="T234" i="17" s="1"/>
  <c r="H233" i="17" a="1"/>
  <c r="H233" i="17" s="1"/>
  <c r="T233" i="17" s="1"/>
  <c r="H232" i="17" a="1"/>
  <c r="H232" i="17" s="1"/>
  <c r="T232" i="17" s="1"/>
  <c r="H231" i="17" a="1"/>
  <c r="H231" i="17" s="1"/>
  <c r="T231" i="17" s="1"/>
  <c r="H230" i="17" a="1"/>
  <c r="H230" i="17" s="1"/>
  <c r="T230" i="17" s="1"/>
  <c r="H229" i="17" a="1"/>
  <c r="H229" i="17" s="1"/>
  <c r="T229" i="17" s="1"/>
  <c r="H228" i="17" a="1"/>
  <c r="H228" i="17" s="1"/>
  <c r="T228" i="17" s="1"/>
  <c r="H227" i="17" a="1"/>
  <c r="H227" i="17" s="1"/>
  <c r="T227" i="17" s="1"/>
  <c r="H226" i="17" a="1"/>
  <c r="H226" i="17" s="1"/>
  <c r="T226" i="17" s="1"/>
  <c r="I226" i="17" a="1"/>
  <c r="I226" i="17" s="1"/>
  <c r="H225" i="17" a="1"/>
  <c r="H225" i="17" s="1"/>
  <c r="T225" i="17" s="1"/>
  <c r="I225" i="17" a="1"/>
  <c r="I225" i="17" s="1"/>
  <c r="I70" i="17" a="1"/>
  <c r="I70" i="17" s="1"/>
  <c r="I71" i="17" a="1"/>
  <c r="I71" i="17" s="1"/>
  <c r="I72" i="17" a="1"/>
  <c r="I72" i="17" s="1"/>
  <c r="I73" i="17" a="1"/>
  <c r="I73" i="17" s="1"/>
  <c r="I74" i="17" a="1"/>
  <c r="I74" i="17" s="1"/>
  <c r="I75" i="17" a="1"/>
  <c r="I75" i="17" s="1"/>
  <c r="I76" i="17" a="1"/>
  <c r="I76" i="17" s="1"/>
  <c r="I77" i="17" a="1"/>
  <c r="I77" i="17" s="1"/>
  <c r="I78" i="17" a="1"/>
  <c r="I78" i="17" s="1"/>
  <c r="I79" i="17" a="1"/>
  <c r="I79" i="17" s="1"/>
  <c r="I80" i="17" a="1"/>
  <c r="I80" i="17" s="1"/>
  <c r="I81" i="17" a="1"/>
  <c r="I81" i="17" s="1"/>
  <c r="I82" i="17" a="1"/>
  <c r="I82" i="17" s="1"/>
  <c r="I83" i="17" a="1"/>
  <c r="I83" i="17" s="1"/>
  <c r="I84" i="17" a="1"/>
  <c r="I84" i="17" s="1"/>
  <c r="I85" i="17" a="1"/>
  <c r="I85" i="17" s="1"/>
  <c r="I86" i="17" a="1"/>
  <c r="I86" i="17" s="1"/>
  <c r="I87" i="17" a="1"/>
  <c r="I87" i="17" s="1"/>
  <c r="I88" i="17" a="1"/>
  <c r="I88" i="17" s="1"/>
  <c r="I96" i="17" a="1"/>
  <c r="I96" i="17" s="1"/>
  <c r="I97" i="17" a="1"/>
  <c r="I97" i="17" s="1"/>
  <c r="I98" i="17" a="1"/>
  <c r="I98" i="17" s="1"/>
  <c r="I99" i="17" a="1"/>
  <c r="I99" i="17" s="1"/>
  <c r="I100" i="17" a="1"/>
  <c r="I100" i="17" s="1"/>
  <c r="I101" i="17" a="1"/>
  <c r="I101" i="17" s="1"/>
  <c r="I102" i="17" a="1"/>
  <c r="I102" i="17" s="1"/>
  <c r="I103" i="17" a="1"/>
  <c r="I103" i="17" s="1"/>
  <c r="I104" i="17" a="1"/>
  <c r="I104" i="17" s="1"/>
  <c r="I105" i="17" a="1"/>
  <c r="I105" i="17" s="1"/>
  <c r="I106" i="17" a="1"/>
  <c r="I106" i="17" s="1"/>
  <c r="I107" i="17" a="1"/>
  <c r="I107" i="17" s="1"/>
  <c r="I108" i="17" a="1"/>
  <c r="I108" i="17" s="1"/>
  <c r="I109" i="17" a="1"/>
  <c r="I109" i="17" s="1"/>
  <c r="I110" i="17" a="1"/>
  <c r="I110" i="17" s="1"/>
  <c r="I111" i="17" a="1"/>
  <c r="I111" i="17" s="1"/>
  <c r="I112" i="17" a="1"/>
  <c r="I112" i="17" s="1"/>
  <c r="I113" i="17" a="1"/>
  <c r="I113" i="17" s="1"/>
  <c r="I114" i="17" a="1"/>
  <c r="I114" i="17" s="1"/>
  <c r="I122" i="17" a="1"/>
  <c r="I122" i="17" s="1"/>
  <c r="I123" i="17" a="1"/>
  <c r="I123" i="17" s="1"/>
  <c r="I124" i="17" a="1"/>
  <c r="I124" i="17" s="1"/>
  <c r="I125" i="17" a="1"/>
  <c r="I125" i="17" s="1"/>
  <c r="I126" i="17" a="1"/>
  <c r="I126" i="17" s="1"/>
  <c r="I127" i="17" a="1"/>
  <c r="I127" i="17" s="1"/>
  <c r="I128" i="17" a="1"/>
  <c r="I128" i="17" s="1"/>
  <c r="I129" i="17" a="1"/>
  <c r="I129" i="17" s="1"/>
  <c r="I130" i="17" a="1"/>
  <c r="I130" i="17" s="1"/>
  <c r="I131" i="17" a="1"/>
  <c r="I131" i="17" s="1"/>
  <c r="I132" i="17" a="1"/>
  <c r="I132" i="17" s="1"/>
  <c r="I133" i="17" a="1"/>
  <c r="I133" i="17" s="1"/>
  <c r="I134" i="17" a="1"/>
  <c r="I134" i="17" s="1"/>
  <c r="I135" i="17" a="1"/>
  <c r="I135" i="17" s="1"/>
  <c r="I136" i="17" a="1"/>
  <c r="I136" i="17" s="1"/>
  <c r="I137" i="17" a="1"/>
  <c r="I137" i="17" s="1"/>
  <c r="I138" i="17" a="1"/>
  <c r="I138" i="17" s="1"/>
  <c r="I139" i="17" a="1"/>
  <c r="I139" i="17" s="1"/>
  <c r="I140" i="17" a="1"/>
  <c r="I140" i="17" s="1"/>
  <c r="I148" i="17" a="1"/>
  <c r="I148" i="17" s="1"/>
  <c r="I149" i="17" a="1"/>
  <c r="I149" i="17" s="1"/>
  <c r="I150" i="17" a="1"/>
  <c r="I150" i="17" s="1"/>
  <c r="I151" i="17" a="1"/>
  <c r="I151" i="17" s="1"/>
  <c r="I152" i="17" a="1"/>
  <c r="I152" i="17" s="1"/>
  <c r="I153" i="17" a="1"/>
  <c r="I153" i="17" s="1"/>
  <c r="I154" i="17" a="1"/>
  <c r="I154" i="17" s="1"/>
  <c r="I155" i="17" a="1"/>
  <c r="I155" i="17" s="1"/>
  <c r="I156" i="17" a="1"/>
  <c r="I156" i="17" s="1"/>
  <c r="I157" i="17" a="1"/>
  <c r="I157" i="17" s="1"/>
  <c r="I158" i="17" a="1"/>
  <c r="I158" i="17" s="1"/>
  <c r="I159" i="17" a="1"/>
  <c r="I159" i="17" s="1"/>
  <c r="I160" i="17" a="1"/>
  <c r="I160" i="17" s="1"/>
  <c r="I161" i="17" a="1"/>
  <c r="I161" i="17" s="1"/>
  <c r="I162" i="17" a="1"/>
  <c r="I162" i="17" s="1"/>
  <c r="I163" i="17" a="1"/>
  <c r="I163" i="17" s="1"/>
  <c r="I164" i="17" a="1"/>
  <c r="I164" i="17" s="1"/>
  <c r="I165" i="17" a="1"/>
  <c r="I165" i="17" s="1"/>
  <c r="I166" i="17" a="1"/>
  <c r="I166" i="17" s="1"/>
  <c r="I174" i="17" a="1"/>
  <c r="I174" i="17" s="1"/>
  <c r="I175" i="17" a="1"/>
  <c r="I175" i="17" s="1"/>
  <c r="I176" i="17" a="1"/>
  <c r="I176" i="17" s="1"/>
  <c r="I177" i="17" a="1"/>
  <c r="I177" i="17" s="1"/>
  <c r="I178" i="17" a="1"/>
  <c r="I178" i="17" s="1"/>
  <c r="I179" i="17" a="1"/>
  <c r="I179" i="17" s="1"/>
  <c r="I180" i="17" a="1"/>
  <c r="I180" i="17" s="1"/>
  <c r="I181" i="17" a="1"/>
  <c r="I181" i="17" s="1"/>
  <c r="I182" i="17" a="1"/>
  <c r="I182" i="17" s="1"/>
  <c r="I183" i="17" a="1"/>
  <c r="I183" i="17" s="1"/>
  <c r="I184" i="17" a="1"/>
  <c r="I184" i="17" s="1"/>
  <c r="I185" i="17" a="1"/>
  <c r="I185" i="17" s="1"/>
  <c r="I186" i="17" a="1"/>
  <c r="I186" i="17" s="1"/>
  <c r="I187" i="17" a="1"/>
  <c r="I187" i="17" s="1"/>
  <c r="I188" i="17" a="1"/>
  <c r="I188" i="17" s="1"/>
  <c r="I189" i="17" a="1"/>
  <c r="I189" i="17" s="1"/>
  <c r="I190" i="17" a="1"/>
  <c r="I190" i="17" s="1"/>
  <c r="I191" i="17" a="1"/>
  <c r="I191" i="17" s="1"/>
  <c r="I192" i="17" a="1"/>
  <c r="I192" i="17" s="1"/>
  <c r="I200" i="17" a="1"/>
  <c r="I200" i="17" s="1"/>
  <c r="I201" i="17" a="1"/>
  <c r="I201" i="17" s="1"/>
  <c r="I202" i="17" a="1"/>
  <c r="I202" i="17" s="1"/>
  <c r="I203" i="17" a="1"/>
  <c r="I203" i="17" s="1"/>
  <c r="I204" i="17" a="1"/>
  <c r="I204" i="17" s="1"/>
  <c r="I205" i="17" a="1"/>
  <c r="I205" i="17" s="1"/>
  <c r="I206" i="17" a="1"/>
  <c r="I206" i="17" s="1"/>
  <c r="I207" i="17" a="1"/>
  <c r="I207" i="17" s="1"/>
  <c r="I208" i="17" a="1"/>
  <c r="I208" i="17" s="1"/>
  <c r="I209" i="17" a="1"/>
  <c r="I209" i="17" s="1"/>
  <c r="I210" i="17" a="1"/>
  <c r="I210" i="17" s="1"/>
  <c r="I211" i="17" a="1"/>
  <c r="I211" i="17" s="1"/>
  <c r="I212" i="17" a="1"/>
  <c r="I212" i="17" s="1"/>
  <c r="I213" i="17" a="1"/>
  <c r="I213" i="17" s="1"/>
  <c r="I214" i="17" a="1"/>
  <c r="I214" i="17" s="1"/>
  <c r="I215" i="17" a="1"/>
  <c r="I215" i="17" s="1"/>
  <c r="I216" i="17" a="1"/>
  <c r="I216" i="17" s="1"/>
  <c r="I217" i="17" a="1"/>
  <c r="I217" i="17" s="1"/>
  <c r="I218" i="17" a="1"/>
  <c r="I218" i="17" s="1"/>
  <c r="I227" i="17" a="1"/>
  <c r="I227" i="17" s="1"/>
  <c r="I228" i="17" a="1"/>
  <c r="I228" i="17" s="1"/>
  <c r="I229" i="17" a="1"/>
  <c r="I229" i="17" s="1"/>
  <c r="I230" i="17" a="1"/>
  <c r="I230" i="17" s="1"/>
  <c r="I231" i="17" a="1"/>
  <c r="I231" i="17" s="1"/>
  <c r="I232" i="17" a="1"/>
  <c r="I232" i="17" s="1"/>
  <c r="I233" i="17" a="1"/>
  <c r="I233" i="17" s="1"/>
  <c r="I234" i="17" a="1"/>
  <c r="I234" i="17" s="1"/>
  <c r="I235" i="17" a="1"/>
  <c r="I235" i="17" s="1"/>
  <c r="I236" i="17" a="1"/>
  <c r="I236" i="17" s="1"/>
  <c r="I237" i="17" a="1"/>
  <c r="I237" i="17" s="1"/>
  <c r="I238" i="17" a="1"/>
  <c r="I238" i="17" s="1"/>
  <c r="I239" i="17" a="1"/>
  <c r="I239" i="17" s="1"/>
  <c r="I240" i="17" a="1"/>
  <c r="I240" i="17" s="1"/>
  <c r="I241" i="17" a="1"/>
  <c r="I241" i="17" s="1"/>
  <c r="I242" i="17" a="1"/>
  <c r="I242" i="17" s="1"/>
  <c r="I243" i="17" a="1"/>
  <c r="I243" i="17" s="1"/>
  <c r="I244" i="17" a="1"/>
  <c r="I244" i="17" s="1"/>
  <c r="I199" i="17" a="1"/>
  <c r="I199" i="17" s="1"/>
  <c r="I173" i="17" a="1"/>
  <c r="I173" i="17" s="1"/>
  <c r="I147" i="17" a="1"/>
  <c r="I147" i="17" s="1"/>
  <c r="I121" i="17" a="1"/>
  <c r="I121" i="17" s="1"/>
  <c r="I95" i="17" a="1"/>
  <c r="I95" i="17" s="1"/>
  <c r="I69" i="17" a="1"/>
  <c r="I69" i="17" s="1"/>
  <c r="I44" i="17" a="1"/>
  <c r="I44" i="17" s="1"/>
  <c r="I45" i="17" a="1"/>
  <c r="I45" i="17" s="1"/>
  <c r="I46" i="17" a="1"/>
  <c r="I46" i="17" s="1"/>
  <c r="I47" i="17" a="1"/>
  <c r="I47" i="17" s="1"/>
  <c r="I48" i="17" a="1"/>
  <c r="I48" i="17" s="1"/>
  <c r="I49" i="17" a="1"/>
  <c r="I49" i="17" s="1"/>
  <c r="I50" i="17" a="1"/>
  <c r="I50" i="17" s="1"/>
  <c r="I51" i="17" a="1"/>
  <c r="I51" i="17" s="1"/>
  <c r="I52" i="17" a="1"/>
  <c r="I52" i="17" s="1"/>
  <c r="I53" i="17" a="1"/>
  <c r="I53" i="17" s="1"/>
  <c r="I54" i="17" a="1"/>
  <c r="I54" i="17" s="1"/>
  <c r="I55" i="17" a="1"/>
  <c r="I55" i="17" s="1"/>
  <c r="I56" i="17" a="1"/>
  <c r="I56" i="17" s="1"/>
  <c r="I57" i="17" a="1"/>
  <c r="I57" i="17" s="1"/>
  <c r="I58" i="17" a="1"/>
  <c r="I58" i="17" s="1"/>
  <c r="I59" i="17" a="1"/>
  <c r="I59" i="17" s="1"/>
  <c r="I60" i="17" a="1"/>
  <c r="I60" i="17" s="1"/>
  <c r="I61" i="17" a="1"/>
  <c r="I61" i="17" s="1"/>
  <c r="I62" i="17" a="1"/>
  <c r="I62" i="17" s="1"/>
  <c r="H239" i="17" a="1"/>
  <c r="H239" i="17" s="1"/>
  <c r="T239" i="17" s="1"/>
  <c r="H240" i="17" a="1"/>
  <c r="H240" i="17" s="1"/>
  <c r="T240" i="17" s="1"/>
  <c r="H241" i="17" a="1"/>
  <c r="H241" i="17" s="1"/>
  <c r="T241" i="17" s="1"/>
  <c r="H242" i="17" a="1"/>
  <c r="H242" i="17" s="1"/>
  <c r="T242" i="17" s="1"/>
  <c r="H243" i="17" a="1"/>
  <c r="H243" i="17" s="1"/>
  <c r="T243" i="17" s="1"/>
  <c r="H244" i="17" a="1"/>
  <c r="H244" i="17" s="1"/>
  <c r="T244" i="17" s="1"/>
  <c r="H199" i="17" a="1"/>
  <c r="H199" i="17" s="1"/>
  <c r="T199" i="17" s="1"/>
  <c r="H200" i="17" a="1"/>
  <c r="H200" i="17" s="1"/>
  <c r="T200" i="17" s="1"/>
  <c r="H201" i="17" a="1"/>
  <c r="H201" i="17" s="1"/>
  <c r="T201" i="17" s="1"/>
  <c r="H202" i="17" a="1"/>
  <c r="H202" i="17" s="1"/>
  <c r="T202" i="17" s="1"/>
  <c r="H203" i="17" a="1"/>
  <c r="H203" i="17" s="1"/>
  <c r="T203" i="17" s="1"/>
  <c r="H204" i="17" a="1"/>
  <c r="H204" i="17" s="1"/>
  <c r="T204" i="17" s="1"/>
  <c r="H205" i="17" a="1"/>
  <c r="H205" i="17" s="1"/>
  <c r="T205" i="17" s="1"/>
  <c r="H206" i="17" a="1"/>
  <c r="H206" i="17" s="1"/>
  <c r="T206" i="17" s="1"/>
  <c r="H207" i="17" a="1"/>
  <c r="H207" i="17" s="1"/>
  <c r="T207" i="17" s="1"/>
  <c r="H208" i="17" a="1"/>
  <c r="H208" i="17" s="1"/>
  <c r="T208" i="17" s="1"/>
  <c r="H209" i="17" a="1"/>
  <c r="H209" i="17" s="1"/>
  <c r="T209" i="17" s="1"/>
  <c r="H210" i="17" a="1"/>
  <c r="H210" i="17" s="1"/>
  <c r="T210" i="17" s="1"/>
  <c r="H211" i="17" a="1"/>
  <c r="H211" i="17" s="1"/>
  <c r="T211" i="17" s="1"/>
  <c r="H212" i="17" a="1"/>
  <c r="H212" i="17" s="1"/>
  <c r="T212" i="17" s="1"/>
  <c r="H213" i="17" a="1"/>
  <c r="H213" i="17" s="1"/>
  <c r="T213" i="17" s="1"/>
  <c r="H214" i="17" a="1"/>
  <c r="H214" i="17" s="1"/>
  <c r="T214" i="17" s="1"/>
  <c r="H215" i="17" a="1"/>
  <c r="H215" i="17" s="1"/>
  <c r="T215" i="17" s="1"/>
  <c r="H216" i="17" a="1"/>
  <c r="H216" i="17" s="1"/>
  <c r="T216" i="17" s="1"/>
  <c r="H217" i="17" a="1"/>
  <c r="H217" i="17" s="1"/>
  <c r="T217" i="17" s="1"/>
  <c r="H218" i="17" a="1"/>
  <c r="H218" i="17" s="1"/>
  <c r="T218" i="17" s="1"/>
  <c r="H173" i="17" a="1"/>
  <c r="H173" i="17" s="1"/>
  <c r="T173" i="17" s="1"/>
  <c r="H174" i="17" a="1"/>
  <c r="H174" i="17" s="1"/>
  <c r="T174" i="17" s="1"/>
  <c r="H175" i="17" a="1"/>
  <c r="H175" i="17" s="1"/>
  <c r="T175" i="17" s="1"/>
  <c r="H176" i="17" a="1"/>
  <c r="H176" i="17" s="1"/>
  <c r="T176" i="17" s="1"/>
  <c r="H177" i="17" a="1"/>
  <c r="H177" i="17" s="1"/>
  <c r="T177" i="17" s="1"/>
  <c r="H178" i="17" a="1"/>
  <c r="H178" i="17" s="1"/>
  <c r="T178" i="17" s="1"/>
  <c r="H179" i="17" a="1"/>
  <c r="H179" i="17" s="1"/>
  <c r="T179" i="17" s="1"/>
  <c r="H180" i="17" a="1"/>
  <c r="H180" i="17" s="1"/>
  <c r="T180" i="17" s="1"/>
  <c r="H181" i="17" a="1"/>
  <c r="H181" i="17" s="1"/>
  <c r="T181" i="17" s="1"/>
  <c r="H182" i="17" a="1"/>
  <c r="H182" i="17" s="1"/>
  <c r="T182" i="17" s="1"/>
  <c r="H183" i="17" a="1"/>
  <c r="H183" i="17" s="1"/>
  <c r="T183" i="17" s="1"/>
  <c r="H184" i="17" a="1"/>
  <c r="H184" i="17" s="1"/>
  <c r="T184" i="17" s="1"/>
  <c r="H185" i="17" a="1"/>
  <c r="H185" i="17" s="1"/>
  <c r="T185" i="17" s="1"/>
  <c r="H186" i="17" a="1"/>
  <c r="H186" i="17" s="1"/>
  <c r="T186" i="17" s="1"/>
  <c r="H187" i="17" a="1"/>
  <c r="H187" i="17" s="1"/>
  <c r="T187" i="17" s="1"/>
  <c r="H188" i="17" a="1"/>
  <c r="H188" i="17" s="1"/>
  <c r="T188" i="17" s="1"/>
  <c r="H189" i="17" a="1"/>
  <c r="H189" i="17" s="1"/>
  <c r="T189" i="17" s="1"/>
  <c r="H190" i="17" a="1"/>
  <c r="H190" i="17" s="1"/>
  <c r="T190" i="17" s="1"/>
  <c r="H191" i="17" a="1"/>
  <c r="H191" i="17" s="1"/>
  <c r="T191" i="17" s="1"/>
  <c r="H192" i="17" a="1"/>
  <c r="H192" i="17" s="1"/>
  <c r="T192" i="17" s="1"/>
  <c r="H154" i="17" a="1"/>
  <c r="H154" i="17" s="1"/>
  <c r="T154" i="17" s="1"/>
  <c r="H155" i="17" a="1"/>
  <c r="H155" i="17" s="1"/>
  <c r="T155" i="17" s="1"/>
  <c r="H156" i="17" a="1"/>
  <c r="H156" i="17" s="1"/>
  <c r="T156" i="17" s="1"/>
  <c r="H157" i="17" a="1"/>
  <c r="H157" i="17" s="1"/>
  <c r="T157" i="17" s="1"/>
  <c r="H158" i="17" a="1"/>
  <c r="H158" i="17" s="1"/>
  <c r="T158" i="17" s="1"/>
  <c r="H159" i="17" a="1"/>
  <c r="H159" i="17" s="1"/>
  <c r="T159" i="17" s="1"/>
  <c r="H160" i="17" a="1"/>
  <c r="H160" i="17" s="1"/>
  <c r="T160" i="17" s="1"/>
  <c r="H161" i="17" a="1"/>
  <c r="H161" i="17" s="1"/>
  <c r="T161" i="17" s="1"/>
  <c r="H162" i="17" a="1"/>
  <c r="H162" i="17" s="1"/>
  <c r="T162" i="17" s="1"/>
  <c r="H163" i="17" a="1"/>
  <c r="H163" i="17" s="1"/>
  <c r="T163" i="17" s="1"/>
  <c r="H164" i="17" a="1"/>
  <c r="H164" i="17" s="1"/>
  <c r="T164" i="17" s="1"/>
  <c r="H165" i="17" a="1"/>
  <c r="H165" i="17" s="1"/>
  <c r="T165" i="17" s="1"/>
  <c r="H166" i="17" a="1"/>
  <c r="H166" i="17" s="1"/>
  <c r="T166" i="17" s="1"/>
  <c r="H147" i="17" a="1"/>
  <c r="H147" i="17" s="1"/>
  <c r="T147" i="17" s="1"/>
  <c r="H148" i="17" a="1"/>
  <c r="H148" i="17" s="1"/>
  <c r="T148" i="17" s="1"/>
  <c r="H149" i="17" a="1"/>
  <c r="H149" i="17" s="1"/>
  <c r="T149" i="17" s="1"/>
  <c r="H150" i="17" a="1"/>
  <c r="H150" i="17" s="1"/>
  <c r="T150" i="17" s="1"/>
  <c r="H151" i="17" a="1"/>
  <c r="H151" i="17" s="1"/>
  <c r="T151" i="17" s="1"/>
  <c r="H152" i="17" a="1"/>
  <c r="H152" i="17" s="1"/>
  <c r="T152" i="17" s="1"/>
  <c r="H153" i="17" a="1"/>
  <c r="H153" i="17" s="1"/>
  <c r="T153" i="17" s="1"/>
  <c r="H121" i="17" a="1"/>
  <c r="H121" i="17" s="1"/>
  <c r="T121" i="17" s="1"/>
  <c r="H122" i="17" a="1"/>
  <c r="H122" i="17" s="1"/>
  <c r="T122" i="17" s="1"/>
  <c r="H123" i="17" a="1"/>
  <c r="H123" i="17" s="1"/>
  <c r="T123" i="17" s="1"/>
  <c r="H124" i="17" a="1"/>
  <c r="H124" i="17" s="1"/>
  <c r="T124" i="17" s="1"/>
  <c r="H125" i="17" a="1"/>
  <c r="H125" i="17" s="1"/>
  <c r="T125" i="17" s="1"/>
  <c r="H126" i="17" a="1"/>
  <c r="H126" i="17" s="1"/>
  <c r="T126" i="17" s="1"/>
  <c r="H127" i="17" a="1"/>
  <c r="H127" i="17" s="1"/>
  <c r="T127" i="17" s="1"/>
  <c r="H128" i="17" a="1"/>
  <c r="H128" i="17" s="1"/>
  <c r="T128" i="17" s="1"/>
  <c r="H129" i="17" a="1"/>
  <c r="H129" i="17" s="1"/>
  <c r="T129" i="17" s="1"/>
  <c r="H130" i="17" a="1"/>
  <c r="H130" i="17" s="1"/>
  <c r="T130" i="17" s="1"/>
  <c r="H131" i="17" a="1"/>
  <c r="H131" i="17" s="1"/>
  <c r="T131" i="17" s="1"/>
  <c r="H132" i="17" a="1"/>
  <c r="H132" i="17" s="1"/>
  <c r="T132" i="17" s="1"/>
  <c r="H133" i="17" a="1"/>
  <c r="H133" i="17" s="1"/>
  <c r="T133" i="17" s="1"/>
  <c r="H134" i="17" a="1"/>
  <c r="H134" i="17" s="1"/>
  <c r="T134" i="17" s="1"/>
  <c r="H135" i="17" a="1"/>
  <c r="H135" i="17" s="1"/>
  <c r="T135" i="17" s="1"/>
  <c r="H136" i="17" a="1"/>
  <c r="H136" i="17" s="1"/>
  <c r="T136" i="17" s="1"/>
  <c r="H137" i="17" a="1"/>
  <c r="H137" i="17" s="1"/>
  <c r="T137" i="17" s="1"/>
  <c r="H138" i="17" a="1"/>
  <c r="H138" i="17" s="1"/>
  <c r="T138" i="17" s="1"/>
  <c r="H139" i="17" a="1"/>
  <c r="H139" i="17" s="1"/>
  <c r="T139" i="17" s="1"/>
  <c r="H140" i="17" a="1"/>
  <c r="H140" i="17" s="1"/>
  <c r="T140" i="17" s="1"/>
  <c r="H102" i="17" a="1"/>
  <c r="H102" i="17" s="1"/>
  <c r="T102" i="17" s="1"/>
  <c r="H103" i="17" a="1"/>
  <c r="H103" i="17" s="1"/>
  <c r="T103" i="17" s="1"/>
  <c r="H104" i="17" a="1"/>
  <c r="H104" i="17" s="1"/>
  <c r="T104" i="17" s="1"/>
  <c r="H105" i="17" a="1"/>
  <c r="H105" i="17" s="1"/>
  <c r="T105" i="17" s="1"/>
  <c r="H106" i="17" a="1"/>
  <c r="H106" i="17" s="1"/>
  <c r="T106" i="17" s="1"/>
  <c r="H107" i="17" a="1"/>
  <c r="H107" i="17" s="1"/>
  <c r="T107" i="17" s="1"/>
  <c r="H108" i="17" a="1"/>
  <c r="H108" i="17" s="1"/>
  <c r="T108" i="17" s="1"/>
  <c r="H109" i="17" a="1"/>
  <c r="H109" i="17" s="1"/>
  <c r="T109" i="17" s="1"/>
  <c r="H110" i="17" a="1"/>
  <c r="H110" i="17" s="1"/>
  <c r="T110" i="17" s="1"/>
  <c r="H111" i="17" a="1"/>
  <c r="H111" i="17" s="1"/>
  <c r="T111" i="17" s="1"/>
  <c r="H112" i="17" a="1"/>
  <c r="H112" i="17" s="1"/>
  <c r="T112" i="17" s="1"/>
  <c r="H113" i="17" a="1"/>
  <c r="H113" i="17" s="1"/>
  <c r="T113" i="17" s="1"/>
  <c r="H114" i="17" a="1"/>
  <c r="H114" i="17" s="1"/>
  <c r="T114" i="17" s="1"/>
  <c r="H95" i="17" a="1"/>
  <c r="H95" i="17" s="1"/>
  <c r="T95" i="17" s="1"/>
  <c r="H96" i="17" a="1"/>
  <c r="H96" i="17" s="1"/>
  <c r="T96" i="17" s="1"/>
  <c r="H97" i="17" a="1"/>
  <c r="H97" i="17" s="1"/>
  <c r="T97" i="17" s="1"/>
  <c r="H98" i="17" a="1"/>
  <c r="H98" i="17" s="1"/>
  <c r="T98" i="17" s="1"/>
  <c r="H99" i="17" a="1"/>
  <c r="H99" i="17" s="1"/>
  <c r="T99" i="17" s="1"/>
  <c r="H100" i="17" a="1"/>
  <c r="H100" i="17" s="1"/>
  <c r="T100" i="17" s="1"/>
  <c r="H101" i="17" a="1"/>
  <c r="H101" i="17" s="1"/>
  <c r="T101" i="17" s="1"/>
  <c r="H69" i="17" a="1"/>
  <c r="H69" i="17" s="1"/>
  <c r="T69" i="17" s="1"/>
  <c r="H70" i="17" a="1"/>
  <c r="H70" i="17" s="1"/>
  <c r="T70" i="17" s="1"/>
  <c r="H71" i="17" a="1"/>
  <c r="H71" i="17" s="1"/>
  <c r="T71" i="17" s="1"/>
  <c r="H72" i="17" a="1"/>
  <c r="H72" i="17" s="1"/>
  <c r="T72" i="17" s="1"/>
  <c r="H73" i="17" a="1"/>
  <c r="H73" i="17" s="1"/>
  <c r="T73" i="17" s="1"/>
  <c r="H74" i="17" a="1"/>
  <c r="H74" i="17" s="1"/>
  <c r="T74" i="17" s="1"/>
  <c r="H75" i="17" a="1"/>
  <c r="H75" i="17" s="1"/>
  <c r="T75" i="17" s="1"/>
  <c r="H76" i="17" a="1"/>
  <c r="H76" i="17" s="1"/>
  <c r="T76" i="17" s="1"/>
  <c r="H77" i="17" a="1"/>
  <c r="H77" i="17" s="1"/>
  <c r="T77" i="17" s="1"/>
  <c r="H78" i="17" a="1"/>
  <c r="H78" i="17" s="1"/>
  <c r="T78" i="17" s="1"/>
  <c r="H79" i="17" a="1"/>
  <c r="H79" i="17" s="1"/>
  <c r="T79" i="17" s="1"/>
  <c r="H80" i="17" a="1"/>
  <c r="H80" i="17" s="1"/>
  <c r="T80" i="17" s="1"/>
  <c r="H81" i="17" a="1"/>
  <c r="H81" i="17" s="1"/>
  <c r="T81" i="17" s="1"/>
  <c r="H82" i="17" a="1"/>
  <c r="H82" i="17" s="1"/>
  <c r="T82" i="17" s="1"/>
  <c r="H83" i="17" a="1"/>
  <c r="H83" i="17" s="1"/>
  <c r="T83" i="17" s="1"/>
  <c r="H84" i="17" a="1"/>
  <c r="H84" i="17" s="1"/>
  <c r="T84" i="17" s="1"/>
  <c r="H85" i="17" a="1"/>
  <c r="H85" i="17" s="1"/>
  <c r="T85" i="17" s="1"/>
  <c r="H86" i="17" a="1"/>
  <c r="H86" i="17" s="1"/>
  <c r="T86" i="17" s="1"/>
  <c r="H87" i="17" a="1"/>
  <c r="H87" i="17" s="1"/>
  <c r="T87" i="17" s="1"/>
  <c r="H88" i="17" a="1"/>
  <c r="H88" i="17" s="1"/>
  <c r="T88" i="17" s="1"/>
  <c r="H43" i="17" a="1"/>
  <c r="H43" i="17" s="1"/>
  <c r="T43" i="17" s="1"/>
  <c r="H44" i="17" a="1"/>
  <c r="H44" i="17" s="1"/>
  <c r="T44" i="17" s="1"/>
  <c r="H45" i="17" a="1"/>
  <c r="H45" i="17" s="1"/>
  <c r="T45" i="17" s="1"/>
  <c r="H46" i="17" a="1"/>
  <c r="H46" i="17" s="1"/>
  <c r="T46" i="17" s="1"/>
  <c r="H47" i="17" a="1"/>
  <c r="H47" i="17" s="1"/>
  <c r="T47" i="17" s="1"/>
  <c r="H48" i="17" a="1"/>
  <c r="H48" i="17" s="1"/>
  <c r="T48" i="17" s="1"/>
  <c r="H49" i="17" a="1"/>
  <c r="H49" i="17" s="1"/>
  <c r="T49" i="17" s="1"/>
  <c r="H50" i="17" a="1"/>
  <c r="H50" i="17" s="1"/>
  <c r="T50" i="17" s="1"/>
  <c r="H51" i="17" a="1"/>
  <c r="H51" i="17" s="1"/>
  <c r="T51" i="17" s="1"/>
  <c r="H52" i="17" a="1"/>
  <c r="H52" i="17" s="1"/>
  <c r="T52" i="17" s="1"/>
  <c r="H53" i="17" a="1"/>
  <c r="H53" i="17" s="1"/>
  <c r="T53" i="17" s="1"/>
  <c r="H54" i="17" a="1"/>
  <c r="H54" i="17" s="1"/>
  <c r="T54" i="17" s="1"/>
  <c r="H55" i="17" a="1"/>
  <c r="H55" i="17" s="1"/>
  <c r="T55" i="17" s="1"/>
  <c r="H56" i="17" a="1"/>
  <c r="H56" i="17" s="1"/>
  <c r="T56" i="17" s="1"/>
  <c r="H57" i="17" a="1"/>
  <c r="H57" i="17" s="1"/>
  <c r="T57" i="17" s="1"/>
  <c r="H58" i="17" a="1"/>
  <c r="H58" i="17" s="1"/>
  <c r="T58" i="17" s="1"/>
  <c r="H59" i="17" a="1"/>
  <c r="H59" i="17" s="1"/>
  <c r="T59" i="17" s="1"/>
  <c r="H60" i="17" a="1"/>
  <c r="H60" i="17" s="1"/>
  <c r="T60" i="17" s="1"/>
  <c r="H61" i="17" a="1"/>
  <c r="H61" i="17" s="1"/>
  <c r="T61" i="17" s="1"/>
  <c r="H62" i="17" a="1"/>
  <c r="H62" i="17" s="1"/>
  <c r="T62" i="17" s="1"/>
  <c r="H24" i="17" a="1"/>
  <c r="H24" i="17" s="1"/>
  <c r="T24" i="17" s="1"/>
  <c r="H25" i="17" a="1"/>
  <c r="H25" i="17" s="1"/>
  <c r="T25" i="17" s="1"/>
  <c r="H26" i="17" a="1"/>
  <c r="H26" i="17" s="1"/>
  <c r="T26" i="17" s="1"/>
  <c r="H27" i="17" a="1"/>
  <c r="H27" i="17" s="1"/>
  <c r="T27" i="17" s="1"/>
  <c r="H28" i="17" a="1"/>
  <c r="H28" i="17" s="1"/>
  <c r="T28" i="17" s="1"/>
  <c r="H29" i="17" a="1"/>
  <c r="H29" i="17" s="1"/>
  <c r="T29" i="17" s="1"/>
  <c r="H30" i="17" a="1"/>
  <c r="H30" i="17" s="1"/>
  <c r="T30" i="17" s="1"/>
  <c r="H31" i="17" a="1"/>
  <c r="H31" i="17" s="1"/>
  <c r="T31" i="17" s="1"/>
  <c r="H32" i="17" a="1"/>
  <c r="H32" i="17" s="1"/>
  <c r="T32" i="17" s="1"/>
  <c r="H33" i="17" a="1"/>
  <c r="H33" i="17" s="1"/>
  <c r="T33" i="17" s="1"/>
  <c r="H34" i="17" a="1"/>
  <c r="H34" i="17" s="1"/>
  <c r="T34" i="17" s="1"/>
  <c r="H35" i="17" a="1"/>
  <c r="H35" i="17" s="1"/>
  <c r="T35" i="17" s="1"/>
  <c r="H36" i="17" a="1"/>
  <c r="H36" i="17" s="1"/>
  <c r="T36" i="17" s="1"/>
  <c r="H18" i="17" a="1"/>
  <c r="H18" i="17" s="1"/>
  <c r="T18" i="17" s="1"/>
  <c r="H19" i="17" a="1"/>
  <c r="H19" i="17" s="1"/>
  <c r="T19" i="17" s="1"/>
  <c r="H20" i="17" a="1"/>
  <c r="H20" i="17" s="1"/>
  <c r="T20" i="17" s="1"/>
  <c r="H21" i="17" a="1"/>
  <c r="H21" i="17" s="1"/>
  <c r="T21" i="17" s="1"/>
  <c r="H22" i="17" a="1"/>
  <c r="H22" i="17" s="1"/>
  <c r="T22" i="17" s="1"/>
  <c r="H23" i="17" a="1"/>
  <c r="H23" i="17" s="1"/>
  <c r="T23" i="17" s="1"/>
  <c r="C43" i="17" a="1"/>
  <c r="C43" i="17" s="1"/>
  <c r="C44" i="17" a="1"/>
  <c r="C44" i="17" s="1"/>
  <c r="C45" i="17" a="1"/>
  <c r="C45" i="17" s="1"/>
  <c r="C46" i="17" a="1"/>
  <c r="C46" i="17" s="1"/>
  <c r="C47" i="17" a="1"/>
  <c r="C47" i="17" s="1"/>
  <c r="C48" i="17" a="1"/>
  <c r="C48" i="17" s="1"/>
  <c r="C49" i="17" a="1"/>
  <c r="C49" i="17" s="1"/>
  <c r="C50" i="17" a="1"/>
  <c r="C50" i="17" s="1"/>
  <c r="C51" i="17" a="1"/>
  <c r="C51" i="17" s="1"/>
  <c r="C52" i="17" a="1"/>
  <c r="C52" i="17" s="1"/>
  <c r="C53" i="17" a="1"/>
  <c r="C53" i="17" s="1"/>
  <c r="C54" i="17" a="1"/>
  <c r="C54" i="17" s="1"/>
  <c r="C55" i="17" a="1"/>
  <c r="C55" i="17" s="1"/>
  <c r="C56" i="17" a="1"/>
  <c r="C56" i="17" s="1"/>
  <c r="C57" i="17" a="1"/>
  <c r="C57" i="17" s="1"/>
  <c r="C58" i="17" a="1"/>
  <c r="C58" i="17" s="1"/>
  <c r="C59" i="17" a="1"/>
  <c r="C59" i="17" s="1"/>
  <c r="C60" i="17" a="1"/>
  <c r="C60" i="17" s="1"/>
  <c r="C61" i="17" a="1"/>
  <c r="C61" i="17" s="1"/>
  <c r="C62" i="17" a="1"/>
  <c r="C62" i="17" s="1"/>
  <c r="C69" i="17" a="1"/>
  <c r="C69" i="17" s="1"/>
  <c r="C70" i="17" a="1"/>
  <c r="C70" i="17" s="1"/>
  <c r="C71" i="17" a="1"/>
  <c r="C71" i="17" s="1"/>
  <c r="C72" i="17" a="1"/>
  <c r="C72" i="17" s="1"/>
  <c r="C73" i="17" a="1"/>
  <c r="C73" i="17" s="1"/>
  <c r="C74" i="17" a="1"/>
  <c r="C74" i="17" s="1"/>
  <c r="C75" i="17" a="1"/>
  <c r="C75" i="17" s="1"/>
  <c r="C76" i="17" a="1"/>
  <c r="C76" i="17" s="1"/>
  <c r="C77" i="17" a="1"/>
  <c r="C77" i="17" s="1"/>
  <c r="C78" i="17" a="1"/>
  <c r="C78" i="17" s="1"/>
  <c r="C79" i="17" a="1"/>
  <c r="C79" i="17" s="1"/>
  <c r="C80" i="17" a="1"/>
  <c r="C80" i="17" s="1"/>
  <c r="C81" i="17" a="1"/>
  <c r="C81" i="17" s="1"/>
  <c r="C82" i="17" a="1"/>
  <c r="C82" i="17" s="1"/>
  <c r="C83" i="17" a="1"/>
  <c r="C83" i="17" s="1"/>
  <c r="C84" i="17" a="1"/>
  <c r="C84" i="17" s="1"/>
  <c r="C85" i="17" a="1"/>
  <c r="C85" i="17" s="1"/>
  <c r="C86" i="17" a="1"/>
  <c r="C86" i="17" s="1"/>
  <c r="C87" i="17" a="1"/>
  <c r="C87" i="17" s="1"/>
  <c r="C88" i="17" a="1"/>
  <c r="C88" i="17" s="1"/>
  <c r="C95" i="17" a="1"/>
  <c r="C95" i="17" s="1"/>
  <c r="C96" i="17" a="1"/>
  <c r="C96" i="17" s="1"/>
  <c r="C97" i="17" a="1"/>
  <c r="C97" i="17" s="1"/>
  <c r="C98" i="17" a="1"/>
  <c r="C98" i="17" s="1"/>
  <c r="C99" i="17" a="1"/>
  <c r="C99" i="17" s="1"/>
  <c r="C100" i="17" a="1"/>
  <c r="C100" i="17" s="1"/>
  <c r="C101" i="17" a="1"/>
  <c r="C101" i="17" s="1"/>
  <c r="C102" i="17" a="1"/>
  <c r="C102" i="17" s="1"/>
  <c r="C103" i="17" a="1"/>
  <c r="C103" i="17" s="1"/>
  <c r="C104" i="17" a="1"/>
  <c r="C104" i="17" s="1"/>
  <c r="C105" i="17" a="1"/>
  <c r="C105" i="17" s="1"/>
  <c r="C106" i="17" a="1"/>
  <c r="C106" i="17" s="1"/>
  <c r="C107" i="17" a="1"/>
  <c r="C107" i="17" s="1"/>
  <c r="C108" i="17" a="1"/>
  <c r="C108" i="17" s="1"/>
  <c r="C109" i="17" a="1"/>
  <c r="C109" i="17" s="1"/>
  <c r="C110" i="17" a="1"/>
  <c r="C110" i="17" s="1"/>
  <c r="C111" i="17" a="1"/>
  <c r="C111" i="17" s="1"/>
  <c r="C112" i="17" a="1"/>
  <c r="C112" i="17" s="1"/>
  <c r="C113" i="17" a="1"/>
  <c r="C113" i="17" s="1"/>
  <c r="C114" i="17" a="1"/>
  <c r="C114" i="17" s="1"/>
  <c r="C121" i="17" a="1"/>
  <c r="C121" i="17" s="1"/>
  <c r="C122" i="17" a="1"/>
  <c r="C122" i="17" s="1"/>
  <c r="C123" i="17" a="1"/>
  <c r="C123" i="17" s="1"/>
  <c r="C124" i="17" a="1"/>
  <c r="C124" i="17" s="1"/>
  <c r="C125" i="17" a="1"/>
  <c r="C125" i="17" s="1"/>
  <c r="C126" i="17" a="1"/>
  <c r="C126" i="17" s="1"/>
  <c r="C127" i="17" a="1"/>
  <c r="C127" i="17" s="1"/>
  <c r="C128" i="17" a="1"/>
  <c r="C128" i="17" s="1"/>
  <c r="C129" i="17" a="1"/>
  <c r="C129" i="17" s="1"/>
  <c r="C130" i="17" a="1"/>
  <c r="C130" i="17" s="1"/>
  <c r="C131" i="17" a="1"/>
  <c r="C131" i="17" s="1"/>
  <c r="C132" i="17" a="1"/>
  <c r="C132" i="17" s="1"/>
  <c r="C133" i="17" a="1"/>
  <c r="C133" i="17" s="1"/>
  <c r="C134" i="17" a="1"/>
  <c r="C134" i="17" s="1"/>
  <c r="C135" i="17" a="1"/>
  <c r="C135" i="17" s="1"/>
  <c r="C136" i="17" a="1"/>
  <c r="C136" i="17" s="1"/>
  <c r="C137" i="17" a="1"/>
  <c r="C137" i="17" s="1"/>
  <c r="C138" i="17" a="1"/>
  <c r="C138" i="17" s="1"/>
  <c r="C139" i="17" a="1"/>
  <c r="C139" i="17" s="1"/>
  <c r="C140" i="17" a="1"/>
  <c r="C140" i="17" s="1"/>
  <c r="C147" i="17" a="1"/>
  <c r="C147" i="17" s="1"/>
  <c r="C148" i="17" a="1"/>
  <c r="C148" i="17" s="1"/>
  <c r="C149" i="17" a="1"/>
  <c r="C149" i="17" s="1"/>
  <c r="C150" i="17" a="1"/>
  <c r="C150" i="17" s="1"/>
  <c r="C151" i="17" a="1"/>
  <c r="C151" i="17" s="1"/>
  <c r="C152" i="17" a="1"/>
  <c r="C152" i="17" s="1"/>
  <c r="C153" i="17" a="1"/>
  <c r="C153" i="17" s="1"/>
  <c r="C154" i="17" a="1"/>
  <c r="C154" i="17" s="1"/>
  <c r="C155" i="17" a="1"/>
  <c r="C155" i="17" s="1"/>
  <c r="C156" i="17" a="1"/>
  <c r="C156" i="17" s="1"/>
  <c r="C157" i="17" a="1"/>
  <c r="C157" i="17" s="1"/>
  <c r="C158" i="17" a="1"/>
  <c r="C158" i="17" s="1"/>
  <c r="C159" i="17" a="1"/>
  <c r="C159" i="17" s="1"/>
  <c r="C160" i="17" a="1"/>
  <c r="C160" i="17" s="1"/>
  <c r="C161" i="17" a="1"/>
  <c r="C161" i="17" s="1"/>
  <c r="C162" i="17" a="1"/>
  <c r="C162" i="17" s="1"/>
  <c r="C163" i="17" a="1"/>
  <c r="C163" i="17" s="1"/>
  <c r="C164" i="17" a="1"/>
  <c r="C164" i="17" s="1"/>
  <c r="C165" i="17" a="1"/>
  <c r="C165" i="17" s="1"/>
  <c r="C166" i="17" a="1"/>
  <c r="C166" i="17" s="1"/>
  <c r="C173" i="17" a="1"/>
  <c r="C173" i="17" s="1"/>
  <c r="C174" i="17" a="1"/>
  <c r="C174" i="17" s="1"/>
  <c r="C175" i="17" a="1"/>
  <c r="C175" i="17" s="1"/>
  <c r="C176" i="17" a="1"/>
  <c r="C176" i="17" s="1"/>
  <c r="C177" i="17" a="1"/>
  <c r="C177" i="17" s="1"/>
  <c r="C178" i="17" a="1"/>
  <c r="C178" i="17" s="1"/>
  <c r="C179" i="17" a="1"/>
  <c r="C179" i="17" s="1"/>
  <c r="C180" i="17" a="1"/>
  <c r="C180" i="17" s="1"/>
  <c r="C181" i="17" a="1"/>
  <c r="C181" i="17" s="1"/>
  <c r="C182" i="17" a="1"/>
  <c r="C182" i="17" s="1"/>
  <c r="C183" i="17" a="1"/>
  <c r="C183" i="17" s="1"/>
  <c r="C184" i="17" a="1"/>
  <c r="C184" i="17" s="1"/>
  <c r="C185" i="17" a="1"/>
  <c r="C185" i="17" s="1"/>
  <c r="C186" i="17" a="1"/>
  <c r="C186" i="17" s="1"/>
  <c r="C187" i="17" a="1"/>
  <c r="C187" i="17" s="1"/>
  <c r="C188" i="17" a="1"/>
  <c r="C188" i="17" s="1"/>
  <c r="C189" i="17" a="1"/>
  <c r="C189" i="17" s="1"/>
  <c r="C190" i="17" a="1"/>
  <c r="C190" i="17" s="1"/>
  <c r="C191" i="17" a="1"/>
  <c r="C191" i="17" s="1"/>
  <c r="C192" i="17" a="1"/>
  <c r="C192" i="17" s="1"/>
  <c r="C199" i="17" a="1"/>
  <c r="C199" i="17" s="1"/>
  <c r="C200" i="17" a="1"/>
  <c r="C200" i="17" s="1"/>
  <c r="C201" i="17" a="1"/>
  <c r="C201" i="17" s="1"/>
  <c r="C202" i="17" a="1"/>
  <c r="C202" i="17" s="1"/>
  <c r="C203" i="17" a="1"/>
  <c r="C203" i="17" s="1"/>
  <c r="C204" i="17" a="1"/>
  <c r="C204" i="17" s="1"/>
  <c r="C205" i="17" a="1"/>
  <c r="C205" i="17" s="1"/>
  <c r="C206" i="17" a="1"/>
  <c r="C206" i="17" s="1"/>
  <c r="C207" i="17" a="1"/>
  <c r="C207" i="17" s="1"/>
  <c r="C208" i="17" a="1"/>
  <c r="C208" i="17" s="1"/>
  <c r="C209" i="17" a="1"/>
  <c r="C209" i="17" s="1"/>
  <c r="C210" i="17" a="1"/>
  <c r="C210" i="17" s="1"/>
  <c r="C211" i="17" a="1"/>
  <c r="C211" i="17" s="1"/>
  <c r="C212" i="17" a="1"/>
  <c r="C212" i="17" s="1"/>
  <c r="C213" i="17" a="1"/>
  <c r="C213" i="17" s="1"/>
  <c r="C214" i="17" a="1"/>
  <c r="C214" i="17" s="1"/>
  <c r="C215" i="17" a="1"/>
  <c r="C215" i="17" s="1"/>
  <c r="C216" i="17" a="1"/>
  <c r="C216" i="17" s="1"/>
  <c r="C217" i="17" a="1"/>
  <c r="C217" i="17" s="1"/>
  <c r="C218" i="17" a="1"/>
  <c r="C218" i="17" s="1"/>
  <c r="C225" i="17" a="1"/>
  <c r="C225" i="17" s="1"/>
  <c r="C226" i="17" a="1"/>
  <c r="C226" i="17" s="1"/>
  <c r="C227" i="17" a="1"/>
  <c r="C227" i="17" s="1"/>
  <c r="C228" i="17" a="1"/>
  <c r="C228" i="17" s="1"/>
  <c r="C229" i="17" a="1"/>
  <c r="C229" i="17" s="1"/>
  <c r="C230" i="17" a="1"/>
  <c r="C230" i="17" s="1"/>
  <c r="C231" i="17" a="1"/>
  <c r="C231" i="17" s="1"/>
  <c r="C232" i="17" a="1"/>
  <c r="C232" i="17" s="1"/>
  <c r="C233" i="17" a="1"/>
  <c r="C233" i="17" s="1"/>
  <c r="C234" i="17" a="1"/>
  <c r="C234" i="17" s="1"/>
  <c r="C235" i="17" a="1"/>
  <c r="C235" i="17" s="1"/>
  <c r="C236" i="17" a="1"/>
  <c r="C236" i="17" s="1"/>
  <c r="C237" i="17" a="1"/>
  <c r="C237" i="17" s="1"/>
  <c r="C238" i="17" a="1"/>
  <c r="C238" i="17" s="1"/>
  <c r="C239" i="17" a="1"/>
  <c r="C239" i="17" s="1"/>
  <c r="C240" i="17" a="1"/>
  <c r="C240" i="17" s="1"/>
  <c r="C241" i="17" a="1"/>
  <c r="C241" i="17" s="1"/>
  <c r="C242" i="17" a="1"/>
  <c r="C242" i="17" s="1"/>
  <c r="C243" i="17" a="1"/>
  <c r="C243" i="17" s="1"/>
  <c r="C244" i="17" a="1"/>
  <c r="C244" i="17" s="1"/>
  <c r="B225" i="17" a="1"/>
  <c r="B225" i="17" s="1"/>
  <c r="B226" i="17" a="1"/>
  <c r="B226" i="17" s="1"/>
  <c r="B227" i="17" a="1"/>
  <c r="B227" i="17" s="1"/>
  <c r="B228" i="17" a="1"/>
  <c r="B228" i="17" s="1"/>
  <c r="B229" i="17" a="1"/>
  <c r="B229" i="17" s="1"/>
  <c r="B230" i="17" a="1"/>
  <c r="B230" i="17" s="1"/>
  <c r="B231" i="17" a="1"/>
  <c r="B231" i="17" s="1"/>
  <c r="B232" i="17" a="1"/>
  <c r="B232" i="17" s="1"/>
  <c r="B233" i="17" a="1"/>
  <c r="B233" i="17" s="1"/>
  <c r="B234" i="17" a="1"/>
  <c r="B234" i="17" s="1"/>
  <c r="B235" i="17" a="1"/>
  <c r="B235" i="17" s="1"/>
  <c r="B236" i="17" a="1"/>
  <c r="B236" i="17" s="1"/>
  <c r="B237" i="17" a="1"/>
  <c r="B237" i="17" s="1"/>
  <c r="B238" i="17" a="1"/>
  <c r="B238" i="17" s="1"/>
  <c r="B239" i="17" a="1"/>
  <c r="B239" i="17" s="1"/>
  <c r="B240" i="17" a="1"/>
  <c r="B240" i="17" s="1"/>
  <c r="B241" i="17" a="1"/>
  <c r="B241" i="17" s="1"/>
  <c r="B242" i="17" a="1"/>
  <c r="B242" i="17" s="1"/>
  <c r="B243" i="17" a="1"/>
  <c r="B243" i="17" s="1"/>
  <c r="B244" i="17" a="1"/>
  <c r="B244" i="17" s="1"/>
  <c r="B20" i="22" a="1"/>
  <c r="B20" i="22" s="1"/>
  <c r="B21" i="22" a="1"/>
  <c r="B21" i="22" s="1"/>
  <c r="B22" i="22" a="1"/>
  <c r="B22" i="22" s="1"/>
  <c r="B23" i="22" a="1"/>
  <c r="B23" i="22" s="1"/>
  <c r="B24" i="22" a="1"/>
  <c r="B24" i="22" s="1"/>
  <c r="B17" i="17" a="1"/>
  <c r="B17" i="17" s="1"/>
  <c r="B18" i="17" a="1"/>
  <c r="B18" i="17" s="1"/>
  <c r="B19" i="17" a="1"/>
  <c r="B19" i="17" s="1"/>
  <c r="B20" i="17" a="1"/>
  <c r="B20" i="17" s="1"/>
  <c r="B21" i="17" a="1"/>
  <c r="B21" i="17" s="1"/>
  <c r="B22" i="17" a="1"/>
  <c r="B22" i="17" s="1"/>
  <c r="B23" i="17" a="1"/>
  <c r="B23" i="17" s="1"/>
  <c r="B24" i="17" a="1"/>
  <c r="B24" i="17" s="1"/>
  <c r="D24" i="17" a="1"/>
  <c r="D24" i="17" s="1"/>
  <c r="F24" i="17" a="1"/>
  <c r="F24" i="17" s="1"/>
  <c r="B25" i="17" a="1"/>
  <c r="B25" i="17" s="1"/>
  <c r="D25" i="17" a="1"/>
  <c r="D25" i="17" s="1"/>
  <c r="F25" i="17" a="1"/>
  <c r="F25" i="17" s="1"/>
  <c r="B26" i="17" a="1"/>
  <c r="B26" i="17" s="1"/>
  <c r="D26" i="17" a="1"/>
  <c r="D26" i="17" s="1"/>
  <c r="F26" i="17" a="1"/>
  <c r="F26" i="17" s="1"/>
  <c r="B27" i="17" a="1"/>
  <c r="B27" i="17" s="1"/>
  <c r="D27" i="17" a="1"/>
  <c r="D27" i="17" s="1"/>
  <c r="F27" i="17" a="1"/>
  <c r="F27" i="17" s="1"/>
  <c r="B28" i="17" a="1"/>
  <c r="B28" i="17" s="1"/>
  <c r="D28" i="17" a="1"/>
  <c r="D28" i="17" s="1"/>
  <c r="F28" i="17" a="1"/>
  <c r="F28" i="17" s="1"/>
  <c r="B29" i="17" a="1"/>
  <c r="B29" i="17" s="1"/>
  <c r="D29" i="17" a="1"/>
  <c r="D29" i="17" s="1"/>
  <c r="F29" i="17" a="1"/>
  <c r="F29" i="17" s="1"/>
  <c r="B30" i="17" a="1"/>
  <c r="B30" i="17" s="1"/>
  <c r="D30" i="17" a="1"/>
  <c r="D30" i="17" s="1"/>
  <c r="F30" i="17" a="1"/>
  <c r="F30" i="17" s="1"/>
  <c r="B31" i="17" a="1"/>
  <c r="B31" i="17" s="1"/>
  <c r="D31" i="17" a="1"/>
  <c r="D31" i="17" s="1"/>
  <c r="F31" i="17" a="1"/>
  <c r="F31" i="17" s="1"/>
  <c r="B32" i="17" a="1"/>
  <c r="B32" i="17" s="1"/>
  <c r="D32" i="17" a="1"/>
  <c r="D32" i="17" s="1"/>
  <c r="F32" i="17" a="1"/>
  <c r="F32" i="17" s="1"/>
  <c r="B33" i="17" a="1"/>
  <c r="B33" i="17" s="1"/>
  <c r="D33" i="17" a="1"/>
  <c r="D33" i="17" s="1"/>
  <c r="F33" i="17" a="1"/>
  <c r="F33" i="17" s="1"/>
  <c r="B34" i="17" a="1"/>
  <c r="B34" i="17" s="1"/>
  <c r="D34" i="17" a="1"/>
  <c r="D34" i="17" s="1"/>
  <c r="F34" i="17" a="1"/>
  <c r="F34" i="17" s="1"/>
  <c r="B35" i="17" a="1"/>
  <c r="B35" i="17" s="1"/>
  <c r="D35" i="17" a="1"/>
  <c r="D35" i="17" s="1"/>
  <c r="F35" i="17" a="1"/>
  <c r="F35" i="17" s="1"/>
  <c r="B36" i="17" a="1"/>
  <c r="B36" i="17" s="1"/>
  <c r="D36" i="17" a="1"/>
  <c r="D36" i="17" s="1"/>
  <c r="F36" i="17" a="1"/>
  <c r="F36" i="17" s="1"/>
  <c r="B43" i="17" a="1"/>
  <c r="B43" i="17" s="1"/>
  <c r="B44" i="17" a="1"/>
  <c r="B44" i="17" s="1"/>
  <c r="B45" i="17" a="1"/>
  <c r="B45" i="17" s="1"/>
  <c r="B46" i="17" a="1"/>
  <c r="B46" i="17" s="1"/>
  <c r="B47" i="17" a="1"/>
  <c r="B47" i="17" s="1"/>
  <c r="B48" i="17" a="1"/>
  <c r="B48" i="17" s="1"/>
  <c r="B49" i="17" a="1"/>
  <c r="B49" i="17" s="1"/>
  <c r="B50" i="17" a="1"/>
  <c r="B50" i="17" s="1"/>
  <c r="D50" i="17" a="1"/>
  <c r="D50" i="17" s="1"/>
  <c r="E50" i="17" a="1"/>
  <c r="E50" i="17" s="1"/>
  <c r="F50" i="17" a="1"/>
  <c r="F50" i="17" s="1"/>
  <c r="B51" i="17" a="1"/>
  <c r="B51" i="17" s="1"/>
  <c r="D51" i="17" a="1"/>
  <c r="D51" i="17" s="1"/>
  <c r="E51" i="17" a="1"/>
  <c r="E51" i="17" s="1"/>
  <c r="F51" i="17" a="1"/>
  <c r="F51" i="17" s="1"/>
  <c r="B52" i="17" a="1"/>
  <c r="B52" i="17" s="1"/>
  <c r="D52" i="17" a="1"/>
  <c r="D52" i="17" s="1"/>
  <c r="E52" i="17" a="1"/>
  <c r="E52" i="17" s="1"/>
  <c r="F52" i="17" a="1"/>
  <c r="F52" i="17" s="1"/>
  <c r="B53" i="17" a="1"/>
  <c r="B53" i="17" s="1"/>
  <c r="D53" i="17" a="1"/>
  <c r="D53" i="17" s="1"/>
  <c r="E53" i="17" a="1"/>
  <c r="E53" i="17" s="1"/>
  <c r="F53" i="17" a="1"/>
  <c r="F53" i="17" s="1"/>
  <c r="B54" i="17" a="1"/>
  <c r="B54" i="17" s="1"/>
  <c r="D54" i="17" a="1"/>
  <c r="D54" i="17" s="1"/>
  <c r="E54" i="17" a="1"/>
  <c r="E54" i="17" s="1"/>
  <c r="F54" i="17" a="1"/>
  <c r="F54" i="17" s="1"/>
  <c r="B55" i="17" a="1"/>
  <c r="B55" i="17" s="1"/>
  <c r="D55" i="17" a="1"/>
  <c r="D55" i="17" s="1"/>
  <c r="E55" i="17" a="1"/>
  <c r="E55" i="17" s="1"/>
  <c r="F55" i="17" a="1"/>
  <c r="F55" i="17" s="1"/>
  <c r="B56" i="17" a="1"/>
  <c r="B56" i="17" s="1"/>
  <c r="D56" i="17" a="1"/>
  <c r="D56" i="17" s="1"/>
  <c r="E56" i="17" a="1"/>
  <c r="E56" i="17" s="1"/>
  <c r="F56" i="17" a="1"/>
  <c r="F56" i="17" s="1"/>
  <c r="B57" i="17" a="1"/>
  <c r="B57" i="17" s="1"/>
  <c r="D57" i="17" a="1"/>
  <c r="D57" i="17" s="1"/>
  <c r="E57" i="17" a="1"/>
  <c r="E57" i="17" s="1"/>
  <c r="F57" i="17" a="1"/>
  <c r="F57" i="17" s="1"/>
  <c r="B58" i="17" a="1"/>
  <c r="B58" i="17" s="1"/>
  <c r="D58" i="17" a="1"/>
  <c r="D58" i="17" s="1"/>
  <c r="E58" i="17" a="1"/>
  <c r="E58" i="17" s="1"/>
  <c r="F58" i="17" a="1"/>
  <c r="F58" i="17" s="1"/>
  <c r="B59" i="17" a="1"/>
  <c r="B59" i="17" s="1"/>
  <c r="D59" i="17" a="1"/>
  <c r="D59" i="17" s="1"/>
  <c r="E59" i="17" a="1"/>
  <c r="E59" i="17" s="1"/>
  <c r="F59" i="17" a="1"/>
  <c r="F59" i="17" s="1"/>
  <c r="B60" i="17" a="1"/>
  <c r="B60" i="17" s="1"/>
  <c r="D60" i="17" a="1"/>
  <c r="D60" i="17" s="1"/>
  <c r="E60" i="17" a="1"/>
  <c r="E60" i="17" s="1"/>
  <c r="F60" i="17" a="1"/>
  <c r="F60" i="17" s="1"/>
  <c r="B61" i="17" a="1"/>
  <c r="B61" i="17" s="1"/>
  <c r="D61" i="17" a="1"/>
  <c r="D61" i="17" s="1"/>
  <c r="E61" i="17" a="1"/>
  <c r="E61" i="17" s="1"/>
  <c r="F61" i="17" a="1"/>
  <c r="F61" i="17" s="1"/>
  <c r="B62" i="17" a="1"/>
  <c r="B62" i="17" s="1"/>
  <c r="D62" i="17" a="1"/>
  <c r="D62" i="17" s="1"/>
  <c r="E62" i="17" a="1"/>
  <c r="E62" i="17" s="1"/>
  <c r="F62" i="17" a="1"/>
  <c r="F62" i="17" s="1"/>
  <c r="B69" i="17" a="1"/>
  <c r="B69" i="17" s="1"/>
  <c r="B70" i="17" a="1"/>
  <c r="B70" i="17" s="1"/>
  <c r="B71" i="17" a="1"/>
  <c r="B71" i="17" s="1"/>
  <c r="B72" i="17" a="1"/>
  <c r="B72" i="17" s="1"/>
  <c r="B73" i="17" a="1"/>
  <c r="B73" i="17" s="1"/>
  <c r="B74" i="17" a="1"/>
  <c r="B74" i="17" s="1"/>
  <c r="B75" i="17" a="1"/>
  <c r="B75" i="17" s="1"/>
  <c r="B76" i="17" a="1"/>
  <c r="B76" i="17" s="1"/>
  <c r="D76" i="17" a="1"/>
  <c r="D76" i="17" s="1"/>
  <c r="E76" i="17" a="1"/>
  <c r="E76" i="17" s="1"/>
  <c r="F76" i="17" a="1"/>
  <c r="F76" i="17" s="1"/>
  <c r="B77" i="17" a="1"/>
  <c r="B77" i="17" s="1"/>
  <c r="D77" i="17" a="1"/>
  <c r="D77" i="17" s="1"/>
  <c r="E77" i="17" a="1"/>
  <c r="E77" i="17" s="1"/>
  <c r="F77" i="17" a="1"/>
  <c r="F77" i="17" s="1"/>
  <c r="B78" i="17" a="1"/>
  <c r="B78" i="17" s="1"/>
  <c r="D78" i="17" a="1"/>
  <c r="D78" i="17" s="1"/>
  <c r="E78" i="17" a="1"/>
  <c r="E78" i="17" s="1"/>
  <c r="F78" i="17" a="1"/>
  <c r="F78" i="17" s="1"/>
  <c r="B79" i="17" a="1"/>
  <c r="B79" i="17" s="1"/>
  <c r="D79" i="17" a="1"/>
  <c r="D79" i="17" s="1"/>
  <c r="E79" i="17" a="1"/>
  <c r="E79" i="17" s="1"/>
  <c r="F79" i="17" a="1"/>
  <c r="F79" i="17" s="1"/>
  <c r="B80" i="17" a="1"/>
  <c r="B80" i="17" s="1"/>
  <c r="D80" i="17" a="1"/>
  <c r="D80" i="17" s="1"/>
  <c r="E80" i="17" a="1"/>
  <c r="E80" i="17" s="1"/>
  <c r="F80" i="17" a="1"/>
  <c r="F80" i="17" s="1"/>
  <c r="B81" i="17" a="1"/>
  <c r="B81" i="17" s="1"/>
  <c r="D81" i="17" a="1"/>
  <c r="D81" i="17" s="1"/>
  <c r="E81" i="17" a="1"/>
  <c r="E81" i="17" s="1"/>
  <c r="F81" i="17" a="1"/>
  <c r="F81" i="17" s="1"/>
  <c r="B82" i="17" a="1"/>
  <c r="B82" i="17" s="1"/>
  <c r="D82" i="17" a="1"/>
  <c r="D82" i="17" s="1"/>
  <c r="E82" i="17" a="1"/>
  <c r="E82" i="17" s="1"/>
  <c r="F82" i="17" a="1"/>
  <c r="F82" i="17" s="1"/>
  <c r="B83" i="17" a="1"/>
  <c r="B83" i="17" s="1"/>
  <c r="D83" i="17" a="1"/>
  <c r="D83" i="17" s="1"/>
  <c r="E83" i="17" a="1"/>
  <c r="E83" i="17" s="1"/>
  <c r="F83" i="17" a="1"/>
  <c r="F83" i="17" s="1"/>
  <c r="B84" i="17" a="1"/>
  <c r="B84" i="17" s="1"/>
  <c r="D84" i="17" a="1"/>
  <c r="D84" i="17" s="1"/>
  <c r="E84" i="17" a="1"/>
  <c r="E84" i="17" s="1"/>
  <c r="F84" i="17" a="1"/>
  <c r="F84" i="17" s="1"/>
  <c r="B85" i="17" a="1"/>
  <c r="B85" i="17" s="1"/>
  <c r="D85" i="17" a="1"/>
  <c r="D85" i="17" s="1"/>
  <c r="E85" i="17" a="1"/>
  <c r="E85" i="17" s="1"/>
  <c r="F85" i="17" a="1"/>
  <c r="F85" i="17" s="1"/>
  <c r="B86" i="17" a="1"/>
  <c r="B86" i="17" s="1"/>
  <c r="D86" i="17" a="1"/>
  <c r="D86" i="17" s="1"/>
  <c r="E86" i="17" a="1"/>
  <c r="E86" i="17" s="1"/>
  <c r="F86" i="17" a="1"/>
  <c r="F86" i="17" s="1"/>
  <c r="B87" i="17" a="1"/>
  <c r="B87" i="17" s="1"/>
  <c r="D87" i="17" a="1"/>
  <c r="D87" i="17" s="1"/>
  <c r="E87" i="17" a="1"/>
  <c r="E87" i="17" s="1"/>
  <c r="F87" i="17" a="1"/>
  <c r="F87" i="17" s="1"/>
  <c r="B88" i="17" a="1"/>
  <c r="B88" i="17" s="1"/>
  <c r="D88" i="17" a="1"/>
  <c r="D88" i="17" s="1"/>
  <c r="E88" i="17" a="1"/>
  <c r="E88" i="17" s="1"/>
  <c r="F88" i="17" a="1"/>
  <c r="F88" i="17" s="1"/>
  <c r="B95" i="17" a="1"/>
  <c r="B95" i="17" s="1"/>
  <c r="B96" i="17" a="1"/>
  <c r="B96" i="17" s="1"/>
  <c r="B97" i="17" a="1"/>
  <c r="B97" i="17" s="1"/>
  <c r="B98" i="17" a="1"/>
  <c r="B98" i="17" s="1"/>
  <c r="B99" i="17" a="1"/>
  <c r="B99" i="17" s="1"/>
  <c r="B100" i="17" a="1"/>
  <c r="B100" i="17" s="1"/>
  <c r="B101" i="17" a="1"/>
  <c r="B101" i="17" s="1"/>
  <c r="B102" i="17" a="1"/>
  <c r="B102" i="17" s="1"/>
  <c r="D102" i="17" a="1"/>
  <c r="D102" i="17" s="1"/>
  <c r="E102" i="17" a="1"/>
  <c r="E102" i="17" s="1"/>
  <c r="F102" i="17" a="1"/>
  <c r="F102" i="17" s="1"/>
  <c r="B103" i="17" a="1"/>
  <c r="B103" i="17" s="1"/>
  <c r="D103" i="17" a="1"/>
  <c r="D103" i="17" s="1"/>
  <c r="E103" i="17" a="1"/>
  <c r="E103" i="17" s="1"/>
  <c r="F103" i="17" a="1"/>
  <c r="F103" i="17" s="1"/>
  <c r="B104" i="17" a="1"/>
  <c r="B104" i="17" s="1"/>
  <c r="D104" i="17" a="1"/>
  <c r="D104" i="17" s="1"/>
  <c r="E104" i="17" a="1"/>
  <c r="E104" i="17" s="1"/>
  <c r="F104" i="17" a="1"/>
  <c r="F104" i="17" s="1"/>
  <c r="B105" i="17" a="1"/>
  <c r="B105" i="17" s="1"/>
  <c r="D105" i="17" a="1"/>
  <c r="D105" i="17" s="1"/>
  <c r="E105" i="17" a="1"/>
  <c r="E105" i="17" s="1"/>
  <c r="F105" i="17" a="1"/>
  <c r="F105" i="17" s="1"/>
  <c r="B106" i="17" a="1"/>
  <c r="B106" i="17" s="1"/>
  <c r="D106" i="17" a="1"/>
  <c r="D106" i="17" s="1"/>
  <c r="E106" i="17" a="1"/>
  <c r="E106" i="17" s="1"/>
  <c r="F106" i="17" a="1"/>
  <c r="F106" i="17" s="1"/>
  <c r="B107" i="17" a="1"/>
  <c r="B107" i="17" s="1"/>
  <c r="D107" i="17" a="1"/>
  <c r="D107" i="17" s="1"/>
  <c r="E107" i="17" a="1"/>
  <c r="E107" i="17" s="1"/>
  <c r="F107" i="17" a="1"/>
  <c r="F107" i="17" s="1"/>
  <c r="B108" i="17" a="1"/>
  <c r="B108" i="17" s="1"/>
  <c r="D108" i="17" a="1"/>
  <c r="D108" i="17" s="1"/>
  <c r="E108" i="17" a="1"/>
  <c r="E108" i="17" s="1"/>
  <c r="F108" i="17" a="1"/>
  <c r="F108" i="17" s="1"/>
  <c r="B109" i="17" a="1"/>
  <c r="B109" i="17" s="1"/>
  <c r="D109" i="17" a="1"/>
  <c r="D109" i="17" s="1"/>
  <c r="E109" i="17" a="1"/>
  <c r="E109" i="17" s="1"/>
  <c r="F109" i="17" a="1"/>
  <c r="F109" i="17" s="1"/>
  <c r="B110" i="17" a="1"/>
  <c r="B110" i="17" s="1"/>
  <c r="D110" i="17" a="1"/>
  <c r="D110" i="17" s="1"/>
  <c r="E110" i="17" a="1"/>
  <c r="E110" i="17" s="1"/>
  <c r="F110" i="17" a="1"/>
  <c r="F110" i="17" s="1"/>
  <c r="B111" i="17" a="1"/>
  <c r="B111" i="17" s="1"/>
  <c r="D111" i="17" a="1"/>
  <c r="D111" i="17" s="1"/>
  <c r="E111" i="17" a="1"/>
  <c r="E111" i="17" s="1"/>
  <c r="F111" i="17" a="1"/>
  <c r="F111" i="17" s="1"/>
  <c r="B112" i="17" a="1"/>
  <c r="B112" i="17" s="1"/>
  <c r="D112" i="17" a="1"/>
  <c r="D112" i="17" s="1"/>
  <c r="E112" i="17" a="1"/>
  <c r="E112" i="17" s="1"/>
  <c r="F112" i="17" a="1"/>
  <c r="F112" i="17" s="1"/>
  <c r="B113" i="17" a="1"/>
  <c r="B113" i="17" s="1"/>
  <c r="D113" i="17" a="1"/>
  <c r="D113" i="17" s="1"/>
  <c r="E113" i="17" a="1"/>
  <c r="E113" i="17" s="1"/>
  <c r="F113" i="17" a="1"/>
  <c r="F113" i="17" s="1"/>
  <c r="B114" i="17" a="1"/>
  <c r="B114" i="17" s="1"/>
  <c r="D114" i="17" a="1"/>
  <c r="D114" i="17" s="1"/>
  <c r="E114" i="17" a="1"/>
  <c r="E114" i="17" s="1"/>
  <c r="F114" i="17" a="1"/>
  <c r="F114" i="17" s="1"/>
  <c r="B121" i="17" a="1"/>
  <c r="B121" i="17" s="1"/>
  <c r="B122" i="17" a="1"/>
  <c r="B122" i="17" s="1"/>
  <c r="B123" i="17" a="1"/>
  <c r="B123" i="17" s="1"/>
  <c r="B124" i="17" a="1"/>
  <c r="B124" i="17" s="1"/>
  <c r="B125" i="17" a="1"/>
  <c r="B125" i="17" s="1"/>
  <c r="B126" i="17" a="1"/>
  <c r="B126" i="17" s="1"/>
  <c r="B127" i="17" a="1"/>
  <c r="B127" i="17" s="1"/>
  <c r="B128" i="17" a="1"/>
  <c r="B128" i="17" s="1"/>
  <c r="D128" i="17" a="1"/>
  <c r="D128" i="17" s="1"/>
  <c r="E128" i="17" a="1"/>
  <c r="E128" i="17" s="1"/>
  <c r="F128" i="17" a="1"/>
  <c r="F128" i="17" s="1"/>
  <c r="B129" i="17" a="1"/>
  <c r="B129" i="17" s="1"/>
  <c r="D129" i="17" a="1"/>
  <c r="D129" i="17" s="1"/>
  <c r="E129" i="17" a="1"/>
  <c r="E129" i="17" s="1"/>
  <c r="F129" i="17" a="1"/>
  <c r="F129" i="17" s="1"/>
  <c r="B130" i="17" a="1"/>
  <c r="B130" i="17" s="1"/>
  <c r="D130" i="17" a="1"/>
  <c r="D130" i="17" s="1"/>
  <c r="E130" i="17" a="1"/>
  <c r="E130" i="17" s="1"/>
  <c r="F130" i="17" a="1"/>
  <c r="F130" i="17" s="1"/>
  <c r="B131" i="17" a="1"/>
  <c r="B131" i="17" s="1"/>
  <c r="D131" i="17" a="1"/>
  <c r="D131" i="17" s="1"/>
  <c r="E131" i="17" a="1"/>
  <c r="E131" i="17" s="1"/>
  <c r="F131" i="17" a="1"/>
  <c r="F131" i="17" s="1"/>
  <c r="B132" i="17" a="1"/>
  <c r="B132" i="17" s="1"/>
  <c r="D132" i="17" a="1"/>
  <c r="D132" i="17" s="1"/>
  <c r="E132" i="17" a="1"/>
  <c r="E132" i="17" s="1"/>
  <c r="F132" i="17" a="1"/>
  <c r="F132" i="17" s="1"/>
  <c r="B133" i="17" a="1"/>
  <c r="B133" i="17" s="1"/>
  <c r="D133" i="17" a="1"/>
  <c r="D133" i="17" s="1"/>
  <c r="E133" i="17" a="1"/>
  <c r="E133" i="17" s="1"/>
  <c r="F133" i="17" a="1"/>
  <c r="F133" i="17" s="1"/>
  <c r="B134" i="17" a="1"/>
  <c r="B134" i="17" s="1"/>
  <c r="D134" i="17" a="1"/>
  <c r="D134" i="17" s="1"/>
  <c r="E134" i="17" a="1"/>
  <c r="E134" i="17" s="1"/>
  <c r="F134" i="17" a="1"/>
  <c r="F134" i="17" s="1"/>
  <c r="B135" i="17" a="1"/>
  <c r="B135" i="17" s="1"/>
  <c r="D135" i="17" a="1"/>
  <c r="D135" i="17" s="1"/>
  <c r="E135" i="17" a="1"/>
  <c r="E135" i="17" s="1"/>
  <c r="F135" i="17" a="1"/>
  <c r="F135" i="17" s="1"/>
  <c r="B136" i="17" a="1"/>
  <c r="B136" i="17" s="1"/>
  <c r="D136" i="17" a="1"/>
  <c r="D136" i="17" s="1"/>
  <c r="E136" i="17" a="1"/>
  <c r="E136" i="17" s="1"/>
  <c r="F136" i="17" a="1"/>
  <c r="F136" i="17" s="1"/>
  <c r="B137" i="17" a="1"/>
  <c r="B137" i="17" s="1"/>
  <c r="D137" i="17" a="1"/>
  <c r="D137" i="17" s="1"/>
  <c r="E137" i="17" a="1"/>
  <c r="E137" i="17" s="1"/>
  <c r="F137" i="17" a="1"/>
  <c r="F137" i="17" s="1"/>
  <c r="B138" i="17" a="1"/>
  <c r="B138" i="17" s="1"/>
  <c r="D138" i="17" a="1"/>
  <c r="D138" i="17" s="1"/>
  <c r="E138" i="17" a="1"/>
  <c r="E138" i="17" s="1"/>
  <c r="F138" i="17" a="1"/>
  <c r="F138" i="17" s="1"/>
  <c r="B139" i="17" a="1"/>
  <c r="B139" i="17" s="1"/>
  <c r="D139" i="17" a="1"/>
  <c r="D139" i="17" s="1"/>
  <c r="E139" i="17" a="1"/>
  <c r="E139" i="17" s="1"/>
  <c r="F139" i="17" a="1"/>
  <c r="F139" i="17" s="1"/>
  <c r="B140" i="17" a="1"/>
  <c r="B140" i="17" s="1"/>
  <c r="D140" i="17" a="1"/>
  <c r="D140" i="17" s="1"/>
  <c r="E140" i="17" a="1"/>
  <c r="E140" i="17" s="1"/>
  <c r="F140" i="17" a="1"/>
  <c r="F140" i="17" s="1"/>
  <c r="B147" i="17" a="1"/>
  <c r="B147" i="17" s="1"/>
  <c r="B148" i="17" a="1"/>
  <c r="B148" i="17" s="1"/>
  <c r="B149" i="17" a="1"/>
  <c r="B149" i="17" s="1"/>
  <c r="B150" i="17" a="1"/>
  <c r="B150" i="17" s="1"/>
  <c r="B151" i="17" a="1"/>
  <c r="B151" i="17" s="1"/>
  <c r="B152" i="17" a="1"/>
  <c r="B152" i="17" s="1"/>
  <c r="B153" i="17" a="1"/>
  <c r="B153" i="17" s="1"/>
  <c r="B154" i="17" a="1"/>
  <c r="B154" i="17" s="1"/>
  <c r="D154" i="17" a="1"/>
  <c r="D154" i="17" s="1"/>
  <c r="E154" i="17" a="1"/>
  <c r="E154" i="17" s="1"/>
  <c r="F154" i="17" a="1"/>
  <c r="F154" i="17" s="1"/>
  <c r="B155" i="17" a="1"/>
  <c r="B155" i="17" s="1"/>
  <c r="D155" i="17" a="1"/>
  <c r="D155" i="17" s="1"/>
  <c r="E155" i="17" a="1"/>
  <c r="E155" i="17" s="1"/>
  <c r="F155" i="17" a="1"/>
  <c r="F155" i="17" s="1"/>
  <c r="B156" i="17" a="1"/>
  <c r="B156" i="17" s="1"/>
  <c r="D156" i="17" a="1"/>
  <c r="D156" i="17" s="1"/>
  <c r="E156" i="17" a="1"/>
  <c r="E156" i="17" s="1"/>
  <c r="F156" i="17" a="1"/>
  <c r="F156" i="17" s="1"/>
  <c r="B157" i="17" a="1"/>
  <c r="B157" i="17" s="1"/>
  <c r="D157" i="17" a="1"/>
  <c r="D157" i="17" s="1"/>
  <c r="E157" i="17" a="1"/>
  <c r="E157" i="17" s="1"/>
  <c r="F157" i="17" a="1"/>
  <c r="F157" i="17" s="1"/>
  <c r="B158" i="17" a="1"/>
  <c r="B158" i="17" s="1"/>
  <c r="D158" i="17" a="1"/>
  <c r="D158" i="17" s="1"/>
  <c r="E158" i="17" a="1"/>
  <c r="E158" i="17" s="1"/>
  <c r="F158" i="17" a="1"/>
  <c r="F158" i="17" s="1"/>
  <c r="B159" i="17" a="1"/>
  <c r="B159" i="17" s="1"/>
  <c r="D159" i="17" a="1"/>
  <c r="D159" i="17" s="1"/>
  <c r="E159" i="17" a="1"/>
  <c r="E159" i="17" s="1"/>
  <c r="F159" i="17" a="1"/>
  <c r="F159" i="17" s="1"/>
  <c r="B160" i="17" a="1"/>
  <c r="B160" i="17" s="1"/>
  <c r="D160" i="17" a="1"/>
  <c r="D160" i="17" s="1"/>
  <c r="E160" i="17" a="1"/>
  <c r="E160" i="17" s="1"/>
  <c r="F160" i="17" a="1"/>
  <c r="F160" i="17" s="1"/>
  <c r="B161" i="17" a="1"/>
  <c r="B161" i="17" s="1"/>
  <c r="D161" i="17" a="1"/>
  <c r="D161" i="17" s="1"/>
  <c r="E161" i="17" a="1"/>
  <c r="E161" i="17" s="1"/>
  <c r="F161" i="17" a="1"/>
  <c r="F161" i="17" s="1"/>
  <c r="B162" i="17" a="1"/>
  <c r="B162" i="17" s="1"/>
  <c r="D162" i="17" a="1"/>
  <c r="D162" i="17" s="1"/>
  <c r="E162" i="17" a="1"/>
  <c r="E162" i="17" s="1"/>
  <c r="F162" i="17" a="1"/>
  <c r="F162" i="17" s="1"/>
  <c r="B163" i="17" a="1"/>
  <c r="B163" i="17" s="1"/>
  <c r="D163" i="17" a="1"/>
  <c r="D163" i="17" s="1"/>
  <c r="E163" i="17" a="1"/>
  <c r="E163" i="17" s="1"/>
  <c r="F163" i="17" a="1"/>
  <c r="F163" i="17" s="1"/>
  <c r="B164" i="17" a="1"/>
  <c r="B164" i="17" s="1"/>
  <c r="D164" i="17" a="1"/>
  <c r="D164" i="17" s="1"/>
  <c r="E164" i="17" a="1"/>
  <c r="E164" i="17" s="1"/>
  <c r="F164" i="17" a="1"/>
  <c r="F164" i="17" s="1"/>
  <c r="B165" i="17" a="1"/>
  <c r="B165" i="17" s="1"/>
  <c r="D165" i="17" a="1"/>
  <c r="D165" i="17" s="1"/>
  <c r="E165" i="17" a="1"/>
  <c r="E165" i="17" s="1"/>
  <c r="F165" i="17" a="1"/>
  <c r="F165" i="17" s="1"/>
  <c r="B166" i="17" a="1"/>
  <c r="B166" i="17" s="1"/>
  <c r="D166" i="17" a="1"/>
  <c r="D166" i="17" s="1"/>
  <c r="E166" i="17" a="1"/>
  <c r="E166" i="17" s="1"/>
  <c r="F166" i="17" a="1"/>
  <c r="F166" i="17" s="1"/>
  <c r="B173" i="17" a="1"/>
  <c r="B173" i="17" s="1"/>
  <c r="B174" i="17" a="1"/>
  <c r="B174" i="17" s="1"/>
  <c r="B175" i="17" a="1"/>
  <c r="B175" i="17" s="1"/>
  <c r="B176" i="17" a="1"/>
  <c r="B176" i="17" s="1"/>
  <c r="B177" i="17" a="1"/>
  <c r="B177" i="17" s="1"/>
  <c r="B178" i="17" a="1"/>
  <c r="B178" i="17" s="1"/>
  <c r="B179" i="17" a="1"/>
  <c r="B179" i="17" s="1"/>
  <c r="B180" i="17" a="1"/>
  <c r="B180" i="17" s="1"/>
  <c r="D180" i="17" a="1"/>
  <c r="D180" i="17" s="1"/>
  <c r="E180" i="17" a="1"/>
  <c r="E180" i="17" s="1"/>
  <c r="F180" i="17" a="1"/>
  <c r="F180" i="17" s="1"/>
  <c r="B181" i="17" a="1"/>
  <c r="B181" i="17" s="1"/>
  <c r="D181" i="17" a="1"/>
  <c r="D181" i="17" s="1"/>
  <c r="E181" i="17" a="1"/>
  <c r="E181" i="17" s="1"/>
  <c r="F181" i="17" a="1"/>
  <c r="F181" i="17" s="1"/>
  <c r="B182" i="17" a="1"/>
  <c r="B182" i="17" s="1"/>
  <c r="D182" i="17" a="1"/>
  <c r="D182" i="17" s="1"/>
  <c r="E182" i="17" a="1"/>
  <c r="E182" i="17" s="1"/>
  <c r="F182" i="17" a="1"/>
  <c r="F182" i="17" s="1"/>
  <c r="B183" i="17" a="1"/>
  <c r="B183" i="17" s="1"/>
  <c r="D183" i="17" a="1"/>
  <c r="D183" i="17" s="1"/>
  <c r="E183" i="17" a="1"/>
  <c r="E183" i="17" s="1"/>
  <c r="F183" i="17" a="1"/>
  <c r="F183" i="17" s="1"/>
  <c r="B184" i="17" a="1"/>
  <c r="B184" i="17" s="1"/>
  <c r="D184" i="17" a="1"/>
  <c r="D184" i="17" s="1"/>
  <c r="E184" i="17" a="1"/>
  <c r="E184" i="17" s="1"/>
  <c r="F184" i="17" a="1"/>
  <c r="F184" i="17" s="1"/>
  <c r="B185" i="17" a="1"/>
  <c r="B185" i="17" s="1"/>
  <c r="D185" i="17" a="1"/>
  <c r="D185" i="17" s="1"/>
  <c r="E185" i="17" a="1"/>
  <c r="E185" i="17" s="1"/>
  <c r="F185" i="17" a="1"/>
  <c r="F185" i="17" s="1"/>
  <c r="B186" i="17" a="1"/>
  <c r="B186" i="17" s="1"/>
  <c r="D186" i="17" a="1"/>
  <c r="D186" i="17" s="1"/>
  <c r="E186" i="17" a="1"/>
  <c r="E186" i="17" s="1"/>
  <c r="F186" i="17" a="1"/>
  <c r="F186" i="17" s="1"/>
  <c r="B187" i="17" a="1"/>
  <c r="B187" i="17" s="1"/>
  <c r="D187" i="17" a="1"/>
  <c r="D187" i="17" s="1"/>
  <c r="E187" i="17" a="1"/>
  <c r="E187" i="17" s="1"/>
  <c r="F187" i="17" a="1"/>
  <c r="F187" i="17" s="1"/>
  <c r="B188" i="17" a="1"/>
  <c r="B188" i="17" s="1"/>
  <c r="D188" i="17" a="1"/>
  <c r="D188" i="17" s="1"/>
  <c r="E188" i="17" a="1"/>
  <c r="E188" i="17" s="1"/>
  <c r="F188" i="17" a="1"/>
  <c r="F188" i="17" s="1"/>
  <c r="B189" i="17" a="1"/>
  <c r="B189" i="17" s="1"/>
  <c r="D189" i="17" a="1"/>
  <c r="D189" i="17" s="1"/>
  <c r="E189" i="17" a="1"/>
  <c r="E189" i="17" s="1"/>
  <c r="F189" i="17" a="1"/>
  <c r="F189" i="17" s="1"/>
  <c r="B190" i="17" a="1"/>
  <c r="B190" i="17" s="1"/>
  <c r="D190" i="17" a="1"/>
  <c r="D190" i="17" s="1"/>
  <c r="E190" i="17" a="1"/>
  <c r="E190" i="17" s="1"/>
  <c r="F190" i="17" a="1"/>
  <c r="F190" i="17" s="1"/>
  <c r="B191" i="17" a="1"/>
  <c r="B191" i="17" s="1"/>
  <c r="D191" i="17" a="1"/>
  <c r="D191" i="17" s="1"/>
  <c r="E191" i="17" a="1"/>
  <c r="E191" i="17" s="1"/>
  <c r="F191" i="17" a="1"/>
  <c r="F191" i="17" s="1"/>
  <c r="B192" i="17" a="1"/>
  <c r="B192" i="17" s="1"/>
  <c r="D192" i="17" a="1"/>
  <c r="D192" i="17" s="1"/>
  <c r="E192" i="17" a="1"/>
  <c r="E192" i="17" s="1"/>
  <c r="F192" i="17" a="1"/>
  <c r="F192" i="17" s="1"/>
  <c r="B199" i="17" a="1"/>
  <c r="B199" i="17" s="1"/>
  <c r="B200" i="17" a="1"/>
  <c r="B200" i="17" s="1"/>
  <c r="B201" i="17" a="1"/>
  <c r="B201" i="17" s="1"/>
  <c r="B202" i="17" a="1"/>
  <c r="B202" i="17" s="1"/>
  <c r="B203" i="17" a="1"/>
  <c r="B203" i="17" s="1"/>
  <c r="B204" i="17" a="1"/>
  <c r="B204" i="17" s="1"/>
  <c r="B205" i="17" a="1"/>
  <c r="B205" i="17" s="1"/>
  <c r="B206" i="17" a="1"/>
  <c r="B206" i="17" s="1"/>
  <c r="D206" i="17" a="1"/>
  <c r="D206" i="17" s="1"/>
  <c r="E206" i="17" a="1"/>
  <c r="E206" i="17" s="1"/>
  <c r="F206" i="17" a="1"/>
  <c r="F206" i="17" s="1"/>
  <c r="B207" i="17" a="1"/>
  <c r="B207" i="17" s="1"/>
  <c r="D207" i="17" a="1"/>
  <c r="D207" i="17" s="1"/>
  <c r="E207" i="17" a="1"/>
  <c r="E207" i="17" s="1"/>
  <c r="F207" i="17" a="1"/>
  <c r="F207" i="17" s="1"/>
  <c r="B208" i="17" a="1"/>
  <c r="B208" i="17" s="1"/>
  <c r="D208" i="17" a="1"/>
  <c r="D208" i="17" s="1"/>
  <c r="E208" i="17" a="1"/>
  <c r="E208" i="17" s="1"/>
  <c r="F208" i="17" a="1"/>
  <c r="F208" i="17" s="1"/>
  <c r="B209" i="17" a="1"/>
  <c r="B209" i="17" s="1"/>
  <c r="D209" i="17" a="1"/>
  <c r="D209" i="17" s="1"/>
  <c r="E209" i="17" a="1"/>
  <c r="E209" i="17" s="1"/>
  <c r="F209" i="17" a="1"/>
  <c r="F209" i="17" s="1"/>
  <c r="B210" i="17" a="1"/>
  <c r="B210" i="17" s="1"/>
  <c r="D210" i="17" a="1"/>
  <c r="D210" i="17" s="1"/>
  <c r="E210" i="17" a="1"/>
  <c r="E210" i="17" s="1"/>
  <c r="F210" i="17" a="1"/>
  <c r="F210" i="17" s="1"/>
  <c r="B211" i="17" a="1"/>
  <c r="B211" i="17" s="1"/>
  <c r="D211" i="17" a="1"/>
  <c r="D211" i="17" s="1"/>
  <c r="E211" i="17" a="1"/>
  <c r="E211" i="17" s="1"/>
  <c r="F211" i="17" a="1"/>
  <c r="F211" i="17" s="1"/>
  <c r="B212" i="17" a="1"/>
  <c r="B212" i="17" s="1"/>
  <c r="D212" i="17" a="1"/>
  <c r="D212" i="17" s="1"/>
  <c r="E212" i="17" a="1"/>
  <c r="E212" i="17" s="1"/>
  <c r="F212" i="17" a="1"/>
  <c r="F212" i="17" s="1"/>
  <c r="B213" i="17" a="1"/>
  <c r="B213" i="17" s="1"/>
  <c r="D213" i="17" a="1"/>
  <c r="D213" i="17" s="1"/>
  <c r="E213" i="17" a="1"/>
  <c r="E213" i="17" s="1"/>
  <c r="F213" i="17" a="1"/>
  <c r="F213" i="17" s="1"/>
  <c r="B214" i="17" a="1"/>
  <c r="B214" i="17" s="1"/>
  <c r="D214" i="17" a="1"/>
  <c r="D214" i="17" s="1"/>
  <c r="E214" i="17" a="1"/>
  <c r="E214" i="17" s="1"/>
  <c r="F214" i="17" a="1"/>
  <c r="F214" i="17" s="1"/>
  <c r="B215" i="17" a="1"/>
  <c r="B215" i="17" s="1"/>
  <c r="D215" i="17" a="1"/>
  <c r="D215" i="17" s="1"/>
  <c r="E215" i="17" a="1"/>
  <c r="E215" i="17" s="1"/>
  <c r="F215" i="17" a="1"/>
  <c r="F215" i="17" s="1"/>
  <c r="B216" i="17" a="1"/>
  <c r="B216" i="17" s="1"/>
  <c r="D216" i="17" a="1"/>
  <c r="D216" i="17" s="1"/>
  <c r="E216" i="17" a="1"/>
  <c r="E216" i="17" s="1"/>
  <c r="F216" i="17" a="1"/>
  <c r="F216" i="17" s="1"/>
  <c r="B217" i="17" a="1"/>
  <c r="B217" i="17" s="1"/>
  <c r="D217" i="17" a="1"/>
  <c r="D217" i="17" s="1"/>
  <c r="E217" i="17" a="1"/>
  <c r="E217" i="17" s="1"/>
  <c r="F217" i="17" a="1"/>
  <c r="F217" i="17" s="1"/>
  <c r="B218" i="17" a="1"/>
  <c r="B218" i="17" s="1"/>
  <c r="D218" i="17" a="1"/>
  <c r="D218" i="17" s="1"/>
  <c r="E218" i="17" a="1"/>
  <c r="E218" i="17" s="1"/>
  <c r="F218" i="17" a="1"/>
  <c r="F218" i="17" s="1"/>
  <c r="D232" i="17" a="1"/>
  <c r="D232" i="17" s="1"/>
  <c r="E232" i="17" a="1"/>
  <c r="E232" i="17" s="1"/>
  <c r="F232" i="17" a="1"/>
  <c r="F232" i="17" s="1"/>
  <c r="D233" i="17" a="1"/>
  <c r="D233" i="17" s="1"/>
  <c r="E233" i="17" a="1"/>
  <c r="E233" i="17" s="1"/>
  <c r="F233" i="17" a="1"/>
  <c r="F233" i="17" s="1"/>
  <c r="D234" i="17" a="1"/>
  <c r="D234" i="17" s="1"/>
  <c r="E234" i="17" a="1"/>
  <c r="E234" i="17" s="1"/>
  <c r="F234" i="17" a="1"/>
  <c r="F234" i="17" s="1"/>
  <c r="D235" i="17" a="1"/>
  <c r="D235" i="17" s="1"/>
  <c r="E235" i="17" a="1"/>
  <c r="E235" i="17" s="1"/>
  <c r="F235" i="17" a="1"/>
  <c r="F235" i="17" s="1"/>
  <c r="D236" i="17" a="1"/>
  <c r="D236" i="17" s="1"/>
  <c r="E236" i="17" a="1"/>
  <c r="E236" i="17" s="1"/>
  <c r="F236" i="17" a="1"/>
  <c r="F236" i="17" s="1"/>
  <c r="D237" i="17" a="1"/>
  <c r="D237" i="17" s="1"/>
  <c r="E237" i="17" a="1"/>
  <c r="E237" i="17" s="1"/>
  <c r="F237" i="17" a="1"/>
  <c r="F237" i="17" s="1"/>
  <c r="D238" i="17" a="1"/>
  <c r="D238" i="17" s="1"/>
  <c r="E238" i="17" a="1"/>
  <c r="E238" i="17" s="1"/>
  <c r="F238" i="17" a="1"/>
  <c r="F238" i="17" s="1"/>
  <c r="D239" i="17" a="1"/>
  <c r="D239" i="17" s="1"/>
  <c r="E239" i="17" a="1"/>
  <c r="E239" i="17" s="1"/>
  <c r="F239" i="17" a="1"/>
  <c r="F239" i="17" s="1"/>
  <c r="D240" i="17" a="1"/>
  <c r="D240" i="17" s="1"/>
  <c r="E240" i="17" a="1"/>
  <c r="E240" i="17" s="1"/>
  <c r="F240" i="17" a="1"/>
  <c r="F240" i="17" s="1"/>
  <c r="D241" i="17" a="1"/>
  <c r="D241" i="17" s="1"/>
  <c r="E241" i="17" a="1"/>
  <c r="E241" i="17" s="1"/>
  <c r="F241" i="17" a="1"/>
  <c r="F241" i="17" s="1"/>
  <c r="D242" i="17" a="1"/>
  <c r="D242" i="17" s="1"/>
  <c r="E242" i="17" a="1"/>
  <c r="E242" i="17" s="1"/>
  <c r="F242" i="17" a="1"/>
  <c r="F242" i="17" s="1"/>
  <c r="D243" i="17" a="1"/>
  <c r="D243" i="17" s="1"/>
  <c r="E243" i="17" a="1"/>
  <c r="E243" i="17" s="1"/>
  <c r="F243" i="17" a="1"/>
  <c r="F243" i="17" s="1"/>
  <c r="D244" i="17" a="1"/>
  <c r="D244" i="17" s="1"/>
  <c r="E244" i="17" a="1"/>
  <c r="E244" i="17" s="1"/>
  <c r="F244" i="17" a="1"/>
  <c r="F244" i="17" s="1"/>
  <c r="B25" i="22" a="1"/>
  <c r="B25" i="22" s="1"/>
  <c r="B26" i="22" a="1"/>
  <c r="B26" i="22" s="1"/>
  <c r="B27" i="22" a="1"/>
  <c r="B27" i="22" s="1"/>
  <c r="B28" i="22" a="1"/>
  <c r="B28" i="22" s="1"/>
  <c r="B29" i="22" a="1"/>
  <c r="B29" i="22" s="1"/>
  <c r="B30" i="22" a="1"/>
  <c r="B30" i="22" s="1"/>
  <c r="B31" i="22" a="1"/>
  <c r="B31" i="22" s="1"/>
  <c r="B32" i="22" a="1"/>
  <c r="B32" i="22" s="1"/>
  <c r="B33" i="22" a="1"/>
  <c r="B33" i="22" s="1"/>
  <c r="B34" i="22" a="1"/>
  <c r="B34" i="22" s="1"/>
  <c r="B35" i="22" a="1"/>
  <c r="B35" i="22" s="1"/>
  <c r="B36" i="22" a="1"/>
  <c r="B36" i="22" s="1"/>
  <c r="B37" i="22" a="1"/>
  <c r="B37" i="22" s="1"/>
  <c r="B38" i="22" a="1"/>
  <c r="B38" i="22" s="1"/>
  <c r="B222" i="17"/>
  <c r="O18" i="22" s="1"/>
  <c r="B196" i="17"/>
  <c r="B170" i="17"/>
  <c r="M18" i="22" s="1"/>
  <c r="M71" i="22" s="1"/>
  <c r="O43" i="22"/>
  <c r="O73" i="22" s="1"/>
  <c r="N43" i="22"/>
  <c r="N73" i="22" s="1"/>
  <c r="M43" i="22"/>
  <c r="M73" i="22" s="1"/>
  <c r="L43" i="22"/>
  <c r="L73" i="22" s="1"/>
  <c r="K43" i="22"/>
  <c r="K73" i="22" s="1"/>
  <c r="J43" i="22"/>
  <c r="J73" i="22" s="1"/>
  <c r="I43" i="22"/>
  <c r="I73" i="22" s="1"/>
  <c r="H43" i="22"/>
  <c r="G43" i="22"/>
  <c r="G73" i="22" s="1"/>
  <c r="D226" i="17" a="1"/>
  <c r="D226" i="17" s="1"/>
  <c r="E226" i="17" a="1"/>
  <c r="E226" i="17" s="1"/>
  <c r="F226" i="17" a="1"/>
  <c r="F226" i="17" s="1"/>
  <c r="D227" i="17" a="1"/>
  <c r="D227" i="17" s="1"/>
  <c r="E227" i="17" a="1"/>
  <c r="E227" i="17" s="1"/>
  <c r="F227" i="17" a="1"/>
  <c r="F227" i="17" s="1"/>
  <c r="D228" i="17" a="1"/>
  <c r="D228" i="17" s="1"/>
  <c r="E228" i="17" a="1"/>
  <c r="E228" i="17" s="1"/>
  <c r="F228" i="17" a="1"/>
  <c r="F228" i="17" s="1"/>
  <c r="D229" i="17" a="1"/>
  <c r="D229" i="17" s="1"/>
  <c r="E229" i="17" a="1"/>
  <c r="E229" i="17" s="1"/>
  <c r="F229" i="17" a="1"/>
  <c r="F229" i="17" s="1"/>
  <c r="D230" i="17" a="1"/>
  <c r="D230" i="17" s="1"/>
  <c r="E230" i="17" a="1"/>
  <c r="E230" i="17" s="1"/>
  <c r="F230" i="17" a="1"/>
  <c r="F230" i="17" s="1"/>
  <c r="D231" i="17" a="1"/>
  <c r="D231" i="17" s="1"/>
  <c r="E231" i="17" a="1"/>
  <c r="E231" i="17" s="1"/>
  <c r="F231" i="17" a="1"/>
  <c r="F231" i="17" s="1"/>
  <c r="D200" i="17" a="1"/>
  <c r="D200" i="17" s="1"/>
  <c r="E200" i="17" a="1"/>
  <c r="E200" i="17" s="1"/>
  <c r="F200" i="17" a="1"/>
  <c r="F200" i="17" s="1"/>
  <c r="D201" i="17" a="1"/>
  <c r="D201" i="17" s="1"/>
  <c r="E201" i="17" a="1"/>
  <c r="E201" i="17" s="1"/>
  <c r="F201" i="17" a="1"/>
  <c r="F201" i="17" s="1"/>
  <c r="D202" i="17" a="1"/>
  <c r="D202" i="17" s="1"/>
  <c r="E202" i="17" a="1"/>
  <c r="E202" i="17" s="1"/>
  <c r="F202" i="17" a="1"/>
  <c r="F202" i="17" s="1"/>
  <c r="D203" i="17" a="1"/>
  <c r="D203" i="17" s="1"/>
  <c r="E203" i="17" a="1"/>
  <c r="E203" i="17" s="1"/>
  <c r="F203" i="17" a="1"/>
  <c r="F203" i="17" s="1"/>
  <c r="D204" i="17" a="1"/>
  <c r="D204" i="17" s="1"/>
  <c r="E204" i="17" a="1"/>
  <c r="E204" i="17" s="1"/>
  <c r="F204" i="17" a="1"/>
  <c r="F204" i="17" s="1"/>
  <c r="D205" i="17" a="1"/>
  <c r="D205" i="17" s="1"/>
  <c r="E205" i="17" a="1"/>
  <c r="E205" i="17" s="1"/>
  <c r="F205" i="17" a="1"/>
  <c r="F205" i="17" s="1"/>
  <c r="D174" i="17" a="1"/>
  <c r="D174" i="17" s="1"/>
  <c r="E174" i="17" a="1"/>
  <c r="E174" i="17" s="1"/>
  <c r="F174" i="17" a="1"/>
  <c r="F174" i="17" s="1"/>
  <c r="D175" i="17" a="1"/>
  <c r="D175" i="17" s="1"/>
  <c r="E175" i="17" a="1"/>
  <c r="E175" i="17" s="1"/>
  <c r="F175" i="17" a="1"/>
  <c r="F175" i="17" s="1"/>
  <c r="D176" i="17" a="1"/>
  <c r="D176" i="17" s="1"/>
  <c r="E176" i="17" a="1"/>
  <c r="E176" i="17" s="1"/>
  <c r="F176" i="17" a="1"/>
  <c r="F176" i="17" s="1"/>
  <c r="D177" i="17" a="1"/>
  <c r="D177" i="17" s="1"/>
  <c r="E177" i="17" a="1"/>
  <c r="E177" i="17" s="1"/>
  <c r="F177" i="17" a="1"/>
  <c r="F177" i="17" s="1"/>
  <c r="D178" i="17" a="1"/>
  <c r="D178" i="17" s="1"/>
  <c r="E178" i="17" a="1"/>
  <c r="E178" i="17" s="1"/>
  <c r="F178" i="17" a="1"/>
  <c r="F178" i="17" s="1"/>
  <c r="D179" i="17" a="1"/>
  <c r="D179" i="17" s="1"/>
  <c r="E179" i="17" a="1"/>
  <c r="E179" i="17" s="1"/>
  <c r="F179" i="17" a="1"/>
  <c r="F179" i="17" s="1"/>
  <c r="D148" i="17" a="1"/>
  <c r="D148" i="17" s="1"/>
  <c r="E148" i="17" a="1"/>
  <c r="E148" i="17" s="1"/>
  <c r="F148" i="17" a="1"/>
  <c r="F148" i="17" s="1"/>
  <c r="D149" i="17" a="1"/>
  <c r="D149" i="17" s="1"/>
  <c r="E149" i="17" a="1"/>
  <c r="E149" i="17" s="1"/>
  <c r="F149" i="17" a="1"/>
  <c r="F149" i="17" s="1"/>
  <c r="D150" i="17" a="1"/>
  <c r="D150" i="17" s="1"/>
  <c r="E150" i="17" a="1"/>
  <c r="E150" i="17" s="1"/>
  <c r="F150" i="17" a="1"/>
  <c r="F150" i="17" s="1"/>
  <c r="D151" i="17" a="1"/>
  <c r="D151" i="17" s="1"/>
  <c r="E151" i="17" a="1"/>
  <c r="E151" i="17" s="1"/>
  <c r="F151" i="17" a="1"/>
  <c r="F151" i="17" s="1"/>
  <c r="D152" i="17" a="1"/>
  <c r="D152" i="17" s="1"/>
  <c r="E152" i="17" a="1"/>
  <c r="E152" i="17" s="1"/>
  <c r="F152" i="17" a="1"/>
  <c r="F152" i="17" s="1"/>
  <c r="D153" i="17" a="1"/>
  <c r="D153" i="17" s="1"/>
  <c r="E153" i="17" a="1"/>
  <c r="E153" i="17" s="1"/>
  <c r="F153" i="17" a="1"/>
  <c r="F153" i="17" s="1"/>
  <c r="D122" i="17" a="1"/>
  <c r="D122" i="17" s="1"/>
  <c r="E122" i="17" a="1"/>
  <c r="E122" i="17" s="1"/>
  <c r="F122" i="17" a="1"/>
  <c r="F122" i="17" s="1"/>
  <c r="D123" i="17" a="1"/>
  <c r="D123" i="17" s="1"/>
  <c r="E123" i="17" a="1"/>
  <c r="E123" i="17" s="1"/>
  <c r="F123" i="17" a="1"/>
  <c r="F123" i="17" s="1"/>
  <c r="D124" i="17" a="1"/>
  <c r="D124" i="17" s="1"/>
  <c r="E124" i="17" a="1"/>
  <c r="E124" i="17" s="1"/>
  <c r="F124" i="17" a="1"/>
  <c r="F124" i="17" s="1"/>
  <c r="D125" i="17" a="1"/>
  <c r="D125" i="17" s="1"/>
  <c r="E125" i="17" a="1"/>
  <c r="E125" i="17" s="1"/>
  <c r="F125" i="17" a="1"/>
  <c r="F125" i="17" s="1"/>
  <c r="D126" i="17" a="1"/>
  <c r="D126" i="17" s="1"/>
  <c r="E126" i="17" a="1"/>
  <c r="E126" i="17" s="1"/>
  <c r="F126" i="17" a="1"/>
  <c r="F126" i="17" s="1"/>
  <c r="D127" i="17" a="1"/>
  <c r="D127" i="17" s="1"/>
  <c r="E127" i="17" a="1"/>
  <c r="E127" i="17" s="1"/>
  <c r="F127" i="17" a="1"/>
  <c r="F127" i="17" s="1"/>
  <c r="D96" i="17" a="1"/>
  <c r="D96" i="17" s="1"/>
  <c r="E96" i="17" a="1"/>
  <c r="E96" i="17" s="1"/>
  <c r="F96" i="17" a="1"/>
  <c r="F96" i="17" s="1"/>
  <c r="D97" i="17" a="1"/>
  <c r="D97" i="17" s="1"/>
  <c r="E97" i="17" a="1"/>
  <c r="E97" i="17" s="1"/>
  <c r="F97" i="17" a="1"/>
  <c r="F97" i="17" s="1"/>
  <c r="D98" i="17" a="1"/>
  <c r="D98" i="17" s="1"/>
  <c r="E98" i="17" a="1"/>
  <c r="E98" i="17" s="1"/>
  <c r="F98" i="17" a="1"/>
  <c r="F98" i="17" s="1"/>
  <c r="D99" i="17" a="1"/>
  <c r="D99" i="17" s="1"/>
  <c r="E99" i="17" a="1"/>
  <c r="E99" i="17" s="1"/>
  <c r="F99" i="17" a="1"/>
  <c r="F99" i="17" s="1"/>
  <c r="D100" i="17" a="1"/>
  <c r="D100" i="17" s="1"/>
  <c r="E100" i="17" a="1"/>
  <c r="E100" i="17" s="1"/>
  <c r="F100" i="17" a="1"/>
  <c r="F100" i="17" s="1"/>
  <c r="D101" i="17" a="1"/>
  <c r="D101" i="17" s="1"/>
  <c r="E101" i="17" a="1"/>
  <c r="E101" i="17" s="1"/>
  <c r="F101" i="17" a="1"/>
  <c r="F101" i="17" s="1"/>
  <c r="D70" i="17" a="1"/>
  <c r="D70" i="17" s="1"/>
  <c r="E70" i="17" a="1"/>
  <c r="E70" i="17" s="1"/>
  <c r="F70" i="17" a="1"/>
  <c r="F70" i="17" s="1"/>
  <c r="D71" i="17" a="1"/>
  <c r="D71" i="17" s="1"/>
  <c r="E71" i="17" a="1"/>
  <c r="E71" i="17" s="1"/>
  <c r="F71" i="17" a="1"/>
  <c r="F71" i="17" s="1"/>
  <c r="D72" i="17" a="1"/>
  <c r="D72" i="17" s="1"/>
  <c r="E72" i="17" a="1"/>
  <c r="E72" i="17" s="1"/>
  <c r="F72" i="17" a="1"/>
  <c r="F72" i="17" s="1"/>
  <c r="D73" i="17" a="1"/>
  <c r="D73" i="17" s="1"/>
  <c r="E73" i="17" a="1"/>
  <c r="E73" i="17" s="1"/>
  <c r="F73" i="17" a="1"/>
  <c r="F73" i="17" s="1"/>
  <c r="D74" i="17" a="1"/>
  <c r="D74" i="17" s="1"/>
  <c r="E74" i="17" a="1"/>
  <c r="E74" i="17" s="1"/>
  <c r="F74" i="17" a="1"/>
  <c r="F74" i="17" s="1"/>
  <c r="D75" i="17" a="1"/>
  <c r="D75" i="17" s="1"/>
  <c r="E75" i="17" a="1"/>
  <c r="E75" i="17" s="1"/>
  <c r="F75" i="17" a="1"/>
  <c r="F75" i="17" s="1"/>
  <c r="D44" i="17" a="1"/>
  <c r="D44" i="17" s="1"/>
  <c r="E44" i="17" a="1"/>
  <c r="E44" i="17" s="1"/>
  <c r="F44" i="17" a="1"/>
  <c r="F44" i="17" s="1"/>
  <c r="D45" i="17" a="1"/>
  <c r="D45" i="17" s="1"/>
  <c r="E45" i="17" a="1"/>
  <c r="E45" i="17" s="1"/>
  <c r="F45" i="17" a="1"/>
  <c r="F45" i="17" s="1"/>
  <c r="D46" i="17" a="1"/>
  <c r="D46" i="17" s="1"/>
  <c r="E46" i="17" a="1"/>
  <c r="E46" i="17" s="1"/>
  <c r="F46" i="17" a="1"/>
  <c r="F46" i="17" s="1"/>
  <c r="D47" i="17" a="1"/>
  <c r="D47" i="17" s="1"/>
  <c r="E47" i="17" a="1"/>
  <c r="E47" i="17" s="1"/>
  <c r="F47" i="17" a="1"/>
  <c r="F47" i="17" s="1"/>
  <c r="D48" i="17" a="1"/>
  <c r="D48" i="17" s="1"/>
  <c r="E48" i="17" a="1"/>
  <c r="E48" i="17" s="1"/>
  <c r="F48" i="17" a="1"/>
  <c r="F48" i="17" s="1"/>
  <c r="D49" i="17" a="1"/>
  <c r="D49" i="17" s="1"/>
  <c r="E49" i="17" a="1"/>
  <c r="E49" i="17" s="1"/>
  <c r="F49" i="17" a="1"/>
  <c r="F49" i="17" s="1"/>
  <c r="C18" i="17" a="1"/>
  <c r="C18" i="17" s="1"/>
  <c r="D18" i="17" a="1"/>
  <c r="D18" i="17" s="1"/>
  <c r="E18" i="17" a="1"/>
  <c r="E18" i="17" s="1"/>
  <c r="F18" i="17" a="1"/>
  <c r="F18" i="17" s="1"/>
  <c r="C19" i="17" a="1"/>
  <c r="C19" i="17" s="1"/>
  <c r="D19" i="17" a="1"/>
  <c r="D19" i="17" s="1"/>
  <c r="E19" i="17" a="1"/>
  <c r="E19" i="17" s="1"/>
  <c r="F19" i="17" a="1"/>
  <c r="F19" i="17" s="1"/>
  <c r="C20" i="17" a="1"/>
  <c r="C20" i="17" s="1"/>
  <c r="D20" i="17" a="1"/>
  <c r="D20" i="17" s="1"/>
  <c r="E20" i="17" a="1"/>
  <c r="E20" i="17" s="1"/>
  <c r="F20" i="17" a="1"/>
  <c r="F20" i="17" s="1"/>
  <c r="C21" i="17" a="1"/>
  <c r="C21" i="17" s="1"/>
  <c r="D21" i="17" a="1"/>
  <c r="D21" i="17" s="1"/>
  <c r="E21" i="17" a="1"/>
  <c r="E21" i="17" s="1"/>
  <c r="F21" i="17" a="1"/>
  <c r="F21" i="17" s="1"/>
  <c r="C22" i="17" a="1"/>
  <c r="C22" i="17" s="1"/>
  <c r="D22" i="17" a="1"/>
  <c r="D22" i="17" s="1"/>
  <c r="E22" i="17" a="1"/>
  <c r="E22" i="17" s="1"/>
  <c r="F22" i="17" a="1"/>
  <c r="F22" i="17" s="1"/>
  <c r="C23" i="17" a="1"/>
  <c r="C23" i="17" s="1"/>
  <c r="D23" i="17" a="1"/>
  <c r="D23" i="17" s="1"/>
  <c r="E23" i="17" a="1"/>
  <c r="E23" i="17" s="1"/>
  <c r="F23" i="17" a="1"/>
  <c r="F23" i="17" s="1"/>
  <c r="C24" i="17" a="1"/>
  <c r="C24" i="17" s="1"/>
  <c r="E24" i="17" a="1"/>
  <c r="E24" i="17" s="1"/>
  <c r="C25" i="17" a="1"/>
  <c r="C25" i="17" s="1"/>
  <c r="E25" i="17" a="1"/>
  <c r="E25" i="17" s="1"/>
  <c r="C26" i="17" a="1"/>
  <c r="C26" i="17" s="1"/>
  <c r="E26" i="17" a="1"/>
  <c r="E26" i="17" s="1"/>
  <c r="C27" i="17" a="1"/>
  <c r="C27" i="17" s="1"/>
  <c r="E27" i="17" a="1"/>
  <c r="E27" i="17" s="1"/>
  <c r="C28" i="17" a="1"/>
  <c r="C28" i="17" s="1"/>
  <c r="E28" i="17" a="1"/>
  <c r="E28" i="17" s="1"/>
  <c r="C29" i="17" a="1"/>
  <c r="C29" i="17" s="1"/>
  <c r="E29" i="17" a="1"/>
  <c r="E29" i="17" s="1"/>
  <c r="C30" i="17" a="1"/>
  <c r="C30" i="17" s="1"/>
  <c r="E30" i="17" a="1"/>
  <c r="E30" i="17" s="1"/>
  <c r="C31" i="17" a="1"/>
  <c r="C31" i="17" s="1"/>
  <c r="E31" i="17" a="1"/>
  <c r="E31" i="17" s="1"/>
  <c r="C32" i="17" a="1"/>
  <c r="C32" i="17" s="1"/>
  <c r="E32" i="17" a="1"/>
  <c r="E32" i="17" s="1"/>
  <c r="C33" i="17" a="1"/>
  <c r="C33" i="17" s="1"/>
  <c r="E33" i="17" a="1"/>
  <c r="E33" i="17" s="1"/>
  <c r="C34" i="17" a="1"/>
  <c r="C34" i="17" s="1"/>
  <c r="E34" i="17" a="1"/>
  <c r="E34" i="17" s="1"/>
  <c r="C35" i="17" a="1"/>
  <c r="C35" i="17" s="1"/>
  <c r="E35" i="17" a="1"/>
  <c r="E35" i="17" s="1"/>
  <c r="C36" i="17" a="1"/>
  <c r="C36" i="17" s="1"/>
  <c r="E36" i="17" a="1"/>
  <c r="E36" i="17" s="1"/>
  <c r="O5" i="15"/>
  <c r="M224" i="17"/>
  <c r="L224" i="17"/>
  <c r="L223" i="17"/>
  <c r="M198" i="17"/>
  <c r="L198" i="17"/>
  <c r="L197" i="17"/>
  <c r="M172" i="17"/>
  <c r="L172" i="17"/>
  <c r="L171" i="17"/>
  <c r="M146" i="17"/>
  <c r="L146" i="17"/>
  <c r="L145" i="17"/>
  <c r="M120" i="17"/>
  <c r="L120" i="17"/>
  <c r="L119" i="17"/>
  <c r="M94" i="17"/>
  <c r="L94" i="17"/>
  <c r="L93" i="17"/>
  <c r="M68" i="17"/>
  <c r="L68" i="17"/>
  <c r="L67" i="17"/>
  <c r="L41" i="17"/>
  <c r="M42" i="17"/>
  <c r="L42" i="17"/>
  <c r="D4" i="22"/>
  <c r="D5" i="22"/>
  <c r="D6" i="22"/>
  <c r="D3" i="22"/>
  <c r="D4" i="17"/>
  <c r="D5" i="17"/>
  <c r="D6" i="17"/>
  <c r="D3" i="17"/>
  <c r="P1" i="22"/>
  <c r="T1" i="17"/>
  <c r="T223" i="17"/>
  <c r="S223" i="17"/>
  <c r="R223" i="17"/>
  <c r="Q223" i="17"/>
  <c r="P223" i="17"/>
  <c r="O223" i="17"/>
  <c r="N223" i="17"/>
  <c r="K223" i="17"/>
  <c r="H223" i="17"/>
  <c r="G223" i="17"/>
  <c r="F223" i="17"/>
  <c r="E223" i="17"/>
  <c r="D223" i="17"/>
  <c r="C223" i="17"/>
  <c r="B223" i="17"/>
  <c r="T197" i="17"/>
  <c r="S197" i="17"/>
  <c r="R197" i="17"/>
  <c r="Q197" i="17"/>
  <c r="P197" i="17"/>
  <c r="O197" i="17"/>
  <c r="N197" i="17"/>
  <c r="K197" i="17"/>
  <c r="H197" i="17"/>
  <c r="G197" i="17"/>
  <c r="F197" i="17"/>
  <c r="E197" i="17"/>
  <c r="D197" i="17"/>
  <c r="C197" i="17"/>
  <c r="B197" i="17"/>
  <c r="T171" i="17"/>
  <c r="S171" i="17"/>
  <c r="R171" i="17"/>
  <c r="Q171" i="17"/>
  <c r="P171" i="17"/>
  <c r="O171" i="17"/>
  <c r="N171" i="17"/>
  <c r="K171" i="17"/>
  <c r="H171" i="17"/>
  <c r="G171" i="17"/>
  <c r="F171" i="17"/>
  <c r="E171" i="17"/>
  <c r="D171" i="17"/>
  <c r="C171" i="17"/>
  <c r="B171" i="17"/>
  <c r="T145" i="17"/>
  <c r="S145" i="17"/>
  <c r="R145" i="17"/>
  <c r="Q145" i="17"/>
  <c r="P145" i="17"/>
  <c r="O145" i="17"/>
  <c r="N145" i="17"/>
  <c r="K145" i="17"/>
  <c r="H145" i="17"/>
  <c r="G145" i="17"/>
  <c r="F145" i="17"/>
  <c r="E145" i="17"/>
  <c r="D145" i="17"/>
  <c r="C145" i="17"/>
  <c r="B145" i="17"/>
  <c r="T119" i="17"/>
  <c r="S119" i="17"/>
  <c r="R119" i="17"/>
  <c r="Q119" i="17"/>
  <c r="P119" i="17"/>
  <c r="O119" i="17"/>
  <c r="N119" i="17"/>
  <c r="K119" i="17"/>
  <c r="H119" i="17"/>
  <c r="G119" i="17"/>
  <c r="F119" i="17"/>
  <c r="E119" i="17"/>
  <c r="D119" i="17"/>
  <c r="C119" i="17"/>
  <c r="B119" i="17"/>
  <c r="T93" i="17"/>
  <c r="S93" i="17"/>
  <c r="R93" i="17"/>
  <c r="Q93" i="17"/>
  <c r="P93" i="17"/>
  <c r="O93" i="17"/>
  <c r="N93" i="17"/>
  <c r="K93" i="17"/>
  <c r="H93" i="17"/>
  <c r="G93" i="17"/>
  <c r="F93" i="17"/>
  <c r="E93" i="17"/>
  <c r="D93" i="17"/>
  <c r="C93" i="17"/>
  <c r="B93" i="17"/>
  <c r="T67" i="17"/>
  <c r="S67" i="17"/>
  <c r="R67" i="17"/>
  <c r="Q67" i="17"/>
  <c r="P67" i="17"/>
  <c r="O67" i="17"/>
  <c r="N67" i="17"/>
  <c r="K67" i="17"/>
  <c r="H67" i="17"/>
  <c r="G67" i="17"/>
  <c r="F67" i="17"/>
  <c r="E67" i="17"/>
  <c r="D67" i="17"/>
  <c r="C67" i="17"/>
  <c r="B67" i="17"/>
  <c r="T41" i="17"/>
  <c r="S41" i="17"/>
  <c r="R41" i="17"/>
  <c r="Q41" i="17"/>
  <c r="P41" i="17"/>
  <c r="O41" i="17"/>
  <c r="N41" i="17"/>
  <c r="K41" i="17"/>
  <c r="H41" i="17"/>
  <c r="G41" i="17"/>
  <c r="F41" i="17"/>
  <c r="E41" i="17"/>
  <c r="D41" i="17"/>
  <c r="C41" i="17"/>
  <c r="B41" i="17"/>
  <c r="L56" i="15"/>
  <c r="N56" i="15"/>
  <c r="P56" i="15"/>
  <c r="R53" i="15"/>
  <c r="D60" i="15"/>
  <c r="C20" i="22" a="1"/>
  <c r="C20" i="22" s="1"/>
  <c r="C21" i="22" a="1"/>
  <c r="C21" i="22" s="1"/>
  <c r="C22" i="22" a="1"/>
  <c r="C22" i="22" s="1"/>
  <c r="C23" i="22" a="1"/>
  <c r="C23" i="22" s="1"/>
  <c r="C24" i="22" a="1"/>
  <c r="C24" i="22" s="1"/>
  <c r="C25" i="22" a="1"/>
  <c r="C25" i="22" s="1"/>
  <c r="C26" i="22" a="1"/>
  <c r="C26" i="22" s="1"/>
  <c r="C27" i="22" a="1"/>
  <c r="C27" i="22" s="1"/>
  <c r="C28" i="22" a="1"/>
  <c r="C28" i="22" s="1"/>
  <c r="C29" i="22" a="1"/>
  <c r="C29" i="22" s="1"/>
  <c r="C30" i="22" a="1"/>
  <c r="C30" i="22" s="1"/>
  <c r="C31" i="22" a="1"/>
  <c r="C31" i="22" s="1"/>
  <c r="C32" i="22" a="1"/>
  <c r="C32" i="22" s="1"/>
  <c r="C33" i="22" a="1"/>
  <c r="C33" i="22" s="1"/>
  <c r="C34" i="22" a="1"/>
  <c r="C34" i="22" s="1"/>
  <c r="C35" i="22" a="1"/>
  <c r="C35" i="22" s="1"/>
  <c r="C36" i="22" a="1"/>
  <c r="C36" i="22" s="1"/>
  <c r="C37" i="22" a="1"/>
  <c r="C37" i="22" s="1"/>
  <c r="C38" i="22" a="1"/>
  <c r="C38" i="22" s="1"/>
  <c r="B48" i="22" a="1"/>
  <c r="B48" i="22" s="1"/>
  <c r="O1" i="22"/>
  <c r="F225" i="17" a="1"/>
  <c r="F225" i="17" s="1"/>
  <c r="D225" i="17" a="1"/>
  <c r="D225" i="17" s="1"/>
  <c r="F199" i="17" a="1"/>
  <c r="F199" i="17" s="1"/>
  <c r="D199" i="17" a="1"/>
  <c r="D199" i="17" s="1"/>
  <c r="F173" i="17" a="1"/>
  <c r="F173" i="17" s="1"/>
  <c r="D173" i="17" a="1"/>
  <c r="D173" i="17" s="1"/>
  <c r="F147" i="17" a="1"/>
  <c r="F147" i="17" s="1"/>
  <c r="D147" i="17" a="1"/>
  <c r="D147" i="17" s="1"/>
  <c r="F121" i="17" a="1"/>
  <c r="F121" i="17" s="1"/>
  <c r="D121" i="17" a="1"/>
  <c r="D121" i="17" s="1"/>
  <c r="F95" i="17" a="1"/>
  <c r="F95" i="17" s="1"/>
  <c r="D95" i="17" a="1"/>
  <c r="D95" i="17" s="1"/>
  <c r="F69" i="17" a="1"/>
  <c r="F69" i="17" s="1"/>
  <c r="D69" i="17" a="1"/>
  <c r="D69" i="17" s="1"/>
  <c r="F43" i="17" a="1"/>
  <c r="F43" i="17" s="1"/>
  <c r="D43" i="17" a="1"/>
  <c r="D43" i="17" s="1"/>
  <c r="F17" i="17" a="1"/>
  <c r="F17" i="17" s="1"/>
  <c r="E17" i="17" a="1"/>
  <c r="E17" i="17" s="1"/>
  <c r="D17" i="17" a="1"/>
  <c r="D17" i="17" s="1"/>
  <c r="A2" i="24"/>
  <c r="C2" i="24"/>
  <c r="B5" i="24"/>
  <c r="B4" i="24"/>
  <c r="A4" i="24" s="1"/>
  <c r="C4" i="24" s="1"/>
  <c r="B3" i="24"/>
  <c r="A3" i="24"/>
  <c r="C3" i="24" s="1"/>
  <c r="B6" i="24"/>
  <c r="A6" i="24"/>
  <c r="C6" i="24" s="1"/>
  <c r="S245" i="17"/>
  <c r="F67" i="15" s="1"/>
  <c r="S219" i="17"/>
  <c r="F66" i="15" s="1"/>
  <c r="S193" i="17"/>
  <c r="F65" i="15" s="1"/>
  <c r="S167" i="17"/>
  <c r="F63" i="15" s="1"/>
  <c r="S141" i="17"/>
  <c r="F62" i="15" s="1"/>
  <c r="S115" i="17"/>
  <c r="F61" i="15" s="1"/>
  <c r="S89" i="17"/>
  <c r="F59" i="15" s="1"/>
  <c r="S63" i="17"/>
  <c r="F58" i="15" s="1"/>
  <c r="O4" i="15"/>
  <c r="D64" i="15"/>
  <c r="M70" i="22"/>
  <c r="J70" i="22"/>
  <c r="G70" i="22"/>
  <c r="M46" i="22"/>
  <c r="J46" i="22"/>
  <c r="G46" i="22"/>
  <c r="R26" i="15"/>
  <c r="R27" i="15"/>
  <c r="R28" i="15"/>
  <c r="R29" i="15"/>
  <c r="R30" i="15"/>
  <c r="R31" i="15"/>
  <c r="R32" i="15"/>
  <c r="R33" i="15"/>
  <c r="R25" i="15"/>
  <c r="R24" i="15"/>
  <c r="S37" i="17"/>
  <c r="F57" i="15" s="1"/>
  <c r="R42" i="22"/>
  <c r="P42" i="22" s="1"/>
  <c r="R41" i="22"/>
  <c r="R40" i="22"/>
  <c r="N18" i="22"/>
  <c r="N47" i="22" s="1"/>
  <c r="E225" i="17" a="1"/>
  <c r="E225" i="17" s="1"/>
  <c r="E199" i="17" a="1"/>
  <c r="E199" i="17" s="1"/>
  <c r="E173" i="17" a="1"/>
  <c r="E173" i="17" s="1"/>
  <c r="E147" i="17" a="1"/>
  <c r="E147" i="17" s="1"/>
  <c r="E121" i="17" a="1"/>
  <c r="E121" i="17" s="1"/>
  <c r="E95" i="17" a="1"/>
  <c r="E95" i="17" s="1"/>
  <c r="E69" i="17" a="1"/>
  <c r="E69" i="17" s="1"/>
  <c r="E43" i="17" a="1"/>
  <c r="E43" i="17" s="1"/>
  <c r="C17" i="17" a="1"/>
  <c r="C17" i="17" s="1"/>
  <c r="H73" i="22"/>
  <c r="B14" i="17"/>
  <c r="G18" i="22" s="1"/>
  <c r="G47" i="22" s="1"/>
  <c r="O36" i="15"/>
  <c r="P36" i="15"/>
  <c r="Q36" i="15"/>
  <c r="O16" i="17"/>
  <c r="N36" i="15"/>
  <c r="M36" i="15"/>
  <c r="L36" i="15"/>
  <c r="K36" i="15"/>
  <c r="J36" i="15"/>
  <c r="I36" i="15"/>
  <c r="R35" i="15"/>
  <c r="R34" i="15"/>
  <c r="R50" i="15"/>
  <c r="G185" i="17" l="1"/>
  <c r="R185" i="17" s="1"/>
  <c r="L9" i="15"/>
  <c r="J9" i="15"/>
  <c r="G199" i="17"/>
  <c r="R199" i="17" s="1"/>
  <c r="G207" i="17"/>
  <c r="R207" i="17" s="1"/>
  <c r="G150" i="17"/>
  <c r="R150" i="17" s="1"/>
  <c r="G201" i="17"/>
  <c r="R201" i="17" s="1"/>
  <c r="G126" i="17"/>
  <c r="R126" i="17" s="1"/>
  <c r="G58" i="17"/>
  <c r="R58" i="17" s="1"/>
  <c r="O80" i="17"/>
  <c r="G97" i="17"/>
  <c r="R97" i="17" s="1"/>
  <c r="G149" i="17"/>
  <c r="R149" i="17" s="1"/>
  <c r="G192" i="17"/>
  <c r="R192" i="17" s="1"/>
  <c r="G184" i="17"/>
  <c r="R184" i="17" s="1"/>
  <c r="O176" i="17"/>
  <c r="O214" i="17"/>
  <c r="O206" i="17"/>
  <c r="O57" i="17"/>
  <c r="O131" i="17"/>
  <c r="G123" i="17"/>
  <c r="R123" i="17" s="1"/>
  <c r="G191" i="17"/>
  <c r="R191" i="17" s="1"/>
  <c r="G183" i="17"/>
  <c r="R183" i="17" s="1"/>
  <c r="G243" i="17"/>
  <c r="R243" i="17" s="1"/>
  <c r="G56" i="17"/>
  <c r="R56" i="17" s="1"/>
  <c r="G48" i="17"/>
  <c r="R48" i="17" s="1"/>
  <c r="O78" i="17"/>
  <c r="O130" i="17"/>
  <c r="G122" i="17"/>
  <c r="R122" i="17" s="1"/>
  <c r="G190" i="17"/>
  <c r="R190" i="17" s="1"/>
  <c r="G204" i="17"/>
  <c r="R204" i="17" s="1"/>
  <c r="G227" i="17"/>
  <c r="R227" i="17" s="1"/>
  <c r="G235" i="17"/>
  <c r="R235" i="17" s="1"/>
  <c r="G55" i="17"/>
  <c r="R55" i="17" s="1"/>
  <c r="G129" i="17"/>
  <c r="R129" i="17" s="1"/>
  <c r="G121" i="17"/>
  <c r="R121" i="17" s="1"/>
  <c r="G173" i="17"/>
  <c r="R173" i="17" s="1"/>
  <c r="O211" i="17"/>
  <c r="G228" i="17"/>
  <c r="R228" i="17" s="1"/>
  <c r="O76" i="17"/>
  <c r="O153" i="17"/>
  <c r="O210" i="17"/>
  <c r="G202" i="17"/>
  <c r="R202" i="17" s="1"/>
  <c r="O61" i="17"/>
  <c r="G75" i="17"/>
  <c r="R75" i="17" s="1"/>
  <c r="G127" i="17"/>
  <c r="R127" i="17" s="1"/>
  <c r="O187" i="17"/>
  <c r="G217" i="17"/>
  <c r="R217" i="17" s="1"/>
  <c r="G74" i="17"/>
  <c r="R74" i="17" s="1"/>
  <c r="G178" i="17"/>
  <c r="R178" i="17" s="1"/>
  <c r="O216" i="17"/>
  <c r="O59" i="17"/>
  <c r="O125" i="17"/>
  <c r="O150" i="17"/>
  <c r="O185" i="17"/>
  <c r="O240" i="17"/>
  <c r="O239" i="17"/>
  <c r="O152" i="17"/>
  <c r="M9" i="17"/>
  <c r="M47" i="22"/>
  <c r="N71" i="22"/>
  <c r="O203" i="17"/>
  <c r="G203" i="17"/>
  <c r="R203" i="17" s="1"/>
  <c r="G153" i="17"/>
  <c r="R153" i="17" s="1"/>
  <c r="G209" i="17"/>
  <c r="R209" i="17" s="1"/>
  <c r="O17" i="17"/>
  <c r="Q185" i="17"/>
  <c r="G61" i="17"/>
  <c r="R61" i="17" s="1"/>
  <c r="O205" i="17"/>
  <c r="O236" i="17"/>
  <c r="O231" i="17"/>
  <c r="G240" i="17"/>
  <c r="R240" i="17" s="1"/>
  <c r="O209" i="17"/>
  <c r="O95" i="17"/>
  <c r="P40" i="22"/>
  <c r="O199" i="17"/>
  <c r="G140" i="17"/>
  <c r="R140" i="17" s="1"/>
  <c r="G76" i="17"/>
  <c r="R76" i="17" s="1"/>
  <c r="O225" i="17"/>
  <c r="O127" i="17"/>
  <c r="F64" i="15"/>
  <c r="P73" i="22"/>
  <c r="G225" i="17"/>
  <c r="R225" i="17" s="1"/>
  <c r="G206" i="17"/>
  <c r="R206" i="17" s="1"/>
  <c r="P43" i="22"/>
  <c r="F60" i="15"/>
  <c r="G210" i="17"/>
  <c r="R210" i="17" s="1"/>
  <c r="O9" i="17"/>
  <c r="O181" i="17"/>
  <c r="G181" i="17"/>
  <c r="R181" i="17" s="1"/>
  <c r="O128" i="17"/>
  <c r="G128" i="17"/>
  <c r="R128" i="17" s="1"/>
  <c r="G95" i="17"/>
  <c r="R95" i="17" s="1"/>
  <c r="G125" i="17"/>
  <c r="R125" i="17" s="1"/>
  <c r="O99" i="17"/>
  <c r="O207" i="17"/>
  <c r="O74" i="17"/>
  <c r="G229" i="17"/>
  <c r="R229" i="17" s="1"/>
  <c r="G216" i="17"/>
  <c r="R216" i="17" s="1"/>
  <c r="G99" i="17"/>
  <c r="R99" i="17" s="1"/>
  <c r="G130" i="17"/>
  <c r="R130" i="17" s="1"/>
  <c r="O229" i="17"/>
  <c r="O192" i="17"/>
  <c r="G22" i="17"/>
  <c r="R22" i="17" s="1"/>
  <c r="G111" i="17"/>
  <c r="R111" i="17" s="1"/>
  <c r="O230" i="17"/>
  <c r="G59" i="17"/>
  <c r="R59" i="17" s="1"/>
  <c r="G177" i="17"/>
  <c r="R177" i="17" s="1"/>
  <c r="O241" i="17"/>
  <c r="O73" i="17"/>
  <c r="O151" i="17"/>
  <c r="G231" i="17"/>
  <c r="R231" i="17" s="1"/>
  <c r="G241" i="17"/>
  <c r="R241" i="17" s="1"/>
  <c r="G73" i="17"/>
  <c r="R73" i="17" s="1"/>
  <c r="G176" i="17"/>
  <c r="R176" i="17" s="1"/>
  <c r="O71" i="22"/>
  <c r="O47" i="22"/>
  <c r="G114" i="17"/>
  <c r="R114" i="17" s="1"/>
  <c r="O183" i="17"/>
  <c r="G71" i="22"/>
  <c r="O186" i="17"/>
  <c r="O232" i="17"/>
  <c r="G232" i="17"/>
  <c r="R232" i="17" s="1"/>
  <c r="G124" i="17"/>
  <c r="R124" i="17" s="1"/>
  <c r="G236" i="17"/>
  <c r="R236" i="17" s="1"/>
  <c r="O190" i="17"/>
  <c r="O45" i="17"/>
  <c r="G45" i="17"/>
  <c r="R45" i="17" s="1"/>
  <c r="O228" i="17"/>
  <c r="O148" i="17"/>
  <c r="G148" i="17"/>
  <c r="R148" i="17" s="1"/>
  <c r="G212" i="17"/>
  <c r="R212" i="17" s="1"/>
  <c r="O242" i="17"/>
  <c r="G151" i="17"/>
  <c r="R151" i="17" s="1"/>
  <c r="O179" i="17"/>
  <c r="O218" i="17"/>
  <c r="G186" i="17"/>
  <c r="R186" i="17" s="1"/>
  <c r="O124" i="17"/>
  <c r="G179" i="17"/>
  <c r="R179" i="17" s="1"/>
  <c r="O97" i="17"/>
  <c r="G242" i="17"/>
  <c r="R242" i="17" s="1"/>
  <c r="O177" i="17"/>
  <c r="D12" i="17"/>
  <c r="D12" i="15"/>
  <c r="D11" i="22" s="1"/>
  <c r="B7" i="24"/>
  <c r="A7" i="24" s="1"/>
  <c r="C7" i="24" s="1"/>
  <c r="A5" i="24"/>
  <c r="B8" i="24"/>
  <c r="O52" i="17"/>
  <c r="G52" i="17"/>
  <c r="R52" i="17" s="1"/>
  <c r="O201" i="17"/>
  <c r="O243" i="17"/>
  <c r="P12" i="17"/>
  <c r="G131" i="17"/>
  <c r="R131" i="17" s="1"/>
  <c r="O47" i="17"/>
  <c r="G47" i="17"/>
  <c r="R47" i="17" s="1"/>
  <c r="O79" i="17"/>
  <c r="G79" i="17"/>
  <c r="R79" i="17" s="1"/>
  <c r="O12" i="17"/>
  <c r="N12" i="17" s="1"/>
  <c r="O162" i="17"/>
  <c r="O165" i="17"/>
  <c r="O157" i="17"/>
  <c r="G158" i="17"/>
  <c r="R158" i="17" s="1"/>
  <c r="O166" i="17"/>
  <c r="O154" i="17"/>
  <c r="O163" i="17"/>
  <c r="O135" i="17"/>
  <c r="G157" i="17"/>
  <c r="R157" i="17" s="1"/>
  <c r="G133" i="17"/>
  <c r="R133" i="17" s="1"/>
  <c r="O139" i="17"/>
  <c r="O111" i="17"/>
  <c r="G104" i="17"/>
  <c r="R104" i="17" s="1"/>
  <c r="O114" i="17"/>
  <c r="O106" i="17"/>
  <c r="O113" i="17"/>
  <c r="G109" i="17"/>
  <c r="R109" i="17" s="1"/>
  <c r="G84" i="17"/>
  <c r="R84" i="17" s="1"/>
  <c r="O87" i="17"/>
  <c r="G83" i="17"/>
  <c r="R83" i="17" s="1"/>
  <c r="O81" i="17"/>
  <c r="G32" i="17"/>
  <c r="R32" i="17" s="1"/>
  <c r="G24" i="17"/>
  <c r="R24" i="17" s="1"/>
  <c r="G27" i="17"/>
  <c r="R27" i="17" s="1"/>
  <c r="O77" i="17"/>
  <c r="G77" i="17"/>
  <c r="R77" i="17" s="1"/>
  <c r="O69" i="17"/>
  <c r="G69" i="17"/>
  <c r="R69" i="17" s="1"/>
  <c r="O71" i="17"/>
  <c r="G71" i="17"/>
  <c r="R71" i="17" s="1"/>
  <c r="M12" i="15"/>
  <c r="O50" i="17"/>
  <c r="G50" i="17"/>
  <c r="R50" i="17" s="1"/>
  <c r="O189" i="17"/>
  <c r="G189" i="17"/>
  <c r="R189" i="17" s="1"/>
  <c r="R36" i="15"/>
  <c r="J12" i="15" s="1"/>
  <c r="L12" i="15"/>
  <c r="P41" i="22"/>
  <c r="O25" i="17"/>
  <c r="G81" i="17"/>
  <c r="R81" i="17" s="1"/>
  <c r="O88" i="17"/>
  <c r="O62" i="17"/>
  <c r="G62" i="17"/>
  <c r="R62" i="17" s="1"/>
  <c r="G163" i="17"/>
  <c r="R163" i="17" s="1"/>
  <c r="G87" i="17"/>
  <c r="R87" i="17" s="1"/>
  <c r="O83" i="17"/>
  <c r="O110" i="17"/>
  <c r="O136" i="17"/>
  <c r="G136" i="17"/>
  <c r="R136" i="17" s="1"/>
  <c r="G110" i="17"/>
  <c r="R110" i="17" s="1"/>
  <c r="G57" i="17"/>
  <c r="R57" i="17" s="1"/>
  <c r="G165" i="17"/>
  <c r="R165" i="17" s="1"/>
  <c r="G106" i="17"/>
  <c r="R106" i="17" s="1"/>
  <c r="O104" i="17"/>
  <c r="G211" i="17"/>
  <c r="R211" i="17" s="1"/>
  <c r="O36" i="17"/>
  <c r="G36" i="17"/>
  <c r="R36" i="17" s="1"/>
  <c r="O191" i="17"/>
  <c r="O51" i="17"/>
  <c r="O204" i="17"/>
  <c r="G214" i="17"/>
  <c r="R214" i="17" s="1"/>
  <c r="G51" i="17"/>
  <c r="R51" i="17" s="1"/>
  <c r="O134" i="17"/>
  <c r="G134" i="17"/>
  <c r="R134" i="17" s="1"/>
  <c r="O161" i="17"/>
  <c r="G78" i="17"/>
  <c r="R78" i="17" s="1"/>
  <c r="O180" i="17"/>
  <c r="G180" i="17"/>
  <c r="R180" i="17" s="1"/>
  <c r="O33" i="17"/>
  <c r="O48" i="17"/>
  <c r="G86" i="17"/>
  <c r="R86" i="17" s="1"/>
  <c r="O233" i="17"/>
  <c r="G233" i="17"/>
  <c r="R233" i="17" s="1"/>
  <c r="O101" i="17"/>
  <c r="O56" i="17"/>
  <c r="O217" i="17"/>
  <c r="O54" i="17"/>
  <c r="G54" i="17"/>
  <c r="R54" i="17" s="1"/>
  <c r="O46" i="17"/>
  <c r="G46" i="17"/>
  <c r="R46" i="17" s="1"/>
  <c r="G72" i="17"/>
  <c r="R72" i="17" s="1"/>
  <c r="G98" i="17"/>
  <c r="R98" i="17" s="1"/>
  <c r="O98" i="17"/>
  <c r="O208" i="17"/>
  <c r="G208" i="17"/>
  <c r="R208" i="17" s="1"/>
  <c r="O200" i="17"/>
  <c r="O235" i="17"/>
  <c r="G200" i="17"/>
  <c r="R200" i="17" s="1"/>
  <c r="G80" i="17"/>
  <c r="R80" i="17" s="1"/>
  <c r="O58" i="17"/>
  <c r="O173" i="17"/>
  <c r="G30" i="17"/>
  <c r="R30" i="17" s="1"/>
  <c r="O30" i="17"/>
  <c r="O96" i="17"/>
  <c r="G96" i="17"/>
  <c r="R96" i="17" s="1"/>
  <c r="O103" i="17"/>
  <c r="G103" i="17"/>
  <c r="R103" i="17" s="1"/>
  <c r="O149" i="17"/>
  <c r="O158" i="17"/>
  <c r="O155" i="17"/>
  <c r="G155" i="17"/>
  <c r="R155" i="17" s="1"/>
  <c r="G187" i="17"/>
  <c r="R187" i="17" s="1"/>
  <c r="O175" i="17"/>
  <c r="G175" i="17"/>
  <c r="R175" i="17" s="1"/>
  <c r="G35" i="17"/>
  <c r="R35" i="17" s="1"/>
  <c r="O35" i="17"/>
  <c r="O75" i="17"/>
  <c r="O132" i="17"/>
  <c r="G132" i="17"/>
  <c r="R132" i="17" s="1"/>
  <c r="O121" i="17"/>
  <c r="O28" i="17"/>
  <c r="G28" i="17"/>
  <c r="R28" i="17" s="1"/>
  <c r="O212" i="17"/>
  <c r="G161" i="17"/>
  <c r="R161" i="17" s="1"/>
  <c r="O122" i="17"/>
  <c r="O31" i="17"/>
  <c r="G31" i="17"/>
  <c r="R31" i="17" s="1"/>
  <c r="G105" i="17"/>
  <c r="R105" i="17" s="1"/>
  <c r="O105" i="17"/>
  <c r="O102" i="17"/>
  <c r="G102" i="17"/>
  <c r="R102" i="17" s="1"/>
  <c r="O138" i="17"/>
  <c r="G138" i="17"/>
  <c r="R138" i="17" s="1"/>
  <c r="O160" i="17"/>
  <c r="G160" i="17"/>
  <c r="R160" i="17" s="1"/>
  <c r="O19" i="17"/>
  <c r="G19" i="17"/>
  <c r="R19" i="17" s="1"/>
  <c r="G85" i="17"/>
  <c r="R85" i="17" s="1"/>
  <c r="O85" i="17"/>
  <c r="O107" i="17"/>
  <c r="G107" i="17"/>
  <c r="R107" i="17" s="1"/>
  <c r="G112" i="17"/>
  <c r="R112" i="17" s="1"/>
  <c r="O112" i="17"/>
  <c r="G113" i="17"/>
  <c r="R113" i="17" s="1"/>
  <c r="G88" i="17"/>
  <c r="R88" i="17" s="1"/>
  <c r="G166" i="17"/>
  <c r="R166" i="17" s="1"/>
  <c r="G154" i="17"/>
  <c r="R154" i="17" s="1"/>
  <c r="O22" i="17"/>
  <c r="O24" i="17"/>
  <c r="G139" i="17"/>
  <c r="R139" i="17" s="1"/>
  <c r="O32" i="17"/>
  <c r="O27" i="17"/>
  <c r="O86" i="17"/>
  <c r="O133" i="17"/>
  <c r="B49" i="22" a="1"/>
  <c r="B49" i="22" s="1"/>
  <c r="G53" i="17"/>
  <c r="R53" i="17" s="1"/>
  <c r="O49" i="17"/>
  <c r="G100" i="17"/>
  <c r="R100" i="17" s="1"/>
  <c r="O147" i="17"/>
  <c r="G147" i="17"/>
  <c r="R147" i="17" s="1"/>
  <c r="O164" i="17"/>
  <c r="G213" i="17"/>
  <c r="R213" i="17" s="1"/>
  <c r="G17" i="17"/>
  <c r="R17" i="17" s="1"/>
  <c r="M12" i="17"/>
  <c r="O213" i="17"/>
  <c r="G164" i="17"/>
  <c r="R164" i="17" s="1"/>
  <c r="O21" i="17"/>
  <c r="G21" i="17"/>
  <c r="R21" i="17" s="1"/>
  <c r="O34" i="17"/>
  <c r="G34" i="17"/>
  <c r="R34" i="17" s="1"/>
  <c r="O29" i="17"/>
  <c r="G29" i="17"/>
  <c r="R29" i="17" s="1"/>
  <c r="O43" i="17"/>
  <c r="G43" i="17"/>
  <c r="R43" i="17" s="1"/>
  <c r="O178" i="17"/>
  <c r="O237" i="17"/>
  <c r="G237" i="17"/>
  <c r="R237" i="17" s="1"/>
  <c r="G152" i="17"/>
  <c r="R152" i="17" s="1"/>
  <c r="O100" i="17"/>
  <c r="G135" i="17"/>
  <c r="R135" i="17" s="1"/>
  <c r="O82" i="17"/>
  <c r="G82" i="17"/>
  <c r="R82" i="17" s="1"/>
  <c r="O109" i="17"/>
  <c r="O137" i="17"/>
  <c r="G137" i="17"/>
  <c r="R137" i="17" s="1"/>
  <c r="O126" i="17"/>
  <c r="O123" i="17"/>
  <c r="G159" i="17"/>
  <c r="R159" i="17" s="1"/>
  <c r="O159" i="17"/>
  <c r="O156" i="17"/>
  <c r="G156" i="17"/>
  <c r="R156" i="17" s="1"/>
  <c r="O182" i="17"/>
  <c r="G182" i="17"/>
  <c r="R182" i="17" s="1"/>
  <c r="O215" i="17"/>
  <c r="G215" i="17"/>
  <c r="R215" i="17" s="1"/>
  <c r="O244" i="17"/>
  <c r="G244" i="17"/>
  <c r="R244" i="17" s="1"/>
  <c r="G239" i="17"/>
  <c r="R239" i="17" s="1"/>
  <c r="G49" i="17"/>
  <c r="R49" i="17" s="1"/>
  <c r="O188" i="17"/>
  <c r="O53" i="17"/>
  <c r="O55" i="17"/>
  <c r="O23" i="17"/>
  <c r="G23" i="17"/>
  <c r="R23" i="17" s="1"/>
  <c r="O18" i="17"/>
  <c r="G18" i="17"/>
  <c r="R18" i="17" s="1"/>
  <c r="O60" i="17"/>
  <c r="O44" i="17"/>
  <c r="G44" i="17"/>
  <c r="R44" i="17" s="1"/>
  <c r="O84" i="17"/>
  <c r="O72" i="17"/>
  <c r="G70" i="17"/>
  <c r="R70" i="17" s="1"/>
  <c r="G101" i="17"/>
  <c r="R101" i="17" s="1"/>
  <c r="O140" i="17"/>
  <c r="O184" i="17"/>
  <c r="O174" i="17"/>
  <c r="G174" i="17"/>
  <c r="R174" i="17" s="1"/>
  <c r="G218" i="17"/>
  <c r="R218" i="17" s="1"/>
  <c r="G205" i="17"/>
  <c r="R205" i="17" s="1"/>
  <c r="O202" i="17"/>
  <c r="G60" i="17"/>
  <c r="R60" i="17" s="1"/>
  <c r="G188" i="17"/>
  <c r="R188" i="17" s="1"/>
  <c r="O70" i="17"/>
  <c r="G162" i="17"/>
  <c r="R162" i="17" s="1"/>
  <c r="G20" i="17"/>
  <c r="R20" i="17" s="1"/>
  <c r="O20" i="17"/>
  <c r="O26" i="17"/>
  <c r="G26" i="17"/>
  <c r="R26" i="17" s="1"/>
  <c r="G108" i="17"/>
  <c r="R108" i="17" s="1"/>
  <c r="O108" i="17"/>
  <c r="O129" i="17"/>
  <c r="G226" i="17"/>
  <c r="R226" i="17" s="1"/>
  <c r="G230" i="17"/>
  <c r="R230" i="17" s="1"/>
  <c r="O226" i="17"/>
  <c r="O227" i="17"/>
  <c r="O234" i="17"/>
  <c r="G234" i="17"/>
  <c r="R234" i="17" s="1"/>
  <c r="O238" i="17"/>
  <c r="G238" i="17"/>
  <c r="R238" i="17" s="1"/>
  <c r="G33" i="17"/>
  <c r="R33" i="17" s="1"/>
  <c r="G25" i="17"/>
  <c r="R25" i="17" s="1"/>
  <c r="Q207" i="17" l="1"/>
  <c r="Q150" i="17"/>
  <c r="P150" i="17" s="1"/>
  <c r="Q201" i="17"/>
  <c r="Q199" i="17"/>
  <c r="P199" i="17" s="1"/>
  <c r="Q56" i="17"/>
  <c r="P56" i="17" s="1"/>
  <c r="Q173" i="17"/>
  <c r="P173" i="17" s="1"/>
  <c r="Q123" i="17"/>
  <c r="P123" i="17" s="1"/>
  <c r="Q126" i="17"/>
  <c r="P126" i="17" s="1"/>
  <c r="Q149" i="17"/>
  <c r="Q191" i="17"/>
  <c r="P191" i="17" s="1"/>
  <c r="Q204" i="17"/>
  <c r="P204" i="17" s="1"/>
  <c r="Q192" i="17"/>
  <c r="P192" i="17" s="1"/>
  <c r="Q228" i="17"/>
  <c r="P228" i="17" s="1"/>
  <c r="Q183" i="17"/>
  <c r="P183" i="17" s="1"/>
  <c r="Q184" i="17"/>
  <c r="P184" i="17" s="1"/>
  <c r="Q243" i="17"/>
  <c r="P243" i="17" s="1"/>
  <c r="Q122" i="17"/>
  <c r="P122" i="17" s="1"/>
  <c r="Q202" i="17"/>
  <c r="P202" i="17" s="1"/>
  <c r="M25" i="22"/>
  <c r="Q227" i="17"/>
  <c r="P227" i="17" s="1"/>
  <c r="O28" i="22"/>
  <c r="O20" i="22"/>
  <c r="M20" i="22"/>
  <c r="N27" i="22"/>
  <c r="G21" i="22"/>
  <c r="N26" i="22"/>
  <c r="G20" i="22"/>
  <c r="L21" i="22"/>
  <c r="N22" i="22"/>
  <c r="N38" i="22"/>
  <c r="N31" i="22"/>
  <c r="O32" i="22"/>
  <c r="M29" i="22"/>
  <c r="M24" i="22"/>
  <c r="N35" i="22"/>
  <c r="O25" i="22"/>
  <c r="N23" i="22"/>
  <c r="G19" i="22"/>
  <c r="N21" i="22"/>
  <c r="M38" i="22"/>
  <c r="M31" i="22"/>
  <c r="N33" i="22"/>
  <c r="M23" i="22"/>
  <c r="O35" i="22"/>
  <c r="O24" i="22"/>
  <c r="M33" i="22"/>
  <c r="O29" i="22"/>
  <c r="M21" i="22"/>
  <c r="M35" i="22"/>
  <c r="O23" i="22"/>
  <c r="N32" i="22"/>
  <c r="O30" i="22"/>
  <c r="M37" i="22"/>
  <c r="M32" i="22"/>
  <c r="O33" i="22"/>
  <c r="N29" i="22"/>
  <c r="M22" i="22"/>
  <c r="O22" i="22"/>
  <c r="N20" i="22"/>
  <c r="N30" i="22"/>
  <c r="O37" i="22"/>
  <c r="M27" i="22"/>
  <c r="N36" i="22"/>
  <c r="O21" i="22"/>
  <c r="N28" i="22"/>
  <c r="N25" i="22"/>
  <c r="M30" i="22"/>
  <c r="N37" i="22"/>
  <c r="O26" i="22"/>
  <c r="N34" i="22"/>
  <c r="O27" i="22"/>
  <c r="M36" i="22"/>
  <c r="M28" i="22"/>
  <c r="N24" i="22"/>
  <c r="L20" i="22"/>
  <c r="M26" i="22"/>
  <c r="M34" i="22"/>
  <c r="O38" i="22"/>
  <c r="O31" i="22"/>
  <c r="O34" i="22"/>
  <c r="O36" i="22"/>
  <c r="L36" i="22"/>
  <c r="G28" i="22"/>
  <c r="G22" i="22"/>
  <c r="G32" i="22"/>
  <c r="G33" i="22"/>
  <c r="G27" i="22"/>
  <c r="L37" i="22"/>
  <c r="G29" i="22"/>
  <c r="L27" i="22"/>
  <c r="L38" i="22"/>
  <c r="L35" i="22"/>
  <c r="G36" i="22"/>
  <c r="G31" i="22"/>
  <c r="L25" i="22"/>
  <c r="L26" i="22"/>
  <c r="L29" i="22"/>
  <c r="L22" i="22"/>
  <c r="L33" i="22"/>
  <c r="L28" i="22"/>
  <c r="G24" i="22"/>
  <c r="G30" i="22"/>
  <c r="L24" i="22"/>
  <c r="L32" i="22"/>
  <c r="L34" i="22"/>
  <c r="G35" i="22"/>
  <c r="G25" i="22"/>
  <c r="L30" i="22"/>
  <c r="G37" i="22"/>
  <c r="L23" i="22"/>
  <c r="G26" i="22"/>
  <c r="G34" i="22"/>
  <c r="G23" i="22"/>
  <c r="G38" i="22"/>
  <c r="L31" i="22"/>
  <c r="Q121" i="17"/>
  <c r="P121" i="17" s="1"/>
  <c r="Q55" i="17"/>
  <c r="P55" i="17" s="1"/>
  <c r="Q97" i="17"/>
  <c r="P97" i="17" s="1"/>
  <c r="P185" i="17"/>
  <c r="Q58" i="17"/>
  <c r="P58" i="17" s="1"/>
  <c r="Q241" i="17"/>
  <c r="P241" i="17" s="1"/>
  <c r="Q101" i="17"/>
  <c r="P101" i="17" s="1"/>
  <c r="Q205" i="17"/>
  <c r="P205" i="17" s="1"/>
  <c r="Q72" i="17"/>
  <c r="P72" i="17" s="1"/>
  <c r="Q45" i="17"/>
  <c r="P45" i="17" s="1"/>
  <c r="Q231" i="17"/>
  <c r="P231" i="17" s="1"/>
  <c r="Q200" i="17"/>
  <c r="P200" i="17" s="1"/>
  <c r="Q210" i="17"/>
  <c r="P210" i="17" s="1"/>
  <c r="Q178" i="17"/>
  <c r="P178" i="17" s="1"/>
  <c r="Q235" i="17"/>
  <c r="P235" i="17" s="1"/>
  <c r="Q74" i="17"/>
  <c r="P74" i="17" s="1"/>
  <c r="Q209" i="17"/>
  <c r="P209" i="17" s="1"/>
  <c r="Q44" i="17"/>
  <c r="P44" i="17" s="1"/>
  <c r="Q237" i="17"/>
  <c r="P237" i="17" s="1"/>
  <c r="Q151" i="17"/>
  <c r="P151" i="17" s="1"/>
  <c r="Q125" i="17"/>
  <c r="P125" i="17" s="1"/>
  <c r="Q240" i="17"/>
  <c r="P240" i="17" s="1"/>
  <c r="Q153" i="17"/>
  <c r="P153" i="17" s="1"/>
  <c r="Q226" i="17"/>
  <c r="Q54" i="17"/>
  <c r="P54" i="17" s="1"/>
  <c r="Q236" i="17"/>
  <c r="P236" i="17" s="1"/>
  <c r="Q95" i="17"/>
  <c r="P95" i="17" s="1"/>
  <c r="Q48" i="17"/>
  <c r="P48" i="17" s="1"/>
  <c r="Q217" i="17"/>
  <c r="P217" i="17" s="1"/>
  <c r="Q129" i="17"/>
  <c r="P129" i="17" s="1"/>
  <c r="Q190" i="17"/>
  <c r="P190" i="17" s="1"/>
  <c r="Q215" i="17"/>
  <c r="P215" i="17" s="1"/>
  <c r="Q49" i="17"/>
  <c r="P49" i="17" s="1"/>
  <c r="Q208" i="17"/>
  <c r="P208" i="17" s="1"/>
  <c r="Q212" i="17"/>
  <c r="P212" i="17" s="1"/>
  <c r="Q128" i="17"/>
  <c r="P128" i="17" s="1"/>
  <c r="Q206" i="17"/>
  <c r="P206" i="17" s="1"/>
  <c r="Q76" i="17"/>
  <c r="P76" i="17" s="1"/>
  <c r="Q100" i="17"/>
  <c r="P100" i="17" s="1"/>
  <c r="Q225" i="17"/>
  <c r="P225" i="17" s="1"/>
  <c r="Q127" i="17"/>
  <c r="P127" i="17" s="1"/>
  <c r="Q75" i="17"/>
  <c r="P75" i="17" s="1"/>
  <c r="Q234" i="17"/>
  <c r="P234" i="17" s="1"/>
  <c r="Q229" i="17"/>
  <c r="P229" i="17" s="1"/>
  <c r="O19" i="22"/>
  <c r="M19" i="22"/>
  <c r="N19" i="22"/>
  <c r="L19" i="22"/>
  <c r="L65" i="15"/>
  <c r="P63" i="15"/>
  <c r="P59" i="15"/>
  <c r="N65" i="15"/>
  <c r="Q203" i="17"/>
  <c r="P203" i="17" s="1"/>
  <c r="L62" i="15"/>
  <c r="P58" i="15"/>
  <c r="Q132" i="17"/>
  <c r="P132" i="17" s="1"/>
  <c r="P62" i="15"/>
  <c r="Q189" i="17"/>
  <c r="P189" i="17" s="1"/>
  <c r="P65" i="15"/>
  <c r="Q17" i="17"/>
  <c r="P17" i="17" s="1"/>
  <c r="Q19" i="17"/>
  <c r="P19" i="17" s="1"/>
  <c r="P57" i="15"/>
  <c r="Q22" i="17"/>
  <c r="P22" i="17" s="1"/>
  <c r="Q20" i="17"/>
  <c r="P20" i="17" s="1"/>
  <c r="Q21" i="17"/>
  <c r="P21" i="17" s="1"/>
  <c r="F68" i="15"/>
  <c r="Q180" i="17"/>
  <c r="P180" i="17" s="1"/>
  <c r="Q214" i="17"/>
  <c r="P214" i="17" s="1"/>
  <c r="Q147" i="17"/>
  <c r="P147" i="17" s="1"/>
  <c r="Q179" i="17"/>
  <c r="P179" i="17" s="1"/>
  <c r="Q96" i="17"/>
  <c r="P96" i="17" s="1"/>
  <c r="Q244" i="17"/>
  <c r="P244" i="17" s="1"/>
  <c r="Q233" i="17"/>
  <c r="P233" i="17" s="1"/>
  <c r="Q73" i="17"/>
  <c r="P73" i="17" s="1"/>
  <c r="Q181" i="17"/>
  <c r="P181" i="17" s="1"/>
  <c r="Q174" i="17"/>
  <c r="P174" i="17" s="1"/>
  <c r="Q213" i="17"/>
  <c r="P213" i="17" s="1"/>
  <c r="Q130" i="17"/>
  <c r="P130" i="17" s="1"/>
  <c r="Q239" i="17"/>
  <c r="P239" i="17" s="1"/>
  <c r="Q148" i="17"/>
  <c r="P148" i="17" s="1"/>
  <c r="Q218" i="17"/>
  <c r="P218" i="17" s="1"/>
  <c r="Q238" i="17"/>
  <c r="P238" i="17" s="1"/>
  <c r="Q175" i="17"/>
  <c r="P175" i="17" s="1"/>
  <c r="Q177" i="17"/>
  <c r="P177" i="17" s="1"/>
  <c r="Q216" i="17"/>
  <c r="P216" i="17" s="1"/>
  <c r="Q182" i="17"/>
  <c r="P182" i="17" s="1"/>
  <c r="Q232" i="17"/>
  <c r="P232" i="17" s="1"/>
  <c r="Q211" i="17"/>
  <c r="P211" i="17" s="1"/>
  <c r="N58" i="15"/>
  <c r="Q152" i="17"/>
  <c r="P152" i="17" s="1"/>
  <c r="Q99" i="17"/>
  <c r="P99" i="17" s="1"/>
  <c r="Q176" i="17"/>
  <c r="P176" i="17" s="1"/>
  <c r="Q77" i="17"/>
  <c r="P77" i="17" s="1"/>
  <c r="Q124" i="17"/>
  <c r="P124" i="17" s="1"/>
  <c r="Q230" i="17"/>
  <c r="P230" i="17" s="1"/>
  <c r="Q242" i="17"/>
  <c r="P242" i="17" s="1"/>
  <c r="Q98" i="17"/>
  <c r="P98" i="17" s="1"/>
  <c r="Q71" i="17"/>
  <c r="P71" i="17" s="1"/>
  <c r="Q78" i="17"/>
  <c r="P78" i="17" s="1"/>
  <c r="Q79" i="17"/>
  <c r="P79" i="17" s="1"/>
  <c r="Q69" i="17"/>
  <c r="P69" i="17" s="1"/>
  <c r="Q80" i="17"/>
  <c r="P80" i="17" s="1"/>
  <c r="L59" i="15"/>
  <c r="Q70" i="17"/>
  <c r="Q50" i="17"/>
  <c r="P50" i="17" s="1"/>
  <c r="Q52" i="17"/>
  <c r="P52" i="17" s="1"/>
  <c r="Q53" i="17"/>
  <c r="P53" i="17" s="1"/>
  <c r="Q47" i="17"/>
  <c r="P47" i="17" s="1"/>
  <c r="Q43" i="17"/>
  <c r="P43" i="17" s="1"/>
  <c r="Q51" i="17"/>
  <c r="P51" i="17" s="1"/>
  <c r="Q46" i="17"/>
  <c r="P46" i="17" s="1"/>
  <c r="Q18" i="17"/>
  <c r="P18" i="17" s="1"/>
  <c r="Q131" i="17"/>
  <c r="P131" i="17" s="1"/>
  <c r="Q23" i="17"/>
  <c r="P23" i="17" s="1"/>
  <c r="Q186" i="17"/>
  <c r="P186" i="17" s="1"/>
  <c r="Q187" i="17"/>
  <c r="P187" i="17" s="1"/>
  <c r="Q188" i="17"/>
  <c r="P188" i="17" s="1"/>
  <c r="Q62" i="17"/>
  <c r="P62" i="17" s="1"/>
  <c r="Q60" i="17"/>
  <c r="P60" i="17" s="1"/>
  <c r="Q59" i="17"/>
  <c r="P59" i="17" s="1"/>
  <c r="Q57" i="17"/>
  <c r="P57" i="17" s="1"/>
  <c r="Q61" i="17"/>
  <c r="P61" i="17" s="1"/>
  <c r="Q164" i="17"/>
  <c r="P164" i="17" s="1"/>
  <c r="Q161" i="17"/>
  <c r="P161" i="17" s="1"/>
  <c r="Q155" i="17"/>
  <c r="P155" i="17" s="1"/>
  <c r="Q154" i="17"/>
  <c r="P154" i="17" s="1"/>
  <c r="Q159" i="17"/>
  <c r="P159" i="17" s="1"/>
  <c r="Q162" i="17"/>
  <c r="P162" i="17" s="1"/>
  <c r="Q158" i="17"/>
  <c r="P158" i="17" s="1"/>
  <c r="Q166" i="17"/>
  <c r="P166" i="17" s="1"/>
  <c r="Q163" i="17"/>
  <c r="P163" i="17" s="1"/>
  <c r="Q160" i="17"/>
  <c r="P160" i="17" s="1"/>
  <c r="Q165" i="17"/>
  <c r="P165" i="17" s="1"/>
  <c r="Q157" i="17"/>
  <c r="P157" i="17" s="1"/>
  <c r="Q156" i="17"/>
  <c r="P156" i="17" s="1"/>
  <c r="Q135" i="17"/>
  <c r="P135" i="17" s="1"/>
  <c r="Q136" i="17"/>
  <c r="P136" i="17" s="1"/>
  <c r="Q139" i="17"/>
  <c r="P139" i="17" s="1"/>
  <c r="Q137" i="17"/>
  <c r="P137" i="17" s="1"/>
  <c r="Q134" i="17"/>
  <c r="P134" i="17" s="1"/>
  <c r="Q138" i="17"/>
  <c r="P138" i="17" s="1"/>
  <c r="Q133" i="17"/>
  <c r="P133" i="17" s="1"/>
  <c r="Q140" i="17"/>
  <c r="P140" i="17" s="1"/>
  <c r="Q108" i="17"/>
  <c r="P108" i="17" s="1"/>
  <c r="Q103" i="17"/>
  <c r="P103" i="17" s="1"/>
  <c r="Q110" i="17"/>
  <c r="P110" i="17" s="1"/>
  <c r="Q104" i="17"/>
  <c r="P104" i="17" s="1"/>
  <c r="Q105" i="17"/>
  <c r="P105" i="17" s="1"/>
  <c r="Q109" i="17"/>
  <c r="P109" i="17" s="1"/>
  <c r="Q114" i="17"/>
  <c r="P114" i="17" s="1"/>
  <c r="Q112" i="17"/>
  <c r="P112" i="17" s="1"/>
  <c r="Q111" i="17"/>
  <c r="P111" i="17" s="1"/>
  <c r="Q107" i="17"/>
  <c r="P107" i="17" s="1"/>
  <c r="Q102" i="17"/>
  <c r="P102" i="17" s="1"/>
  <c r="Q106" i="17"/>
  <c r="P106" i="17" s="1"/>
  <c r="Q113" i="17"/>
  <c r="P113" i="17" s="1"/>
  <c r="Q85" i="17"/>
  <c r="P85" i="17" s="1"/>
  <c r="Q87" i="17"/>
  <c r="P87" i="17" s="1"/>
  <c r="Q81" i="17"/>
  <c r="P81" i="17" s="1"/>
  <c r="Q88" i="17"/>
  <c r="P88" i="17" s="1"/>
  <c r="Q83" i="17"/>
  <c r="P83" i="17" s="1"/>
  <c r="Q86" i="17"/>
  <c r="P86" i="17" s="1"/>
  <c r="Q82" i="17"/>
  <c r="P82" i="17" s="1"/>
  <c r="Q84" i="17"/>
  <c r="P84" i="17" s="1"/>
  <c r="D38" i="22"/>
  <c r="Q36" i="17"/>
  <c r="P36" i="17" s="1"/>
  <c r="Q33" i="17"/>
  <c r="P33" i="17" s="1"/>
  <c r="Q29" i="17"/>
  <c r="P29" i="17" s="1"/>
  <c r="Q27" i="17"/>
  <c r="P27" i="17" s="1"/>
  <c r="Q25" i="17"/>
  <c r="P25" i="17" s="1"/>
  <c r="D36" i="22"/>
  <c r="Q34" i="17"/>
  <c r="P34" i="17" s="1"/>
  <c r="D33" i="22"/>
  <c r="Q31" i="17"/>
  <c r="P31" i="17" s="1"/>
  <c r="Q28" i="17"/>
  <c r="P28" i="17" s="1"/>
  <c r="Q24" i="17"/>
  <c r="P24" i="17" s="1"/>
  <c r="N57" i="15"/>
  <c r="D28" i="22"/>
  <c r="Q26" i="17"/>
  <c r="P26" i="17" s="1"/>
  <c r="D37" i="22"/>
  <c r="Q35" i="17"/>
  <c r="P35" i="17" s="1"/>
  <c r="D34" i="22"/>
  <c r="Q32" i="17"/>
  <c r="P32" i="17" s="1"/>
  <c r="Q30" i="17"/>
  <c r="P30" i="17" s="1"/>
  <c r="D32" i="22"/>
  <c r="D26" i="22"/>
  <c r="D29" i="22"/>
  <c r="D30" i="22"/>
  <c r="D27" i="22"/>
  <c r="D35" i="22"/>
  <c r="D31" i="22"/>
  <c r="P149" i="17"/>
  <c r="D20" i="22"/>
  <c r="D19" i="22"/>
  <c r="P201" i="17"/>
  <c r="P207" i="17"/>
  <c r="B10" i="24"/>
  <c r="A10" i="24" s="1"/>
  <c r="C10" i="24" s="1"/>
  <c r="B9" i="24"/>
  <c r="A9" i="24" s="1"/>
  <c r="C9" i="24" s="1"/>
  <c r="A8" i="24"/>
  <c r="C8" i="24" s="1"/>
  <c r="B11" i="24"/>
  <c r="C5" i="24"/>
  <c r="D9" i="22"/>
  <c r="K12" i="15"/>
  <c r="T63" i="17"/>
  <c r="H75" i="22" s="1"/>
  <c r="K41" i="22"/>
  <c r="N40" i="22"/>
  <c r="M42" i="22"/>
  <c r="T219" i="17"/>
  <c r="N75" i="22" s="1"/>
  <c r="N42" i="22"/>
  <c r="O115" i="17"/>
  <c r="O193" i="17"/>
  <c r="I42" i="22"/>
  <c r="I40" i="22"/>
  <c r="I41" i="22"/>
  <c r="O40" i="22"/>
  <c r="O42" i="22"/>
  <c r="O89" i="17"/>
  <c r="O41" i="22"/>
  <c r="O141" i="17"/>
  <c r="T37" i="17"/>
  <c r="J42" i="22"/>
  <c r="O245" i="17"/>
  <c r="O219" i="17"/>
  <c r="T89" i="17"/>
  <c r="I75" i="22" s="1"/>
  <c r="H41" i="22"/>
  <c r="H42" i="22"/>
  <c r="H40" i="22"/>
  <c r="L41" i="22"/>
  <c r="L40" i="22"/>
  <c r="L42" i="22"/>
  <c r="T115" i="17"/>
  <c r="J75" i="22" s="1"/>
  <c r="N41" i="22"/>
  <c r="O37" i="17"/>
  <c r="T193" i="17"/>
  <c r="M75" i="22" s="1"/>
  <c r="K40" i="22"/>
  <c r="O63" i="17"/>
  <c r="J41" i="22"/>
  <c r="G42" i="22"/>
  <c r="G41" i="22"/>
  <c r="G40" i="22"/>
  <c r="T167" i="17"/>
  <c r="L75" i="22" s="1"/>
  <c r="K42" i="22"/>
  <c r="T245" i="17"/>
  <c r="O75" i="22" s="1"/>
  <c r="M41" i="22"/>
  <c r="M40" i="22"/>
  <c r="T141" i="17"/>
  <c r="K75" i="22" s="1"/>
  <c r="O167" i="17"/>
  <c r="B50" i="22" a="1"/>
  <c r="B50" i="22" s="1"/>
  <c r="B51" i="22" s="1" a="1"/>
  <c r="B51" i="22" s="1"/>
  <c r="J40" i="22"/>
  <c r="F12" i="17" l="1"/>
  <c r="D12" i="22" s="1"/>
  <c r="L63" i="15"/>
  <c r="N63" i="15"/>
  <c r="N67" i="15"/>
  <c r="L67" i="15"/>
  <c r="P67" i="15"/>
  <c r="L66" i="15"/>
  <c r="R65" i="15"/>
  <c r="L58" i="15"/>
  <c r="N61" i="15"/>
  <c r="P61" i="15"/>
  <c r="P64" i="15" s="1"/>
  <c r="L61" i="15"/>
  <c r="N59" i="15"/>
  <c r="R59" i="15" s="1"/>
  <c r="P66" i="15"/>
  <c r="N66" i="15"/>
  <c r="L57" i="15"/>
  <c r="R57" i="15" s="1"/>
  <c r="N62" i="15"/>
  <c r="R62" i="15" s="1"/>
  <c r="B14" i="24"/>
  <c r="B13" i="24"/>
  <c r="A13" i="24" s="1"/>
  <c r="C13" i="24" s="1"/>
  <c r="B12" i="24"/>
  <c r="A12" i="24" s="1"/>
  <c r="C12" i="24" s="1"/>
  <c r="A11" i="24"/>
  <c r="R141" i="17"/>
  <c r="E62" i="15" s="1"/>
  <c r="G62" i="15" s="1"/>
  <c r="Q141" i="17"/>
  <c r="R115" i="17"/>
  <c r="J72" i="22" s="1"/>
  <c r="J74" i="22" s="1"/>
  <c r="R219" i="17"/>
  <c r="E66" i="15" s="1"/>
  <c r="G66" i="15" s="1"/>
  <c r="J49" i="22"/>
  <c r="G49" i="22"/>
  <c r="Q219" i="17"/>
  <c r="R167" i="17"/>
  <c r="L72" i="22" s="1"/>
  <c r="L74" i="22" s="1"/>
  <c r="R63" i="17"/>
  <c r="H72" i="22" s="1"/>
  <c r="H74" i="22" s="1"/>
  <c r="J48" i="22"/>
  <c r="R37" i="17"/>
  <c r="G72" i="22" s="1"/>
  <c r="P115" i="17"/>
  <c r="I44" i="15" s="1"/>
  <c r="Q115" i="17"/>
  <c r="R193" i="17"/>
  <c r="E65" i="15" s="1"/>
  <c r="G65" i="15" s="1"/>
  <c r="P193" i="17"/>
  <c r="I47" i="15" s="1"/>
  <c r="Q193" i="17"/>
  <c r="K49" i="22"/>
  <c r="L49" i="22"/>
  <c r="Q167" i="17"/>
  <c r="R89" i="17"/>
  <c r="I72" i="22" s="1"/>
  <c r="I74" i="22" s="1"/>
  <c r="P63" i="17"/>
  <c r="I42" i="15" s="1"/>
  <c r="H48" i="22"/>
  <c r="H49" i="22"/>
  <c r="M51" i="22"/>
  <c r="H51" i="22"/>
  <c r="K51" i="22"/>
  <c r="G51" i="22"/>
  <c r="J51" i="22"/>
  <c r="L51" i="22"/>
  <c r="N51" i="22"/>
  <c r="R245" i="17"/>
  <c r="L39" i="22"/>
  <c r="N39" i="22"/>
  <c r="O39" i="22"/>
  <c r="D9" i="17"/>
  <c r="D9" i="15"/>
  <c r="F12" i="15"/>
  <c r="G75" i="22"/>
  <c r="P75" i="22" s="1"/>
  <c r="H12" i="22" s="1"/>
  <c r="P226" i="17"/>
  <c r="Q245" i="17"/>
  <c r="P70" i="17"/>
  <c r="I50" i="22" s="1"/>
  <c r="Q89" i="17"/>
  <c r="Q37" i="17"/>
  <c r="P141" i="17"/>
  <c r="I45" i="15" s="1"/>
  <c r="K48" i="22"/>
  <c r="P219" i="17"/>
  <c r="I48" i="15" s="1"/>
  <c r="N48" i="22"/>
  <c r="N49" i="22"/>
  <c r="P37" i="17"/>
  <c r="G48" i="22"/>
  <c r="G50" i="22"/>
  <c r="N50" i="22"/>
  <c r="L50" i="22"/>
  <c r="J50" i="22"/>
  <c r="H50" i="22"/>
  <c r="M50" i="22"/>
  <c r="K50" i="22"/>
  <c r="B52" i="22" a="1"/>
  <c r="B52" i="22" s="1"/>
  <c r="B53" i="22" s="1" a="1"/>
  <c r="B53" i="22" s="1"/>
  <c r="Q63" i="17"/>
  <c r="M49" i="22"/>
  <c r="H9" i="22"/>
  <c r="P167" i="17"/>
  <c r="I46" i="15" s="1"/>
  <c r="L48" i="22"/>
  <c r="G39" i="22"/>
  <c r="M48" i="22"/>
  <c r="M39" i="22"/>
  <c r="R63" i="15" l="1"/>
  <c r="L64" i="15"/>
  <c r="R67" i="15"/>
  <c r="R61" i="15"/>
  <c r="N60" i="15"/>
  <c r="R66" i="15"/>
  <c r="N64" i="15"/>
  <c r="P60" i="15"/>
  <c r="P68" i="15" s="1"/>
  <c r="R58" i="15"/>
  <c r="R60" i="15" s="1"/>
  <c r="L60" i="15"/>
  <c r="K72" i="22"/>
  <c r="K74" i="22" s="1"/>
  <c r="N44" i="22"/>
  <c r="N72" i="22"/>
  <c r="N74" i="22" s="1"/>
  <c r="E58" i="15"/>
  <c r="G58" i="15" s="1"/>
  <c r="C11" i="24"/>
  <c r="B17" i="24"/>
  <c r="B16" i="24"/>
  <c r="A16" i="24" s="1"/>
  <c r="C16" i="24" s="1"/>
  <c r="B15" i="24"/>
  <c r="A15" i="24" s="1"/>
  <c r="C15" i="24" s="1"/>
  <c r="A14" i="24"/>
  <c r="E61" i="15"/>
  <c r="G61" i="15" s="1"/>
  <c r="M72" i="22"/>
  <c r="M74" i="22" s="1"/>
  <c r="E57" i="15"/>
  <c r="G57" i="15" s="1"/>
  <c r="E59" i="15"/>
  <c r="G59" i="15" s="1"/>
  <c r="E63" i="15"/>
  <c r="G63" i="15" s="1"/>
  <c r="L44" i="22"/>
  <c r="B12" i="17"/>
  <c r="M44" i="22"/>
  <c r="B54" i="22" a="1"/>
  <c r="B54" i="22" s="1"/>
  <c r="I54" i="22" s="1"/>
  <c r="O44" i="22"/>
  <c r="G44" i="22"/>
  <c r="D14" i="22"/>
  <c r="P245" i="17"/>
  <c r="I49" i="15" s="1"/>
  <c r="O48" i="22"/>
  <c r="O49" i="22"/>
  <c r="I53" i="22"/>
  <c r="G53" i="22"/>
  <c r="L53" i="22"/>
  <c r="N53" i="22"/>
  <c r="K53" i="22"/>
  <c r="M53" i="22"/>
  <c r="O53" i="22"/>
  <c r="J53" i="22"/>
  <c r="H53" i="22"/>
  <c r="O50" i="22"/>
  <c r="P50" i="22" s="1"/>
  <c r="I49" i="22"/>
  <c r="P89" i="17"/>
  <c r="I43" i="15" s="1"/>
  <c r="I48" i="22"/>
  <c r="E67" i="15"/>
  <c r="G67" i="15" s="1"/>
  <c r="O72" i="22"/>
  <c r="O74" i="22" s="1"/>
  <c r="G74" i="22"/>
  <c r="K52" i="22"/>
  <c r="G52" i="22"/>
  <c r="N52" i="22"/>
  <c r="I52" i="22"/>
  <c r="M52" i="22"/>
  <c r="O52" i="22"/>
  <c r="H52" i="22"/>
  <c r="J52" i="22"/>
  <c r="L52" i="22"/>
  <c r="I41" i="15"/>
  <c r="I51" i="22"/>
  <c r="O51" i="22"/>
  <c r="B12" i="15"/>
  <c r="D10" i="22" s="1"/>
  <c r="C14" i="24" l="1"/>
  <c r="J15" i="15"/>
  <c r="D58" i="15" s="1"/>
  <c r="L68" i="15"/>
  <c r="R64" i="15"/>
  <c r="R68" i="15" s="1"/>
  <c r="N68" i="15"/>
  <c r="E64" i="15"/>
  <c r="B18" i="24"/>
  <c r="A18" i="24" s="1"/>
  <c r="C18" i="24" s="1"/>
  <c r="A17" i="24"/>
  <c r="C17" i="24" s="1"/>
  <c r="B20" i="24"/>
  <c r="B19" i="24"/>
  <c r="A19" i="24" s="1"/>
  <c r="C19" i="24" s="1"/>
  <c r="M54" i="22"/>
  <c r="E60" i="15"/>
  <c r="G60" i="15"/>
  <c r="G64" i="15"/>
  <c r="P49" i="22"/>
  <c r="B55" i="22" a="1"/>
  <c r="B55" i="22" s="1"/>
  <c r="J55" i="22" s="1"/>
  <c r="H54" i="22"/>
  <c r="G54" i="22"/>
  <c r="J54" i="22"/>
  <c r="P48" i="22"/>
  <c r="L54" i="22"/>
  <c r="P51" i="22"/>
  <c r="N54" i="22"/>
  <c r="O54" i="22"/>
  <c r="K54" i="22"/>
  <c r="P53" i="22"/>
  <c r="H10" i="22"/>
  <c r="I50" i="15"/>
  <c r="F9" i="17"/>
  <c r="B9" i="17" s="1"/>
  <c r="P72" i="22"/>
  <c r="P52" i="22"/>
  <c r="P74" i="22"/>
  <c r="F9" i="15"/>
  <c r="B9" i="15" s="1"/>
  <c r="K15" i="15" l="1"/>
  <c r="B66" i="17" s="1"/>
  <c r="B40" i="17"/>
  <c r="H18" i="22" s="1"/>
  <c r="D25" i="22"/>
  <c r="D21" i="22"/>
  <c r="D22" i="22"/>
  <c r="D23" i="22"/>
  <c r="E68" i="15"/>
  <c r="B23" i="24"/>
  <c r="B22" i="24"/>
  <c r="A22" i="24" s="1"/>
  <c r="C22" i="24" s="1"/>
  <c r="A20" i="24"/>
  <c r="C20" i="24" s="1"/>
  <c r="B21" i="24"/>
  <c r="A21" i="24" s="1"/>
  <c r="C21" i="24" s="1"/>
  <c r="G68" i="15"/>
  <c r="L55" i="22"/>
  <c r="G55" i="22"/>
  <c r="B56" i="22" a="1"/>
  <c r="B56" i="22" s="1"/>
  <c r="B57" i="22" s="1" a="1"/>
  <c r="B57" i="22" s="1"/>
  <c r="B58" i="22" s="1" a="1"/>
  <c r="B58" i="22" s="1"/>
  <c r="O58" i="22" s="1"/>
  <c r="M55" i="22"/>
  <c r="N55" i="22"/>
  <c r="O55" i="22"/>
  <c r="I55" i="22"/>
  <c r="K55" i="22"/>
  <c r="H55" i="22"/>
  <c r="P54" i="22"/>
  <c r="D59" i="15" l="1"/>
  <c r="H71" i="22"/>
  <c r="H47" i="22"/>
  <c r="L15" i="15"/>
  <c r="M15" i="15" s="1"/>
  <c r="D24" i="22"/>
  <c r="H22" i="22"/>
  <c r="H28" i="22"/>
  <c r="H27" i="22"/>
  <c r="H33" i="22"/>
  <c r="H21" i="22"/>
  <c r="H32" i="22"/>
  <c r="H29" i="22"/>
  <c r="H25" i="22"/>
  <c r="H30" i="22"/>
  <c r="H24" i="22"/>
  <c r="H35" i="22"/>
  <c r="H20" i="22"/>
  <c r="H37" i="22"/>
  <c r="H26" i="22"/>
  <c r="H34" i="22"/>
  <c r="H38" i="22"/>
  <c r="H31" i="22"/>
  <c r="H36" i="22"/>
  <c r="H23" i="22"/>
  <c r="H19" i="22"/>
  <c r="D61" i="15"/>
  <c r="B24" i="24"/>
  <c r="A24" i="24" s="1"/>
  <c r="C24" i="24" s="1"/>
  <c r="A23" i="24"/>
  <c r="C23" i="24" s="1"/>
  <c r="B26" i="24"/>
  <c r="B25" i="24"/>
  <c r="A25" i="24" s="1"/>
  <c r="C25" i="24" s="1"/>
  <c r="I18" i="22"/>
  <c r="M56" i="22"/>
  <c r="N56" i="22"/>
  <c r="I56" i="22"/>
  <c r="H56" i="22"/>
  <c r="G56" i="22"/>
  <c r="P55" i="22"/>
  <c r="N57" i="22"/>
  <c r="J57" i="22"/>
  <c r="J58" i="22"/>
  <c r="K58" i="22"/>
  <c r="J56" i="22"/>
  <c r="L56" i="22"/>
  <c r="K57" i="22"/>
  <c r="L57" i="22"/>
  <c r="B59" i="22" a="1"/>
  <c r="B59" i="22" s="1"/>
  <c r="B60" i="22" s="1" a="1"/>
  <c r="B60" i="22" s="1"/>
  <c r="H60" i="22" s="1"/>
  <c r="M58" i="22"/>
  <c r="L58" i="22"/>
  <c r="G57" i="22"/>
  <c r="N58" i="22"/>
  <c r="O56" i="22"/>
  <c r="K56" i="22"/>
  <c r="H57" i="22"/>
  <c r="O57" i="22"/>
  <c r="I57" i="22"/>
  <c r="I58" i="22"/>
  <c r="G58" i="22"/>
  <c r="M57" i="22"/>
  <c r="H58" i="22"/>
  <c r="B92" i="17" l="1"/>
  <c r="I20" i="22" s="1"/>
  <c r="I26" i="22"/>
  <c r="I25" i="22"/>
  <c r="I24" i="22"/>
  <c r="I37" i="22"/>
  <c r="I34" i="22"/>
  <c r="I22" i="22"/>
  <c r="I28" i="22"/>
  <c r="I23" i="22"/>
  <c r="I31" i="22"/>
  <c r="I33" i="22"/>
  <c r="I29" i="22"/>
  <c r="I32" i="22"/>
  <c r="I27" i="22"/>
  <c r="I19" i="22"/>
  <c r="B28" i="24"/>
  <c r="A28" i="24" s="1"/>
  <c r="C28" i="24" s="1"/>
  <c r="B29" i="24"/>
  <c r="B27" i="24"/>
  <c r="A27" i="24" s="1"/>
  <c r="C27" i="24" s="1"/>
  <c r="A26" i="24"/>
  <c r="C26" i="24" s="1"/>
  <c r="J18" i="22"/>
  <c r="H39" i="22"/>
  <c r="I71" i="22"/>
  <c r="I47" i="22"/>
  <c r="D62" i="15"/>
  <c r="N15" i="15"/>
  <c r="B118" i="17"/>
  <c r="P58" i="22"/>
  <c r="P57" i="22"/>
  <c r="P56" i="22"/>
  <c r="B61" i="22" a="1"/>
  <c r="B61" i="22" s="1"/>
  <c r="B62" i="22" s="1" a="1"/>
  <c r="B62" i="22" s="1"/>
  <c r="G62" i="22" s="1"/>
  <c r="L60" i="22"/>
  <c r="J60" i="22"/>
  <c r="G59" i="22"/>
  <c r="O59" i="22"/>
  <c r="G60" i="22"/>
  <c r="O60" i="22"/>
  <c r="M59" i="22"/>
  <c r="J59" i="22"/>
  <c r="M60" i="22"/>
  <c r="I60" i="22"/>
  <c r="N60" i="22"/>
  <c r="I59" i="22"/>
  <c r="K59" i="22"/>
  <c r="H59" i="22"/>
  <c r="K60" i="22"/>
  <c r="N59" i="22"/>
  <c r="L59" i="22"/>
  <c r="I30" i="22" l="1"/>
  <c r="I35" i="22"/>
  <c r="I38" i="22"/>
  <c r="I36" i="22"/>
  <c r="I21" i="22"/>
  <c r="J20" i="22"/>
  <c r="J21" i="22"/>
  <c r="J35" i="22"/>
  <c r="J31" i="22"/>
  <c r="J37" i="22"/>
  <c r="J34" i="22"/>
  <c r="J23" i="22"/>
  <c r="J32" i="22"/>
  <c r="J33" i="22"/>
  <c r="J25" i="22"/>
  <c r="J28" i="22"/>
  <c r="J30" i="22"/>
  <c r="J38" i="22"/>
  <c r="J29" i="22"/>
  <c r="J22" i="22"/>
  <c r="J27" i="22"/>
  <c r="J26" i="22"/>
  <c r="J36" i="22"/>
  <c r="J24" i="22"/>
  <c r="J19" i="22"/>
  <c r="B144" i="17"/>
  <c r="D63" i="15"/>
  <c r="K18" i="22"/>
  <c r="H44" i="22"/>
  <c r="J71" i="22"/>
  <c r="J47" i="22"/>
  <c r="A29" i="24"/>
  <c r="C29" i="24" s="1"/>
  <c r="B30" i="24"/>
  <c r="A30" i="24" s="1"/>
  <c r="C30" i="24" s="1"/>
  <c r="B31" i="24"/>
  <c r="A31" i="24" s="1"/>
  <c r="C31" i="24" s="1"/>
  <c r="P60" i="22"/>
  <c r="P59" i="22"/>
  <c r="L61" i="22"/>
  <c r="N61" i="22"/>
  <c r="L62" i="22"/>
  <c r="H62" i="22"/>
  <c r="K62" i="22"/>
  <c r="B63" i="22" a="1"/>
  <c r="B63" i="22" s="1"/>
  <c r="N63" i="22" s="1"/>
  <c r="I62" i="22"/>
  <c r="G61" i="22"/>
  <c r="O61" i="22"/>
  <c r="N62" i="22"/>
  <c r="J62" i="22"/>
  <c r="M61" i="22"/>
  <c r="I61" i="22"/>
  <c r="J61" i="22"/>
  <c r="M62" i="22"/>
  <c r="O62" i="22"/>
  <c r="K61" i="22"/>
  <c r="H61" i="22"/>
  <c r="I39" i="22" l="1"/>
  <c r="I44" i="22" s="1"/>
  <c r="K21" i="22"/>
  <c r="P21" i="22" s="1"/>
  <c r="K20" i="22"/>
  <c r="P20" i="22" s="1"/>
  <c r="K34" i="22"/>
  <c r="P34" i="22" s="1"/>
  <c r="K30" i="22"/>
  <c r="P30" i="22" s="1"/>
  <c r="K24" i="22"/>
  <c r="P24" i="22" s="1"/>
  <c r="K38" i="22"/>
  <c r="P38" i="22" s="1"/>
  <c r="K28" i="22"/>
  <c r="P28" i="22" s="1"/>
  <c r="K29" i="22"/>
  <c r="P29" i="22" s="1"/>
  <c r="K27" i="22"/>
  <c r="P27" i="22" s="1"/>
  <c r="K26" i="22"/>
  <c r="P26" i="22" s="1"/>
  <c r="K35" i="22"/>
  <c r="P35" i="22" s="1"/>
  <c r="K36" i="22"/>
  <c r="P36" i="22" s="1"/>
  <c r="K23" i="22"/>
  <c r="P23" i="22" s="1"/>
  <c r="K22" i="22"/>
  <c r="P22" i="22" s="1"/>
  <c r="K25" i="22"/>
  <c r="P25" i="22" s="1"/>
  <c r="K31" i="22"/>
  <c r="P31" i="22" s="1"/>
  <c r="K37" i="22"/>
  <c r="P37" i="22" s="1"/>
  <c r="K32" i="22"/>
  <c r="P32" i="22" s="1"/>
  <c r="K33" i="22"/>
  <c r="P33" i="22" s="1"/>
  <c r="K19" i="22"/>
  <c r="K71" i="22"/>
  <c r="K47" i="22"/>
  <c r="L18" i="22"/>
  <c r="J39" i="22"/>
  <c r="J44" i="22" s="1"/>
  <c r="I2" i="24"/>
  <c r="P61" i="22"/>
  <c r="P62" i="22"/>
  <c r="B64" i="22" a="1"/>
  <c r="B64" i="22" s="1"/>
  <c r="N64" i="22" s="1"/>
  <c r="O63" i="22"/>
  <c r="K63" i="22"/>
  <c r="G63" i="22"/>
  <c r="J63" i="22"/>
  <c r="L63" i="22"/>
  <c r="H63" i="22"/>
  <c r="M63" i="22"/>
  <c r="I63" i="22"/>
  <c r="K39" i="22" l="1"/>
  <c r="K44" i="22" s="1"/>
  <c r="H13" i="22" s="1"/>
  <c r="L71" i="22"/>
  <c r="L47" i="22"/>
  <c r="P19" i="22"/>
  <c r="P39" i="22" s="1"/>
  <c r="P63" i="22"/>
  <c r="B65" i="22" a="1"/>
  <c r="B65" i="22" s="1"/>
  <c r="J65" i="22" s="1"/>
  <c r="L64" i="22"/>
  <c r="O64" i="22"/>
  <c r="K64" i="22"/>
  <c r="G64" i="22"/>
  <c r="J64" i="22"/>
  <c r="M64" i="22"/>
  <c r="I64" i="22"/>
  <c r="H64" i="22"/>
  <c r="H11" i="22" l="1"/>
  <c r="H14" i="22" s="1"/>
  <c r="P44" i="22"/>
  <c r="P64" i="22"/>
  <c r="B66" i="22" a="1"/>
  <c r="B66" i="22" s="1"/>
  <c r="J66" i="22" s="1"/>
  <c r="L65" i="22"/>
  <c r="O65" i="22"/>
  <c r="K65" i="22"/>
  <c r="I65" i="22"/>
  <c r="N65" i="22"/>
  <c r="H65" i="22"/>
  <c r="M65" i="22"/>
  <c r="G65" i="22"/>
  <c r="P65" i="22" l="1"/>
  <c r="B67" i="22" a="1"/>
  <c r="B67" i="22" s="1"/>
  <c r="K67" i="22" s="1"/>
  <c r="H66" i="22"/>
  <c r="O66" i="22"/>
  <c r="M66" i="22"/>
  <c r="L66" i="22"/>
  <c r="I66" i="22"/>
  <c r="N66" i="22"/>
  <c r="K66" i="22"/>
  <c r="G66" i="22"/>
  <c r="P66" i="22" l="1"/>
  <c r="K68" i="22"/>
  <c r="G67" i="22"/>
  <c r="G68" i="22" s="1"/>
  <c r="O67" i="22"/>
  <c r="O68" i="22" s="1"/>
  <c r="H67" i="22"/>
  <c r="H68" i="22" s="1"/>
  <c r="N67" i="22"/>
  <c r="N68" i="22" s="1"/>
  <c r="I67" i="22"/>
  <c r="I68" i="22" s="1"/>
  <c r="J67" i="22"/>
  <c r="J68" i="22" s="1"/>
  <c r="L67" i="22"/>
  <c r="L68" i="22" s="1"/>
  <c r="M67" i="22"/>
  <c r="M68" i="22" s="1"/>
  <c r="P68" i="22" l="1"/>
  <c r="P67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Patrice Mulvihill</author>
  </authors>
  <commentList>
    <comment ref="L16" authorId="0" shapeId="0" xr:uid="{00000000-0006-0000-0200-000002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works correctly for your region)</t>
        </r>
      </text>
    </comment>
    <comment ref="L42" authorId="0" shapeId="0" xr:uid="{00000000-0006-0000-0200-000004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68" authorId="0" shapeId="0" xr:uid="{00000000-0006-0000-0200-000006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94" authorId="0" shapeId="0" xr:uid="{00000000-0006-0000-0200-000008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120" authorId="0" shapeId="0" xr:uid="{00000000-0006-0000-0200-00000A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146" authorId="0" shapeId="0" xr:uid="{00000000-0006-0000-0200-00000C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172" authorId="0" shapeId="0" xr:uid="{00000000-0006-0000-0200-00000E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198" authorId="0" shapeId="0" xr:uid="{00000000-0006-0000-0200-000010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L224" authorId="0" shapeId="0" xr:uid="{00000000-0006-0000-0200-000012000000}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</commentList>
</comments>
</file>

<file path=xl/sharedStrings.xml><?xml version="1.0" encoding="utf-8"?>
<sst xmlns="http://schemas.openxmlformats.org/spreadsheetml/2006/main" count="276" uniqueCount="169">
  <si>
    <t>Guide to complete this worksheet</t>
  </si>
  <si>
    <t xml:space="preserve">Steps: </t>
  </si>
  <si>
    <t>Begin with Summary tab</t>
  </si>
  <si>
    <t>Complete ‘Project Title’ and fields related to partner organizations</t>
  </si>
  <si>
    <r>
      <t xml:space="preserve">Cell </t>
    </r>
    <r>
      <rPr>
        <b/>
        <sz val="11"/>
        <color theme="1"/>
        <rFont val="Calibri"/>
        <family val="2"/>
        <scheme val="minor"/>
      </rPr>
      <t>I3</t>
    </r>
    <r>
      <rPr>
        <sz val="11"/>
        <color theme="1"/>
        <rFont val="Calibri"/>
        <family val="2"/>
        <scheme val="minor"/>
      </rPr>
      <t xml:space="preserve"> – select ‘Standard’ or ‘Cluster’</t>
    </r>
  </si>
  <si>
    <r>
      <t xml:space="preserve">Cell </t>
    </r>
    <r>
      <rPr>
        <b/>
        <sz val="11"/>
        <color theme="1"/>
        <rFont val="Calibri"/>
        <family val="2"/>
        <scheme val="minor"/>
      </rPr>
      <t>N3</t>
    </r>
    <r>
      <rPr>
        <sz val="11"/>
        <color theme="1"/>
        <rFont val="Calibri"/>
        <family val="2"/>
        <scheme val="minor"/>
      </rPr>
      <t xml:space="preserve"> – fill in expected submission date. Note the earliest recommended start date in cell </t>
    </r>
    <r>
      <rPr>
        <b/>
        <sz val="11"/>
        <color theme="1"/>
        <rFont val="Calibri"/>
        <family val="2"/>
        <scheme val="minor"/>
      </rPr>
      <t>N4</t>
    </r>
  </si>
  <si>
    <r>
      <t xml:space="preserve">Section 1: Complete columns </t>
    </r>
    <r>
      <rPr>
        <b/>
        <sz val="11"/>
        <color theme="1"/>
        <rFont val="Calibri"/>
        <family val="2"/>
        <scheme val="minor"/>
      </rPr>
      <t>B – G.</t>
    </r>
    <r>
      <rPr>
        <sz val="11"/>
        <color theme="1"/>
        <rFont val="Calibri"/>
        <family val="2"/>
        <scheme val="minor"/>
      </rPr>
      <t xml:space="preserve"> Only one intern per line.</t>
    </r>
  </si>
  <si>
    <r>
      <t xml:space="preserve">Select appropriate term when project starts in cell </t>
    </r>
    <r>
      <rPr>
        <b/>
        <sz val="11"/>
        <color theme="1"/>
        <rFont val="Calibri"/>
        <family val="2"/>
        <scheme val="minor"/>
      </rPr>
      <t>H15</t>
    </r>
  </si>
  <si>
    <t>Place 1’s in the appropriate terms when interns expected to start, Year 3 on can be multiples i.e 2 or more etc</t>
  </si>
  <si>
    <t>Next move to the Detailed Budget tab:</t>
  </si>
  <si>
    <r>
      <t xml:space="preserve">Term 1 must be completed columns </t>
    </r>
    <r>
      <rPr>
        <b/>
        <sz val="11"/>
        <color theme="1"/>
        <rFont val="Calibri"/>
        <family val="2"/>
        <scheme val="minor"/>
      </rPr>
      <t>J – L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</si>
  <si>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Adjust stipend in column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 (yellow) if applicable</t>
    </r>
  </si>
  <si>
    <r>
      <t>Additional partner contribution can be added in colum</t>
    </r>
    <r>
      <rPr>
        <b/>
        <sz val="11"/>
        <color theme="1"/>
        <rFont val="Calibri"/>
        <family val="2"/>
        <scheme val="minor"/>
      </rPr>
      <t xml:space="preserve"> R</t>
    </r>
  </si>
  <si>
    <t>Return and complete - Summary tab:</t>
  </si>
  <si>
    <t>Section 2.1: breakdown research costs</t>
  </si>
  <si>
    <t xml:space="preserve">Section 2.2: Additional resources - please record any additional resources that will be used to completed this project other than the Mitacs Award. </t>
  </si>
  <si>
    <r>
      <t xml:space="preserve">Cell </t>
    </r>
    <r>
      <rPr>
        <b/>
        <sz val="11"/>
        <color theme="1"/>
        <rFont val="Calibri"/>
        <family val="2"/>
        <scheme val="minor"/>
      </rPr>
      <t>C52</t>
    </r>
    <r>
      <rPr>
        <sz val="11"/>
        <color theme="1"/>
        <rFont val="Calibri"/>
        <family val="2"/>
        <scheme val="minor"/>
      </rPr>
      <t xml:space="preserve"> – select ‘Term’ vs. ‘Annual’ payment schedule</t>
    </r>
  </si>
  <si>
    <r>
      <t xml:space="preserve">If funds to be split across partner, select ‘splitting’ in cell </t>
    </r>
    <r>
      <rPr>
        <b/>
        <sz val="11"/>
        <color theme="1"/>
        <rFont val="Calibri"/>
        <family val="2"/>
        <scheme val="minor"/>
      </rPr>
      <t>K52</t>
    </r>
  </si>
  <si>
    <t>Accelerate Budget and Invoice Schedule</t>
  </si>
  <si>
    <t>IT Number:</t>
  </si>
  <si>
    <t>&lt;--- Enter IT number if available</t>
  </si>
  <si>
    <t>Project Title</t>
  </si>
  <si>
    <t>Budget Type</t>
  </si>
  <si>
    <t>Cluster</t>
  </si>
  <si>
    <t>&lt;--- Drop down  Select budget type</t>
  </si>
  <si>
    <t xml:space="preserve">Expected Submission Date </t>
  </si>
  <si>
    <t>&lt;--- Please input expected date of submission to Mitacs (Please use whichever format (DD/MM/YYYY, MM/DD/YYYY or YYYY/MM/DD) works correctly for your region)</t>
  </si>
  <si>
    <t>First Partner Organisation</t>
  </si>
  <si>
    <t xml:space="preserve">Earliest Recommended Start Date of First Internship </t>
  </si>
  <si>
    <t>&lt;--- Earliest date payment would be available to the Intern</t>
  </si>
  <si>
    <t>Second Partner Organisation</t>
  </si>
  <si>
    <t>Earliest Start Date For International Travel</t>
  </si>
  <si>
    <t>Third Partner Organisation</t>
  </si>
  <si>
    <t xml:space="preserve">Note: Interns will often be paid according to academic institution payroll so start dates on the 1st or 15th of a month are advised. </t>
  </si>
  <si>
    <t>Note: For each intern/TBD indicate the number of internships, by expected start date range in section 1 (i.e. 1)- the start date of the internship decides the term it should appear in, i.e. if start date is June 15th 2017 = term May - August 2017</t>
  </si>
  <si>
    <t>Total Award</t>
  </si>
  <si>
    <t>Stipend</t>
  </si>
  <si>
    <t>Research Expenses</t>
  </si>
  <si>
    <t xml:space="preserve">University Co-fund </t>
  </si>
  <si>
    <t>Partner Co-fund</t>
  </si>
  <si>
    <t xml:space="preserve"> </t>
  </si>
  <si>
    <t>Partner(s) Contribution</t>
  </si>
  <si>
    <t xml:space="preserve">Additional Partner Contribution </t>
  </si>
  <si>
    <t>University Contribution</t>
  </si>
  <si>
    <t xml:space="preserve">Project IU # </t>
  </si>
  <si>
    <t xml:space="preserve">Named IU # </t>
  </si>
  <si>
    <t>TBD IU #</t>
  </si>
  <si>
    <t>Project Length</t>
  </si>
  <si>
    <t xml:space="preserve">Section 1: Breakdown of Internships </t>
  </si>
  <si>
    <t xml:space="preserve">Year 1 </t>
  </si>
  <si>
    <t xml:space="preserve">Year 2 </t>
  </si>
  <si>
    <t>Future</t>
  </si>
  <si>
    <t>Total Internships</t>
  </si>
  <si>
    <t>Intern</t>
  </si>
  <si>
    <t>Academic Supervisor / Account Holder</t>
  </si>
  <si>
    <t>Co-Supervisor</t>
  </si>
  <si>
    <t xml:space="preserve">Academic Institution </t>
  </si>
  <si>
    <t>Partner</t>
  </si>
  <si>
    <t>Internship Type</t>
  </si>
  <si>
    <t>Intern Degree</t>
  </si>
  <si>
    <t>May - Aug 2021</t>
  </si>
  <si>
    <t>Year 3</t>
  </si>
  <si>
    <t>Year 4</t>
  </si>
  <si>
    <t>Year 5</t>
  </si>
  <si>
    <t>Section 2.1: Summary of research expenses</t>
  </si>
  <si>
    <t>Section 2.2: Project expenses outside of the Mitacs Award value - InKind contribution</t>
  </si>
  <si>
    <t>Term #</t>
  </si>
  <si>
    <t xml:space="preserve">Detail </t>
  </si>
  <si>
    <t>Amount</t>
  </si>
  <si>
    <t xml:space="preserve">Term 1 </t>
  </si>
  <si>
    <t>Office supplies / stationery</t>
  </si>
  <si>
    <t xml:space="preserve">Term 2 </t>
  </si>
  <si>
    <t>Use of equipment or specialized equipment</t>
  </si>
  <si>
    <t xml:space="preserve">Term 3 </t>
  </si>
  <si>
    <t>Access to relevant company material, personnel</t>
  </si>
  <si>
    <t>Term 4</t>
  </si>
  <si>
    <t>Industry partner supervision</t>
  </si>
  <si>
    <t xml:space="preserve">Term 5 </t>
  </si>
  <si>
    <t>Other, please specifiy:</t>
  </si>
  <si>
    <t xml:space="preserve">Term 6 </t>
  </si>
  <si>
    <t xml:space="preserve">TOTAL EXPENSES: </t>
  </si>
  <si>
    <t xml:space="preserve">Invoice schedule </t>
  </si>
  <si>
    <t>By Term</t>
  </si>
  <si>
    <t>&lt;--- Select terms of payment</t>
  </si>
  <si>
    <t>% Splitting</t>
  </si>
  <si>
    <t>No</t>
  </si>
  <si>
    <t>&lt;--- Select % Splitting Y/N</t>
  </si>
  <si>
    <t>*Note: Payment is due upon receipt and applicable tax will be added on Invoice</t>
  </si>
  <si>
    <t>Splits</t>
  </si>
  <si>
    <t xml:space="preserve">Section 3.1: Invoicing </t>
  </si>
  <si>
    <t>Section 3.2: Invoicing - Multiple Partners</t>
  </si>
  <si>
    <t>Year</t>
  </si>
  <si>
    <t xml:space="preserve">Term Invoicing </t>
  </si>
  <si>
    <t xml:space="preserve"> Invoice date</t>
  </si>
  <si>
    <t>Additional Partner contribution</t>
  </si>
  <si>
    <t xml:space="preserve">Total contribution (before tax) </t>
  </si>
  <si>
    <t xml:space="preserve">Term </t>
  </si>
  <si>
    <t>First Partner Org.</t>
  </si>
  <si>
    <t>Second Partner Org.</t>
  </si>
  <si>
    <t>Third Partner Org.</t>
  </si>
  <si>
    <t>Total</t>
  </si>
  <si>
    <t>Requested Invoice date</t>
  </si>
  <si>
    <t>Year 1</t>
  </si>
  <si>
    <t>Upon Submission</t>
  </si>
  <si>
    <t>Year 1 Total</t>
  </si>
  <si>
    <t xml:space="preserve">*Subject to confirmation in annual check in </t>
  </si>
  <si>
    <t>Year 2 Total</t>
  </si>
  <si>
    <t>TBD</t>
  </si>
  <si>
    <t>Mitacs-Accelerate - Detailed Budget</t>
  </si>
  <si>
    <t>Required - Must complete Term 1</t>
  </si>
  <si>
    <t>University Co-fund</t>
  </si>
  <si>
    <t>Partner(s) contribution</t>
  </si>
  <si>
    <t xml:space="preserve">Additional Partner Contibution </t>
  </si>
  <si>
    <t>TBD #</t>
  </si>
  <si>
    <t>Intern name</t>
  </si>
  <si>
    <t>Academic Institution</t>
  </si>
  <si>
    <t>Funding type</t>
  </si>
  <si>
    <t>Internship Units</t>
  </si>
  <si>
    <r>
      <t xml:space="preserve">Co Funding Option </t>
    </r>
    <r>
      <rPr>
        <sz val="11"/>
        <color theme="1"/>
        <rFont val="Calibri"/>
        <family val="2"/>
        <scheme val="minor"/>
      </rPr>
      <t xml:space="preserve">(no selection required unless advised) </t>
    </r>
  </si>
  <si>
    <r>
      <rPr>
        <b/>
        <sz val="11"/>
        <color theme="1"/>
        <rFont val="Calibri"/>
        <family val="2"/>
        <scheme val="minor"/>
      </rPr>
      <t>Internship Period</t>
    </r>
    <r>
      <rPr>
        <b/>
        <sz val="10"/>
        <color theme="1"/>
        <rFont val="Calibri"/>
        <family val="2"/>
        <scheme val="minor"/>
      </rPr>
      <t xml:space="preserve"> (4 to 6 months per unit)</t>
    </r>
  </si>
  <si>
    <r>
      <rPr>
        <b/>
        <sz val="11"/>
        <color theme="1"/>
        <rFont val="Calibri"/>
        <family val="2"/>
        <scheme val="minor"/>
      </rPr>
      <t>Stipend Overwrite</t>
    </r>
    <r>
      <rPr>
        <b/>
        <sz val="10"/>
        <color theme="1"/>
        <rFont val="Calibri"/>
        <family val="2"/>
        <scheme val="minor"/>
      </rPr>
      <t xml:space="preserve"> (if more than $10,000 auto)</t>
    </r>
  </si>
  <si>
    <r>
      <rPr>
        <b/>
        <sz val="11"/>
        <color theme="1"/>
        <rFont val="Calibri"/>
        <family val="2"/>
        <scheme val="minor"/>
      </rPr>
      <t xml:space="preserve">Stipend  </t>
    </r>
    <r>
      <rPr>
        <b/>
        <sz val="10"/>
        <color theme="1"/>
        <rFont val="Calibri"/>
        <family val="2"/>
        <scheme val="minor"/>
      </rPr>
      <t xml:space="preserve">
(Auto - min. $10,000 per internship unit)</t>
    </r>
  </si>
  <si>
    <t xml:space="preserve">Total Award </t>
  </si>
  <si>
    <t>Partner Contribution</t>
  </si>
  <si>
    <t xml:space="preserve">Additional Partner contribution </t>
  </si>
  <si>
    <t>University Co-Funding Amount</t>
  </si>
  <si>
    <t>Start Date</t>
  </si>
  <si>
    <t>End Date</t>
  </si>
  <si>
    <t xml:space="preserve">Total </t>
  </si>
  <si>
    <t>Note Section</t>
  </si>
  <si>
    <t xml:space="preserve">Funding Type </t>
  </si>
  <si>
    <t>Standard</t>
  </si>
  <si>
    <t>Industrial Post Doc</t>
  </si>
  <si>
    <t>Total Number of Internships</t>
  </si>
  <si>
    <t>&lt;---- totals must match ----&gt;</t>
  </si>
  <si>
    <t>Total Partner Contribution</t>
  </si>
  <si>
    <t>Additional Partner Contribution</t>
  </si>
  <si>
    <t>Total Stipends</t>
  </si>
  <si>
    <t>Total Research Expenses</t>
  </si>
  <si>
    <t>TOTAL AWARD</t>
  </si>
  <si>
    <t>INTERNSHIP STIPEND ALLOCATIONS (min $10,000 per internship)</t>
  </si>
  <si>
    <t>Intern Name</t>
  </si>
  <si>
    <t>TOTAL STIPENDS PER TERM</t>
  </si>
  <si>
    <t>TOTAL INTERNSHIPS PER TERM</t>
  </si>
  <si>
    <t>Additional Funds</t>
  </si>
  <si>
    <t>TOTAL RESEARCH EXPENSES (FLEX FUNDS) AVAILABLE PER TERM</t>
  </si>
  <si>
    <t>RESEARCH/MATERIAL EXPENSES (FLEX FUNDS)</t>
  </si>
  <si>
    <t>Totals</t>
  </si>
  <si>
    <t>TOTAL RESEARCH EXPENSES (FLEX FUNDS) ALLOCATED PER TERM</t>
  </si>
  <si>
    <t>PARTNER CONTRIBUTION</t>
  </si>
  <si>
    <t>Partner Organization</t>
  </si>
  <si>
    <t>PARTNER CONTRIBUTION FUNDS REQUIRED PER TERM</t>
  </si>
  <si>
    <t>ADDITIONAL PARTNER CONTRIBUTION (if applicable)</t>
  </si>
  <si>
    <t xml:space="preserve">TOTAL PARTNER CONTRIBUTION </t>
  </si>
  <si>
    <t>UNIVERSITY CONTRIBUTION</t>
  </si>
  <si>
    <t>10k Award (5+5)</t>
  </si>
  <si>
    <t>Industrial Post Doc (iPDF)</t>
  </si>
  <si>
    <t>Master's fellowship</t>
  </si>
  <si>
    <t>NRC Challenge</t>
  </si>
  <si>
    <t>Pathways</t>
  </si>
  <si>
    <t>PhD fellowship</t>
  </si>
  <si>
    <t>Regular</t>
  </si>
  <si>
    <t>SME discount - $10K</t>
  </si>
  <si>
    <t>SME discount - iPDF</t>
  </si>
  <si>
    <t>SME discount - Master's &amp; PhD fellowship</t>
  </si>
  <si>
    <t>SME discount - Regular</t>
  </si>
  <si>
    <t>Term</t>
  </si>
  <si>
    <t>Payment Date</t>
  </si>
  <si>
    <t>Jan - Apr 2017,May - Aug 2017,Sep - Dec 2017,Jan - Apr 2018,May - Aug 2018,Sep - Dec 2018,Jan - Apr 2019,May - Aug 2019,Sep - Dec 2019,Jan - Apr 2020,May - Aug 2020,Sep - Dec 2020,Jan - Apr 2021,May - Aug 2021,Sep - Dec 2021,Jan - Apr 2022,May - Aug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</si>
</sst>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&quot;$&quot;#,##0.00"/>
    <numFmt numFmtId="167" formatCode="[$-409]d\-mmm\-yyyy;@"/>
    <numFmt numFmtId="168" formatCode="_-* #,##0.00_-;\-* #,##0.00_-;_-* \-??_-;_-@_-"/>
    <numFmt numFmtId="169" formatCode="_(\$* #,##0.00_);_(\$* \(#,##0.00\);_(\$* \-??_);_(@_)"/>
    <numFmt numFmtId="170" formatCode="[$-1009]mmmm\ d\,\ yyyy;@"/>
    <numFmt numFmtId="171" formatCode="[$-409]d\-mmm\-yy;@"/>
    <numFmt numFmtId="172" formatCode="[$-409]mmm\ d\,\ yyyy;@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8"/>
      <name val="Calibri"/>
      <family val="2"/>
    </font>
    <font>
      <b/>
      <sz val="11"/>
      <color theme="1" tint="0.499984740745262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indexed="81"/>
      <name val="Tahoma"/>
      <family val="2"/>
    </font>
    <font>
      <sz val="8"/>
      <name val="Calibri"/>
      <family val="2"/>
      <scheme val="minor"/>
    </font>
    <font>
      <sz val="10"/>
      <color theme="0" tint="-0.1499984740745262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E1"/>
        <bgColor indexed="64"/>
      </patternFill>
    </fill>
  </fills>
  <borders count="8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8" fontId="11" fillId="0" borderId="0" applyBorder="0" applyProtection="0"/>
    <xf numFmtId="164" fontId="1" fillId="0" borderId="0" applyFont="0" applyFill="0" applyBorder="0" applyAlignment="0" applyProtection="0"/>
    <xf numFmtId="169" fontId="11" fillId="0" borderId="0" applyBorder="0" applyProtection="0"/>
    <xf numFmtId="0" fontId="11" fillId="0" borderId="0"/>
    <xf numFmtId="9" fontId="1" fillId="0" borderId="0" applyFont="0" applyFill="0" applyBorder="0" applyAlignment="0" applyProtection="0"/>
  </cellStyleXfs>
  <cellXfs count="473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ont="1"/>
    <xf numFmtId="0" fontId="0" fillId="0" borderId="0" xfId="0" applyAlignment="1">
      <alignment wrapText="1"/>
    </xf>
    <xf numFmtId="0" fontId="0" fillId="5" borderId="37" xfId="0" applyFill="1" applyBorder="1"/>
    <xf numFmtId="0" fontId="0" fillId="0" borderId="0" xfId="0" applyAlignment="1" applyProtection="1">
      <alignment wrapText="1"/>
    </xf>
    <xf numFmtId="0" fontId="0" fillId="0" borderId="0" xfId="0" applyFill="1" applyAlignment="1" applyProtection="1">
      <alignment wrapText="1"/>
    </xf>
    <xf numFmtId="0" fontId="0" fillId="0" borderId="0" xfId="0" applyProtection="1"/>
    <xf numFmtId="0" fontId="0" fillId="0" borderId="0" xfId="0" applyFont="1" applyProtection="1"/>
    <xf numFmtId="0" fontId="0" fillId="0" borderId="0" xfId="0" applyFont="1" applyBorder="1" applyAlignment="1" applyProtection="1">
      <alignment wrapText="1"/>
    </xf>
    <xf numFmtId="0" fontId="6" fillId="0" borderId="0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left" vertical="center" wrapText="1"/>
    </xf>
    <xf numFmtId="0" fontId="0" fillId="0" borderId="0" xfId="0" applyFill="1" applyBorder="1" applyAlignment="1" applyProtection="1">
      <alignment wrapText="1"/>
    </xf>
    <xf numFmtId="0" fontId="0" fillId="0" borderId="0" xfId="0" applyFill="1" applyBorder="1" applyProtection="1"/>
    <xf numFmtId="0" fontId="3" fillId="0" borderId="0" xfId="0" applyFont="1" applyFill="1" applyBorder="1" applyAlignment="1" applyProtection="1">
      <alignment vertical="center" wrapText="1"/>
    </xf>
    <xf numFmtId="0" fontId="0" fillId="0" borderId="0" xfId="0" applyFill="1" applyProtection="1"/>
    <xf numFmtId="166" fontId="2" fillId="0" borderId="0" xfId="0" applyNumberFormat="1" applyFont="1" applyFill="1" applyBorder="1" applyAlignment="1" applyProtection="1">
      <alignment wrapText="1"/>
    </xf>
    <xf numFmtId="15" fontId="0" fillId="0" borderId="0" xfId="0" applyNumberFormat="1" applyFill="1" applyBorder="1" applyAlignment="1" applyProtection="1">
      <alignment wrapText="1"/>
    </xf>
    <xf numFmtId="0" fontId="0" fillId="0" borderId="0" xfId="0" applyFont="1" applyFill="1" applyProtection="1"/>
    <xf numFmtId="0" fontId="3" fillId="0" borderId="0" xfId="0" applyFont="1" applyBorder="1" applyAlignment="1" applyProtection="1">
      <alignment horizontal="center" vertical="center"/>
    </xf>
    <xf numFmtId="0" fontId="6" fillId="0" borderId="0" xfId="0" applyFont="1" applyFill="1" applyBorder="1" applyProtection="1"/>
    <xf numFmtId="0" fontId="0" fillId="0" borderId="0" xfId="0" applyFont="1" applyBorder="1" applyProtection="1"/>
    <xf numFmtId="0" fontId="3" fillId="0" borderId="0" xfId="0" applyFont="1" applyProtection="1"/>
    <xf numFmtId="0" fontId="4" fillId="0" borderId="0" xfId="0" applyFont="1" applyFill="1" applyBorder="1" applyAlignment="1" applyProtection="1">
      <alignment horizontal="left" wrapText="1"/>
    </xf>
    <xf numFmtId="165" fontId="3" fillId="0" borderId="0" xfId="1" applyNumberFormat="1" applyFont="1" applyAlignment="1" applyProtection="1">
      <alignment vertical="center"/>
    </xf>
    <xf numFmtId="0" fontId="3" fillId="0" borderId="0" xfId="0" applyFont="1" applyAlignment="1" applyProtection="1">
      <alignment vertical="center"/>
    </xf>
    <xf numFmtId="166" fontId="6" fillId="4" borderId="10" xfId="0" applyNumberFormat="1" applyFont="1" applyFill="1" applyBorder="1" applyAlignment="1" applyProtection="1">
      <alignment vertical="center" wrapText="1"/>
    </xf>
    <xf numFmtId="15" fontId="4" fillId="2" borderId="10" xfId="0" applyNumberFormat="1" applyFont="1" applyFill="1" applyBorder="1" applyAlignment="1" applyProtection="1">
      <alignment horizontal="left" vertical="center"/>
    </xf>
    <xf numFmtId="15" fontId="4" fillId="2" borderId="23" xfId="0" applyNumberFormat="1" applyFont="1" applyFill="1" applyBorder="1" applyAlignment="1" applyProtection="1">
      <alignment horizontal="left" vertical="center"/>
    </xf>
    <xf numFmtId="15" fontId="4" fillId="2" borderId="23" xfId="0" applyNumberFormat="1" applyFont="1" applyFill="1" applyBorder="1" applyAlignment="1" applyProtection="1">
      <alignment horizontal="left" vertical="center" wrapText="1"/>
    </xf>
    <xf numFmtId="166" fontId="0" fillId="2" borderId="23" xfId="0" applyNumberFormat="1" applyFont="1" applyFill="1" applyBorder="1" applyProtection="1"/>
    <xf numFmtId="166" fontId="0" fillId="2" borderId="25" xfId="0" applyNumberFormat="1" applyFont="1" applyFill="1" applyBorder="1" applyProtection="1"/>
    <xf numFmtId="166" fontId="0" fillId="0" borderId="0" xfId="0" applyNumberFormat="1" applyFont="1" applyProtection="1"/>
    <xf numFmtId="0" fontId="5" fillId="0" borderId="0" xfId="0" applyFont="1" applyProtection="1"/>
    <xf numFmtId="0" fontId="3" fillId="0" borderId="0" xfId="0" applyFont="1" applyFill="1" applyBorder="1" applyAlignment="1" applyProtection="1">
      <alignment horizontal="center" wrapText="1"/>
    </xf>
    <xf numFmtId="166" fontId="3" fillId="0" borderId="0" xfId="0" applyNumberFormat="1" applyFont="1" applyFill="1" applyBorder="1" applyAlignment="1" applyProtection="1">
      <alignment vertical="center"/>
    </xf>
    <xf numFmtId="14" fontId="3" fillId="0" borderId="0" xfId="0" applyNumberFormat="1" applyFont="1" applyFill="1" applyBorder="1" applyAlignment="1" applyProtection="1">
      <alignment vertical="center" wrapText="1"/>
    </xf>
    <xf numFmtId="0" fontId="0" fillId="3" borderId="0" xfId="0" applyFill="1" applyProtection="1"/>
    <xf numFmtId="44" fontId="0" fillId="3" borderId="0" xfId="0" applyNumberFormat="1" applyFill="1" applyProtection="1"/>
    <xf numFmtId="0" fontId="4" fillId="0" borderId="0" xfId="0" applyFont="1"/>
    <xf numFmtId="0" fontId="0" fillId="0" borderId="0" xfId="0" applyAlignment="1" applyProtection="1">
      <alignment horizontal="center"/>
    </xf>
    <xf numFmtId="14" fontId="0" fillId="0" borderId="0" xfId="0" applyNumberFormat="1"/>
    <xf numFmtId="0" fontId="6" fillId="3" borderId="19" xfId="0" applyFont="1" applyFill="1" applyBorder="1" applyAlignment="1" applyProtection="1">
      <alignment horizontal="center" vertical="center"/>
      <protection locked="0"/>
    </xf>
    <xf numFmtId="0" fontId="6" fillId="3" borderId="11" xfId="0" applyFont="1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0" xfId="0" applyAlignment="1">
      <alignment horizontal="left" vertical="center"/>
    </xf>
    <xf numFmtId="44" fontId="0" fillId="0" borderId="1" xfId="0" applyNumberFormat="1" applyFont="1" applyBorder="1" applyAlignment="1" applyProtection="1">
      <alignment horizontal="right" vertical="center"/>
      <protection locked="0"/>
    </xf>
    <xf numFmtId="44" fontId="0" fillId="0" borderId="0" xfId="0" applyNumberFormat="1" applyAlignment="1" applyProtection="1">
      <alignment horizontal="right"/>
    </xf>
    <xf numFmtId="44" fontId="5" fillId="0" borderId="0" xfId="0" applyNumberFormat="1" applyFont="1" applyAlignment="1" applyProtection="1">
      <alignment horizontal="right"/>
    </xf>
    <xf numFmtId="44" fontId="4" fillId="0" borderId="0" xfId="1" applyNumberFormat="1" applyFont="1" applyFill="1" applyBorder="1" applyAlignment="1" applyProtection="1">
      <alignment horizontal="right"/>
    </xf>
    <xf numFmtId="44" fontId="4" fillId="0" borderId="0" xfId="0" applyNumberFormat="1" applyFont="1" applyFill="1" applyBorder="1" applyAlignment="1" applyProtection="1">
      <alignment horizontal="right"/>
    </xf>
    <xf numFmtId="44" fontId="0" fillId="0" borderId="0" xfId="0" applyNumberFormat="1" applyFont="1" applyAlignment="1" applyProtection="1">
      <alignment horizontal="right"/>
    </xf>
    <xf numFmtId="9" fontId="12" fillId="0" borderId="0" xfId="7" applyFont="1" applyFill="1" applyBorder="1" applyProtection="1"/>
    <xf numFmtId="0" fontId="5" fillId="0" borderId="0" xfId="0" applyFont="1" applyBorder="1" applyAlignment="1" applyProtection="1">
      <alignment horizontal="center" vertical="top" wrapText="1"/>
    </xf>
    <xf numFmtId="166" fontId="6" fillId="4" borderId="23" xfId="0" applyNumberFormat="1" applyFont="1" applyFill="1" applyBorder="1" applyAlignment="1" applyProtection="1">
      <alignment vertical="center" wrapText="1"/>
    </xf>
    <xf numFmtId="0" fontId="0" fillId="0" borderId="0" xfId="0" applyAlignment="1" applyProtection="1">
      <alignment horizontal="center" vertical="center" wrapText="1"/>
    </xf>
    <xf numFmtId="0" fontId="4" fillId="4" borderId="20" xfId="0" applyFont="1" applyFill="1" applyBorder="1" applyAlignment="1" applyProtection="1">
      <alignment horizontal="center" vertical="center"/>
    </xf>
    <xf numFmtId="0" fontId="0" fillId="0" borderId="0" xfId="0" applyFont="1" applyAlignment="1" applyProtection="1">
      <alignment vertical="center"/>
    </xf>
    <xf numFmtId="44" fontId="6" fillId="2" borderId="1" xfId="0" applyNumberFormat="1" applyFont="1" applyFill="1" applyBorder="1" applyAlignment="1" applyProtection="1">
      <alignment horizontal="right" vertical="center" wrapText="1"/>
      <protection hidden="1"/>
    </xf>
    <xf numFmtId="0" fontId="3" fillId="2" borderId="1" xfId="0" applyFont="1" applyFill="1" applyBorder="1" applyAlignment="1" applyProtection="1">
      <alignment horizontal="left" vertical="center" wrapText="1"/>
      <protection hidden="1"/>
    </xf>
    <xf numFmtId="0" fontId="3" fillId="2" borderId="1" xfId="0" applyFont="1" applyFill="1" applyBorder="1" applyAlignment="1" applyProtection="1">
      <alignment horizontal="left" vertical="center"/>
      <protection hidden="1"/>
    </xf>
    <xf numFmtId="0" fontId="3" fillId="2" borderId="34" xfId="0" applyFont="1" applyFill="1" applyBorder="1" applyAlignment="1" applyProtection="1">
      <alignment horizontal="left" vertical="center" wrapText="1"/>
      <protection hidden="1"/>
    </xf>
    <xf numFmtId="0" fontId="3" fillId="2" borderId="1" xfId="0" applyFont="1" applyFill="1" applyBorder="1" applyAlignment="1" applyProtection="1">
      <alignment horizontal="center" vertical="center" wrapText="1"/>
      <protection hidden="1"/>
    </xf>
    <xf numFmtId="0" fontId="13" fillId="0" borderId="0" xfId="0" applyFont="1" applyBorder="1" applyAlignment="1" applyProtection="1">
      <alignment vertical="center" wrapText="1"/>
    </xf>
    <xf numFmtId="0" fontId="14" fillId="0" borderId="24" xfId="0" applyFont="1" applyBorder="1" applyAlignment="1" applyProtection="1">
      <alignment vertical="center" wrapText="1"/>
    </xf>
    <xf numFmtId="0" fontId="5" fillId="0" borderId="0" xfId="0" applyFont="1" applyBorder="1" applyAlignment="1" applyProtection="1">
      <alignment vertical="center" wrapText="1"/>
    </xf>
    <xf numFmtId="0" fontId="3" fillId="3" borderId="50" xfId="0" applyFont="1" applyFill="1" applyBorder="1" applyAlignment="1" applyProtection="1">
      <alignment horizontal="center" vertical="center"/>
      <protection locked="0"/>
    </xf>
    <xf numFmtId="0" fontId="3" fillId="3" borderId="51" xfId="0" applyFont="1" applyFill="1" applyBorder="1" applyAlignment="1" applyProtection="1">
      <alignment horizontal="center" vertical="center"/>
      <protection locked="0"/>
    </xf>
    <xf numFmtId="0" fontId="3" fillId="3" borderId="52" xfId="0" applyFont="1" applyFill="1" applyBorder="1" applyAlignment="1" applyProtection="1">
      <alignment horizontal="center" vertical="center"/>
      <protection locked="0"/>
    </xf>
    <xf numFmtId="0" fontId="3" fillId="3" borderId="53" xfId="0" applyFont="1" applyFill="1" applyBorder="1" applyAlignment="1" applyProtection="1">
      <alignment horizontal="center" vertical="center"/>
      <protection locked="0"/>
    </xf>
    <xf numFmtId="0" fontId="3" fillId="3" borderId="54" xfId="0" applyFont="1" applyFill="1" applyBorder="1" applyAlignment="1" applyProtection="1">
      <alignment horizontal="center" vertical="center"/>
      <protection locked="0"/>
    </xf>
    <xf numFmtId="0" fontId="3" fillId="3" borderId="55" xfId="0" applyFont="1" applyFill="1" applyBorder="1" applyAlignment="1" applyProtection="1">
      <alignment horizontal="center" vertical="center"/>
      <protection locked="0"/>
    </xf>
    <xf numFmtId="0" fontId="3" fillId="3" borderId="56" xfId="0" applyFont="1" applyFill="1" applyBorder="1" applyAlignment="1" applyProtection="1">
      <alignment horizontal="center" vertical="center"/>
      <protection locked="0"/>
    </xf>
    <xf numFmtId="0" fontId="3" fillId="3" borderId="57" xfId="0" applyFont="1" applyFill="1" applyBorder="1" applyAlignment="1" applyProtection="1">
      <alignment horizontal="center" vertical="center"/>
      <protection locked="0"/>
    </xf>
    <xf numFmtId="0" fontId="3" fillId="3" borderId="58" xfId="0" applyFont="1" applyFill="1" applyBorder="1" applyAlignment="1" applyProtection="1">
      <alignment horizontal="center" vertical="center"/>
      <protection locked="0"/>
    </xf>
    <xf numFmtId="166" fontId="6" fillId="4" borderId="20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left" vertical="center"/>
    </xf>
    <xf numFmtId="0" fontId="6" fillId="7" borderId="19" xfId="0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 applyProtection="1">
      <alignment wrapText="1"/>
    </xf>
    <xf numFmtId="171" fontId="17" fillId="2" borderId="5" xfId="0" applyNumberFormat="1" applyFont="1" applyFill="1" applyBorder="1" applyAlignment="1" applyProtection="1">
      <alignment horizontal="center" wrapText="1"/>
      <protection hidden="1"/>
    </xf>
    <xf numFmtId="171" fontId="17" fillId="2" borderId="71" xfId="0" applyNumberFormat="1" applyFont="1" applyFill="1" applyBorder="1" applyAlignment="1" applyProtection="1">
      <alignment horizontal="center" wrapText="1"/>
      <protection hidden="1"/>
    </xf>
    <xf numFmtId="0" fontId="12" fillId="0" borderId="0" xfId="0" applyFont="1" applyFill="1" applyBorder="1" applyAlignment="1" applyProtection="1">
      <alignment horizontal="left" wrapText="1"/>
    </xf>
    <xf numFmtId="0" fontId="4" fillId="2" borderId="73" xfId="0" applyFont="1" applyFill="1" applyBorder="1" applyAlignment="1" applyProtection="1"/>
    <xf numFmtId="0" fontId="4" fillId="2" borderId="71" xfId="0" applyFont="1" applyFill="1" applyBorder="1" applyAlignment="1" applyProtection="1"/>
    <xf numFmtId="0" fontId="0" fillId="0" borderId="0" xfId="0" applyAlignment="1" applyProtection="1">
      <alignment wrapText="1"/>
      <protection hidden="1"/>
    </xf>
    <xf numFmtId="0" fontId="0" fillId="0" borderId="0" xfId="0" applyAlignment="1" applyProtection="1">
      <alignment vertical="center" wrapText="1"/>
    </xf>
    <xf numFmtId="0" fontId="0" fillId="0" borderId="0" xfId="0" applyAlignment="1" applyProtection="1">
      <alignment vertical="center"/>
    </xf>
    <xf numFmtId="0" fontId="4" fillId="2" borderId="6" xfId="0" applyFont="1" applyFill="1" applyBorder="1" applyAlignment="1" applyProtection="1">
      <alignment horizontal="center" vertical="center" wrapText="1"/>
      <protection hidden="1"/>
    </xf>
    <xf numFmtId="15" fontId="4" fillId="2" borderId="10" xfId="0" applyNumberFormat="1" applyFont="1" applyFill="1" applyBorder="1" applyAlignment="1" applyProtection="1">
      <alignment horizontal="left" vertical="center"/>
      <protection hidden="1"/>
    </xf>
    <xf numFmtId="15" fontId="4" fillId="2" borderId="23" xfId="0" applyNumberFormat="1" applyFont="1" applyFill="1" applyBorder="1" applyAlignment="1" applyProtection="1">
      <alignment horizontal="left" vertical="center"/>
      <protection hidden="1"/>
    </xf>
    <xf numFmtId="15" fontId="4" fillId="2" borderId="23" xfId="0" applyNumberFormat="1" applyFont="1" applyFill="1" applyBorder="1" applyAlignment="1" applyProtection="1">
      <alignment horizontal="left" vertical="center" wrapText="1"/>
      <protection hidden="1"/>
    </xf>
    <xf numFmtId="15" fontId="4" fillId="2" borderId="2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hidden="1"/>
    </xf>
    <xf numFmtId="0" fontId="3" fillId="0" borderId="0" xfId="0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Border="1" applyAlignment="1" applyProtection="1">
      <alignment vertical="center" wrapText="1"/>
      <protection hidden="1"/>
    </xf>
    <xf numFmtId="0" fontId="4" fillId="2" borderId="2" xfId="0" applyFont="1" applyFill="1" applyBorder="1" applyAlignment="1" applyProtection="1">
      <alignment vertical="center" wrapText="1"/>
      <protection hidden="1"/>
    </xf>
    <xf numFmtId="0" fontId="4" fillId="2" borderId="6" xfId="0" applyFont="1" applyFill="1" applyBorder="1" applyAlignment="1" applyProtection="1">
      <alignment vertical="center" wrapText="1"/>
      <protection hidden="1"/>
    </xf>
    <xf numFmtId="44" fontId="0" fillId="0" borderId="0" xfId="0" applyNumberFormat="1" applyAlignment="1" applyProtection="1">
      <alignment horizontal="right"/>
      <protection hidden="1"/>
    </xf>
    <xf numFmtId="44" fontId="5" fillId="0" borderId="0" xfId="0" applyNumberFormat="1" applyFont="1" applyAlignment="1" applyProtection="1">
      <alignment horizontal="right"/>
      <protection hidden="1"/>
    </xf>
    <xf numFmtId="44" fontId="3" fillId="0" borderId="0" xfId="0" applyNumberFormat="1" applyFont="1" applyFill="1" applyBorder="1" applyAlignment="1" applyProtection="1">
      <alignment horizontal="right" wrapText="1"/>
      <protection hidden="1"/>
    </xf>
    <xf numFmtId="44" fontId="6" fillId="0" borderId="0" xfId="0" applyNumberFormat="1" applyFont="1" applyFill="1" applyBorder="1" applyAlignment="1" applyProtection="1">
      <alignment horizontal="right" wrapText="1"/>
      <protection hidden="1"/>
    </xf>
    <xf numFmtId="44" fontId="4" fillId="0" borderId="0" xfId="1" applyNumberFormat="1" applyFont="1" applyFill="1" applyBorder="1" applyAlignment="1" applyProtection="1">
      <alignment horizontal="right"/>
      <protection hidden="1"/>
    </xf>
    <xf numFmtId="44" fontId="4" fillId="2" borderId="23" xfId="0" applyNumberFormat="1" applyFont="1" applyFill="1" applyBorder="1" applyAlignment="1" applyProtection="1">
      <alignment horizontal="right" vertical="center" wrapText="1"/>
      <protection hidden="1"/>
    </xf>
    <xf numFmtId="44" fontId="0" fillId="2" borderId="23" xfId="0" applyNumberFormat="1" applyFont="1" applyFill="1" applyBorder="1" applyAlignment="1" applyProtection="1">
      <alignment horizontal="right"/>
      <protection hidden="1"/>
    </xf>
    <xf numFmtId="44" fontId="0" fillId="2" borderId="25" xfId="0" applyNumberFormat="1" applyFont="1" applyFill="1" applyBorder="1" applyAlignment="1" applyProtection="1">
      <alignment horizontal="right"/>
      <protection hidden="1"/>
    </xf>
    <xf numFmtId="44" fontId="3" fillId="0" borderId="0" xfId="0" applyNumberFormat="1" applyFont="1" applyFill="1" applyBorder="1" applyAlignment="1" applyProtection="1">
      <alignment horizontal="right" vertical="center"/>
      <protection hidden="1"/>
    </xf>
    <xf numFmtId="44" fontId="6" fillId="0" borderId="0" xfId="1" applyNumberFormat="1" applyFont="1" applyFill="1" applyBorder="1" applyAlignment="1" applyProtection="1">
      <alignment horizontal="right" vertical="center"/>
      <protection hidden="1"/>
    </xf>
    <xf numFmtId="44" fontId="4" fillId="0" borderId="0" xfId="0" applyNumberFormat="1" applyFont="1" applyFill="1" applyBorder="1" applyAlignment="1" applyProtection="1">
      <alignment horizontal="right"/>
      <protection hidden="1"/>
    </xf>
    <xf numFmtId="0" fontId="4" fillId="2" borderId="5" xfId="0" applyFont="1" applyFill="1" applyBorder="1" applyAlignment="1" applyProtection="1">
      <alignment vertical="center" wrapText="1"/>
      <protection hidden="1"/>
    </xf>
    <xf numFmtId="44" fontId="4" fillId="2" borderId="5" xfId="1" applyFont="1" applyFill="1" applyBorder="1" applyAlignment="1" applyProtection="1">
      <alignment vertical="center" wrapText="1"/>
      <protection hidden="1"/>
    </xf>
    <xf numFmtId="44" fontId="4" fillId="2" borderId="5" xfId="1" applyFont="1" applyFill="1" applyBorder="1" applyAlignment="1" applyProtection="1">
      <alignment wrapText="1"/>
      <protection hidden="1"/>
    </xf>
    <xf numFmtId="0" fontId="0" fillId="3" borderId="0" xfId="0" applyFill="1" applyBorder="1" applyProtection="1"/>
    <xf numFmtId="0" fontId="0" fillId="3" borderId="37" xfId="0" applyFill="1" applyBorder="1" applyProtection="1"/>
    <xf numFmtId="0" fontId="4" fillId="6" borderId="70" xfId="0" applyFont="1" applyFill="1" applyBorder="1" applyAlignment="1" applyProtection="1">
      <alignment vertical="center" wrapText="1"/>
    </xf>
    <xf numFmtId="0" fontId="4" fillId="6" borderId="73" xfId="0" applyFont="1" applyFill="1" applyBorder="1" applyAlignment="1" applyProtection="1">
      <alignment vertical="center" wrapText="1"/>
    </xf>
    <xf numFmtId="0" fontId="4" fillId="6" borderId="71" xfId="0" applyFont="1" applyFill="1" applyBorder="1" applyAlignment="1" applyProtection="1">
      <alignment vertical="center" wrapText="1"/>
    </xf>
    <xf numFmtId="171" fontId="17" fillId="2" borderId="41" xfId="0" applyNumberFormat="1" applyFont="1" applyFill="1" applyBorder="1" applyAlignment="1" applyProtection="1">
      <alignment horizontal="center" wrapText="1"/>
      <protection hidden="1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18" fillId="0" borderId="0" xfId="0" applyFont="1" applyAlignment="1">
      <alignment horizontal="center"/>
    </xf>
    <xf numFmtId="167" fontId="19" fillId="2" borderId="19" xfId="0" applyNumberFormat="1" applyFont="1" applyFill="1" applyBorder="1" applyAlignment="1" applyProtection="1">
      <alignment horizontal="center" wrapText="1"/>
      <protection hidden="1"/>
    </xf>
    <xf numFmtId="171" fontId="19" fillId="2" borderId="19" xfId="0" applyNumberFormat="1" applyFont="1" applyFill="1" applyBorder="1" applyAlignment="1" applyProtection="1">
      <alignment horizontal="center" wrapText="1"/>
      <protection hidden="1"/>
    </xf>
    <xf numFmtId="0" fontId="20" fillId="2" borderId="68" xfId="0" applyFont="1" applyFill="1" applyBorder="1" applyAlignment="1" applyProtection="1">
      <alignment horizontal="center" wrapText="1"/>
      <protection hidden="1"/>
    </xf>
    <xf numFmtId="167" fontId="20" fillId="2" borderId="64" xfId="0" applyNumberFormat="1" applyFont="1" applyFill="1" applyBorder="1" applyAlignment="1" applyProtection="1">
      <alignment horizontal="center" wrapText="1"/>
      <protection hidden="1"/>
    </xf>
    <xf numFmtId="0" fontId="20" fillId="2" borderId="61" xfId="0" applyFont="1" applyFill="1" applyBorder="1" applyAlignment="1" applyProtection="1">
      <alignment horizontal="center" wrapText="1"/>
      <protection hidden="1"/>
    </xf>
    <xf numFmtId="167" fontId="20" fillId="2" borderId="19" xfId="0" applyNumberFormat="1" applyFont="1" applyFill="1" applyBorder="1" applyAlignment="1" applyProtection="1">
      <alignment horizontal="center" wrapText="1"/>
      <protection hidden="1"/>
    </xf>
    <xf numFmtId="166" fontId="19" fillId="2" borderId="3" xfId="0" applyNumberFormat="1" applyFont="1" applyFill="1" applyBorder="1" applyAlignment="1" applyProtection="1">
      <alignment wrapText="1"/>
      <protection hidden="1"/>
    </xf>
    <xf numFmtId="0" fontId="19" fillId="2" borderId="3" xfId="0" applyFont="1" applyFill="1" applyBorder="1" applyAlignment="1" applyProtection="1">
      <alignment wrapText="1"/>
      <protection hidden="1"/>
    </xf>
    <xf numFmtId="0" fontId="22" fillId="2" borderId="1" xfId="0" applyFont="1" applyFill="1" applyBorder="1" applyAlignment="1" applyProtection="1">
      <alignment horizontal="left" vertical="center" wrapText="1"/>
      <protection hidden="1"/>
    </xf>
    <xf numFmtId="0" fontId="22" fillId="2" borderId="34" xfId="0" applyFont="1" applyFill="1" applyBorder="1" applyAlignment="1" applyProtection="1">
      <alignment horizontal="left" vertical="center" wrapText="1"/>
      <protection hidden="1"/>
    </xf>
    <xf numFmtId="0" fontId="22" fillId="2" borderId="1" xfId="0" applyFont="1" applyFill="1" applyBorder="1" applyAlignment="1" applyProtection="1">
      <alignment horizontal="center" vertical="center" wrapText="1"/>
      <protection hidden="1"/>
    </xf>
    <xf numFmtId="44" fontId="20" fillId="2" borderId="1" xfId="0" applyNumberFormat="1" applyFont="1" applyFill="1" applyBorder="1" applyAlignment="1" applyProtection="1">
      <alignment horizontal="right" vertical="center"/>
      <protection hidden="1"/>
    </xf>
    <xf numFmtId="44" fontId="20" fillId="2" borderId="3" xfId="0" applyNumberFormat="1" applyFont="1" applyFill="1" applyBorder="1" applyAlignment="1" applyProtection="1">
      <alignment horizontal="right" vertical="center"/>
      <protection hidden="1"/>
    </xf>
    <xf numFmtId="44" fontId="21" fillId="2" borderId="1" xfId="0" applyNumberFormat="1" applyFont="1" applyFill="1" applyBorder="1" applyAlignment="1" applyProtection="1">
      <alignment horizontal="right" vertical="center" wrapText="1"/>
      <protection hidden="1"/>
    </xf>
    <xf numFmtId="0" fontId="19" fillId="2" borderId="2" xfId="0" applyFont="1" applyFill="1" applyBorder="1" applyAlignment="1" applyProtection="1">
      <alignment vertical="center" wrapText="1"/>
      <protection hidden="1"/>
    </xf>
    <xf numFmtId="0" fontId="19" fillId="2" borderId="6" xfId="0" applyFont="1" applyFill="1" applyBorder="1" applyAlignment="1" applyProtection="1">
      <alignment vertical="center" wrapText="1"/>
      <protection hidden="1"/>
    </xf>
    <xf numFmtId="0" fontId="19" fillId="2" borderId="6" xfId="0" applyFont="1" applyFill="1" applyBorder="1" applyAlignment="1" applyProtection="1">
      <alignment horizontal="center" vertical="center" wrapText="1"/>
      <protection hidden="1"/>
    </xf>
    <xf numFmtId="0" fontId="19" fillId="2" borderId="5" xfId="0" applyFont="1" applyFill="1" applyBorder="1" applyAlignment="1" applyProtection="1">
      <alignment vertical="center" wrapText="1"/>
      <protection hidden="1"/>
    </xf>
    <xf numFmtId="44" fontId="19" fillId="2" borderId="5" xfId="1" applyFont="1" applyFill="1" applyBorder="1" applyAlignment="1" applyProtection="1">
      <alignment vertical="center" wrapText="1"/>
      <protection hidden="1"/>
    </xf>
    <xf numFmtId="0" fontId="22" fillId="2" borderId="1" xfId="0" applyFont="1" applyFill="1" applyBorder="1" applyAlignment="1" applyProtection="1">
      <alignment horizontal="left" vertical="center"/>
      <protection hidden="1"/>
    </xf>
    <xf numFmtId="0" fontId="19" fillId="2" borderId="2" xfId="0" applyFont="1" applyFill="1" applyBorder="1" applyAlignment="1" applyProtection="1">
      <alignment wrapText="1"/>
      <protection hidden="1"/>
    </xf>
    <xf numFmtId="0" fontId="19" fillId="2" borderId="6" xfId="0" applyFont="1" applyFill="1" applyBorder="1" applyAlignment="1" applyProtection="1">
      <alignment wrapText="1"/>
      <protection hidden="1"/>
    </xf>
    <xf numFmtId="0" fontId="19" fillId="2" borderId="6" xfId="0" applyFont="1" applyFill="1" applyBorder="1" applyAlignment="1" applyProtection="1">
      <alignment horizontal="center" wrapText="1"/>
      <protection hidden="1"/>
    </xf>
    <xf numFmtId="0" fontId="19" fillId="2" borderId="5" xfId="0" applyFont="1" applyFill="1" applyBorder="1" applyAlignment="1" applyProtection="1">
      <alignment wrapText="1"/>
      <protection hidden="1"/>
    </xf>
    <xf numFmtId="44" fontId="19" fillId="2" borderId="5" xfId="1" applyFont="1" applyFill="1" applyBorder="1" applyAlignment="1" applyProtection="1">
      <alignment wrapText="1"/>
      <protection hidden="1"/>
    </xf>
    <xf numFmtId="0" fontId="19" fillId="2" borderId="2" xfId="0" applyFont="1" applyFill="1" applyBorder="1" applyAlignment="1" applyProtection="1">
      <alignment horizontal="left" vertical="center" wrapText="1"/>
      <protection hidden="1"/>
    </xf>
    <xf numFmtId="0" fontId="19" fillId="2" borderId="6" xfId="0" applyFont="1" applyFill="1" applyBorder="1" applyAlignment="1" applyProtection="1">
      <alignment horizontal="left" vertical="center" wrapText="1"/>
      <protection hidden="1"/>
    </xf>
    <xf numFmtId="0" fontId="19" fillId="2" borderId="5" xfId="0" applyFont="1" applyFill="1" applyBorder="1" applyAlignment="1" applyProtection="1">
      <alignment horizontal="left" vertical="center" wrapText="1"/>
      <protection hidden="1"/>
    </xf>
    <xf numFmtId="44" fontId="19" fillId="2" borderId="5" xfId="1" applyFont="1" applyFill="1" applyBorder="1" applyAlignment="1" applyProtection="1">
      <alignment horizontal="left" vertical="center" wrapText="1"/>
      <protection hidden="1"/>
    </xf>
    <xf numFmtId="164" fontId="22" fillId="2" borderId="1" xfId="2" applyFont="1" applyFill="1" applyBorder="1" applyAlignment="1" applyProtection="1">
      <alignment horizontal="center"/>
    </xf>
    <xf numFmtId="0" fontId="3" fillId="3" borderId="74" xfId="0" applyFont="1" applyFill="1" applyBorder="1" applyAlignment="1" applyProtection="1">
      <alignment horizontal="center" vertical="center"/>
      <protection locked="0"/>
    </xf>
    <xf numFmtId="0" fontId="3" fillId="3" borderId="75" xfId="0" applyFont="1" applyFill="1" applyBorder="1" applyAlignment="1" applyProtection="1">
      <alignment horizontal="center" vertical="center"/>
      <protection locked="0"/>
    </xf>
    <xf numFmtId="0" fontId="3" fillId="3" borderId="76" xfId="0" applyFont="1" applyFill="1" applyBorder="1" applyAlignment="1" applyProtection="1">
      <alignment horizontal="center" vertical="center"/>
      <protection locked="0"/>
    </xf>
    <xf numFmtId="0" fontId="3" fillId="3" borderId="77" xfId="0" applyFont="1" applyFill="1" applyBorder="1" applyAlignment="1" applyProtection="1">
      <alignment horizontal="center" vertical="center"/>
      <protection locked="0"/>
    </xf>
    <xf numFmtId="0" fontId="3" fillId="3" borderId="78" xfId="0" applyFont="1" applyFill="1" applyBorder="1" applyAlignment="1" applyProtection="1">
      <alignment horizontal="center" vertical="center"/>
      <protection locked="0"/>
    </xf>
    <xf numFmtId="0" fontId="3" fillId="3" borderId="79" xfId="0" applyFont="1" applyFill="1" applyBorder="1" applyAlignment="1" applyProtection="1">
      <alignment horizontal="center" vertical="center"/>
      <protection locked="0"/>
    </xf>
    <xf numFmtId="0" fontId="21" fillId="2" borderId="19" xfId="0" applyFont="1" applyFill="1" applyBorder="1" applyProtection="1"/>
    <xf numFmtId="0" fontId="21" fillId="2" borderId="11" xfId="0" applyFont="1" applyFill="1" applyBorder="1" applyProtection="1"/>
    <xf numFmtId="0" fontId="21" fillId="2" borderId="66" xfId="0" applyFont="1" applyFill="1" applyBorder="1" applyProtection="1"/>
    <xf numFmtId="166" fontId="7" fillId="7" borderId="10" xfId="0" applyNumberFormat="1" applyFont="1" applyFill="1" applyBorder="1" applyAlignment="1" applyProtection="1"/>
    <xf numFmtId="166" fontId="7" fillId="7" borderId="23" xfId="0" applyNumberFormat="1" applyFont="1" applyFill="1" applyBorder="1" applyAlignment="1" applyProtection="1"/>
    <xf numFmtId="0" fontId="4" fillId="7" borderId="10" xfId="0" applyFont="1" applyFill="1" applyBorder="1" applyAlignment="1">
      <alignment vertical="center"/>
    </xf>
    <xf numFmtId="0" fontId="4" fillId="7" borderId="23" xfId="0" applyFont="1" applyFill="1" applyBorder="1" applyAlignment="1">
      <alignment vertical="center"/>
    </xf>
    <xf numFmtId="0" fontId="4" fillId="7" borderId="25" xfId="0" applyFont="1" applyFill="1" applyBorder="1" applyAlignment="1">
      <alignment vertical="center"/>
    </xf>
    <xf numFmtId="0" fontId="6" fillId="7" borderId="20" xfId="0" applyFont="1" applyFill="1" applyBorder="1" applyAlignment="1">
      <alignment vertical="center" wrapText="1"/>
    </xf>
    <xf numFmtId="0" fontId="6" fillId="7" borderId="33" xfId="0" applyFont="1" applyFill="1" applyBorder="1" applyAlignment="1">
      <alignment horizontal="center" vertical="center" wrapText="1"/>
    </xf>
    <xf numFmtId="0" fontId="0" fillId="7" borderId="60" xfId="0" applyFont="1" applyFill="1" applyBorder="1" applyAlignment="1">
      <alignment wrapText="1"/>
    </xf>
    <xf numFmtId="0" fontId="0" fillId="7" borderId="16" xfId="0" applyFill="1" applyBorder="1" applyAlignment="1">
      <alignment wrapText="1"/>
    </xf>
    <xf numFmtId="0" fontId="0" fillId="7" borderId="16" xfId="0" applyFill="1" applyBorder="1" applyAlignment="1"/>
    <xf numFmtId="0" fontId="4" fillId="7" borderId="27" xfId="0" applyFont="1" applyFill="1" applyBorder="1" applyAlignment="1"/>
    <xf numFmtId="0" fontId="4" fillId="7" borderId="9" xfId="0" applyFont="1" applyFill="1" applyBorder="1" applyAlignment="1"/>
    <xf numFmtId="0" fontId="6" fillId="7" borderId="44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 applyProtection="1">
      <alignment horizontal="left" vertical="center" wrapText="1"/>
    </xf>
    <xf numFmtId="166" fontId="6" fillId="7" borderId="10" xfId="0" applyNumberFormat="1" applyFont="1" applyFill="1" applyBorder="1" applyAlignment="1" applyProtection="1">
      <alignment vertical="center"/>
    </xf>
    <xf numFmtId="166" fontId="6" fillId="7" borderId="23" xfId="0" applyNumberFormat="1" applyFont="1" applyFill="1" applyBorder="1" applyAlignment="1" applyProtection="1"/>
    <xf numFmtId="166" fontId="6" fillId="7" borderId="23" xfId="0" applyNumberFormat="1" applyFont="1" applyFill="1" applyBorder="1" applyAlignment="1" applyProtection="1">
      <alignment vertical="center"/>
    </xf>
    <xf numFmtId="0" fontId="4" fillId="7" borderId="15" xfId="0" applyFont="1" applyFill="1" applyBorder="1" applyAlignment="1" applyProtection="1">
      <alignment horizontal="center" vertical="center"/>
    </xf>
    <xf numFmtId="0" fontId="4" fillId="7" borderId="20" xfId="0" applyFont="1" applyFill="1" applyBorder="1" applyAlignment="1" applyProtection="1">
      <alignment horizontal="center" vertical="center"/>
    </xf>
    <xf numFmtId="0" fontId="22" fillId="2" borderId="3" xfId="0" applyFont="1" applyFill="1" applyBorder="1" applyAlignment="1" applyProtection="1">
      <alignment horizontal="left" vertical="center" wrapText="1"/>
      <protection hidden="1"/>
    </xf>
    <xf numFmtId="0" fontId="22" fillId="2" borderId="3" xfId="0" applyFont="1" applyFill="1" applyBorder="1" applyAlignment="1" applyProtection="1">
      <alignment horizontal="left" vertical="center"/>
      <protection hidden="1"/>
    </xf>
    <xf numFmtId="0" fontId="22" fillId="2" borderId="3" xfId="0" applyFont="1" applyFill="1" applyBorder="1" applyAlignment="1" applyProtection="1">
      <alignment horizontal="center" vertical="center" wrapText="1"/>
      <protection hidden="1"/>
    </xf>
    <xf numFmtId="0" fontId="3" fillId="0" borderId="3" xfId="0" applyFont="1" applyFill="1" applyBorder="1" applyAlignment="1" applyProtection="1">
      <alignment horizontal="left" vertical="center" wrapText="1"/>
      <protection locked="0"/>
    </xf>
    <xf numFmtId="44" fontId="20" fillId="2" borderId="3" xfId="1" applyNumberFormat="1" applyFont="1" applyFill="1" applyBorder="1" applyAlignment="1" applyProtection="1">
      <alignment horizontal="right" vertical="center"/>
      <protection hidden="1"/>
    </xf>
    <xf numFmtId="44" fontId="0" fillId="0" borderId="3" xfId="0" applyNumberFormat="1" applyFont="1" applyBorder="1" applyAlignment="1" applyProtection="1">
      <alignment horizontal="right" vertical="center"/>
      <protection locked="0"/>
    </xf>
    <xf numFmtId="0" fontId="4" fillId="7" borderId="8" xfId="0" applyFont="1" applyFill="1" applyBorder="1" applyAlignment="1" applyProtection="1">
      <alignment horizontal="center" vertical="center" wrapText="1"/>
    </xf>
    <xf numFmtId="0" fontId="4" fillId="7" borderId="43" xfId="0" applyFont="1" applyFill="1" applyBorder="1" applyProtection="1"/>
    <xf numFmtId="0" fontId="4" fillId="7" borderId="42" xfId="0" applyFont="1" applyFill="1" applyBorder="1" applyProtection="1"/>
    <xf numFmtId="0" fontId="4" fillId="7" borderId="16" xfId="0" applyFont="1" applyFill="1" applyBorder="1" applyProtection="1"/>
    <xf numFmtId="0" fontId="4" fillId="7" borderId="6" xfId="0" applyFont="1" applyFill="1" applyBorder="1" applyProtection="1"/>
    <xf numFmtId="0" fontId="4" fillId="7" borderId="2" xfId="0" applyFont="1" applyFill="1" applyBorder="1" applyProtection="1"/>
    <xf numFmtId="0" fontId="0" fillId="7" borderId="5" xfId="0" applyFill="1" applyBorder="1" applyProtection="1"/>
    <xf numFmtId="0" fontId="4" fillId="7" borderId="5" xfId="0" applyFont="1" applyFill="1" applyBorder="1" applyProtection="1"/>
    <xf numFmtId="0" fontId="0" fillId="7" borderId="6" xfId="0" applyFont="1" applyFill="1" applyBorder="1" applyProtection="1"/>
    <xf numFmtId="0" fontId="4" fillId="7" borderId="38" xfId="0" applyFont="1" applyFill="1" applyBorder="1" applyProtection="1"/>
    <xf numFmtId="0" fontId="4" fillId="7" borderId="41" xfId="0" applyFont="1" applyFill="1" applyBorder="1" applyProtection="1"/>
    <xf numFmtId="0" fontId="6" fillId="7" borderId="15" xfId="0" applyFont="1" applyFill="1" applyBorder="1" applyAlignment="1" applyProtection="1">
      <alignment horizontal="left" vertical="center"/>
    </xf>
    <xf numFmtId="0" fontId="6" fillId="7" borderId="29" xfId="0" applyFont="1" applyFill="1" applyBorder="1" applyAlignment="1" applyProtection="1">
      <alignment horizontal="center"/>
    </xf>
    <xf numFmtId="0" fontId="6" fillId="7" borderId="14" xfId="0" applyFont="1" applyFill="1" applyBorder="1" applyAlignment="1" applyProtection="1">
      <alignment horizontal="center"/>
    </xf>
    <xf numFmtId="0" fontId="6" fillId="7" borderId="18" xfId="0" applyFont="1" applyFill="1" applyBorder="1" applyAlignment="1" applyProtection="1">
      <alignment horizontal="left" vertical="center"/>
    </xf>
    <xf numFmtId="0" fontId="4" fillId="7" borderId="1" xfId="0" applyFont="1" applyFill="1" applyBorder="1" applyProtection="1"/>
    <xf numFmtId="0" fontId="4" fillId="7" borderId="1" xfId="0" applyFont="1" applyFill="1" applyBorder="1" applyAlignment="1" applyProtection="1">
      <alignment horizontal="left"/>
    </xf>
    <xf numFmtId="15" fontId="4" fillId="7" borderId="1" xfId="0" applyNumberFormat="1" applyFont="1" applyFill="1" applyBorder="1" applyAlignment="1" applyProtection="1">
      <alignment horizontal="center" wrapText="1"/>
    </xf>
    <xf numFmtId="15" fontId="4" fillId="7" borderId="1" xfId="0" applyNumberFormat="1" applyFont="1" applyFill="1" applyBorder="1" applyAlignment="1" applyProtection="1">
      <alignment horizontal="center"/>
    </xf>
    <xf numFmtId="0" fontId="0" fillId="7" borderId="6" xfId="0" applyFill="1" applyBorder="1" applyProtection="1"/>
    <xf numFmtId="15" fontId="4" fillId="7" borderId="2" xfId="0" applyNumberFormat="1" applyFont="1" applyFill="1" applyBorder="1" applyProtection="1"/>
    <xf numFmtId="0" fontId="0" fillId="7" borderId="37" xfId="0" applyFill="1" applyBorder="1" applyProtection="1"/>
    <xf numFmtId="0" fontId="0" fillId="7" borderId="37" xfId="0" applyFont="1" applyFill="1" applyBorder="1" applyProtection="1"/>
    <xf numFmtId="0" fontId="9" fillId="3" borderId="37" xfId="0" applyFont="1" applyFill="1" applyBorder="1" applyAlignment="1" applyProtection="1">
      <alignment wrapText="1"/>
    </xf>
    <xf numFmtId="0" fontId="0" fillId="3" borderId="37" xfId="0" applyFill="1" applyBorder="1" applyAlignment="1" applyProtection="1">
      <alignment horizontal="left" vertical="center"/>
    </xf>
    <xf numFmtId="0" fontId="0" fillId="3" borderId="37" xfId="0" applyFont="1" applyFill="1" applyBorder="1" applyProtection="1"/>
    <xf numFmtId="0" fontId="0" fillId="3" borderId="37" xfId="0" applyFill="1" applyBorder="1"/>
    <xf numFmtId="0" fontId="0" fillId="3" borderId="37" xfId="0" applyFill="1" applyBorder="1" applyAlignment="1" applyProtection="1">
      <alignment vertical="center"/>
    </xf>
    <xf numFmtId="0" fontId="0" fillId="3" borderId="37" xfId="0" applyFill="1" applyBorder="1" applyAlignment="1" applyProtection="1">
      <alignment horizontal="center" vertical="center"/>
    </xf>
    <xf numFmtId="166" fontId="17" fillId="2" borderId="41" xfId="0" applyNumberFormat="1" applyFont="1" applyFill="1" applyBorder="1" applyAlignment="1" applyProtection="1">
      <alignment horizontal="center" wrapText="1"/>
      <protection hidden="1"/>
    </xf>
    <xf numFmtId="167" fontId="17" fillId="2" borderId="5" xfId="0" applyNumberFormat="1" applyFont="1" applyFill="1" applyBorder="1" applyAlignment="1" applyProtection="1">
      <alignment horizontal="center" vertical="center" wrapText="1"/>
      <protection hidden="1"/>
    </xf>
    <xf numFmtId="167" fontId="17" fillId="2" borderId="71" xfId="0" applyNumberFormat="1" applyFont="1" applyFill="1" applyBorder="1" applyAlignment="1" applyProtection="1">
      <alignment horizontal="center" vertical="center" wrapText="1"/>
      <protection hidden="1"/>
    </xf>
    <xf numFmtId="0" fontId="23" fillId="3" borderId="37" xfId="0" applyFont="1" applyFill="1" applyBorder="1" applyAlignment="1" applyProtection="1">
      <alignment horizontal="left" indent="4"/>
    </xf>
    <xf numFmtId="0" fontId="20" fillId="6" borderId="3" xfId="0" applyFont="1" applyFill="1" applyBorder="1" applyProtection="1">
      <protection hidden="1"/>
    </xf>
    <xf numFmtId="44" fontId="3" fillId="9" borderId="3" xfId="1" applyFont="1" applyFill="1" applyBorder="1" applyAlignment="1" applyProtection="1">
      <alignment horizontal="left" vertical="center"/>
      <protection locked="0"/>
    </xf>
    <xf numFmtId="44" fontId="3" fillId="9" borderId="1" xfId="1" applyFont="1" applyFill="1" applyBorder="1" applyAlignment="1" applyProtection="1">
      <alignment horizontal="left" vertical="center"/>
      <protection locked="0"/>
    </xf>
    <xf numFmtId="3" fontId="0" fillId="9" borderId="20" xfId="0" applyNumberFormat="1" applyFill="1" applyBorder="1" applyAlignment="1" applyProtection="1">
      <alignment vertical="center"/>
      <protection locked="0"/>
    </xf>
    <xf numFmtId="0" fontId="0" fillId="9" borderId="37" xfId="0" applyFill="1" applyBorder="1" applyAlignment="1" applyProtection="1">
      <alignment horizontal="center" vertical="center"/>
    </xf>
    <xf numFmtId="0" fontId="6" fillId="9" borderId="15" xfId="0" applyFont="1" applyFill="1" applyBorder="1" applyAlignment="1" applyProtection="1">
      <alignment horizontal="center" vertical="center" wrapText="1"/>
      <protection locked="0"/>
    </xf>
    <xf numFmtId="0" fontId="4" fillId="9" borderId="1" xfId="0" applyFont="1" applyFill="1" applyBorder="1" applyAlignment="1" applyProtection="1">
      <alignment horizontal="left" vertical="center" wrapText="1"/>
      <protection locked="0"/>
    </xf>
    <xf numFmtId="1" fontId="19" fillId="2" borderId="20" xfId="0" applyNumberFormat="1" applyFont="1" applyFill="1" applyBorder="1" applyAlignment="1" applyProtection="1">
      <alignment horizontal="center" vertical="center" wrapText="1"/>
      <protection hidden="1"/>
    </xf>
    <xf numFmtId="0" fontId="20" fillId="2" borderId="32" xfId="0" applyFont="1" applyFill="1" applyBorder="1" applyAlignment="1" applyProtection="1">
      <alignment horizontal="center" vertical="center"/>
      <protection hidden="1"/>
    </xf>
    <xf numFmtId="0" fontId="20" fillId="2" borderId="31" xfId="0" applyFont="1" applyFill="1" applyBorder="1" applyAlignment="1" applyProtection="1">
      <alignment horizontal="center" vertical="center"/>
      <protection hidden="1"/>
    </xf>
    <xf numFmtId="0" fontId="20" fillId="2" borderId="80" xfId="0" applyFont="1" applyFill="1" applyBorder="1" applyAlignment="1" applyProtection="1">
      <alignment horizontal="center" vertical="center"/>
      <protection hidden="1"/>
    </xf>
    <xf numFmtId="0" fontId="20" fillId="2" borderId="20" xfId="0" applyFont="1" applyFill="1" applyBorder="1" applyAlignment="1" applyProtection="1">
      <alignment horizontal="center" vertical="center"/>
      <protection hidden="1"/>
    </xf>
    <xf numFmtId="0" fontId="22" fillId="2" borderId="19" xfId="0" applyFont="1" applyFill="1" applyBorder="1" applyAlignment="1" applyProtection="1">
      <alignment horizontal="center" vertical="center"/>
      <protection hidden="1"/>
    </xf>
    <xf numFmtId="0" fontId="22" fillId="2" borderId="11" xfId="0" applyFont="1" applyFill="1" applyBorder="1" applyAlignment="1" applyProtection="1">
      <alignment horizontal="center" vertical="center"/>
      <protection hidden="1"/>
    </xf>
    <xf numFmtId="0" fontId="22" fillId="2" borderId="66" xfId="0" applyFont="1" applyFill="1" applyBorder="1" applyAlignment="1" applyProtection="1">
      <alignment horizontal="center" vertical="center"/>
      <protection hidden="1"/>
    </xf>
    <xf numFmtId="166" fontId="17" fillId="2" borderId="3" xfId="0" applyNumberFormat="1" applyFont="1" applyFill="1" applyBorder="1" applyAlignment="1" applyProtection="1">
      <alignment horizontal="right" wrapText="1"/>
      <protection hidden="1"/>
    </xf>
    <xf numFmtId="166" fontId="17" fillId="2" borderId="1" xfId="0" applyNumberFormat="1" applyFont="1" applyFill="1" applyBorder="1" applyAlignment="1" applyProtection="1">
      <alignment horizontal="right" wrapText="1"/>
      <protection hidden="1"/>
    </xf>
    <xf numFmtId="166" fontId="17" fillId="2" borderId="4" xfId="0" applyNumberFormat="1" applyFont="1" applyFill="1" applyBorder="1" applyAlignment="1" applyProtection="1">
      <alignment horizontal="right" wrapText="1"/>
      <protection hidden="1"/>
    </xf>
    <xf numFmtId="166" fontId="19" fillId="2" borderId="11" xfId="0" applyNumberFormat="1" applyFont="1" applyFill="1" applyBorder="1" applyAlignment="1" applyProtection="1">
      <alignment horizontal="right" wrapText="1"/>
      <protection hidden="1"/>
    </xf>
    <xf numFmtId="166" fontId="20" fillId="2" borderId="65" xfId="0" applyNumberFormat="1" applyFont="1" applyFill="1" applyBorder="1" applyAlignment="1" applyProtection="1">
      <alignment horizontal="right" wrapText="1"/>
      <protection hidden="1"/>
    </xf>
    <xf numFmtId="166" fontId="20" fillId="2" borderId="11" xfId="0" applyNumberFormat="1" applyFont="1" applyFill="1" applyBorder="1" applyAlignment="1" applyProtection="1">
      <alignment horizontal="right" wrapText="1"/>
      <protection hidden="1"/>
    </xf>
    <xf numFmtId="166" fontId="19" fillId="2" borderId="3" xfId="0" applyNumberFormat="1" applyFont="1" applyFill="1" applyBorder="1" applyAlignment="1" applyProtection="1">
      <alignment horizontal="right" wrapText="1"/>
      <protection hidden="1"/>
    </xf>
    <xf numFmtId="166" fontId="19" fillId="2" borderId="63" xfId="0" applyNumberFormat="1" applyFont="1" applyFill="1" applyBorder="1" applyAlignment="1" applyProtection="1">
      <alignment horizontal="right"/>
      <protection hidden="1"/>
    </xf>
    <xf numFmtId="166" fontId="19" fillId="2" borderId="65" xfId="0" applyNumberFormat="1" applyFont="1" applyFill="1" applyBorder="1" applyAlignment="1" applyProtection="1">
      <alignment horizontal="right"/>
      <protection hidden="1"/>
    </xf>
    <xf numFmtId="166" fontId="20" fillId="2" borderId="11" xfId="0" applyNumberFormat="1" applyFont="1" applyFill="1" applyBorder="1" applyAlignment="1" applyProtection="1">
      <alignment horizontal="right"/>
      <protection hidden="1"/>
    </xf>
    <xf numFmtId="166" fontId="20" fillId="6" borderId="3" xfId="0" applyNumberFormat="1" applyFont="1" applyFill="1" applyBorder="1" applyAlignment="1" applyProtection="1">
      <alignment horizontal="right"/>
      <protection hidden="1"/>
    </xf>
    <xf numFmtId="166" fontId="20" fillId="2" borderId="17" xfId="0" applyNumberFormat="1" applyFont="1" applyFill="1" applyBorder="1" applyAlignment="1" applyProtection="1">
      <alignment horizontal="right" wrapText="1"/>
      <protection hidden="1"/>
    </xf>
    <xf numFmtId="166" fontId="20" fillId="2" borderId="39" xfId="0" applyNumberFormat="1" applyFont="1" applyFill="1" applyBorder="1" applyAlignment="1" applyProtection="1">
      <alignment horizontal="right" wrapText="1"/>
      <protection hidden="1"/>
    </xf>
    <xf numFmtId="166" fontId="4" fillId="7" borderId="22" xfId="0" applyNumberFormat="1" applyFont="1" applyFill="1" applyBorder="1" applyAlignment="1" applyProtection="1">
      <alignment horizontal="right" wrapText="1"/>
      <protection hidden="1"/>
    </xf>
    <xf numFmtId="166" fontId="4" fillId="7" borderId="66" xfId="0" applyNumberFormat="1" applyFont="1" applyFill="1" applyBorder="1" applyAlignment="1">
      <alignment horizontal="right" wrapText="1"/>
    </xf>
    <xf numFmtId="166" fontId="0" fillId="0" borderId="59" xfId="0" applyNumberFormat="1" applyFont="1" applyFill="1" applyBorder="1" applyAlignment="1" applyProtection="1">
      <alignment horizontal="right" wrapText="1"/>
      <protection locked="0"/>
    </xf>
    <xf numFmtId="166" fontId="0" fillId="0" borderId="17" xfId="0" applyNumberFormat="1" applyFont="1" applyFill="1" applyBorder="1" applyAlignment="1" applyProtection="1">
      <alignment horizontal="right" wrapText="1"/>
      <protection locked="0"/>
    </xf>
    <xf numFmtId="166" fontId="0" fillId="0" borderId="39" xfId="0" applyNumberFormat="1" applyFont="1" applyFill="1" applyBorder="1" applyAlignment="1" applyProtection="1">
      <alignment horizontal="right" wrapText="1"/>
      <protection locked="0"/>
    </xf>
    <xf numFmtId="0" fontId="17" fillId="2" borderId="1" xfId="0" applyFont="1" applyFill="1" applyBorder="1" applyAlignment="1" applyProtection="1">
      <alignment horizontal="left"/>
      <protection hidden="1"/>
    </xf>
    <xf numFmtId="0" fontId="17" fillId="2" borderId="4" xfId="0" applyFont="1" applyFill="1" applyBorder="1" applyAlignment="1" applyProtection="1">
      <alignment horizontal="left"/>
      <protection hidden="1"/>
    </xf>
    <xf numFmtId="0" fontId="19" fillId="2" borderId="11" xfId="0" applyFont="1" applyFill="1" applyBorder="1" applyAlignment="1" applyProtection="1">
      <alignment horizontal="left"/>
      <protection hidden="1"/>
    </xf>
    <xf numFmtId="0" fontId="17" fillId="2" borderId="3" xfId="0" applyFont="1" applyFill="1" applyBorder="1" applyAlignment="1" applyProtection="1">
      <alignment horizontal="left"/>
      <protection hidden="1"/>
    </xf>
    <xf numFmtId="0" fontId="19" fillId="2" borderId="66" xfId="0" applyFont="1" applyFill="1" applyBorder="1" applyAlignment="1" applyProtection="1">
      <alignment horizontal="left"/>
      <protection hidden="1"/>
    </xf>
    <xf numFmtId="0" fontId="20" fillId="2" borderId="65" xfId="0" applyFont="1" applyFill="1" applyBorder="1" applyAlignment="1" applyProtection="1">
      <alignment horizontal="left"/>
      <protection hidden="1"/>
    </xf>
    <xf numFmtId="0" fontId="20" fillId="2" borderId="11" xfId="0" applyFont="1" applyFill="1" applyBorder="1" applyAlignment="1" applyProtection="1">
      <alignment horizontal="left"/>
      <protection hidden="1"/>
    </xf>
    <xf numFmtId="3" fontId="20" fillId="2" borderId="20" xfId="0" applyNumberFormat="1" applyFont="1" applyFill="1" applyBorder="1" applyAlignment="1" applyProtection="1">
      <alignment horizontal="center" vertical="center"/>
      <protection hidden="1"/>
    </xf>
    <xf numFmtId="1" fontId="20" fillId="2" borderId="20" xfId="0" applyNumberFormat="1" applyFont="1" applyFill="1" applyBorder="1" applyAlignment="1" applyProtection="1">
      <alignment horizontal="center" vertical="center"/>
      <protection hidden="1"/>
    </xf>
    <xf numFmtId="1" fontId="19" fillId="2" borderId="20" xfId="0" applyNumberFormat="1" applyFont="1" applyFill="1" applyBorder="1" applyAlignment="1" applyProtection="1">
      <alignment horizontal="center" vertical="center"/>
      <protection hidden="1"/>
    </xf>
    <xf numFmtId="0" fontId="19" fillId="2" borderId="1" xfId="0" applyFont="1" applyFill="1" applyBorder="1" applyAlignment="1" applyProtection="1">
      <alignment horizontal="center"/>
      <protection hidden="1"/>
    </xf>
    <xf numFmtId="44" fontId="20" fillId="2" borderId="1" xfId="1" applyFont="1" applyFill="1" applyBorder="1" applyProtection="1">
      <protection hidden="1"/>
    </xf>
    <xf numFmtId="44" fontId="19" fillId="2" borderId="1" xfId="0" applyNumberFormat="1" applyFont="1" applyFill="1" applyBorder="1" applyProtection="1">
      <protection hidden="1"/>
    </xf>
    <xf numFmtId="44" fontId="20" fillId="2" borderId="1" xfId="0" applyNumberFormat="1" applyFont="1" applyFill="1" applyBorder="1" applyProtection="1">
      <protection hidden="1"/>
    </xf>
    <xf numFmtId="44" fontId="19" fillId="2" borderId="3" xfId="0" applyNumberFormat="1" applyFont="1" applyFill="1" applyBorder="1" applyProtection="1">
      <protection hidden="1"/>
    </xf>
    <xf numFmtId="0" fontId="20" fillId="2" borderId="1" xfId="0" applyFont="1" applyFill="1" applyBorder="1" applyProtection="1">
      <protection hidden="1"/>
    </xf>
    <xf numFmtId="44" fontId="19" fillId="2" borderId="1" xfId="1" applyFont="1" applyFill="1" applyBorder="1" applyProtection="1">
      <protection hidden="1"/>
    </xf>
    <xf numFmtId="0" fontId="4" fillId="7" borderId="2" xfId="0" applyFont="1" applyFill="1" applyBorder="1" applyProtection="1">
      <protection hidden="1"/>
    </xf>
    <xf numFmtId="0" fontId="4" fillId="7" borderId="6" xfId="0" applyFont="1" applyFill="1" applyBorder="1" applyProtection="1">
      <protection hidden="1"/>
    </xf>
    <xf numFmtId="44" fontId="7" fillId="7" borderId="1" xfId="1" applyFont="1" applyFill="1" applyBorder="1" applyProtection="1">
      <protection hidden="1"/>
    </xf>
    <xf numFmtId="0" fontId="10" fillId="7" borderId="34" xfId="0" applyFont="1" applyFill="1" applyBorder="1" applyProtection="1">
      <protection hidden="1"/>
    </xf>
    <xf numFmtId="0" fontId="4" fillId="7" borderId="38" xfId="0" applyFont="1" applyFill="1" applyBorder="1" applyProtection="1">
      <protection hidden="1"/>
    </xf>
    <xf numFmtId="0" fontId="10" fillId="7" borderId="1" xfId="0" applyFont="1" applyFill="1" applyBorder="1" applyProtection="1">
      <protection hidden="1"/>
    </xf>
    <xf numFmtId="0" fontId="4" fillId="7" borderId="34" xfId="0" applyFont="1" applyFill="1" applyBorder="1" applyProtection="1">
      <protection hidden="1"/>
    </xf>
    <xf numFmtId="0" fontId="10" fillId="7" borderId="2" xfId="0" applyFont="1" applyFill="1" applyBorder="1" applyProtection="1">
      <protection hidden="1"/>
    </xf>
    <xf numFmtId="0" fontId="10" fillId="7" borderId="6" xfId="0" applyFont="1" applyFill="1" applyBorder="1" applyProtection="1">
      <protection hidden="1"/>
    </xf>
    <xf numFmtId="44" fontId="10" fillId="7" borderId="1" xfId="1" applyNumberFormat="1" applyFont="1" applyFill="1" applyBorder="1" applyProtection="1">
      <protection hidden="1"/>
    </xf>
    <xf numFmtId="44" fontId="10" fillId="7" borderId="1" xfId="1" applyFont="1" applyFill="1" applyBorder="1" applyProtection="1">
      <protection hidden="1"/>
    </xf>
    <xf numFmtId="0" fontId="20" fillId="2" borderId="6" xfId="0" applyFont="1" applyFill="1" applyBorder="1" applyAlignment="1" applyProtection="1">
      <protection hidden="1"/>
    </xf>
    <xf numFmtId="0" fontId="20" fillId="2" borderId="5" xfId="0" applyFont="1" applyFill="1" applyBorder="1" applyAlignment="1" applyProtection="1">
      <protection hidden="1"/>
    </xf>
    <xf numFmtId="44" fontId="7" fillId="7" borderId="1" xfId="1" applyNumberFormat="1" applyFont="1" applyFill="1" applyBorder="1" applyProtection="1">
      <protection hidden="1"/>
    </xf>
    <xf numFmtId="0" fontId="20" fillId="2" borderId="2" xfId="0" applyFont="1" applyFill="1" applyBorder="1" applyAlignment="1" applyProtection="1">
      <protection hidden="1"/>
    </xf>
    <xf numFmtId="0" fontId="7" fillId="7" borderId="2" xfId="0" applyFont="1" applyFill="1" applyBorder="1" applyProtection="1">
      <protection hidden="1"/>
    </xf>
    <xf numFmtId="0" fontId="3" fillId="3" borderId="26" xfId="0" applyFont="1" applyFill="1" applyBorder="1" applyAlignment="1" applyProtection="1">
      <alignment vertical="center" wrapText="1"/>
      <protection locked="0"/>
    </xf>
    <xf numFmtId="0" fontId="3" fillId="3" borderId="3" xfId="0" applyFont="1" applyFill="1" applyBorder="1" applyAlignment="1" applyProtection="1">
      <alignment vertical="center" wrapText="1"/>
      <protection locked="0"/>
    </xf>
    <xf numFmtId="0" fontId="3" fillId="3" borderId="34" xfId="0" applyFont="1" applyFill="1" applyBorder="1" applyAlignment="1" applyProtection="1">
      <alignment horizontal="left" vertical="center" wrapText="1"/>
      <protection locked="0"/>
    </xf>
    <xf numFmtId="0" fontId="3" fillId="3" borderId="63" xfId="0" applyFont="1" applyFill="1" applyBorder="1" applyAlignment="1" applyProtection="1">
      <alignment vertical="center" wrapText="1"/>
      <protection locked="0"/>
    </xf>
    <xf numFmtId="0" fontId="6" fillId="7" borderId="19" xfId="0" applyFont="1" applyFill="1" applyBorder="1" applyAlignment="1" applyProtection="1">
      <alignment horizontal="center" vertical="center" wrapText="1"/>
      <protection hidden="1"/>
    </xf>
    <xf numFmtId="0" fontId="6" fillId="7" borderId="47" xfId="0" applyFont="1" applyFill="1" applyBorder="1" applyAlignment="1" applyProtection="1">
      <alignment horizontal="center" vertical="center" wrapText="1"/>
      <protection hidden="1"/>
    </xf>
    <xf numFmtId="0" fontId="6" fillId="7" borderId="48" xfId="0" applyFont="1" applyFill="1" applyBorder="1" applyAlignment="1" applyProtection="1">
      <alignment horizontal="center" vertical="center" wrapText="1"/>
      <protection hidden="1"/>
    </xf>
    <xf numFmtId="0" fontId="6" fillId="7" borderId="49" xfId="0" applyFont="1" applyFill="1" applyBorder="1" applyAlignment="1" applyProtection="1">
      <alignment horizontal="center" vertical="center" wrapText="1"/>
      <protection hidden="1"/>
    </xf>
    <xf numFmtId="172" fontId="3" fillId="0" borderId="3" xfId="1" applyNumberFormat="1" applyFont="1" applyFill="1" applyBorder="1" applyAlignment="1" applyProtection="1">
      <alignment horizontal="left" vertical="center"/>
      <protection locked="0"/>
    </xf>
    <xf numFmtId="172" fontId="3" fillId="0" borderId="1" xfId="1" applyNumberFormat="1" applyFont="1" applyFill="1" applyBorder="1" applyAlignment="1" applyProtection="1">
      <alignment horizontal="left" vertical="center"/>
      <protection locked="0"/>
    </xf>
    <xf numFmtId="164" fontId="22" fillId="2" borderId="17" xfId="0" applyNumberFormat="1" applyFont="1" applyFill="1" applyBorder="1" applyProtection="1"/>
    <xf numFmtId="0" fontId="6" fillId="7" borderId="21" xfId="0" applyFont="1" applyFill="1" applyBorder="1" applyAlignment="1" applyProtection="1">
      <alignment horizontal="left" vertical="center"/>
    </xf>
    <xf numFmtId="164" fontId="22" fillId="2" borderId="8" xfId="2" applyFont="1" applyFill="1" applyBorder="1" applyAlignment="1" applyProtection="1">
      <alignment horizontal="center"/>
    </xf>
    <xf numFmtId="164" fontId="22" fillId="2" borderId="22" xfId="0" applyNumberFormat="1" applyFont="1" applyFill="1" applyBorder="1" applyProtection="1"/>
    <xf numFmtId="164" fontId="0" fillId="3" borderId="0" xfId="0" applyNumberFormat="1" applyFill="1" applyProtection="1"/>
    <xf numFmtId="164" fontId="0" fillId="0" borderId="0" xfId="0" applyNumberFormat="1"/>
    <xf numFmtId="0" fontId="14" fillId="0" borderId="0" xfId="0" applyFont="1" applyBorder="1" applyAlignment="1" applyProtection="1">
      <alignment vertical="center" wrapText="1"/>
    </xf>
    <xf numFmtId="0" fontId="13" fillId="0" borderId="0" xfId="0" applyFont="1" applyProtection="1">
      <protection hidden="1"/>
    </xf>
    <xf numFmtId="0" fontId="20" fillId="2" borderId="1" xfId="0" applyFont="1" applyFill="1" applyBorder="1" applyAlignment="1" applyProtection="1">
      <protection hidden="1"/>
    </xf>
    <xf numFmtId="15" fontId="4" fillId="7" borderId="5" xfId="0" applyNumberFormat="1" applyFont="1" applyFill="1" applyBorder="1" applyAlignment="1" applyProtection="1">
      <alignment horizontal="center" wrapText="1"/>
    </xf>
    <xf numFmtId="0" fontId="4" fillId="7" borderId="73" xfId="0" applyFont="1" applyFill="1" applyBorder="1" applyProtection="1"/>
    <xf numFmtId="0" fontId="20" fillId="2" borderId="2" xfId="0" applyFont="1" applyFill="1" applyBorder="1" applyProtection="1">
      <protection hidden="1"/>
    </xf>
    <xf numFmtId="44" fontId="20" fillId="2" borderId="5" xfId="1" applyFont="1" applyFill="1" applyBorder="1" applyProtection="1">
      <protection hidden="1"/>
    </xf>
    <xf numFmtId="0" fontId="4" fillId="7" borderId="70" xfId="0" applyFont="1" applyFill="1" applyBorder="1" applyAlignment="1" applyProtection="1">
      <alignment horizontal="left"/>
    </xf>
    <xf numFmtId="0" fontId="4" fillId="7" borderId="73" xfId="0" applyFont="1" applyFill="1" applyBorder="1" applyAlignment="1" applyProtection="1">
      <alignment horizontal="left"/>
    </xf>
    <xf numFmtId="0" fontId="4" fillId="7" borderId="71" xfId="0" applyFont="1" applyFill="1" applyBorder="1" applyAlignment="1" applyProtection="1">
      <alignment horizontal="left"/>
    </xf>
    <xf numFmtId="0" fontId="4" fillId="7" borderId="1" xfId="0" applyFont="1" applyFill="1" applyBorder="1" applyAlignment="1" applyProtection="1">
      <alignment horizontal="left"/>
      <protection hidden="1"/>
    </xf>
    <xf numFmtId="0" fontId="4" fillId="7" borderId="5" xfId="0" applyFont="1" applyFill="1" applyBorder="1" applyAlignment="1" applyProtection="1">
      <alignment horizontal="left"/>
      <protection hidden="1"/>
    </xf>
    <xf numFmtId="0" fontId="8" fillId="3" borderId="37" xfId="0" applyFont="1" applyFill="1" applyBorder="1" applyAlignment="1" applyProtection="1">
      <alignment horizontal="left" indent="26"/>
    </xf>
    <xf numFmtId="0" fontId="0" fillId="0" borderId="0" xfId="0" applyAlignment="1">
      <alignment horizontal="center"/>
    </xf>
    <xf numFmtId="164" fontId="26" fillId="2" borderId="1" xfId="2" applyFont="1" applyFill="1" applyBorder="1" applyAlignment="1" applyProtection="1">
      <alignment horizontal="center"/>
      <protection hidden="1"/>
    </xf>
    <xf numFmtId="0" fontId="4" fillId="0" borderId="0" xfId="0" applyFont="1" applyAlignment="1">
      <alignment horizontal="center"/>
    </xf>
    <xf numFmtId="166" fontId="17" fillId="2" borderId="3" xfId="0" applyNumberFormat="1" applyFont="1" applyFill="1" applyBorder="1" applyAlignment="1" applyProtection="1">
      <alignment horizontal="right"/>
      <protection hidden="1"/>
    </xf>
    <xf numFmtId="166" fontId="17" fillId="2" borderId="8" xfId="0" applyNumberFormat="1" applyFont="1" applyFill="1" applyBorder="1" applyAlignment="1" applyProtection="1">
      <alignment horizontal="right"/>
      <protection hidden="1"/>
    </xf>
    <xf numFmtId="166" fontId="17" fillId="2" borderId="1" xfId="0" applyNumberFormat="1" applyFont="1" applyFill="1" applyBorder="1" applyAlignment="1" applyProtection="1">
      <alignment horizontal="right"/>
      <protection hidden="1"/>
    </xf>
    <xf numFmtId="166" fontId="17" fillId="2" borderId="29" xfId="0" applyNumberFormat="1" applyFont="1" applyFill="1" applyBorder="1" applyAlignment="1" applyProtection="1">
      <alignment horizontal="right"/>
      <protection hidden="1"/>
    </xf>
    <xf numFmtId="0" fontId="0" fillId="0" borderId="0" xfId="0" applyBorder="1" applyAlignment="1" applyProtection="1">
      <alignment horizontal="left" wrapText="1"/>
    </xf>
    <xf numFmtId="0" fontId="4" fillId="7" borderId="2" xfId="0" applyFont="1" applyFill="1" applyBorder="1" applyAlignment="1" applyProtection="1">
      <alignment horizontal="left"/>
    </xf>
    <xf numFmtId="0" fontId="4" fillId="7" borderId="5" xfId="0" applyFont="1" applyFill="1" applyBorder="1" applyAlignment="1" applyProtection="1">
      <alignment horizontal="left"/>
    </xf>
    <xf numFmtId="0" fontId="4" fillId="0" borderId="0" xfId="0" applyFont="1" applyAlignment="1">
      <alignment horizontal="center"/>
    </xf>
    <xf numFmtId="166" fontId="6" fillId="4" borderId="10" xfId="0" applyNumberFormat="1" applyFont="1" applyFill="1" applyBorder="1" applyAlignment="1" applyProtection="1">
      <alignment horizontal="center" vertical="center"/>
    </xf>
    <xf numFmtId="166" fontId="6" fillId="4" borderId="25" xfId="0" applyNumberFormat="1" applyFont="1" applyFill="1" applyBorder="1" applyAlignment="1" applyProtection="1">
      <alignment horizontal="center" vertical="center"/>
    </xf>
    <xf numFmtId="166" fontId="19" fillId="2" borderId="10" xfId="0" applyNumberFormat="1" applyFont="1" applyFill="1" applyBorder="1" applyAlignment="1" applyProtection="1">
      <alignment horizontal="center" vertical="center" wrapText="1"/>
      <protection hidden="1"/>
    </xf>
    <xf numFmtId="166" fontId="19" fillId="2" borderId="25" xfId="0" applyNumberFormat="1" applyFont="1" applyFill="1" applyBorder="1" applyAlignment="1" applyProtection="1">
      <alignment horizontal="center" vertical="center" wrapText="1"/>
      <protection hidden="1"/>
    </xf>
    <xf numFmtId="166" fontId="6" fillId="4" borderId="10" xfId="0" applyNumberFormat="1" applyFont="1" applyFill="1" applyBorder="1" applyAlignment="1" applyProtection="1">
      <alignment horizontal="center" vertical="center" wrapText="1"/>
    </xf>
    <xf numFmtId="166" fontId="6" fillId="4" borderId="25" xfId="0" applyNumberFormat="1" applyFont="1" applyFill="1" applyBorder="1" applyAlignment="1" applyProtection="1">
      <alignment horizontal="center" vertical="center" wrapText="1"/>
    </xf>
    <xf numFmtId="0" fontId="0" fillId="0" borderId="24" xfId="0" applyFont="1" applyBorder="1" applyAlignment="1" applyProtection="1">
      <alignment horizontal="left" vertical="center" wrapText="1"/>
    </xf>
    <xf numFmtId="0" fontId="0" fillId="0" borderId="0" xfId="0" applyFont="1" applyBorder="1" applyAlignment="1" applyProtection="1">
      <alignment horizontal="left" vertical="center" wrapText="1"/>
    </xf>
    <xf numFmtId="44" fontId="4" fillId="4" borderId="10" xfId="1" applyFont="1" applyFill="1" applyBorder="1" applyAlignment="1" applyProtection="1">
      <alignment horizontal="center" vertical="center"/>
    </xf>
    <xf numFmtId="44" fontId="4" fillId="4" borderId="25" xfId="1" applyFont="1" applyFill="1" applyBorder="1" applyAlignment="1" applyProtection="1">
      <alignment horizontal="center" vertical="center"/>
    </xf>
    <xf numFmtId="0" fontId="4" fillId="7" borderId="10" xfId="0" applyFont="1" applyFill="1" applyBorder="1" applyAlignment="1">
      <alignment horizontal="left"/>
    </xf>
    <xf numFmtId="0" fontId="4" fillId="7" borderId="23" xfId="0" applyFont="1" applyFill="1" applyBorder="1" applyAlignment="1">
      <alignment horizontal="left"/>
    </xf>
    <xf numFmtId="0" fontId="4" fillId="7" borderId="40" xfId="0" applyFont="1" applyFill="1" applyBorder="1" applyAlignment="1">
      <alignment horizontal="left"/>
    </xf>
    <xf numFmtId="0" fontId="4" fillId="2" borderId="30" xfId="0" applyFont="1" applyFill="1" applyBorder="1" applyAlignment="1" applyProtection="1">
      <alignment horizontal="center" vertical="center"/>
    </xf>
    <xf numFmtId="0" fontId="4" fillId="2" borderId="35" xfId="0" applyFont="1" applyFill="1" applyBorder="1" applyAlignment="1" applyProtection="1">
      <alignment horizontal="center" vertical="center"/>
    </xf>
    <xf numFmtId="0" fontId="0" fillId="0" borderId="16" xfId="0" applyFont="1" applyFill="1" applyBorder="1" applyAlignment="1" applyProtection="1">
      <alignment horizontal="left" wrapText="1"/>
      <protection locked="0"/>
    </xf>
    <xf numFmtId="0" fontId="0" fillId="0" borderId="6" xfId="0" applyFont="1" applyFill="1" applyBorder="1" applyAlignment="1" applyProtection="1">
      <alignment horizontal="left" wrapText="1"/>
      <protection locked="0"/>
    </xf>
    <xf numFmtId="0" fontId="0" fillId="0" borderId="5" xfId="0" applyFont="1" applyFill="1" applyBorder="1" applyAlignment="1" applyProtection="1">
      <alignment horizontal="left" wrapText="1"/>
      <protection locked="0"/>
    </xf>
    <xf numFmtId="0" fontId="20" fillId="2" borderId="16" xfId="0" applyFont="1" applyFill="1" applyBorder="1" applyAlignment="1">
      <alignment horizontal="left" wrapText="1"/>
    </xf>
    <xf numFmtId="0" fontId="20" fillId="2" borderId="6" xfId="0" applyFont="1" applyFill="1" applyBorder="1" applyAlignment="1">
      <alignment horizontal="left" wrapText="1"/>
    </xf>
    <xf numFmtId="0" fontId="20" fillId="2" borderId="5" xfId="0" applyFont="1" applyFill="1" applyBorder="1" applyAlignment="1">
      <alignment horizontal="left" wrapText="1"/>
    </xf>
    <xf numFmtId="0" fontId="4" fillId="7" borderId="10" xfId="0" applyFont="1" applyFill="1" applyBorder="1" applyAlignment="1" applyProtection="1">
      <alignment horizontal="center"/>
    </xf>
    <xf numFmtId="0" fontId="4" fillId="7" borderId="23" xfId="0" applyFont="1" applyFill="1" applyBorder="1" applyAlignment="1" applyProtection="1">
      <alignment horizontal="center"/>
    </xf>
    <xf numFmtId="0" fontId="4" fillId="7" borderId="25" xfId="0" applyFont="1" applyFill="1" applyBorder="1" applyAlignment="1" applyProtection="1">
      <alignment horizontal="center"/>
    </xf>
    <xf numFmtId="0" fontId="0" fillId="0" borderId="24" xfId="0" applyFont="1" applyFill="1" applyBorder="1" applyAlignment="1" applyProtection="1">
      <alignment horizontal="left" wrapText="1"/>
      <protection locked="0"/>
    </xf>
    <xf numFmtId="0" fontId="0" fillId="0" borderId="0" xfId="0" applyFont="1" applyFill="1" applyBorder="1" applyAlignment="1" applyProtection="1">
      <alignment horizontal="left" wrapText="1"/>
      <protection locked="0"/>
    </xf>
    <xf numFmtId="0" fontId="0" fillId="0" borderId="62" xfId="0" applyFont="1" applyFill="1" applyBorder="1" applyAlignment="1" applyProtection="1">
      <alignment horizontal="left" wrapText="1"/>
      <protection locked="0"/>
    </xf>
    <xf numFmtId="170" fontId="19" fillId="2" borderId="10" xfId="0" applyNumberFormat="1" applyFont="1" applyFill="1" applyBorder="1" applyAlignment="1" applyProtection="1">
      <alignment horizontal="center" vertical="center"/>
    </xf>
    <xf numFmtId="170" fontId="19" fillId="2" borderId="25" xfId="0" applyNumberFormat="1" applyFont="1" applyFill="1" applyBorder="1" applyAlignment="1" applyProtection="1">
      <alignment horizontal="center" vertical="center"/>
    </xf>
    <xf numFmtId="0" fontId="4" fillId="7" borderId="10" xfId="0" applyFont="1" applyFill="1" applyBorder="1" applyAlignment="1" applyProtection="1">
      <alignment horizontal="center" vertical="center" wrapText="1"/>
    </xf>
    <xf numFmtId="0" fontId="4" fillId="7" borderId="25" xfId="0" applyFont="1" applyFill="1" applyBorder="1" applyAlignment="1" applyProtection="1">
      <alignment horizontal="center" vertical="center" wrapText="1"/>
    </xf>
    <xf numFmtId="0" fontId="0" fillId="0" borderId="2" xfId="0" applyFill="1" applyBorder="1" applyAlignment="1" applyProtection="1">
      <alignment horizontal="center" wrapText="1"/>
      <protection locked="0"/>
    </xf>
    <xf numFmtId="0" fontId="0" fillId="0" borderId="6" xfId="0" applyFill="1" applyBorder="1" applyAlignment="1" applyProtection="1">
      <alignment horizontal="center" wrapText="1"/>
      <protection locked="0"/>
    </xf>
    <xf numFmtId="0" fontId="0" fillId="0" borderId="5" xfId="0" applyFill="1" applyBorder="1" applyAlignment="1" applyProtection="1">
      <alignment horizontal="center" wrapText="1"/>
      <protection locked="0"/>
    </xf>
    <xf numFmtId="0" fontId="6" fillId="7" borderId="43" xfId="0" applyFont="1" applyFill="1" applyBorder="1" applyAlignment="1">
      <alignment horizontal="center" wrapText="1"/>
    </xf>
    <xf numFmtId="0" fontId="6" fillId="7" borderId="42" xfId="0" applyFont="1" applyFill="1" applyBorder="1" applyAlignment="1">
      <alignment horizontal="center" wrapText="1"/>
    </xf>
    <xf numFmtId="0" fontId="6" fillId="7" borderId="44" xfId="0" applyFont="1" applyFill="1" applyBorder="1" applyAlignment="1">
      <alignment horizontal="center" wrapText="1"/>
    </xf>
    <xf numFmtId="0" fontId="0" fillId="0" borderId="0" xfId="0" applyBorder="1" applyAlignment="1" applyProtection="1">
      <alignment horizontal="left" wrapText="1"/>
    </xf>
    <xf numFmtId="0" fontId="7" fillId="0" borderId="67" xfId="0" applyFont="1" applyFill="1" applyBorder="1" applyAlignment="1" applyProtection="1">
      <alignment horizontal="left" vertical="center" wrapText="1"/>
    </xf>
    <xf numFmtId="0" fontId="7" fillId="0" borderId="0" xfId="0" applyFont="1" applyFill="1" applyBorder="1" applyAlignment="1" applyProtection="1">
      <alignment horizontal="left" vertical="center" wrapText="1"/>
    </xf>
    <xf numFmtId="0" fontId="6" fillId="7" borderId="1" xfId="0" applyFont="1" applyFill="1" applyBorder="1" applyAlignment="1" applyProtection="1">
      <alignment horizontal="center"/>
      <protection hidden="1"/>
    </xf>
    <xf numFmtId="0" fontId="6" fillId="7" borderId="1" xfId="0" applyNumberFormat="1" applyFont="1" applyFill="1" applyBorder="1" applyAlignment="1" applyProtection="1">
      <alignment horizontal="center"/>
      <protection hidden="1"/>
    </xf>
    <xf numFmtId="0" fontId="20" fillId="2" borderId="12" xfId="0" applyFont="1" applyFill="1" applyBorder="1" applyAlignment="1">
      <alignment horizontal="left" wrapText="1"/>
    </xf>
    <xf numFmtId="0" fontId="20" fillId="2" borderId="72" xfId="0" applyFont="1" applyFill="1" applyBorder="1" applyAlignment="1">
      <alignment horizontal="left" wrapText="1"/>
    </xf>
    <xf numFmtId="0" fontId="20" fillId="2" borderId="13" xfId="0" applyFont="1" applyFill="1" applyBorder="1" applyAlignment="1">
      <alignment horizontal="left" wrapText="1"/>
    </xf>
    <xf numFmtId="0" fontId="6" fillId="7" borderId="1" xfId="0" applyFont="1" applyFill="1" applyBorder="1" applyAlignment="1" applyProtection="1">
      <alignment horizontal="center" vertical="center" wrapText="1"/>
      <protection hidden="1"/>
    </xf>
    <xf numFmtId="9" fontId="12" fillId="0" borderId="0" xfId="7" applyFont="1" applyFill="1" applyBorder="1" applyAlignment="1" applyProtection="1">
      <alignment horizontal="center" wrapText="1"/>
      <protection locked="0"/>
    </xf>
    <xf numFmtId="49" fontId="4" fillId="3" borderId="10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23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25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Border="1" applyAlignment="1" applyProtection="1">
      <alignment horizontal="center" wrapText="1"/>
    </xf>
    <xf numFmtId="0" fontId="4" fillId="4" borderId="10" xfId="0" applyFont="1" applyFill="1" applyBorder="1" applyAlignment="1" applyProtection="1">
      <alignment horizontal="center" vertical="center"/>
    </xf>
    <xf numFmtId="0" fontId="4" fillId="4" borderId="25" xfId="0" applyFont="1" applyFill="1" applyBorder="1" applyAlignment="1" applyProtection="1">
      <alignment horizontal="center" vertical="center"/>
    </xf>
    <xf numFmtId="166" fontId="19" fillId="2" borderId="67" xfId="0" applyNumberFormat="1" applyFont="1" applyFill="1" applyBorder="1" applyAlignment="1" applyProtection="1">
      <alignment horizontal="right"/>
      <protection hidden="1"/>
    </xf>
    <xf numFmtId="166" fontId="19" fillId="2" borderId="62" xfId="0" applyNumberFormat="1" applyFont="1" applyFill="1" applyBorder="1" applyAlignment="1" applyProtection="1">
      <alignment horizontal="right"/>
      <protection hidden="1"/>
    </xf>
    <xf numFmtId="166" fontId="20" fillId="2" borderId="61" xfId="0" applyNumberFormat="1" applyFont="1" applyFill="1" applyBorder="1" applyAlignment="1" applyProtection="1">
      <alignment horizontal="right"/>
      <protection hidden="1"/>
    </xf>
    <xf numFmtId="166" fontId="20" fillId="2" borderId="40" xfId="0" applyNumberFormat="1" applyFont="1" applyFill="1" applyBorder="1" applyAlignment="1" applyProtection="1">
      <alignment horizontal="right"/>
      <protection hidden="1"/>
    </xf>
    <xf numFmtId="166" fontId="17" fillId="2" borderId="1" xfId="0" applyNumberFormat="1" applyFont="1" applyFill="1" applyBorder="1" applyAlignment="1" applyProtection="1">
      <alignment horizontal="right"/>
      <protection hidden="1"/>
    </xf>
    <xf numFmtId="0" fontId="0" fillId="0" borderId="0" xfId="0" applyBorder="1" applyAlignment="1" applyProtection="1">
      <alignment horizontal="left" vertical="center" wrapText="1"/>
    </xf>
    <xf numFmtId="170" fontId="0" fillId="3" borderId="10" xfId="0" applyNumberFormat="1" applyFill="1" applyBorder="1" applyAlignment="1" applyProtection="1">
      <alignment horizontal="center" vertical="center"/>
      <protection locked="0"/>
    </xf>
    <xf numFmtId="170" fontId="0" fillId="3" borderId="25" xfId="0" applyNumberFormat="1" applyFill="1" applyBorder="1" applyAlignment="1" applyProtection="1">
      <alignment horizontal="center" vertical="center"/>
      <protection locked="0"/>
    </xf>
    <xf numFmtId="0" fontId="6" fillId="7" borderId="43" xfId="0" applyFont="1" applyFill="1" applyBorder="1" applyAlignment="1">
      <alignment horizontal="left" wrapText="1"/>
    </xf>
    <xf numFmtId="0" fontId="6" fillId="7" borderId="42" xfId="0" applyFont="1" applyFill="1" applyBorder="1" applyAlignment="1">
      <alignment horizontal="left" wrapText="1"/>
    </xf>
    <xf numFmtId="0" fontId="6" fillId="7" borderId="44" xfId="0" applyFont="1" applyFill="1" applyBorder="1" applyAlignment="1">
      <alignment horizontal="left" wrapText="1"/>
    </xf>
    <xf numFmtId="0" fontId="4" fillId="7" borderId="10" xfId="0" applyFont="1" applyFill="1" applyBorder="1" applyAlignment="1">
      <alignment horizontal="left" vertical="center"/>
    </xf>
    <xf numFmtId="0" fontId="4" fillId="7" borderId="23" xfId="0" applyFont="1" applyFill="1" applyBorder="1" applyAlignment="1">
      <alignment horizontal="left" vertical="center"/>
    </xf>
    <xf numFmtId="0" fontId="4" fillId="7" borderId="25" xfId="0" applyFont="1" applyFill="1" applyBorder="1" applyAlignment="1">
      <alignment horizontal="left" vertical="center"/>
    </xf>
    <xf numFmtId="166" fontId="17" fillId="2" borderId="8" xfId="0" applyNumberFormat="1" applyFont="1" applyFill="1" applyBorder="1" applyAlignment="1" applyProtection="1">
      <alignment horizontal="right"/>
      <protection hidden="1"/>
    </xf>
    <xf numFmtId="166" fontId="17" fillId="2" borderId="29" xfId="0" applyNumberFormat="1" applyFont="1" applyFill="1" applyBorder="1" applyAlignment="1" applyProtection="1">
      <alignment horizontal="right"/>
      <protection hidden="1"/>
    </xf>
    <xf numFmtId="0" fontId="0" fillId="0" borderId="28" xfId="0" applyFont="1" applyBorder="1" applyAlignment="1" applyProtection="1">
      <alignment horizontal="left" vertical="center" wrapText="1"/>
    </xf>
    <xf numFmtId="166" fontId="6" fillId="4" borderId="10" xfId="0" applyNumberFormat="1" applyFont="1" applyFill="1" applyBorder="1" applyAlignment="1" applyProtection="1">
      <alignment horizontal="left" vertical="center" wrapText="1"/>
    </xf>
    <xf numFmtId="166" fontId="6" fillId="4" borderId="23" xfId="0" applyNumberFormat="1" applyFont="1" applyFill="1" applyBorder="1" applyAlignment="1" applyProtection="1">
      <alignment horizontal="left" vertical="center" wrapText="1"/>
    </xf>
    <xf numFmtId="0" fontId="7" fillId="2" borderId="70" xfId="0" applyFont="1" applyFill="1" applyBorder="1" applyAlignment="1" applyProtection="1">
      <alignment horizontal="left" vertical="center" wrapText="1"/>
    </xf>
    <xf numFmtId="0" fontId="7" fillId="2" borderId="73" xfId="0" applyFont="1" applyFill="1" applyBorder="1" applyAlignment="1" applyProtection="1">
      <alignment horizontal="left" vertical="center" wrapText="1"/>
    </xf>
    <xf numFmtId="166" fontId="17" fillId="2" borderId="3" xfId="0" applyNumberFormat="1" applyFont="1" applyFill="1" applyBorder="1" applyAlignment="1" applyProtection="1">
      <alignment horizontal="right"/>
      <protection hidden="1"/>
    </xf>
    <xf numFmtId="0" fontId="20" fillId="2" borderId="1" xfId="0" applyFont="1" applyFill="1" applyBorder="1" applyAlignment="1" applyProtection="1">
      <alignment horizontal="center" vertical="center" wrapText="1"/>
      <protection hidden="1"/>
    </xf>
    <xf numFmtId="15" fontId="15" fillId="0" borderId="43" xfId="0" applyNumberFormat="1" applyFont="1" applyFill="1" applyBorder="1" applyAlignment="1" applyProtection="1">
      <alignment horizontal="center" vertical="center" wrapText="1"/>
    </xf>
    <xf numFmtId="15" fontId="15" fillId="0" borderId="42" xfId="0" applyNumberFormat="1" applyFont="1" applyFill="1" applyBorder="1" applyAlignment="1" applyProtection="1">
      <alignment horizontal="center" vertical="center" wrapText="1"/>
    </xf>
    <xf numFmtId="15" fontId="15" fillId="0" borderId="44" xfId="0" applyNumberFormat="1" applyFont="1" applyFill="1" applyBorder="1" applyAlignment="1" applyProtection="1">
      <alignment horizontal="center" vertical="center" wrapText="1"/>
    </xf>
    <xf numFmtId="15" fontId="15" fillId="0" borderId="24" xfId="0" applyNumberFormat="1" applyFont="1" applyFill="1" applyBorder="1" applyAlignment="1" applyProtection="1">
      <alignment horizontal="center" vertical="center" wrapText="1"/>
    </xf>
    <xf numFmtId="15" fontId="15" fillId="0" borderId="0" xfId="0" applyNumberFormat="1" applyFont="1" applyFill="1" applyBorder="1" applyAlignment="1" applyProtection="1">
      <alignment horizontal="center" vertical="center" wrapText="1"/>
    </xf>
    <xf numFmtId="15" fontId="15" fillId="0" borderId="28" xfId="0" applyNumberFormat="1" applyFont="1" applyFill="1" applyBorder="1" applyAlignment="1" applyProtection="1">
      <alignment horizontal="center" vertical="center" wrapText="1"/>
    </xf>
    <xf numFmtId="15" fontId="15" fillId="0" borderId="45" xfId="0" applyNumberFormat="1" applyFont="1" applyFill="1" applyBorder="1" applyAlignment="1" applyProtection="1">
      <alignment horizontal="center" vertical="center" wrapText="1"/>
    </xf>
    <xf numFmtId="15" fontId="15" fillId="0" borderId="7" xfId="0" applyNumberFormat="1" applyFont="1" applyFill="1" applyBorder="1" applyAlignment="1" applyProtection="1">
      <alignment horizontal="center" vertical="center" wrapText="1"/>
    </xf>
    <xf numFmtId="15" fontId="15" fillId="0" borderId="46" xfId="0" applyNumberFormat="1" applyFont="1" applyFill="1" applyBorder="1" applyAlignment="1" applyProtection="1">
      <alignment horizontal="center" vertical="center" wrapText="1"/>
    </xf>
    <xf numFmtId="0" fontId="0" fillId="0" borderId="34" xfId="0" applyFont="1" applyFill="1" applyBorder="1" applyAlignment="1" applyProtection="1">
      <alignment horizontal="center" wrapText="1"/>
      <protection locked="0"/>
    </xf>
    <xf numFmtId="0" fontId="0" fillId="0" borderId="38" xfId="0" applyFont="1" applyFill="1" applyBorder="1" applyAlignment="1" applyProtection="1">
      <alignment horizontal="center" wrapText="1"/>
      <protection locked="0"/>
    </xf>
    <xf numFmtId="0" fontId="0" fillId="0" borderId="41" xfId="0" applyFont="1" applyFill="1" applyBorder="1" applyAlignment="1" applyProtection="1">
      <alignment horizontal="center" wrapText="1"/>
      <protection locked="0"/>
    </xf>
    <xf numFmtId="0" fontId="0" fillId="8" borderId="71" xfId="0" applyFont="1" applyFill="1" applyBorder="1" applyAlignment="1" applyProtection="1">
      <alignment horizontal="center" vertical="center" wrapText="1"/>
      <protection hidden="1"/>
    </xf>
    <xf numFmtId="0" fontId="0" fillId="8" borderId="62" xfId="0" applyFont="1" applyFill="1" applyBorder="1" applyAlignment="1" applyProtection="1">
      <alignment horizontal="center" vertical="center" wrapText="1"/>
      <protection hidden="1"/>
    </xf>
    <xf numFmtId="0" fontId="0" fillId="8" borderId="41" xfId="0" applyFont="1" applyFill="1" applyBorder="1" applyAlignment="1" applyProtection="1">
      <alignment horizontal="center" vertical="center" wrapText="1"/>
      <protection hidden="1"/>
    </xf>
    <xf numFmtId="166" fontId="20" fillId="6" borderId="34" xfId="0" applyNumberFormat="1" applyFont="1" applyFill="1" applyBorder="1" applyAlignment="1" applyProtection="1">
      <alignment horizontal="right"/>
      <protection hidden="1"/>
    </xf>
    <xf numFmtId="166" fontId="20" fillId="6" borderId="41" xfId="0" applyNumberFormat="1" applyFont="1" applyFill="1" applyBorder="1" applyAlignment="1" applyProtection="1">
      <alignment horizontal="right"/>
      <protection hidden="1"/>
    </xf>
    <xf numFmtId="166" fontId="19" fillId="2" borderId="45" xfId="0" applyNumberFormat="1" applyFont="1" applyFill="1" applyBorder="1" applyAlignment="1" applyProtection="1">
      <alignment horizontal="right"/>
      <protection hidden="1"/>
    </xf>
    <xf numFmtId="166" fontId="19" fillId="2" borderId="69" xfId="0" applyNumberFormat="1" applyFont="1" applyFill="1" applyBorder="1" applyAlignment="1" applyProtection="1">
      <alignment horizontal="right"/>
      <protection hidden="1"/>
    </xf>
    <xf numFmtId="0" fontId="4" fillId="7" borderId="30" xfId="0" applyFont="1" applyFill="1" applyBorder="1" applyAlignment="1" applyProtection="1">
      <alignment horizontal="center" vertical="center" wrapText="1"/>
      <protection hidden="1"/>
    </xf>
    <xf numFmtId="0" fontId="4" fillId="7" borderId="35" xfId="0" applyFont="1" applyFill="1" applyBorder="1" applyAlignment="1" applyProtection="1">
      <alignment horizontal="center" vertical="center" wrapText="1"/>
      <protection hidden="1"/>
    </xf>
    <xf numFmtId="0" fontId="4" fillId="7" borderId="15" xfId="0" applyFont="1" applyFill="1" applyBorder="1" applyAlignment="1" applyProtection="1">
      <alignment horizontal="center" vertical="center" wrapText="1"/>
    </xf>
    <xf numFmtId="0" fontId="4" fillId="7" borderId="21" xfId="0" applyFont="1" applyFill="1" applyBorder="1" applyAlignment="1" applyProtection="1">
      <alignment horizontal="center" vertical="center" wrapText="1"/>
    </xf>
    <xf numFmtId="0" fontId="6" fillId="7" borderId="30" xfId="0" applyFont="1" applyFill="1" applyBorder="1" applyAlignment="1" applyProtection="1">
      <alignment horizontal="center" vertical="center" wrapText="1"/>
    </xf>
    <xf numFmtId="0" fontId="6" fillId="7" borderId="35" xfId="0" applyFont="1" applyFill="1" applyBorder="1" applyAlignment="1" applyProtection="1">
      <alignment horizontal="center" vertical="center" wrapText="1"/>
    </xf>
    <xf numFmtId="0" fontId="4" fillId="7" borderId="30" xfId="0" applyFont="1" applyFill="1" applyBorder="1" applyAlignment="1" applyProtection="1">
      <alignment horizontal="center" vertical="center" wrapText="1"/>
    </xf>
    <xf numFmtId="0" fontId="4" fillId="7" borderId="35" xfId="0" applyFont="1" applyFill="1" applyBorder="1" applyAlignment="1" applyProtection="1">
      <alignment horizontal="center" vertical="center" wrapText="1"/>
    </xf>
    <xf numFmtId="0" fontId="5" fillId="0" borderId="43" xfId="0" applyFont="1" applyBorder="1" applyAlignment="1" applyProtection="1">
      <alignment horizontal="left" vertical="top"/>
      <protection locked="0"/>
    </xf>
    <xf numFmtId="0" fontId="5" fillId="0" borderId="42" xfId="0" applyFont="1" applyBorder="1" applyAlignment="1" applyProtection="1">
      <alignment horizontal="left" vertical="top"/>
      <protection locked="0"/>
    </xf>
    <xf numFmtId="0" fontId="5" fillId="0" borderId="44" xfId="0" applyFont="1" applyBorder="1" applyAlignment="1" applyProtection="1">
      <alignment horizontal="left" vertical="top"/>
      <protection locked="0"/>
    </xf>
    <xf numFmtId="0" fontId="5" fillId="0" borderId="24" xfId="0" applyFont="1" applyBorder="1" applyAlignment="1" applyProtection="1">
      <alignment horizontal="left" vertical="top"/>
      <protection locked="0"/>
    </xf>
    <xf numFmtId="0" fontId="5" fillId="0" borderId="0" xfId="0" applyFont="1" applyBorder="1" applyAlignment="1" applyProtection="1">
      <alignment horizontal="left" vertical="top"/>
      <protection locked="0"/>
    </xf>
    <xf numFmtId="0" fontId="5" fillId="0" borderId="28" xfId="0" applyFont="1" applyBorder="1" applyAlignment="1" applyProtection="1">
      <alignment horizontal="left" vertical="top"/>
      <protection locked="0"/>
    </xf>
    <xf numFmtId="0" fontId="5" fillId="0" borderId="45" xfId="0" applyFont="1" applyBorder="1" applyAlignment="1" applyProtection="1">
      <alignment horizontal="left" vertical="top"/>
      <protection locked="0"/>
    </xf>
    <xf numFmtId="0" fontId="5" fillId="0" borderId="7" xfId="0" applyFont="1" applyBorder="1" applyAlignment="1" applyProtection="1">
      <alignment horizontal="left" vertical="top"/>
      <protection locked="0"/>
    </xf>
    <xf numFmtId="0" fontId="5" fillId="0" borderId="46" xfId="0" applyFont="1" applyBorder="1" applyAlignment="1" applyProtection="1">
      <alignment horizontal="left" vertical="top"/>
      <protection locked="0"/>
    </xf>
    <xf numFmtId="0" fontId="6" fillId="7" borderId="81" xfId="0" applyFont="1" applyFill="1" applyBorder="1" applyAlignment="1" applyProtection="1">
      <alignment horizontal="center" vertical="center" wrapText="1"/>
    </xf>
    <xf numFmtId="0" fontId="4" fillId="7" borderId="36" xfId="0" applyFont="1" applyFill="1" applyBorder="1" applyAlignment="1" applyProtection="1">
      <alignment horizontal="center" vertical="center" wrapText="1"/>
    </xf>
    <xf numFmtId="0" fontId="6" fillId="7" borderId="12" xfId="0" applyFont="1" applyFill="1" applyBorder="1" applyAlignment="1" applyProtection="1">
      <alignment horizontal="center" vertical="center" wrapText="1"/>
    </xf>
    <xf numFmtId="0" fontId="6" fillId="7" borderId="59" xfId="0" applyFont="1" applyFill="1" applyBorder="1" applyAlignment="1" applyProtection="1">
      <alignment horizontal="center" vertical="center" wrapText="1"/>
    </xf>
    <xf numFmtId="0" fontId="6" fillId="7" borderId="81" xfId="0" applyFont="1" applyFill="1" applyBorder="1" applyAlignment="1" applyProtection="1">
      <alignment horizontal="center" vertical="center" wrapText="1"/>
      <protection hidden="1"/>
    </xf>
    <xf numFmtId="0" fontId="4" fillId="7" borderId="36" xfId="0" applyFont="1" applyFill="1" applyBorder="1" applyAlignment="1" applyProtection="1">
      <alignment horizontal="center" vertical="center" wrapText="1"/>
      <protection hidden="1"/>
    </xf>
    <xf numFmtId="0" fontId="8" fillId="3" borderId="37" xfId="0" applyFont="1" applyFill="1" applyBorder="1" applyAlignment="1" applyProtection="1">
      <alignment horizontal="left" wrapText="1" indent="25"/>
    </xf>
    <xf numFmtId="0" fontId="9" fillId="3" borderId="37" xfId="0" applyFont="1" applyFill="1" applyBorder="1" applyAlignment="1" applyProtection="1">
      <alignment horizontal="left" wrapText="1" indent="25"/>
    </xf>
    <xf numFmtId="166" fontId="6" fillId="7" borderId="10" xfId="0" applyNumberFormat="1" applyFont="1" applyFill="1" applyBorder="1" applyAlignment="1" applyProtection="1">
      <alignment horizontal="center" vertical="center" wrapText="1"/>
    </xf>
    <xf numFmtId="166" fontId="6" fillId="7" borderId="25" xfId="0" applyNumberFormat="1" applyFont="1" applyFill="1" applyBorder="1" applyAlignment="1" applyProtection="1">
      <alignment horizontal="center" vertical="center" wrapText="1"/>
    </xf>
    <xf numFmtId="166" fontId="19" fillId="2" borderId="23" xfId="0" applyNumberFormat="1" applyFont="1" applyFill="1" applyBorder="1" applyAlignment="1" applyProtection="1">
      <alignment horizontal="center" vertical="center" wrapText="1"/>
      <protection hidden="1"/>
    </xf>
    <xf numFmtId="166" fontId="6" fillId="7" borderId="23" xfId="0" applyNumberFormat="1" applyFont="1" applyFill="1" applyBorder="1" applyAlignment="1" applyProtection="1">
      <alignment horizontal="center" vertical="center" wrapText="1"/>
    </xf>
    <xf numFmtId="44" fontId="4" fillId="7" borderId="10" xfId="0" applyNumberFormat="1" applyFont="1" applyFill="1" applyBorder="1" applyAlignment="1" applyProtection="1">
      <alignment horizontal="center" vertical="center"/>
    </xf>
    <xf numFmtId="44" fontId="4" fillId="7" borderId="25" xfId="0" applyNumberFormat="1" applyFont="1" applyFill="1" applyBorder="1" applyAlignment="1" applyProtection="1">
      <alignment horizontal="center" vertical="center"/>
    </xf>
    <xf numFmtId="44" fontId="4" fillId="7" borderId="10" xfId="1" applyFont="1" applyFill="1" applyBorder="1" applyAlignment="1" applyProtection="1">
      <alignment horizontal="center" vertical="center"/>
    </xf>
    <xf numFmtId="44" fontId="4" fillId="7" borderId="25" xfId="1" applyFont="1" applyFill="1" applyBorder="1" applyAlignment="1" applyProtection="1">
      <alignment horizontal="center" vertical="center"/>
    </xf>
    <xf numFmtId="0" fontId="21" fillId="2" borderId="10" xfId="0" applyNumberFormat="1" applyFont="1" applyFill="1" applyBorder="1" applyAlignment="1" applyProtection="1">
      <alignment horizontal="center" wrapText="1"/>
      <protection hidden="1"/>
    </xf>
    <xf numFmtId="0" fontId="21" fillId="2" borderId="23" xfId="0" applyNumberFormat="1" applyFont="1" applyFill="1" applyBorder="1" applyAlignment="1" applyProtection="1">
      <alignment horizontal="center" wrapText="1"/>
      <protection hidden="1"/>
    </xf>
    <xf numFmtId="0" fontId="21" fillId="2" borderId="25" xfId="0" applyNumberFormat="1" applyFont="1" applyFill="1" applyBorder="1" applyAlignment="1" applyProtection="1">
      <alignment horizontal="center" wrapText="1"/>
      <protection hidden="1"/>
    </xf>
    <xf numFmtId="44" fontId="4" fillId="7" borderId="23" xfId="1" applyFont="1" applyFill="1" applyBorder="1" applyAlignment="1" applyProtection="1">
      <alignment horizontal="center" vertical="center"/>
    </xf>
    <xf numFmtId="0" fontId="16" fillId="0" borderId="43" xfId="0" applyFont="1" applyFill="1" applyBorder="1" applyAlignment="1" applyProtection="1">
      <alignment horizontal="center" vertical="center" wrapText="1"/>
    </xf>
    <xf numFmtId="0" fontId="16" fillId="0" borderId="42" xfId="0" applyFont="1" applyFill="1" applyBorder="1" applyAlignment="1" applyProtection="1">
      <alignment horizontal="center" vertical="center" wrapText="1"/>
    </xf>
    <xf numFmtId="0" fontId="16" fillId="0" borderId="44" xfId="0" applyFont="1" applyFill="1" applyBorder="1" applyAlignment="1" applyProtection="1">
      <alignment horizontal="center" vertical="center" wrapText="1"/>
    </xf>
    <xf numFmtId="0" fontId="16" fillId="0" borderId="45" xfId="0" applyFont="1" applyFill="1" applyBorder="1" applyAlignment="1" applyProtection="1">
      <alignment horizontal="center" vertical="center" wrapText="1"/>
    </xf>
    <xf numFmtId="0" fontId="16" fillId="0" borderId="7" xfId="0" applyFont="1" applyFill="1" applyBorder="1" applyAlignment="1" applyProtection="1">
      <alignment horizontal="center" vertical="center" wrapText="1"/>
    </xf>
    <xf numFmtId="0" fontId="16" fillId="0" borderId="46" xfId="0" applyFont="1" applyFill="1" applyBorder="1" applyAlignment="1" applyProtection="1">
      <alignment horizontal="center" vertical="center" wrapText="1"/>
    </xf>
    <xf numFmtId="0" fontId="20" fillId="2" borderId="10" xfId="0" applyNumberFormat="1" applyFont="1" applyFill="1" applyBorder="1" applyAlignment="1" applyProtection="1">
      <alignment horizontal="center"/>
      <protection hidden="1"/>
    </xf>
    <xf numFmtId="0" fontId="20" fillId="2" borderId="23" xfId="0" applyNumberFormat="1" applyFont="1" applyFill="1" applyBorder="1" applyAlignment="1" applyProtection="1">
      <alignment horizontal="center"/>
      <protection hidden="1"/>
    </xf>
    <xf numFmtId="0" fontId="20" fillId="2" borderId="25" xfId="0" applyNumberFormat="1" applyFont="1" applyFill="1" applyBorder="1" applyAlignment="1" applyProtection="1">
      <alignment horizontal="center"/>
      <protection hidden="1"/>
    </xf>
    <xf numFmtId="0" fontId="4" fillId="7" borderId="2" xfId="0" applyFont="1" applyFill="1" applyBorder="1" applyAlignment="1" applyProtection="1">
      <alignment horizontal="center" wrapText="1"/>
    </xf>
    <xf numFmtId="0" fontId="4" fillId="7" borderId="6" xfId="0" applyFont="1" applyFill="1" applyBorder="1" applyAlignment="1" applyProtection="1">
      <alignment horizontal="center" wrapText="1"/>
    </xf>
    <xf numFmtId="0" fontId="4" fillId="7" borderId="5" xfId="0" applyFont="1" applyFill="1" applyBorder="1" applyAlignment="1" applyProtection="1">
      <alignment horizontal="center" wrapText="1"/>
    </xf>
    <xf numFmtId="0" fontId="4" fillId="7" borderId="2" xfId="0" applyFont="1" applyFill="1" applyBorder="1" applyAlignment="1" applyProtection="1">
      <alignment horizontal="left"/>
    </xf>
    <xf numFmtId="0" fontId="4" fillId="7" borderId="6" xfId="0" applyFont="1" applyFill="1" applyBorder="1" applyAlignment="1" applyProtection="1">
      <alignment horizontal="left"/>
    </xf>
    <xf numFmtId="0" fontId="4" fillId="7" borderId="5" xfId="0" applyFont="1" applyFill="1" applyBorder="1" applyAlignment="1" applyProtection="1">
      <alignment horizontal="left"/>
    </xf>
    <xf numFmtId="0" fontId="13" fillId="0" borderId="0" xfId="0" applyFont="1" applyAlignment="1" applyProtection="1">
      <alignment horizontal="center"/>
      <protection hidden="1"/>
    </xf>
  </cellXfs>
  <cellStyles count="8">
    <cellStyle name="Comma" xfId="2" builtinId="3"/>
    <cellStyle name="Comma 2" xfId="3" xr:uid="{00000000-0005-0000-0000-000001000000}"/>
    <cellStyle name="Comma 3" xfId="4" xr:uid="{00000000-0005-0000-0000-000002000000}"/>
    <cellStyle name="Currency" xfId="1" builtinId="4"/>
    <cellStyle name="Currency 2" xfId="5" xr:uid="{00000000-0005-0000-0000-000004000000}"/>
    <cellStyle name="Normal" xfId="0" builtinId="0"/>
    <cellStyle name="Normal 2" xfId="6" xr:uid="{00000000-0005-0000-0000-000006000000}"/>
    <cellStyle name="Per cent" xfId="7" builtinId="5"/>
  </cellStyles>
  <dxfs count="18"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b/>
        <i val="0"/>
        <color theme="5"/>
      </font>
      <fill>
        <patternFill>
          <bgColor theme="5" tint="0.59996337778862885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b/>
        <i val="0"/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b/>
        <i val="0"/>
        <color auto="1"/>
      </font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auto="1"/>
      </font>
      <fill>
        <patternFill patternType="solid">
          <bgColor rgb="FFFFFFD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9" defaultPivotStyle="PivotStyleLight16">
    <tableStyle name="MySqlDefault" pivot="0" table="0" count="0" xr9:uid="{00000000-0011-0000-FFFF-FFFF00000000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DD"/>
      <color rgb="FFFFFFE1"/>
      <color rgb="FFFFFF99"/>
      <color rgb="FF19A3DD"/>
      <color rgb="FF949494"/>
      <color rgb="FF717171"/>
      <color rgb="FF6666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1481667</xdr:colOff>
      <xdr:row>0</xdr:row>
      <xdr:rowOff>376767</xdr:rowOff>
    </xdr:to>
    <xdr:pic>
      <xdr:nvPicPr>
        <xdr:cNvPr id="3" name="Picture 2" descr="Mitacs letterhead _Vancouver.eps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0031" y="0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94192</xdr:colOff>
      <xdr:row>0</xdr:row>
      <xdr:rowOff>376767</xdr:rowOff>
    </xdr:to>
    <xdr:pic>
      <xdr:nvPicPr>
        <xdr:cNvPr id="2" name="Picture 1" descr="Mitacs letterhead _Vancouver.ep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0031" y="0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0</xdr:row>
      <xdr:rowOff>16935</xdr:rowOff>
    </xdr:from>
    <xdr:to>
      <xdr:col>2</xdr:col>
      <xdr:colOff>345016</xdr:colOff>
      <xdr:row>0</xdr:row>
      <xdr:rowOff>396877</xdr:rowOff>
    </xdr:to>
    <xdr:pic>
      <xdr:nvPicPr>
        <xdr:cNvPr id="2" name="Picture 1" descr="Mitacs letterhead _Vancouver.eps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6116" y="16935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2:E21"/>
  <sheetViews>
    <sheetView showGridLines="0" workbookViewId="0">
      <selection activeCell="P27" sqref="P27"/>
    </sheetView>
  </sheetViews>
  <sheetFormatPr defaultRowHeight="15"/>
  <sheetData>
    <row r="2" spans="1:5">
      <c r="B2" s="324" t="s">
        <v>0</v>
      </c>
      <c r="C2" s="324"/>
      <c r="D2" s="324"/>
      <c r="E2" s="324"/>
    </row>
    <row r="3" spans="1:5">
      <c r="A3" s="121" t="s">
        <v>1</v>
      </c>
    </row>
    <row r="4" spans="1:5">
      <c r="B4" s="120" t="s">
        <v>2</v>
      </c>
      <c r="C4" s="40"/>
    </row>
    <row r="5" spans="1:5">
      <c r="A5" s="316">
        <v>1</v>
      </c>
      <c r="B5" s="119" t="s">
        <v>3</v>
      </c>
    </row>
    <row r="6" spans="1:5">
      <c r="A6" s="316">
        <v>2</v>
      </c>
      <c r="B6" s="119" t="s">
        <v>4</v>
      </c>
    </row>
    <row r="7" spans="1:5">
      <c r="A7" s="316">
        <v>3</v>
      </c>
      <c r="B7" s="119" t="s">
        <v>5</v>
      </c>
    </row>
    <row r="8" spans="1:5">
      <c r="A8" s="316">
        <v>4</v>
      </c>
      <c r="B8" s="119" t="s">
        <v>6</v>
      </c>
    </row>
    <row r="9" spans="1:5">
      <c r="A9" s="316">
        <v>5</v>
      </c>
      <c r="B9" s="119" t="s">
        <v>7</v>
      </c>
    </row>
    <row r="10" spans="1:5">
      <c r="A10" s="316">
        <v>6</v>
      </c>
      <c r="B10" s="119" t="s">
        <v>8</v>
      </c>
    </row>
    <row r="11" spans="1:5">
      <c r="A11" s="316"/>
      <c r="B11" s="119"/>
    </row>
    <row r="12" spans="1:5">
      <c r="A12" s="316"/>
      <c r="B12" s="120" t="s">
        <v>9</v>
      </c>
      <c r="C12" s="40"/>
    </row>
    <row r="13" spans="1:5">
      <c r="A13" s="316">
        <v>7</v>
      </c>
      <c r="B13" s="119" t="s">
        <v>10</v>
      </c>
    </row>
    <row r="14" spans="1:5">
      <c r="A14" s="316">
        <v>8</v>
      </c>
      <c r="B14" s="119" t="s">
        <v>11</v>
      </c>
    </row>
    <row r="15" spans="1:5">
      <c r="A15" s="316">
        <v>9</v>
      </c>
      <c r="B15" s="119" t="s">
        <v>12</v>
      </c>
    </row>
    <row r="16" spans="1:5">
      <c r="A16" s="316"/>
    </row>
    <row r="17" spans="1:2">
      <c r="A17" s="316"/>
      <c r="B17" s="120" t="s">
        <v>13</v>
      </c>
    </row>
    <row r="18" spans="1:2">
      <c r="A18" s="316">
        <v>10</v>
      </c>
      <c r="B18" s="119" t="s">
        <v>14</v>
      </c>
    </row>
    <row r="19" spans="1:2">
      <c r="A19" s="316">
        <v>11</v>
      </c>
      <c r="B19" s="119" t="s">
        <v>15</v>
      </c>
    </row>
    <row r="20" spans="1:2">
      <c r="A20" s="316">
        <v>12</v>
      </c>
      <c r="B20" s="119" t="s">
        <v>16</v>
      </c>
    </row>
    <row r="21" spans="1:2">
      <c r="A21" s="316">
        <v>13</v>
      </c>
      <c r="B21" s="119" t="s">
        <v>17</v>
      </c>
    </row>
  </sheetData>
  <sheetProtection algorithmName="SHA-512" hashValue="iWWpad1yxNicHJvKFvXl9QLb0HXJGJoN2bx2BQxrZAZGGjqHDX4gmWjGoi/UTEUkUCHWWzvJvC7fD/JSEkUcqQ==" saltValue="hpCVUCBYLVS9K9Mn5PN90Q==" spinCount="100000" sheet="1" objects="1" scenarios="1"/>
  <mergeCells count="1">
    <mergeCell ref="B2:E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59999389629810485"/>
    <pageSetUpPr fitToPage="1"/>
  </sheetPr>
  <dimension ref="A1:AB117"/>
  <sheetViews>
    <sheetView showGridLines="0" tabSelected="1" topLeftCell="A4" zoomScaleNormal="100" workbookViewId="0">
      <selection activeCell="B16" sqref="B16"/>
    </sheetView>
  </sheetViews>
  <sheetFormatPr defaultColWidth="0" defaultRowHeight="15"/>
  <cols>
    <col min="1" max="1" width="3.7109375" style="8" customWidth="1"/>
    <col min="2" max="2" width="26.5703125" style="6" customWidth="1"/>
    <col min="3" max="3" width="18.140625" style="6" customWidth="1"/>
    <col min="4" max="4" width="25.140625" style="6" customWidth="1"/>
    <col min="5" max="6" width="20.7109375" style="6" customWidth="1"/>
    <col min="7" max="7" width="26.7109375" style="6" customWidth="1"/>
    <col min="8" max="8" width="15.42578125" style="6" customWidth="1"/>
    <col min="9" max="13" width="18.7109375" style="6" customWidth="1"/>
    <col min="14" max="17" width="18.7109375" style="8" customWidth="1"/>
    <col min="18" max="18" width="23.7109375" style="8" customWidth="1"/>
    <col min="19" max="19" width="32.28515625" style="8" customWidth="1"/>
    <col min="20" max="24" width="0" style="8" hidden="1" customWidth="1"/>
    <col min="25" max="25" width="0" style="9" hidden="1" customWidth="1"/>
    <col min="26" max="28" width="0" style="8" hidden="1" customWidth="1"/>
    <col min="29" max="16384" width="10.7109375" style="8" hidden="1"/>
  </cols>
  <sheetData>
    <row r="1" spans="1:25" s="207" customFormat="1" ht="33.75" customHeight="1" thickBot="1">
      <c r="A1" s="209"/>
      <c r="B1" s="313" t="s">
        <v>18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114"/>
      <c r="P1" s="214" t="s">
        <v>19</v>
      </c>
      <c r="Q1" s="223"/>
      <c r="R1" s="210" t="s">
        <v>20</v>
      </c>
      <c r="S1" s="114"/>
      <c r="Y1" s="208"/>
    </row>
    <row r="2" spans="1:25" ht="15" customHeight="1" thickTop="1" thickBot="1">
      <c r="F2" s="7"/>
      <c r="G2" s="7"/>
      <c r="H2" s="7"/>
      <c r="I2" s="7"/>
    </row>
    <row r="3" spans="1:25" ht="30" customHeight="1" thickBot="1">
      <c r="B3" s="27" t="s">
        <v>21</v>
      </c>
      <c r="C3" s="55"/>
      <c r="D3" s="372"/>
      <c r="E3" s="373"/>
      <c r="F3" s="374"/>
      <c r="G3" s="54"/>
      <c r="H3" s="54"/>
      <c r="I3" s="76" t="s">
        <v>22</v>
      </c>
      <c r="J3" s="222" t="s">
        <v>23</v>
      </c>
      <c r="K3" s="331" t="s">
        <v>24</v>
      </c>
      <c r="L3" s="394"/>
      <c r="M3" s="354" t="s">
        <v>25</v>
      </c>
      <c r="N3" s="355"/>
      <c r="O3" s="384"/>
      <c r="P3" s="385"/>
      <c r="Q3" s="331" t="s">
        <v>26</v>
      </c>
      <c r="R3" s="332"/>
      <c r="S3" s="332"/>
    </row>
    <row r="4" spans="1:25" ht="30" customHeight="1" thickBot="1">
      <c r="B4" s="395" t="s">
        <v>27</v>
      </c>
      <c r="C4" s="396"/>
      <c r="D4" s="372"/>
      <c r="E4" s="373"/>
      <c r="F4" s="374"/>
      <c r="G4" s="65"/>
      <c r="H4" s="301"/>
      <c r="M4" s="354" t="s">
        <v>28</v>
      </c>
      <c r="N4" s="355"/>
      <c r="O4" s="352" t="str">
        <f>IF(ISBLANK(O3),"",O3+80)</f>
        <v/>
      </c>
      <c r="P4" s="353"/>
      <c r="Q4" s="383" t="s">
        <v>29</v>
      </c>
      <c r="R4" s="383"/>
    </row>
    <row r="5" spans="1:25" ht="30" customHeight="1" thickBot="1">
      <c r="B5" s="395" t="s">
        <v>30</v>
      </c>
      <c r="C5" s="396"/>
      <c r="D5" s="372"/>
      <c r="E5" s="373"/>
      <c r="F5" s="374"/>
      <c r="G5" s="65"/>
      <c r="H5" s="301"/>
      <c r="I5" s="64"/>
      <c r="J5" s="66"/>
      <c r="M5" s="354" t="s">
        <v>31</v>
      </c>
      <c r="N5" s="355"/>
      <c r="O5" s="352" t="str">
        <f>IF(ISBLANK(O3),"",O3+120)</f>
        <v/>
      </c>
      <c r="P5" s="353"/>
    </row>
    <row r="6" spans="1:25" ht="30" customHeight="1" thickBot="1">
      <c r="B6" s="395" t="s">
        <v>32</v>
      </c>
      <c r="C6" s="396"/>
      <c r="D6" s="372"/>
      <c r="E6" s="373"/>
      <c r="F6" s="374"/>
      <c r="G6" s="65"/>
      <c r="H6" s="301"/>
      <c r="I6" s="64"/>
      <c r="M6" s="375" t="s">
        <v>33</v>
      </c>
      <c r="N6" s="375"/>
      <c r="O6" s="375"/>
      <c r="P6" s="375"/>
    </row>
    <row r="7" spans="1:25" ht="15" customHeight="1" thickBot="1">
      <c r="B7" s="8"/>
      <c r="D7" s="12"/>
      <c r="E7" s="11"/>
      <c r="F7" s="13"/>
      <c r="H7" s="301"/>
      <c r="O7" s="401" t="s">
        <v>34</v>
      </c>
      <c r="P7" s="402"/>
      <c r="Q7" s="403"/>
    </row>
    <row r="8" spans="1:25" s="14" customFormat="1" ht="30.75" customHeight="1" thickBot="1">
      <c r="B8" s="333" t="s">
        <v>35</v>
      </c>
      <c r="C8" s="334"/>
      <c r="D8" s="333" t="s">
        <v>36</v>
      </c>
      <c r="E8" s="334"/>
      <c r="F8" s="333" t="s">
        <v>37</v>
      </c>
      <c r="G8" s="334"/>
      <c r="H8" s="301"/>
      <c r="J8" s="376" t="s">
        <v>38</v>
      </c>
      <c r="K8" s="377"/>
      <c r="L8" s="376" t="s">
        <v>39</v>
      </c>
      <c r="M8" s="377"/>
      <c r="O8" s="404"/>
      <c r="P8" s="405"/>
      <c r="Q8" s="406"/>
      <c r="R8" s="8"/>
      <c r="S8" s="14" t="s">
        <v>40</v>
      </c>
    </row>
    <row r="9" spans="1:25" ht="29.25" customHeight="1" thickBot="1">
      <c r="B9" s="327">
        <f ca="1">SUM(D9:G9)</f>
        <v>0</v>
      </c>
      <c r="C9" s="328"/>
      <c r="D9" s="327">
        <f ca="1">ROUND('Detailed Budget'!O37+'Detailed Budget'!O63+'Detailed Budget'!O89+'Detailed Budget'!O115+'Detailed Budget'!O141+'Detailed Budget'!O167+'Detailed Budget'!O193+'Detailed Budget'!O219+'Detailed Budget'!O245,2)</f>
        <v>0</v>
      </c>
      <c r="E9" s="328"/>
      <c r="F9" s="327">
        <f ca="1">'Detailed Budget'!P37+'Detailed Budget'!P63+'Detailed Budget'!P89+'Detailed Budget'!P115+'Detailed Budget'!P141+'Detailed Budget'!P167+'Detailed Budget'!P193+'Detailed Budget'!P219+'Detailed Budget'!P245</f>
        <v>0</v>
      </c>
      <c r="G9" s="328"/>
      <c r="H9" s="301"/>
      <c r="J9" s="327">
        <f>(SUMIF('Detailed Budget'!$K$17:$K$246,"University Co-Funded (AB)",'Detailed Budget'!$H$17:$H$246)*3000)+(SUMIF('Detailed Budget'!$K$17:$K$246,"University Co-Funded (QC)",'Detailed Budget'!$H$17:$H$246)*4000)</f>
        <v>0</v>
      </c>
      <c r="K9" s="328"/>
      <c r="L9" s="327">
        <f>(SUMIF('Detailed Budget'!$K$17:$K$246,"Industry Co-Funded (AB)",'Detailed Budget'!$H$17:$H$246)*3000)+(SUMIF('Detailed Budget'!$K$17:$K$246,"Industry Co-Funded (QC)",'Detailed Budget'!$H$17:$H$246)*4000)</f>
        <v>0</v>
      </c>
      <c r="M9" s="328"/>
      <c r="O9" s="404"/>
      <c r="P9" s="405"/>
      <c r="Q9" s="406"/>
    </row>
    <row r="10" spans="1:25" ht="15" customHeight="1" thickBot="1">
      <c r="B10" s="56"/>
      <c r="C10" s="56"/>
      <c r="D10" s="56"/>
      <c r="E10" s="56"/>
      <c r="F10" s="56"/>
      <c r="G10" s="56"/>
      <c r="H10" s="301"/>
      <c r="O10" s="404"/>
      <c r="P10" s="405"/>
      <c r="Q10" s="406"/>
    </row>
    <row r="11" spans="1:25" ht="29.25" customHeight="1" thickBot="1">
      <c r="B11" s="325" t="s">
        <v>41</v>
      </c>
      <c r="C11" s="326"/>
      <c r="D11" s="325" t="s">
        <v>42</v>
      </c>
      <c r="E11" s="326"/>
      <c r="F11" s="329" t="s">
        <v>43</v>
      </c>
      <c r="G11" s="330"/>
      <c r="H11" s="301"/>
      <c r="J11" s="57" t="s">
        <v>44</v>
      </c>
      <c r="K11" s="57" t="s">
        <v>45</v>
      </c>
      <c r="L11" s="57" t="s">
        <v>46</v>
      </c>
      <c r="M11" s="57" t="s">
        <v>47</v>
      </c>
      <c r="O11" s="404"/>
      <c r="P11" s="405"/>
      <c r="Q11" s="406"/>
    </row>
    <row r="12" spans="1:25" ht="29.25" customHeight="1" thickBot="1">
      <c r="B12" s="327">
        <f ca="1">ROUND(SUM('Detailed Budget'!R37,'Detailed Budget'!R63,'Detailed Budget'!R89,'Detailed Budget'!R115,'Detailed Budget'!R141,'Detailed Budget'!R167,'Detailed Budget'!R193,'Detailed Budget'!R219,'Detailed Budget'!R245),2)</f>
        <v>0</v>
      </c>
      <c r="C12" s="328"/>
      <c r="D12" s="327">
        <f>SUM('Detailed Budget'!S37,'Detailed Budget'!S63,'Detailed Budget'!S89,'Detailed Budget'!S115,'Detailed Budget'!S141,'Detailed Budget'!S167,'Detailed Budget'!S193,'Detailed Budget'!S219,'Detailed Budget'!S245)</f>
        <v>0</v>
      </c>
      <c r="E12" s="328"/>
      <c r="F12" s="327">
        <f ca="1">SUM('Detailed Budget'!T37,'Detailed Budget'!T63,'Detailed Budget'!T89,'Detailed Budget'!T115,'Detailed Budget'!T141,'Detailed Budget'!T167,'Detailed Budget'!T193,'Detailed Budget'!T219,'Detailed Budget'!T245)</f>
        <v>0</v>
      </c>
      <c r="G12" s="328"/>
      <c r="H12" s="301"/>
      <c r="J12" s="226">
        <f>R36</f>
        <v>0</v>
      </c>
      <c r="K12" s="226">
        <f>J12-L12</f>
        <v>0</v>
      </c>
      <c r="L12" s="226">
        <f>SUMIF(B16:B35,"*TBD*",R16:R35)</f>
        <v>0</v>
      </c>
      <c r="M12" s="226">
        <f>IF(Q36&gt;=1,"5 Year",IF(P36&gt;=1,"4 Year",IF(O36&gt;=1,"3 Year",IF(SUM(L36:N36)&gt;=1,"2 Year",IF(SUM(I36:K36)&gt;=1,"1 Year",0)))))</f>
        <v>0</v>
      </c>
      <c r="O12" s="407"/>
      <c r="P12" s="408"/>
      <c r="Q12" s="409"/>
    </row>
    <row r="13" spans="1:25" s="16" customFormat="1" ht="15" customHeight="1" thickBot="1">
      <c r="A13" s="18"/>
      <c r="D13" s="18"/>
      <c r="E13" s="18"/>
      <c r="F13" s="18"/>
      <c r="G13" s="18"/>
      <c r="H13" s="301"/>
      <c r="I13" s="7"/>
      <c r="J13" s="7"/>
      <c r="K13" s="7"/>
      <c r="L13" s="7"/>
      <c r="S13" s="8"/>
    </row>
    <row r="14" spans="1:25" s="16" customFormat="1" ht="33.75" customHeight="1" thickBot="1">
      <c r="B14" s="161" t="s">
        <v>48</v>
      </c>
      <c r="C14" s="162"/>
      <c r="D14" s="162"/>
      <c r="E14" s="162"/>
      <c r="F14" s="162"/>
      <c r="G14" s="162"/>
      <c r="H14" s="162"/>
      <c r="I14" s="346" t="s">
        <v>49</v>
      </c>
      <c r="J14" s="347"/>
      <c r="K14" s="348"/>
      <c r="L14" s="346" t="s">
        <v>50</v>
      </c>
      <c r="M14" s="347"/>
      <c r="N14" s="348"/>
      <c r="O14" s="346" t="s">
        <v>51</v>
      </c>
      <c r="P14" s="347"/>
      <c r="Q14" s="348"/>
      <c r="R14" s="338" t="s">
        <v>52</v>
      </c>
    </row>
    <row r="15" spans="1:25" s="16" customFormat="1" ht="51" customHeight="1" thickBot="1">
      <c r="B15" s="78" t="s">
        <v>53</v>
      </c>
      <c r="C15" s="78" t="s">
        <v>54</v>
      </c>
      <c r="D15" s="78" t="s">
        <v>55</v>
      </c>
      <c r="E15" s="78" t="s">
        <v>56</v>
      </c>
      <c r="F15" s="78" t="s">
        <v>57</v>
      </c>
      <c r="G15" s="78" t="s">
        <v>58</v>
      </c>
      <c r="H15" s="78" t="s">
        <v>59</v>
      </c>
      <c r="I15" s="224" t="s">
        <v>60</v>
      </c>
      <c r="J15" s="289" t="str">
        <f>IFERROR(INDEX(Sheet2!$A$2:$A$31,MATCH('Summary '!I$15,Sheet2!$A$2:$A$31,0)+1),"-")</f>
        <v>Sep - Dec 2021</v>
      </c>
      <c r="K15" s="289" t="str">
        <f>IFERROR(INDEX(Sheet2!$A$2:$A$31,MATCH('Summary '!J$15,Sheet2!$A$2:$A$31,0)+1),"-")</f>
        <v>Jan - Apr 2022</v>
      </c>
      <c r="L15" s="289" t="str">
        <f>IFERROR(INDEX(Sheet2!$A$2:$A$31,MATCH('Summary '!K$15,Sheet2!$A$2:$A$31,0)+1),"-")</f>
        <v>May - Aug 2022</v>
      </c>
      <c r="M15" s="289" t="str">
        <f>IFERROR(INDEX(Sheet2!$A$2:$A$31,MATCH('Summary '!L$15,Sheet2!$A$2:$A$31,0)+1),"-")</f>
        <v>Sep - Dec 2022</v>
      </c>
      <c r="N15" s="289" t="str">
        <f>IFERROR(INDEX(Sheet2!$A$2:$A$31,MATCH('Summary '!M$15,Sheet2!$A$2:$A$31,0)+1),"-")</f>
        <v>Jan - Apr 2023</v>
      </c>
      <c r="O15" s="290" t="s">
        <v>61</v>
      </c>
      <c r="P15" s="291" t="s">
        <v>62</v>
      </c>
      <c r="Q15" s="292" t="s">
        <v>63</v>
      </c>
      <c r="R15" s="339"/>
    </row>
    <row r="16" spans="1:25" s="16" customFormat="1" ht="30" customHeight="1">
      <c r="B16" s="285"/>
      <c r="C16" s="285"/>
      <c r="D16" s="286"/>
      <c r="E16" s="286"/>
      <c r="F16" s="287"/>
      <c r="G16" s="183"/>
      <c r="H16" s="183"/>
      <c r="I16" s="67"/>
      <c r="J16" s="68"/>
      <c r="K16" s="69"/>
      <c r="L16" s="152"/>
      <c r="M16" s="68"/>
      <c r="N16" s="69"/>
      <c r="O16" s="67"/>
      <c r="P16" s="68"/>
      <c r="Q16" s="69"/>
      <c r="R16" s="227">
        <f t="shared" ref="R16:R36" si="0">SUM(I16:Q16)</f>
        <v>0</v>
      </c>
    </row>
    <row r="17" spans="2:25" s="16" customFormat="1" ht="30" customHeight="1">
      <c r="B17" s="285"/>
      <c r="C17" s="285"/>
      <c r="D17" s="286"/>
      <c r="E17" s="286"/>
      <c r="F17" s="287"/>
      <c r="G17" s="183"/>
      <c r="H17" s="183"/>
      <c r="I17" s="70"/>
      <c r="J17" s="71"/>
      <c r="K17" s="72"/>
      <c r="L17" s="153"/>
      <c r="M17" s="71"/>
      <c r="N17" s="72"/>
      <c r="O17" s="70"/>
      <c r="P17" s="71"/>
      <c r="Q17" s="72"/>
      <c r="R17" s="228">
        <f t="shared" si="0"/>
        <v>0</v>
      </c>
    </row>
    <row r="18" spans="2:25" s="16" customFormat="1" ht="30" customHeight="1">
      <c r="B18" s="285"/>
      <c r="C18" s="285"/>
      <c r="D18" s="286"/>
      <c r="E18" s="286"/>
      <c r="F18" s="287"/>
      <c r="G18" s="183"/>
      <c r="H18" s="183"/>
      <c r="I18" s="70"/>
      <c r="J18" s="71"/>
      <c r="K18" s="72"/>
      <c r="L18" s="153"/>
      <c r="M18" s="71"/>
      <c r="N18" s="72"/>
      <c r="O18" s="70"/>
      <c r="P18" s="71"/>
      <c r="Q18" s="72"/>
      <c r="R18" s="228">
        <f t="shared" si="0"/>
        <v>0</v>
      </c>
    </row>
    <row r="19" spans="2:25" s="16" customFormat="1" ht="30" customHeight="1">
      <c r="B19" s="285"/>
      <c r="C19" s="285"/>
      <c r="D19" s="286"/>
      <c r="E19" s="286"/>
      <c r="F19" s="287"/>
      <c r="G19" s="183"/>
      <c r="H19" s="183"/>
      <c r="I19" s="70"/>
      <c r="J19" s="71"/>
      <c r="K19" s="72"/>
      <c r="L19" s="153"/>
      <c r="M19" s="71"/>
      <c r="N19" s="72"/>
      <c r="O19" s="70"/>
      <c r="P19" s="71"/>
      <c r="Q19" s="72"/>
      <c r="R19" s="228">
        <f t="shared" si="0"/>
        <v>0</v>
      </c>
    </row>
    <row r="20" spans="2:25" ht="30" customHeight="1">
      <c r="B20" s="285"/>
      <c r="C20" s="285"/>
      <c r="D20" s="286"/>
      <c r="E20" s="286"/>
      <c r="F20" s="287"/>
      <c r="G20" s="183"/>
      <c r="H20" s="183"/>
      <c r="I20" s="70"/>
      <c r="J20" s="71"/>
      <c r="K20" s="72"/>
      <c r="L20" s="153"/>
      <c r="M20" s="71"/>
      <c r="N20" s="72"/>
      <c r="O20" s="70"/>
      <c r="P20" s="71"/>
      <c r="Q20" s="72"/>
      <c r="R20" s="228">
        <f t="shared" si="0"/>
        <v>0</v>
      </c>
      <c r="Y20" s="8"/>
    </row>
    <row r="21" spans="2:25" ht="30" customHeight="1">
      <c r="B21" s="285"/>
      <c r="C21" s="285"/>
      <c r="D21" s="286"/>
      <c r="E21" s="286"/>
      <c r="F21" s="287"/>
      <c r="G21" s="183"/>
      <c r="H21" s="183"/>
      <c r="I21" s="70"/>
      <c r="J21" s="71"/>
      <c r="K21" s="72"/>
      <c r="L21" s="153"/>
      <c r="M21" s="71"/>
      <c r="N21" s="72"/>
      <c r="O21" s="70"/>
      <c r="P21" s="71"/>
      <c r="Q21" s="72"/>
      <c r="R21" s="228">
        <f t="shared" si="0"/>
        <v>0</v>
      </c>
      <c r="Y21" s="8"/>
    </row>
    <row r="22" spans="2:25" ht="30" customHeight="1">
      <c r="B22" s="285"/>
      <c r="C22" s="285"/>
      <c r="D22" s="286"/>
      <c r="E22" s="286"/>
      <c r="F22" s="287"/>
      <c r="G22" s="183"/>
      <c r="H22" s="183"/>
      <c r="I22" s="70"/>
      <c r="J22" s="71"/>
      <c r="K22" s="72"/>
      <c r="L22" s="153"/>
      <c r="M22" s="71"/>
      <c r="N22" s="72"/>
      <c r="O22" s="70"/>
      <c r="P22" s="71"/>
      <c r="Q22" s="72"/>
      <c r="R22" s="228">
        <f t="shared" si="0"/>
        <v>0</v>
      </c>
      <c r="Y22" s="8"/>
    </row>
    <row r="23" spans="2:25" ht="30" customHeight="1">
      <c r="B23" s="285"/>
      <c r="C23" s="285"/>
      <c r="D23" s="286"/>
      <c r="E23" s="286"/>
      <c r="F23" s="287"/>
      <c r="G23" s="183"/>
      <c r="H23" s="183"/>
      <c r="I23" s="70"/>
      <c r="J23" s="71"/>
      <c r="K23" s="72"/>
      <c r="L23" s="153"/>
      <c r="M23" s="71"/>
      <c r="N23" s="72"/>
      <c r="O23" s="70"/>
      <c r="P23" s="71"/>
      <c r="Q23" s="72"/>
      <c r="R23" s="228">
        <f t="shared" si="0"/>
        <v>0</v>
      </c>
      <c r="Y23" s="8"/>
    </row>
    <row r="24" spans="2:25" ht="30" customHeight="1">
      <c r="B24" s="285"/>
      <c r="C24" s="285"/>
      <c r="D24" s="286"/>
      <c r="E24" s="286"/>
      <c r="F24" s="287"/>
      <c r="G24" s="183"/>
      <c r="H24" s="183"/>
      <c r="I24" s="70"/>
      <c r="J24" s="71"/>
      <c r="K24" s="72"/>
      <c r="L24" s="153"/>
      <c r="M24" s="71"/>
      <c r="N24" s="72"/>
      <c r="O24" s="70"/>
      <c r="P24" s="71"/>
      <c r="Q24" s="72"/>
      <c r="R24" s="228">
        <f t="shared" si="0"/>
        <v>0</v>
      </c>
      <c r="Y24" s="8"/>
    </row>
    <row r="25" spans="2:25" ht="30" customHeight="1">
      <c r="B25" s="285"/>
      <c r="C25" s="285"/>
      <c r="D25" s="286"/>
      <c r="E25" s="286"/>
      <c r="F25" s="287"/>
      <c r="G25" s="183"/>
      <c r="H25" s="183"/>
      <c r="I25" s="70"/>
      <c r="J25" s="71"/>
      <c r="K25" s="72"/>
      <c r="L25" s="153"/>
      <c r="M25" s="71"/>
      <c r="N25" s="72"/>
      <c r="O25" s="70"/>
      <c r="P25" s="71"/>
      <c r="Q25" s="72"/>
      <c r="R25" s="228">
        <f t="shared" si="0"/>
        <v>0</v>
      </c>
      <c r="Y25" s="8"/>
    </row>
    <row r="26" spans="2:25" ht="30" customHeight="1">
      <c r="B26" s="285"/>
      <c r="C26" s="285"/>
      <c r="D26" s="286"/>
      <c r="E26" s="286"/>
      <c r="F26" s="287"/>
      <c r="G26" s="183"/>
      <c r="H26" s="183"/>
      <c r="I26" s="70"/>
      <c r="J26" s="71"/>
      <c r="K26" s="72"/>
      <c r="L26" s="153"/>
      <c r="M26" s="71"/>
      <c r="N26" s="72"/>
      <c r="O26" s="70"/>
      <c r="P26" s="71"/>
      <c r="Q26" s="72"/>
      <c r="R26" s="228">
        <f t="shared" si="0"/>
        <v>0</v>
      </c>
      <c r="Y26" s="8"/>
    </row>
    <row r="27" spans="2:25" ht="30" customHeight="1">
      <c r="B27" s="285"/>
      <c r="C27" s="285"/>
      <c r="D27" s="286"/>
      <c r="E27" s="286"/>
      <c r="F27" s="287"/>
      <c r="G27" s="183"/>
      <c r="H27" s="183"/>
      <c r="I27" s="70"/>
      <c r="J27" s="71"/>
      <c r="K27" s="72"/>
      <c r="L27" s="153"/>
      <c r="M27" s="71"/>
      <c r="N27" s="72"/>
      <c r="O27" s="70"/>
      <c r="P27" s="71"/>
      <c r="Q27" s="72"/>
      <c r="R27" s="228">
        <f t="shared" si="0"/>
        <v>0</v>
      </c>
      <c r="Y27" s="8"/>
    </row>
    <row r="28" spans="2:25" ht="30" customHeight="1">
      <c r="B28" s="285"/>
      <c r="C28" s="285"/>
      <c r="D28" s="286"/>
      <c r="E28" s="286"/>
      <c r="F28" s="287"/>
      <c r="G28" s="183"/>
      <c r="H28" s="183"/>
      <c r="I28" s="70"/>
      <c r="J28" s="71"/>
      <c r="K28" s="72"/>
      <c r="L28" s="153"/>
      <c r="M28" s="71"/>
      <c r="N28" s="72"/>
      <c r="O28" s="70"/>
      <c r="P28" s="71"/>
      <c r="Q28" s="72"/>
      <c r="R28" s="228">
        <f t="shared" si="0"/>
        <v>0</v>
      </c>
      <c r="Y28" s="8"/>
    </row>
    <row r="29" spans="2:25" ht="30" customHeight="1">
      <c r="B29" s="285"/>
      <c r="C29" s="285"/>
      <c r="D29" s="286"/>
      <c r="E29" s="286"/>
      <c r="F29" s="287"/>
      <c r="G29" s="183"/>
      <c r="H29" s="183"/>
      <c r="I29" s="70"/>
      <c r="J29" s="71"/>
      <c r="K29" s="72"/>
      <c r="L29" s="153"/>
      <c r="M29" s="71"/>
      <c r="N29" s="72"/>
      <c r="O29" s="70"/>
      <c r="P29" s="71"/>
      <c r="Q29" s="72"/>
      <c r="R29" s="228">
        <f t="shared" si="0"/>
        <v>0</v>
      </c>
      <c r="Y29" s="8"/>
    </row>
    <row r="30" spans="2:25" ht="30" customHeight="1">
      <c r="B30" s="285"/>
      <c r="C30" s="285"/>
      <c r="D30" s="286"/>
      <c r="E30" s="286"/>
      <c r="F30" s="287"/>
      <c r="G30" s="183"/>
      <c r="H30" s="183"/>
      <c r="I30" s="70"/>
      <c r="J30" s="71"/>
      <c r="K30" s="72"/>
      <c r="L30" s="153"/>
      <c r="M30" s="71"/>
      <c r="N30" s="72"/>
      <c r="O30" s="70"/>
      <c r="P30" s="71"/>
      <c r="Q30" s="72"/>
      <c r="R30" s="228">
        <f t="shared" si="0"/>
        <v>0</v>
      </c>
      <c r="Y30" s="8"/>
    </row>
    <row r="31" spans="2:25" ht="30" customHeight="1">
      <c r="B31" s="285"/>
      <c r="C31" s="285"/>
      <c r="D31" s="286"/>
      <c r="E31" s="286"/>
      <c r="F31" s="287"/>
      <c r="G31" s="183"/>
      <c r="H31" s="183"/>
      <c r="I31" s="70"/>
      <c r="J31" s="71"/>
      <c r="K31" s="72"/>
      <c r="L31" s="153"/>
      <c r="M31" s="71"/>
      <c r="N31" s="72"/>
      <c r="O31" s="70"/>
      <c r="P31" s="71"/>
      <c r="Q31" s="72"/>
      <c r="R31" s="228">
        <f t="shared" si="0"/>
        <v>0</v>
      </c>
      <c r="Y31" s="8"/>
    </row>
    <row r="32" spans="2:25" ht="30" customHeight="1">
      <c r="B32" s="285"/>
      <c r="C32" s="285"/>
      <c r="D32" s="286"/>
      <c r="E32" s="286"/>
      <c r="F32" s="287"/>
      <c r="G32" s="183"/>
      <c r="H32" s="183"/>
      <c r="I32" s="70"/>
      <c r="J32" s="71"/>
      <c r="K32" s="72"/>
      <c r="L32" s="153"/>
      <c r="M32" s="71"/>
      <c r="N32" s="72"/>
      <c r="O32" s="70"/>
      <c r="P32" s="71"/>
      <c r="Q32" s="72"/>
      <c r="R32" s="228">
        <f t="shared" si="0"/>
        <v>0</v>
      </c>
      <c r="Y32" s="8"/>
    </row>
    <row r="33" spans="2:26" ht="30" customHeight="1">
      <c r="B33" s="285"/>
      <c r="C33" s="285"/>
      <c r="D33" s="286"/>
      <c r="E33" s="286"/>
      <c r="F33" s="287"/>
      <c r="G33" s="183"/>
      <c r="H33" s="183"/>
      <c r="I33" s="70"/>
      <c r="J33" s="71"/>
      <c r="K33" s="72"/>
      <c r="L33" s="153"/>
      <c r="M33" s="71"/>
      <c r="N33" s="72"/>
      <c r="O33" s="70"/>
      <c r="P33" s="71"/>
      <c r="Q33" s="72"/>
      <c r="R33" s="228">
        <f t="shared" si="0"/>
        <v>0</v>
      </c>
      <c r="Y33" s="8"/>
    </row>
    <row r="34" spans="2:26" ht="30" customHeight="1">
      <c r="B34" s="285"/>
      <c r="C34" s="285"/>
      <c r="D34" s="286"/>
      <c r="E34" s="286"/>
      <c r="F34" s="287"/>
      <c r="G34" s="183"/>
      <c r="H34" s="183"/>
      <c r="I34" s="70"/>
      <c r="J34" s="71"/>
      <c r="K34" s="72"/>
      <c r="L34" s="153"/>
      <c r="M34" s="71"/>
      <c r="N34" s="72"/>
      <c r="O34" s="70"/>
      <c r="P34" s="71"/>
      <c r="Q34" s="72"/>
      <c r="R34" s="228">
        <f t="shared" si="0"/>
        <v>0</v>
      </c>
      <c r="Y34" s="8"/>
    </row>
    <row r="35" spans="2:26" ht="30" customHeight="1" thickBot="1">
      <c r="B35" s="285"/>
      <c r="C35" s="285"/>
      <c r="D35" s="288"/>
      <c r="E35" s="288"/>
      <c r="F35" s="287"/>
      <c r="G35" s="183"/>
      <c r="H35" s="183"/>
      <c r="I35" s="155"/>
      <c r="J35" s="156"/>
      <c r="K35" s="157"/>
      <c r="L35" s="154"/>
      <c r="M35" s="74"/>
      <c r="N35" s="75"/>
      <c r="O35" s="73"/>
      <c r="P35" s="74"/>
      <c r="Q35" s="75"/>
      <c r="R35" s="229">
        <f t="shared" si="0"/>
        <v>0</v>
      </c>
      <c r="Y35" s="8"/>
    </row>
    <row r="36" spans="2:26" ht="30" customHeight="1" thickBot="1">
      <c r="B36" s="158"/>
      <c r="C36" s="159"/>
      <c r="D36" s="159"/>
      <c r="E36" s="159"/>
      <c r="F36" s="160"/>
      <c r="G36" s="160"/>
      <c r="H36" s="160"/>
      <c r="I36" s="231">
        <f t="shared" ref="I36:Q36" si="1">SUM(I16:I35)</f>
        <v>0</v>
      </c>
      <c r="J36" s="232">
        <f t="shared" si="1"/>
        <v>0</v>
      </c>
      <c r="K36" s="233">
        <f t="shared" si="1"/>
        <v>0</v>
      </c>
      <c r="L36" s="231">
        <f t="shared" si="1"/>
        <v>0</v>
      </c>
      <c r="M36" s="232">
        <f t="shared" si="1"/>
        <v>0</v>
      </c>
      <c r="N36" s="233">
        <f t="shared" si="1"/>
        <v>0</v>
      </c>
      <c r="O36" s="231">
        <f t="shared" si="1"/>
        <v>0</v>
      </c>
      <c r="P36" s="232">
        <f t="shared" si="1"/>
        <v>0</v>
      </c>
      <c r="Q36" s="233">
        <f t="shared" si="1"/>
        <v>0</v>
      </c>
      <c r="R36" s="230">
        <f t="shared" si="0"/>
        <v>0</v>
      </c>
      <c r="Y36" s="8"/>
    </row>
    <row r="37" spans="2:26" ht="23.25" customHeight="1">
      <c r="B37" s="21"/>
      <c r="C37" s="21"/>
      <c r="D37" s="20"/>
      <c r="E37" s="20"/>
      <c r="F37" s="8"/>
      <c r="G37" s="8"/>
      <c r="H37" s="8"/>
      <c r="I37" s="8"/>
      <c r="J37" s="8"/>
      <c r="Y37" s="22"/>
      <c r="Z37" s="14"/>
    </row>
    <row r="38" spans="2:26" ht="15.75" thickBot="1">
      <c r="B38" s="8"/>
      <c r="C38" s="8"/>
      <c r="D38" s="8"/>
      <c r="E38" s="8"/>
      <c r="F38" s="8"/>
      <c r="G38" s="8"/>
      <c r="H38" s="8"/>
      <c r="I38" s="8"/>
      <c r="J38" s="8"/>
      <c r="X38" s="9"/>
      <c r="Y38" s="8"/>
    </row>
    <row r="39" spans="2:26" ht="27.75" customHeight="1" thickBot="1">
      <c r="B39" s="163" t="s">
        <v>64</v>
      </c>
      <c r="C39" s="164"/>
      <c r="D39" s="164"/>
      <c r="E39" s="164"/>
      <c r="F39" s="164"/>
      <c r="G39" s="164"/>
      <c r="H39" s="164"/>
      <c r="I39" s="165"/>
      <c r="J39" s="8"/>
      <c r="K39" s="389" t="s">
        <v>65</v>
      </c>
      <c r="L39" s="390"/>
      <c r="M39" s="390"/>
      <c r="N39" s="390"/>
      <c r="O39" s="390"/>
      <c r="P39" s="390"/>
      <c r="Q39" s="390"/>
      <c r="R39" s="391"/>
      <c r="V39" s="9"/>
      <c r="Y39" s="8"/>
    </row>
    <row r="40" spans="2:26" ht="15.75" thickBot="1">
      <c r="B40" s="166" t="s">
        <v>66</v>
      </c>
      <c r="C40" s="359" t="s">
        <v>67</v>
      </c>
      <c r="D40" s="360"/>
      <c r="E40" s="360"/>
      <c r="F40" s="360"/>
      <c r="G40" s="360"/>
      <c r="H40" s="361"/>
      <c r="I40" s="167" t="s">
        <v>68</v>
      </c>
      <c r="J40" s="8"/>
      <c r="K40" s="386" t="s">
        <v>67</v>
      </c>
      <c r="L40" s="387"/>
      <c r="M40" s="387"/>
      <c r="N40" s="387"/>
      <c r="O40" s="387"/>
      <c r="P40" s="387"/>
      <c r="Q40" s="388"/>
      <c r="R40" s="173" t="s">
        <v>68</v>
      </c>
      <c r="V40" s="9"/>
      <c r="Y40" s="8"/>
    </row>
    <row r="41" spans="2:26" ht="15" customHeight="1">
      <c r="B41" s="168" t="s">
        <v>69</v>
      </c>
      <c r="C41" s="410"/>
      <c r="D41" s="411"/>
      <c r="E41" s="411"/>
      <c r="F41" s="411"/>
      <c r="G41" s="411"/>
      <c r="H41" s="412"/>
      <c r="I41" s="245">
        <f ca="1">'Detailed Budget'!$P$37</f>
        <v>0</v>
      </c>
      <c r="J41" s="8"/>
      <c r="K41" s="367" t="s">
        <v>70</v>
      </c>
      <c r="L41" s="368"/>
      <c r="M41" s="368"/>
      <c r="N41" s="368"/>
      <c r="O41" s="368"/>
      <c r="P41" s="368"/>
      <c r="Q41" s="369"/>
      <c r="R41" s="249"/>
      <c r="V41" s="9"/>
      <c r="Y41" s="8"/>
    </row>
    <row r="42" spans="2:26" ht="15" customHeight="1">
      <c r="B42" s="169" t="s">
        <v>71</v>
      </c>
      <c r="C42" s="356"/>
      <c r="D42" s="357"/>
      <c r="E42" s="357"/>
      <c r="F42" s="357"/>
      <c r="G42" s="357"/>
      <c r="H42" s="358"/>
      <c r="I42" s="245">
        <f ca="1">'Detailed Budget'!$P$63</f>
        <v>0</v>
      </c>
      <c r="J42" s="8"/>
      <c r="K42" s="343" t="s">
        <v>72</v>
      </c>
      <c r="L42" s="344"/>
      <c r="M42" s="344"/>
      <c r="N42" s="344"/>
      <c r="O42" s="344"/>
      <c r="P42" s="344"/>
      <c r="Q42" s="345"/>
      <c r="R42" s="250"/>
      <c r="V42" s="9"/>
      <c r="Y42" s="8"/>
    </row>
    <row r="43" spans="2:26" ht="15.75" customHeight="1">
      <c r="B43" s="169" t="s">
        <v>73</v>
      </c>
      <c r="C43" s="356"/>
      <c r="D43" s="357"/>
      <c r="E43" s="357"/>
      <c r="F43" s="357"/>
      <c r="G43" s="357"/>
      <c r="H43" s="358"/>
      <c r="I43" s="245">
        <f ca="1">'Detailed Budget'!$P$89</f>
        <v>0</v>
      </c>
      <c r="J43" s="8"/>
      <c r="K43" s="343" t="s">
        <v>74</v>
      </c>
      <c r="L43" s="344"/>
      <c r="M43" s="344"/>
      <c r="N43" s="344"/>
      <c r="O43" s="344"/>
      <c r="P43" s="344"/>
      <c r="Q43" s="345"/>
      <c r="R43" s="250"/>
      <c r="V43" s="9"/>
      <c r="Y43" s="8"/>
    </row>
    <row r="44" spans="2:26" ht="15.75" customHeight="1">
      <c r="B44" s="170" t="s">
        <v>75</v>
      </c>
      <c r="C44" s="356"/>
      <c r="D44" s="357"/>
      <c r="E44" s="357"/>
      <c r="F44" s="357"/>
      <c r="G44" s="357"/>
      <c r="H44" s="358"/>
      <c r="I44" s="246">
        <f ca="1">'Detailed Budget'!$P$115</f>
        <v>0</v>
      </c>
      <c r="J44" s="8"/>
      <c r="K44" s="343" t="s">
        <v>76</v>
      </c>
      <c r="L44" s="344"/>
      <c r="M44" s="344"/>
      <c r="N44" s="344"/>
      <c r="O44" s="344"/>
      <c r="P44" s="344"/>
      <c r="Q44" s="345"/>
      <c r="R44" s="251"/>
      <c r="V44" s="9"/>
      <c r="Y44" s="8"/>
    </row>
    <row r="45" spans="2:26" ht="15.75" customHeight="1">
      <c r="B45" s="170" t="s">
        <v>77</v>
      </c>
      <c r="C45" s="356"/>
      <c r="D45" s="357"/>
      <c r="E45" s="357"/>
      <c r="F45" s="357"/>
      <c r="G45" s="357"/>
      <c r="H45" s="358"/>
      <c r="I45" s="246">
        <f ca="1">'Detailed Budget'!$P$141</f>
        <v>0</v>
      </c>
      <c r="J45" s="8"/>
      <c r="K45" s="343" t="s">
        <v>78</v>
      </c>
      <c r="L45" s="344"/>
      <c r="M45" s="344"/>
      <c r="N45" s="344"/>
      <c r="O45" s="344"/>
      <c r="P45" s="344"/>
      <c r="Q45" s="345"/>
      <c r="R45" s="251"/>
      <c r="V45" s="9"/>
      <c r="Y45" s="8"/>
    </row>
    <row r="46" spans="2:26">
      <c r="B46" s="170" t="s">
        <v>79</v>
      </c>
      <c r="C46" s="356"/>
      <c r="D46" s="357"/>
      <c r="E46" s="357"/>
      <c r="F46" s="357"/>
      <c r="G46" s="357"/>
      <c r="H46" s="358"/>
      <c r="I46" s="246">
        <f ca="1">'Detailed Budget'!$P$167</f>
        <v>0</v>
      </c>
      <c r="J46" s="8"/>
      <c r="K46" s="340"/>
      <c r="L46" s="341"/>
      <c r="M46" s="341"/>
      <c r="N46" s="341"/>
      <c r="O46" s="341"/>
      <c r="P46" s="341"/>
      <c r="Q46" s="342"/>
      <c r="R46" s="251"/>
      <c r="V46" s="9"/>
      <c r="Y46" s="8"/>
    </row>
    <row r="47" spans="2:26">
      <c r="B47" s="170" t="s">
        <v>61</v>
      </c>
      <c r="C47" s="356"/>
      <c r="D47" s="357"/>
      <c r="E47" s="357"/>
      <c r="F47" s="357"/>
      <c r="G47" s="357"/>
      <c r="H47" s="358"/>
      <c r="I47" s="246">
        <f ca="1">'Detailed Budget'!$P$193</f>
        <v>0</v>
      </c>
      <c r="J47" s="8"/>
      <c r="K47" s="340"/>
      <c r="L47" s="341"/>
      <c r="M47" s="341"/>
      <c r="N47" s="341"/>
      <c r="O47" s="341"/>
      <c r="P47" s="341"/>
      <c r="Q47" s="342"/>
      <c r="R47" s="251"/>
      <c r="V47" s="9"/>
      <c r="Y47" s="8"/>
    </row>
    <row r="48" spans="2:26">
      <c r="B48" s="170" t="s">
        <v>62</v>
      </c>
      <c r="C48" s="356"/>
      <c r="D48" s="357"/>
      <c r="E48" s="357"/>
      <c r="F48" s="357"/>
      <c r="G48" s="357"/>
      <c r="H48" s="358"/>
      <c r="I48" s="246">
        <f ca="1">'Detailed Budget'!$P$219</f>
        <v>0</v>
      </c>
      <c r="J48" s="8"/>
      <c r="K48" s="340"/>
      <c r="L48" s="341"/>
      <c r="M48" s="341"/>
      <c r="N48" s="341"/>
      <c r="O48" s="341"/>
      <c r="P48" s="341"/>
      <c r="Q48" s="342"/>
      <c r="R48" s="251"/>
      <c r="V48" s="9"/>
      <c r="Y48" s="8"/>
    </row>
    <row r="49" spans="2:28" ht="15.75" thickBot="1">
      <c r="B49" s="170" t="s">
        <v>63</v>
      </c>
      <c r="C49" s="356"/>
      <c r="D49" s="357"/>
      <c r="E49" s="357"/>
      <c r="F49" s="357"/>
      <c r="G49" s="357"/>
      <c r="H49" s="358"/>
      <c r="I49" s="246">
        <f ca="1">'Detailed Budget'!$P$245</f>
        <v>0</v>
      </c>
      <c r="J49" s="8"/>
      <c r="K49" s="349"/>
      <c r="L49" s="350"/>
      <c r="M49" s="350"/>
      <c r="N49" s="350"/>
      <c r="O49" s="350"/>
      <c r="P49" s="350"/>
      <c r="Q49" s="351"/>
      <c r="R49" s="251"/>
      <c r="V49" s="9"/>
      <c r="Y49" s="8"/>
    </row>
    <row r="50" spans="2:28" ht="15.75" thickBot="1">
      <c r="B50" s="171" t="s">
        <v>80</v>
      </c>
      <c r="C50" s="172"/>
      <c r="D50" s="172"/>
      <c r="E50" s="172"/>
      <c r="F50" s="172"/>
      <c r="G50" s="172"/>
      <c r="H50" s="172"/>
      <c r="I50" s="247">
        <f ca="1">SUM(I41:I49)</f>
        <v>0</v>
      </c>
      <c r="J50" s="8"/>
      <c r="K50" s="335" t="s">
        <v>80</v>
      </c>
      <c r="L50" s="336"/>
      <c r="M50" s="336"/>
      <c r="N50" s="336"/>
      <c r="O50" s="336"/>
      <c r="P50" s="336"/>
      <c r="Q50" s="337"/>
      <c r="R50" s="248">
        <f>SUM(R41:R49)</f>
        <v>0</v>
      </c>
      <c r="V50" s="9"/>
      <c r="Y50" s="8"/>
    </row>
    <row r="51" spans="2:28" ht="21.75" customHeight="1">
      <c r="B51" s="8"/>
      <c r="C51" s="8"/>
      <c r="D51" s="8"/>
      <c r="E51" s="8"/>
      <c r="F51" s="8"/>
      <c r="G51" s="8"/>
      <c r="H51" s="8"/>
      <c r="V51" s="9"/>
      <c r="Y51" s="8"/>
    </row>
    <row r="52" spans="2:28" ht="15" customHeight="1">
      <c r="B52" s="174" t="s">
        <v>81</v>
      </c>
      <c r="C52" s="225" t="s">
        <v>82</v>
      </c>
      <c r="D52" s="363" t="s">
        <v>83</v>
      </c>
      <c r="E52" s="364"/>
      <c r="F52" s="79"/>
      <c r="G52" s="79"/>
      <c r="H52" s="79"/>
      <c r="K52" s="174" t="s">
        <v>84</v>
      </c>
      <c r="L52" s="225" t="s">
        <v>85</v>
      </c>
      <c r="M52" s="77" t="s">
        <v>86</v>
      </c>
      <c r="N52" s="24"/>
      <c r="O52" s="24"/>
      <c r="P52" s="24"/>
      <c r="Q52" s="24"/>
      <c r="R52" s="24"/>
      <c r="S52" s="23"/>
    </row>
    <row r="53" spans="2:28" ht="15" customHeight="1">
      <c r="B53" s="362" t="s">
        <v>87</v>
      </c>
      <c r="C53" s="362"/>
      <c r="D53" s="362"/>
      <c r="E53" s="362"/>
      <c r="F53" s="362"/>
      <c r="G53" s="362"/>
      <c r="H53" s="321"/>
      <c r="K53" s="82" t="s">
        <v>88</v>
      </c>
      <c r="L53" s="371">
        <v>0</v>
      </c>
      <c r="M53" s="371"/>
      <c r="N53" s="371">
        <v>0</v>
      </c>
      <c r="O53" s="371"/>
      <c r="P53" s="371">
        <v>0</v>
      </c>
      <c r="Q53" s="371"/>
      <c r="R53" s="53">
        <f>SUM(L53:Q53)</f>
        <v>0</v>
      </c>
      <c r="S53" s="16"/>
      <c r="V53" s="25"/>
      <c r="Y53" s="8"/>
      <c r="AB53" s="9"/>
    </row>
    <row r="54" spans="2:28" ht="15" customHeight="1">
      <c r="B54" s="115" t="s">
        <v>89</v>
      </c>
      <c r="C54" s="116"/>
      <c r="D54" s="116"/>
      <c r="E54" s="116"/>
      <c r="F54" s="116"/>
      <c r="G54" s="117"/>
      <c r="K54" s="397" t="s">
        <v>90</v>
      </c>
      <c r="L54" s="398"/>
      <c r="M54" s="83"/>
      <c r="N54" s="83"/>
      <c r="O54" s="83"/>
      <c r="P54" s="83"/>
      <c r="Q54" s="83"/>
      <c r="R54" s="84"/>
      <c r="S54" s="16"/>
      <c r="T54" s="25"/>
      <c r="Y54" s="8"/>
      <c r="AA54" s="9"/>
    </row>
    <row r="55" spans="2:28" ht="15" customHeight="1">
      <c r="B55" s="365" t="s">
        <v>91</v>
      </c>
      <c r="C55" s="365" t="s">
        <v>92</v>
      </c>
      <c r="D55" s="370" t="s">
        <v>93</v>
      </c>
      <c r="E55" s="370" t="s">
        <v>68</v>
      </c>
      <c r="F55" s="370" t="s">
        <v>94</v>
      </c>
      <c r="G55" s="370" t="s">
        <v>95</v>
      </c>
      <c r="H55" s="85"/>
      <c r="I55" s="85"/>
      <c r="K55" s="365" t="s">
        <v>96</v>
      </c>
      <c r="L55" s="365" t="s">
        <v>97</v>
      </c>
      <c r="M55" s="365"/>
      <c r="N55" s="365" t="s">
        <v>98</v>
      </c>
      <c r="O55" s="365"/>
      <c r="P55" s="365" t="s">
        <v>99</v>
      </c>
      <c r="Q55" s="365"/>
      <c r="R55" s="365" t="s">
        <v>100</v>
      </c>
      <c r="S55" s="16"/>
      <c r="T55" s="26"/>
      <c r="Y55" s="8"/>
      <c r="AA55" s="9"/>
    </row>
    <row r="56" spans="2:28" ht="15" customHeight="1">
      <c r="B56" s="365" t="s">
        <v>91</v>
      </c>
      <c r="C56" s="365"/>
      <c r="D56" s="370"/>
      <c r="E56" s="370"/>
      <c r="F56" s="370" t="s">
        <v>101</v>
      </c>
      <c r="G56" s="370"/>
      <c r="H56" s="85"/>
      <c r="I56" s="85"/>
      <c r="K56" s="365"/>
      <c r="L56" s="366" t="str">
        <f>IF(ISBLANK(D4),"N/A",D4)</f>
        <v>N/A</v>
      </c>
      <c r="M56" s="366"/>
      <c r="N56" s="366" t="str">
        <f>IF(ISBLANK(D5),"N/A",D5)</f>
        <v>N/A</v>
      </c>
      <c r="O56" s="366"/>
      <c r="P56" s="366" t="str">
        <f>IF(ISBLANK(D6),"N/A",D6)</f>
        <v>N/A</v>
      </c>
      <c r="Q56" s="366"/>
      <c r="R56" s="365"/>
      <c r="S56" s="16"/>
      <c r="Y56" s="8"/>
      <c r="AA56" s="9"/>
    </row>
    <row r="57" spans="2:28" ht="15" customHeight="1">
      <c r="B57" s="400" t="s">
        <v>102</v>
      </c>
      <c r="C57" s="252" t="s">
        <v>69</v>
      </c>
      <c r="D57" s="215" t="s">
        <v>103</v>
      </c>
      <c r="E57" s="234">
        <f ca="1">'Detailed Budget'!R37</f>
        <v>0</v>
      </c>
      <c r="F57" s="234">
        <f>'Detailed Budget'!S37</f>
        <v>0</v>
      </c>
      <c r="G57" s="234">
        <f t="shared" ref="G57:G67" ca="1" si="2">SUM(E57:F57)</f>
        <v>0</v>
      </c>
      <c r="H57" s="85"/>
      <c r="I57" s="85"/>
      <c r="K57" s="252" t="s">
        <v>69</v>
      </c>
      <c r="L57" s="399">
        <f ca="1">ROUND(IF($L$52="Yes",SUM('Detailed Budget'!$R$37:$S$37)*L53,SUMIF('Detailed Budget'!$F$17:$F$36,'Summary '!$L$56,'Detailed Budget'!$R$17:$R$36)+SUMIF('Detailed Budget'!$F$17:$F$36,'Summary '!$L$56,'Detailed Budget'!$S17:$S36)),4)</f>
        <v>0</v>
      </c>
      <c r="M57" s="399"/>
      <c r="N57" s="399">
        <f ca="1">ROUND(IF($L$52="Yes",SUM('Detailed Budget'!$R$37:$S$37)*N53,SUMIF('Detailed Budget'!$F$17:$F$36,'Summary '!$N$56,'Detailed Budget'!$R$17:$R$36)+SUMIF('Detailed Budget'!$F$17:$F$36,'Summary '!$N$56,'Detailed Budget'!$S17:$S36)),4)</f>
        <v>0</v>
      </c>
      <c r="O57" s="399"/>
      <c r="P57" s="399">
        <f ca="1">ROUND(IF($L$52="Yes",SUM('Detailed Budget'!$R$37:$S$37)*P53,SUMIF('Detailed Budget'!$F$17:$F$36,'Summary '!$P$56,'Detailed Budget'!$R$17:$R$36)+SUMIF('Detailed Budget'!$F$17:$F$36,'Summary '!$P$56,'Detailed Budget'!$S17:$S36)),4)</f>
        <v>0</v>
      </c>
      <c r="Q57" s="399"/>
      <c r="R57" s="317">
        <f ca="1">SUM(L57:Q57)</f>
        <v>0</v>
      </c>
      <c r="S57" s="16"/>
      <c r="Y57" s="8"/>
      <c r="AA57" s="9"/>
    </row>
    <row r="58" spans="2:28" ht="15" customHeight="1">
      <c r="B58" s="400"/>
      <c r="C58" s="252" t="s">
        <v>71</v>
      </c>
      <c r="D58" s="216">
        <f>VLOOKUP(J15,Sheet2!$A$2:$C$31,3,)</f>
        <v>44378</v>
      </c>
      <c r="E58" s="235">
        <f ca="1">'Detailed Budget'!R63</f>
        <v>0</v>
      </c>
      <c r="F58" s="235">
        <f>'Detailed Budget'!S63</f>
        <v>0</v>
      </c>
      <c r="G58" s="235">
        <f t="shared" ca="1" si="2"/>
        <v>0</v>
      </c>
      <c r="H58" s="85"/>
      <c r="I58" s="85"/>
      <c r="K58" s="252" t="s">
        <v>71</v>
      </c>
      <c r="L58" s="382">
        <f ca="1">ROUND(IF($L$52="Yes",SUM('Detailed Budget'!$R$63:$S$63)*L53,SUMIF('Detailed Budget'!$F$43:$F$62,'Summary '!L56,'Detailed Budget'!$R$43:$R$62)+SUMIF('Detailed Budget'!$F$43:$F$62,'Summary '!L56,'Detailed Budget'!$S$43:$S$62)),4)</f>
        <v>0</v>
      </c>
      <c r="M58" s="382"/>
      <c r="N58" s="382">
        <f ca="1">ROUND(IF($L$52="Yes",SUM('Detailed Budget'!$R$63:$S$63)*N53,SUMIF('Detailed Budget'!$F$43:$F$62,'Summary '!N56,'Detailed Budget'!$R$43:$R$62)+SUMIF('Detailed Budget'!$F$43:$F$62,'Summary '!N56,'Detailed Budget'!$S$43:$S$62)),4)</f>
        <v>0</v>
      </c>
      <c r="O58" s="382"/>
      <c r="P58" s="382">
        <f ca="1">ROUND(IF($L$52="Yes",SUM('Detailed Budget'!$R$63:$S$63)*P53,SUMIF('Detailed Budget'!$F$43:$F$62,'Summary '!P56,'Detailed Budget'!$R$43:$R$62)+SUMIF('Detailed Budget'!$F$43:$F$62,'Summary '!P56,'Detailed Budget'!$S$43:$S$62)),4)</f>
        <v>0</v>
      </c>
      <c r="Q58" s="382"/>
      <c r="R58" s="319">
        <f t="shared" ref="R58:R67" ca="1" si="3">SUM(L58:Q58)</f>
        <v>0</v>
      </c>
      <c r="S58" s="16"/>
      <c r="Y58" s="8"/>
      <c r="AA58" s="9"/>
    </row>
    <row r="59" spans="2:28" ht="15" customHeight="1" thickBot="1">
      <c r="B59" s="400"/>
      <c r="C59" s="253" t="s">
        <v>73</v>
      </c>
      <c r="D59" s="217">
        <f>VLOOKUP(K15,Sheet2!$A$2:$C$31,3,)</f>
        <v>44501</v>
      </c>
      <c r="E59" s="236">
        <f ca="1">'Detailed Budget'!R89</f>
        <v>0</v>
      </c>
      <c r="F59" s="236">
        <f>'Detailed Budget'!S89</f>
        <v>0</v>
      </c>
      <c r="G59" s="236">
        <f t="shared" ca="1" si="2"/>
        <v>0</v>
      </c>
      <c r="H59" s="85"/>
      <c r="I59" s="85"/>
      <c r="K59" s="253" t="s">
        <v>73</v>
      </c>
      <c r="L59" s="392">
        <f ca="1">ROUND(IF($L$52="Yes",SUM('Detailed Budget'!$R$89:$S$89)*L53,SUMIF('Detailed Budget'!$F$69:$F$88,'Summary '!L56,'Detailed Budget'!$R$69:$R$88)+SUMIF('Detailed Budget'!$F$69:$F$88,'Summary '!L56,'Detailed Budget'!$S$69:$S$88)),4)</f>
        <v>0</v>
      </c>
      <c r="M59" s="392"/>
      <c r="N59" s="392">
        <f ca="1">ROUND(IF($L$52="Yes",SUM('Detailed Budget'!$R$89:$S$89)*N53,SUMIF('Detailed Budget'!$F$69:$F$88,'Summary '!N56,'Detailed Budget'!$R$69:$R$88)+SUMIF('Detailed Budget'!$F$69:$F$88,'Summary '!N56,'Detailed Budget'!$S$69:$S$88)),4)</f>
        <v>0</v>
      </c>
      <c r="O59" s="392"/>
      <c r="P59" s="392">
        <f ca="1">ROUND(IF($L$52="Yes",SUM('Detailed Budget'!$R$89:$S$89)*P53,SUMIF('Detailed Budget'!$F$69:$F$88,'Summary '!P56,'Detailed Budget'!$R$69:$R$88)+SUMIF('Detailed Budget'!$F$69:$F$88,'Summary '!P56,'Detailed Budget'!$S$69:$S$88)),4)</f>
        <v>0</v>
      </c>
      <c r="Q59" s="392"/>
      <c r="R59" s="318">
        <f t="shared" ca="1" si="3"/>
        <v>0</v>
      </c>
      <c r="S59" s="16"/>
      <c r="Y59" s="8"/>
      <c r="AA59" s="9"/>
    </row>
    <row r="60" spans="2:28" ht="15" customHeight="1" thickBot="1">
      <c r="B60" s="400"/>
      <c r="C60" s="254" t="s">
        <v>104</v>
      </c>
      <c r="D60" s="122" t="str">
        <f>IF(C52="By Term","-",D57)</f>
        <v>-</v>
      </c>
      <c r="E60" s="237">
        <f ca="1">SUM(E57:E59)</f>
        <v>0</v>
      </c>
      <c r="F60" s="237">
        <f>SUM(F57:F59)</f>
        <v>0</v>
      </c>
      <c r="G60" s="237">
        <f ca="1">SUM(G57:G59)</f>
        <v>0</v>
      </c>
      <c r="H60" s="85"/>
      <c r="I60" s="85"/>
      <c r="K60" s="254" t="s">
        <v>104</v>
      </c>
      <c r="L60" s="378">
        <f ca="1">SUM(L57:M59)</f>
        <v>0</v>
      </c>
      <c r="M60" s="379"/>
      <c r="N60" s="378">
        <f ca="1">SUM(N57:O59)</f>
        <v>0</v>
      </c>
      <c r="O60" s="379"/>
      <c r="P60" s="378">
        <f ca="1">SUM(P57:Q59)</f>
        <v>0</v>
      </c>
      <c r="Q60" s="379"/>
      <c r="R60" s="241">
        <f ca="1">SUM(R57:R59)</f>
        <v>0</v>
      </c>
      <c r="S60" s="16"/>
      <c r="Y60" s="8"/>
      <c r="AA60" s="9"/>
    </row>
    <row r="61" spans="2:28" ht="15" customHeight="1">
      <c r="B61" s="400" t="s">
        <v>50</v>
      </c>
      <c r="C61" s="255" t="s">
        <v>75</v>
      </c>
      <c r="D61" s="118">
        <f>VLOOKUP(L15,Sheet2!$A$2:$C$31,3,)</f>
        <v>44621</v>
      </c>
      <c r="E61" s="234">
        <f ca="1">'Detailed Budget'!R115</f>
        <v>0</v>
      </c>
      <c r="F61" s="234">
        <f>'Detailed Budget'!S115</f>
        <v>0</v>
      </c>
      <c r="G61" s="234">
        <f t="shared" ca="1" si="2"/>
        <v>0</v>
      </c>
      <c r="H61" s="413" t="s">
        <v>105</v>
      </c>
      <c r="K61" s="252" t="s">
        <v>75</v>
      </c>
      <c r="L61" s="393">
        <f ca="1">ROUND(IF($L$52="Yes",SUM('Detailed Budget'!$R$115:$S$115)*L53,SUMIF('Detailed Budget'!$F$95:$F$114,'Summary '!L56,'Detailed Budget'!$R$95:$R$114)+SUMIF('Detailed Budget'!$F$95:$F$114,'Summary '!L56,'Detailed Budget'!$S$95:$S$114)),4)</f>
        <v>0</v>
      </c>
      <c r="M61" s="393"/>
      <c r="N61" s="393">
        <f ca="1">ROUND(IF($L$52="Yes",SUM('Detailed Budget'!$R$115:$S$115)*N53,SUMIF('Detailed Budget'!$F$95:$F$114,'Summary '!N56,'Detailed Budget'!$R$95:$R$114)+SUMIF('Detailed Budget'!$F$95:$F$114,'Summary '!N56,'Detailed Budget'!$S$95:$S$114)),4)</f>
        <v>0</v>
      </c>
      <c r="O61" s="393"/>
      <c r="P61" s="393">
        <f ca="1">ROUND(IF($L$52="Yes",SUM('Detailed Budget'!$R$115:$S$115)*P53,SUMIF('Detailed Budget'!$F$95:$F$114,'Summary '!P56,'Detailed Budget'!$R$95:$R$114)+SUMIF('Detailed Budget'!$F$95:$F$114,'Summary '!P56,'Detailed Budget'!$S$95:$S$114)),4)</f>
        <v>0</v>
      </c>
      <c r="Q61" s="393"/>
      <c r="R61" s="320">
        <f t="shared" ca="1" si="3"/>
        <v>0</v>
      </c>
      <c r="S61" s="16"/>
      <c r="Y61" s="8"/>
      <c r="AA61" s="9"/>
    </row>
    <row r="62" spans="2:28" ht="15" customHeight="1">
      <c r="B62" s="400"/>
      <c r="C62" s="252" t="s">
        <v>77</v>
      </c>
      <c r="D62" s="80">
        <f>VLOOKUP(M15,Sheet2!$A$2:$C$31,3,)</f>
        <v>44743</v>
      </c>
      <c r="E62" s="235">
        <f ca="1">'Detailed Budget'!R141</f>
        <v>0</v>
      </c>
      <c r="F62" s="235">
        <f>'Detailed Budget'!S141</f>
        <v>0</v>
      </c>
      <c r="G62" s="235">
        <f t="shared" ca="1" si="2"/>
        <v>0</v>
      </c>
      <c r="H62" s="414"/>
      <c r="K62" s="252" t="s">
        <v>77</v>
      </c>
      <c r="L62" s="382">
        <f ca="1">ROUND(IF($L$52="Yes",SUM('Detailed Budget'!$R$141:$S$141)*L53,SUMIF('Detailed Budget'!$F$121:$F$140,'Summary '!L56,'Detailed Budget'!$R$121:$R$140)+SUMIF('Detailed Budget'!$F$121:$F$140,'Summary '!L56,'Detailed Budget'!$S$121:$S$140)),4)</f>
        <v>0</v>
      </c>
      <c r="M62" s="382"/>
      <c r="N62" s="382">
        <f ca="1">ROUND(IF($L$52="Yes",SUM('Detailed Budget'!$R$141:$S$141)*N53,SUMIF('Detailed Budget'!$F$121:$F$140,'Summary '!N56,'Detailed Budget'!$R$121:$R$140)+SUMIF('Detailed Budget'!$F$121:$F$140,'Summary '!N56,'Detailed Budget'!$S$121:$S$140)),4)</f>
        <v>0</v>
      </c>
      <c r="O62" s="382"/>
      <c r="P62" s="382">
        <f ca="1">ROUND(IF($L$52="Yes",SUM('Detailed Budget'!$R$141:$S$141)*P53,SUMIF('Detailed Budget'!$F$121:$F$140,'Summary '!P56,'Detailed Budget'!$R$121:$R$140)+SUMIF('Detailed Budget'!$F$121:$F$140,'Summary '!P56,'Detailed Budget'!$S$121:$S$140)),4)</f>
        <v>0</v>
      </c>
      <c r="Q62" s="382"/>
      <c r="R62" s="319">
        <f t="shared" ca="1" si="3"/>
        <v>0</v>
      </c>
      <c r="S62" s="16"/>
      <c r="Y62" s="8"/>
      <c r="AA62" s="9"/>
    </row>
    <row r="63" spans="2:28" ht="15" customHeight="1" thickBot="1">
      <c r="B63" s="400"/>
      <c r="C63" s="253" t="s">
        <v>79</v>
      </c>
      <c r="D63" s="81">
        <f>VLOOKUP(N15,Sheet2!$A$2:$C$31,3,)</f>
        <v>44866</v>
      </c>
      <c r="E63" s="236">
        <f ca="1">'Detailed Budget'!R167</f>
        <v>0</v>
      </c>
      <c r="F63" s="236">
        <f>'Detailed Budget'!S167</f>
        <v>0</v>
      </c>
      <c r="G63" s="236">
        <f t="shared" ca="1" si="2"/>
        <v>0</v>
      </c>
      <c r="H63" s="414"/>
      <c r="K63" s="253" t="s">
        <v>79</v>
      </c>
      <c r="L63" s="392">
        <f ca="1">ROUND(IF($L$52="Yes",SUM('Detailed Budget'!$R$167:$S$167)*L53,SUMIF('Detailed Budget'!$F$147:$F$166,'Summary '!L56,'Detailed Budget'!$R$147:$R$166)+SUMIF('Detailed Budget'!$F$147:$F$166,'Summary '!L56,'Detailed Budget'!$S$147:$S$166)),4)</f>
        <v>0</v>
      </c>
      <c r="M63" s="392"/>
      <c r="N63" s="392">
        <f ca="1">ROUND(IF($L$52="Yes",SUM('Detailed Budget'!$R$167:$S$167)*N53,SUMIF('Detailed Budget'!$F$147:$F$166,'Summary '!N56,'Detailed Budget'!$R$147:$R$166)+SUMIF('Detailed Budget'!$F$147:$F$166,'Summary '!N56,'Detailed Budget'!$S$147:$S$166)),4)</f>
        <v>0</v>
      </c>
      <c r="O63" s="392"/>
      <c r="P63" s="392">
        <f ca="1">ROUND(IF($L$52="Yes",SUM('Detailed Budget'!$R$167:$S$167)*P53,SUMIF('Detailed Budget'!$F$147:$F$166,'Summary '!P56,'Detailed Budget'!$R$147:$R$166)+SUMIF('Detailed Budget'!$F$147:$F$166,'Summary '!P56,'Detailed Budget'!$S$147:$S$166)),4)</f>
        <v>0</v>
      </c>
      <c r="Q63" s="392"/>
      <c r="R63" s="318">
        <f t="shared" ca="1" si="3"/>
        <v>0</v>
      </c>
      <c r="S63" s="16"/>
      <c r="Y63" s="8"/>
      <c r="AA63" s="9"/>
    </row>
    <row r="64" spans="2:28" ht="15" customHeight="1" thickBot="1">
      <c r="B64" s="400"/>
      <c r="C64" s="256" t="s">
        <v>106</v>
      </c>
      <c r="D64" s="123" t="str">
        <f>IF(C52="By Term","-",D61)</f>
        <v>-</v>
      </c>
      <c r="E64" s="237">
        <f ca="1">SUM(E61:E63)</f>
        <v>0</v>
      </c>
      <c r="F64" s="237">
        <f>SUM(F61:F63)</f>
        <v>0</v>
      </c>
      <c r="G64" s="237">
        <f ca="1">SUM(G61:G63)</f>
        <v>0</v>
      </c>
      <c r="H64" s="414"/>
      <c r="K64" s="256" t="s">
        <v>106</v>
      </c>
      <c r="L64" s="418">
        <f ca="1">SUM(L61:M63)</f>
        <v>0</v>
      </c>
      <c r="M64" s="419"/>
      <c r="N64" s="418">
        <f ca="1">SUM(N61:O63)</f>
        <v>0</v>
      </c>
      <c r="O64" s="419"/>
      <c r="P64" s="418">
        <f ca="1">SUM(P61:Q63)</f>
        <v>0</v>
      </c>
      <c r="Q64" s="419"/>
      <c r="R64" s="242">
        <f ca="1">SUM(R61:R63)</f>
        <v>0</v>
      </c>
      <c r="S64" s="16"/>
      <c r="Y64" s="8"/>
      <c r="AA64" s="9"/>
    </row>
    <row r="65" spans="2:27" ht="15" customHeight="1" thickBot="1">
      <c r="B65" s="124" t="s">
        <v>61</v>
      </c>
      <c r="C65" s="257" t="s">
        <v>107</v>
      </c>
      <c r="D65" s="125" t="s">
        <v>107</v>
      </c>
      <c r="E65" s="238">
        <f ca="1">'Detailed Budget'!R193</f>
        <v>0</v>
      </c>
      <c r="F65" s="238">
        <f>'Detailed Budget'!S193</f>
        <v>0</v>
      </c>
      <c r="G65" s="238">
        <f t="shared" ca="1" si="2"/>
        <v>0</v>
      </c>
      <c r="H65" s="414"/>
      <c r="K65" s="258" t="s">
        <v>61</v>
      </c>
      <c r="L65" s="380">
        <f ca="1">ROUND(IF($L$52="Yes",SUM('Detailed Budget'!$R$193:$S$193)*L53,SUMIF('Detailed Budget'!$F$173:$F$192,'Summary '!L56,'Detailed Budget'!$R$173:$R$192)+SUMIF('Detailed Budget'!$F$173:$F$192,'Summary '!L56,'Detailed Budget'!$S$173:$S$192)),4)</f>
        <v>0</v>
      </c>
      <c r="M65" s="381"/>
      <c r="N65" s="380">
        <f ca="1">ROUND(IF($L$52="Yes",SUM('Detailed Budget'!$R$193:$S$193)*N53,SUMIF('Detailed Budget'!$F$173:$F$192,'Summary '!N56,'Detailed Budget'!$R$173:$R$192)+SUMIF('Detailed Budget'!$F$173:$F$192,'Summary '!N56,'Detailed Budget'!$S$173:$S$192)),4)</f>
        <v>0</v>
      </c>
      <c r="O65" s="381"/>
      <c r="P65" s="380">
        <f ca="1">ROUND(IF($L$52="Yes",SUM('Detailed Budget'!$R$193:$S$193)*P53,SUMIF('Detailed Budget'!$F$173:$F$192,'Summary '!P56,'Detailed Budget'!$R$173:$R$192)+SUMIF('Detailed Budget'!$F$173:$F$192,'Summary '!P56,'Detailed Budget'!$S$173:$S$192)),4)</f>
        <v>0</v>
      </c>
      <c r="Q65" s="381"/>
      <c r="R65" s="243">
        <f t="shared" ca="1" si="3"/>
        <v>0</v>
      </c>
      <c r="S65" s="16"/>
      <c r="Y65" s="8"/>
      <c r="AA65" s="9"/>
    </row>
    <row r="66" spans="2:27" ht="15" customHeight="1" thickBot="1">
      <c r="B66" s="126" t="s">
        <v>62</v>
      </c>
      <c r="C66" s="258" t="s">
        <v>107</v>
      </c>
      <c r="D66" s="127" t="s">
        <v>107</v>
      </c>
      <c r="E66" s="239">
        <f ca="1">'Detailed Budget'!R219</f>
        <v>0</v>
      </c>
      <c r="F66" s="239">
        <f>'Detailed Budget'!S219</f>
        <v>0</v>
      </c>
      <c r="G66" s="239">
        <f t="shared" ca="1" si="2"/>
        <v>0</v>
      </c>
      <c r="H66" s="414"/>
      <c r="K66" s="258" t="s">
        <v>62</v>
      </c>
      <c r="L66" s="380">
        <f ca="1">ROUND(IF($L$52="Yes",SUM('Detailed Budget'!$R$219:$S$219)*L53,SUMIF('Detailed Budget'!$F$199:$F$218,'Summary '!L56,'Detailed Budget'!$R$199:$R$218)+SUMIF('Detailed Budget'!$F$199:$F$218,'Summary '!L56,'Detailed Budget'!$S$199:$S$218)),4)</f>
        <v>0</v>
      </c>
      <c r="M66" s="381"/>
      <c r="N66" s="380">
        <f ca="1">ROUND(IF($L$52="Yes",SUM('Detailed Budget'!$R$219:$S$219)*N53,SUMIF('Detailed Budget'!$F$199:$F$218,'Summary '!N56,'Detailed Budget'!$R$199:$R$218)+SUMIF('Detailed Budget'!$F$199:$F$218,'Summary '!N56,'Detailed Budget'!$S$199:$S$218)),4)</f>
        <v>0</v>
      </c>
      <c r="O66" s="381"/>
      <c r="P66" s="380">
        <f ca="1">ROUND(IF($L$52="Yes",SUM('Detailed Budget'!$R$219:$S$219)*P53,SUMIF('Detailed Budget'!$F$199:$F$218,'Summary '!P56,'Detailed Budget'!$R$199:$R$218)+SUMIF('Detailed Budget'!$F$199:$F$218,'Summary '!P56,'Detailed Budget'!$S$199:$S$218)),4)</f>
        <v>0</v>
      </c>
      <c r="Q66" s="381"/>
      <c r="R66" s="243">
        <f t="shared" ca="1" si="3"/>
        <v>0</v>
      </c>
      <c r="S66" s="16"/>
      <c r="Y66" s="8"/>
      <c r="AA66" s="9"/>
    </row>
    <row r="67" spans="2:27" ht="15" customHeight="1" thickBot="1">
      <c r="B67" s="126" t="s">
        <v>63</v>
      </c>
      <c r="C67" s="258" t="s">
        <v>107</v>
      </c>
      <c r="D67" s="127" t="s">
        <v>107</v>
      </c>
      <c r="E67" s="239">
        <f ca="1">'Detailed Budget'!R245</f>
        <v>0</v>
      </c>
      <c r="F67" s="239">
        <f>'Detailed Budget'!S245</f>
        <v>0</v>
      </c>
      <c r="G67" s="239">
        <f t="shared" ca="1" si="2"/>
        <v>0</v>
      </c>
      <c r="H67" s="415"/>
      <c r="K67" s="258" t="s">
        <v>63</v>
      </c>
      <c r="L67" s="380">
        <f ca="1">ROUND(IF($L$52="Yes",SUM('Detailed Budget'!$R$245:$S$245)*L53,SUMIF('Detailed Budget'!$F$225:$F$244,'Summary '!L56,'Detailed Budget'!$R$225:$R$244)+SUMIF('Detailed Budget'!$F$225:$F$244,'Summary '!L56,'Detailed Budget'!$S$225:$S$244)),4)</f>
        <v>0</v>
      </c>
      <c r="M67" s="381"/>
      <c r="N67" s="380">
        <f ca="1">ROUND(IF($L$52="Yes",SUM('Detailed Budget'!$R$245:$S$245)*N53,SUMIF('Detailed Budget'!$F$225:$F$244,'Summary '!N56,'Detailed Budget'!$R$225:$R$244)+SUMIF('Detailed Budget'!$F$225:$F$244,'Summary '!N56,'Detailed Budget'!$S$225:$S$244)),4)</f>
        <v>0</v>
      </c>
      <c r="O67" s="381"/>
      <c r="P67" s="380">
        <f ca="1">ROUND(IF($L$52="Yes",SUM('Detailed Budget'!$R$245:$S$245)*P53,SUMIF('Detailed Budget'!$F$225:$F$244,'Summary '!P56,'Detailed Budget'!$R$225:$R$244)+SUMIF('Detailed Budget'!$F$225:$F$244,'Summary '!P56,'Detailed Budget'!$S$225:$S$244)),4)</f>
        <v>0</v>
      </c>
      <c r="Q67" s="381"/>
      <c r="R67" s="243">
        <f t="shared" ca="1" si="3"/>
        <v>0</v>
      </c>
      <c r="S67" s="16"/>
      <c r="Y67" s="8"/>
      <c r="AA67" s="9"/>
    </row>
    <row r="68" spans="2:27" ht="15" customHeight="1">
      <c r="B68" s="128" t="s">
        <v>100</v>
      </c>
      <c r="C68" s="129"/>
      <c r="D68" s="129"/>
      <c r="E68" s="240">
        <f ca="1">SUM(E60,E64,E65:E67)</f>
        <v>0</v>
      </c>
      <c r="F68" s="240">
        <f t="shared" ref="F68:G68" si="4">SUM(F60,F64,F65:F67)</f>
        <v>0</v>
      </c>
      <c r="G68" s="240">
        <f t="shared" ca="1" si="4"/>
        <v>0</v>
      </c>
      <c r="H68" s="85"/>
      <c r="I68" s="85"/>
      <c r="K68" s="219" t="s">
        <v>100</v>
      </c>
      <c r="L68" s="416">
        <f ca="1">SUM(L60,L64:M67)</f>
        <v>0</v>
      </c>
      <c r="M68" s="417"/>
      <c r="N68" s="416">
        <f t="shared" ref="N68" ca="1" si="5">SUM(N60,N64:O67)</f>
        <v>0</v>
      </c>
      <c r="O68" s="417"/>
      <c r="P68" s="416">
        <f t="shared" ref="P68:R68" ca="1" si="6">SUM(P60,P64:Q67)</f>
        <v>0</v>
      </c>
      <c r="Q68" s="417"/>
      <c r="R68" s="244">
        <f t="shared" ca="1" si="6"/>
        <v>0</v>
      </c>
      <c r="S68" s="16"/>
      <c r="Y68" s="8"/>
      <c r="AA68" s="9"/>
    </row>
    <row r="69" spans="2:27" customFormat="1"/>
    <row r="70" spans="2:27" customFormat="1"/>
    <row r="71" spans="2:27" customFormat="1"/>
    <row r="72" spans="2:27" customFormat="1"/>
    <row r="73" spans="2:27" customFormat="1"/>
    <row r="74" spans="2:27" customFormat="1"/>
    <row r="75" spans="2:27" customFormat="1"/>
    <row r="76" spans="2:27" customFormat="1"/>
    <row r="77" spans="2:27" customFormat="1"/>
    <row r="78" spans="2:27" customFormat="1"/>
    <row r="79" spans="2:27" customFormat="1"/>
    <row r="80" spans="2:27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</sheetData>
  <sheetProtection algorithmName="SHA-512" hashValue="qIJ/2+XssYA+/UqaizfJ0vemFy6BkUBKOXIaHJvAVUYBWW7q/H1eDaJ354I+xe23imE8Ld2kvvFH/FM5gOMjWA==" saltValue="RnqK8q2A7CRvpJGMiUJwpQ==" spinCount="100000" sheet="1" objects="1" scenarios="1" formatColumns="0" formatRows="0"/>
  <mergeCells count="119">
    <mergeCell ref="P68:Q68"/>
    <mergeCell ref="N68:O68"/>
    <mergeCell ref="N57:O57"/>
    <mergeCell ref="L68:M68"/>
    <mergeCell ref="L67:M67"/>
    <mergeCell ref="L66:M66"/>
    <mergeCell ref="L65:M65"/>
    <mergeCell ref="L63:M63"/>
    <mergeCell ref="L62:M62"/>
    <mergeCell ref="L61:M61"/>
    <mergeCell ref="P57:Q57"/>
    <mergeCell ref="P58:Q58"/>
    <mergeCell ref="P59:Q59"/>
    <mergeCell ref="P61:Q61"/>
    <mergeCell ref="L59:M59"/>
    <mergeCell ref="L60:M60"/>
    <mergeCell ref="N65:O65"/>
    <mergeCell ref="L64:M64"/>
    <mergeCell ref="N64:O64"/>
    <mergeCell ref="P64:Q64"/>
    <mergeCell ref="P63:Q63"/>
    <mergeCell ref="P66:Q66"/>
    <mergeCell ref="P67:Q67"/>
    <mergeCell ref="N66:O66"/>
    <mergeCell ref="B4:C4"/>
    <mergeCell ref="D3:F3"/>
    <mergeCell ref="F9:G9"/>
    <mergeCell ref="K54:L54"/>
    <mergeCell ref="N62:O62"/>
    <mergeCell ref="L58:M58"/>
    <mergeCell ref="L57:M57"/>
    <mergeCell ref="N63:O63"/>
    <mergeCell ref="F55:F56"/>
    <mergeCell ref="B57:B60"/>
    <mergeCell ref="B61:B64"/>
    <mergeCell ref="O7:Q12"/>
    <mergeCell ref="F8:G8"/>
    <mergeCell ref="P53:Q53"/>
    <mergeCell ref="N53:O53"/>
    <mergeCell ref="B5:C5"/>
    <mergeCell ref="B6:C6"/>
    <mergeCell ref="C42:H42"/>
    <mergeCell ref="C41:H41"/>
    <mergeCell ref="C43:H43"/>
    <mergeCell ref="C44:H44"/>
    <mergeCell ref="C45:H45"/>
    <mergeCell ref="B12:C12"/>
    <mergeCell ref="H61:H67"/>
    <mergeCell ref="P60:Q60"/>
    <mergeCell ref="N67:O67"/>
    <mergeCell ref="P62:Q62"/>
    <mergeCell ref="P65:Q65"/>
    <mergeCell ref="Q4:R4"/>
    <mergeCell ref="O3:P3"/>
    <mergeCell ref="M3:N3"/>
    <mergeCell ref="O4:P4"/>
    <mergeCell ref="M4:N4"/>
    <mergeCell ref="O14:Q14"/>
    <mergeCell ref="L14:N14"/>
    <mergeCell ref="K40:Q40"/>
    <mergeCell ref="K39:R39"/>
    <mergeCell ref="N58:O58"/>
    <mergeCell ref="N59:O59"/>
    <mergeCell ref="N61:O61"/>
    <mergeCell ref="K55:K56"/>
    <mergeCell ref="L56:M56"/>
    <mergeCell ref="L55:M55"/>
    <mergeCell ref="N55:O55"/>
    <mergeCell ref="N56:O56"/>
    <mergeCell ref="N60:O60"/>
    <mergeCell ref="K3:L3"/>
    <mergeCell ref="D4:F4"/>
    <mergeCell ref="M6:P6"/>
    <mergeCell ref="J9:K9"/>
    <mergeCell ref="L9:M9"/>
    <mergeCell ref="L8:M8"/>
    <mergeCell ref="J8:K8"/>
    <mergeCell ref="D8:E8"/>
    <mergeCell ref="D5:F5"/>
    <mergeCell ref="D6:F6"/>
    <mergeCell ref="B53:G53"/>
    <mergeCell ref="D52:E52"/>
    <mergeCell ref="R55:R56"/>
    <mergeCell ref="P55:Q55"/>
    <mergeCell ref="P56:Q56"/>
    <mergeCell ref="K41:Q41"/>
    <mergeCell ref="B55:B56"/>
    <mergeCell ref="C55:C56"/>
    <mergeCell ref="D55:D56"/>
    <mergeCell ref="C46:H46"/>
    <mergeCell ref="C47:H47"/>
    <mergeCell ref="C48:H48"/>
    <mergeCell ref="L53:M53"/>
    <mergeCell ref="E55:E56"/>
    <mergeCell ref="G55:G56"/>
    <mergeCell ref="B11:C11"/>
    <mergeCell ref="F12:G12"/>
    <mergeCell ref="F11:G11"/>
    <mergeCell ref="D12:E12"/>
    <mergeCell ref="D11:E11"/>
    <mergeCell ref="Q3:S3"/>
    <mergeCell ref="B9:C9"/>
    <mergeCell ref="B8:C8"/>
    <mergeCell ref="K50:Q50"/>
    <mergeCell ref="R14:R15"/>
    <mergeCell ref="K47:Q47"/>
    <mergeCell ref="K46:Q46"/>
    <mergeCell ref="K45:Q45"/>
    <mergeCell ref="K44:Q44"/>
    <mergeCell ref="K43:Q43"/>
    <mergeCell ref="K42:Q42"/>
    <mergeCell ref="I14:K14"/>
    <mergeCell ref="K49:Q49"/>
    <mergeCell ref="K48:Q48"/>
    <mergeCell ref="D9:E9"/>
    <mergeCell ref="O5:P5"/>
    <mergeCell ref="M5:N5"/>
    <mergeCell ref="C49:H49"/>
    <mergeCell ref="C40:H40"/>
  </mergeCells>
  <phoneticPr fontId="25" type="noConversion"/>
  <conditionalFormatting sqref="K53:Q53">
    <cfRule type="expression" dxfId="17" priority="16">
      <formula>IF($L$52="Yes",TRUE,FALSE)</formula>
    </cfRule>
  </conditionalFormatting>
  <conditionalFormatting sqref="R53">
    <cfRule type="expression" dxfId="16" priority="15">
      <formula>IF($L$52="Yes",TRUE,FALSE)</formula>
    </cfRule>
  </conditionalFormatting>
  <conditionalFormatting sqref="C57:G59 C61:H63 L61:Q63 L57:Q59">
    <cfRule type="expression" dxfId="15" priority="31">
      <formula>IF($C$52="By Term",TRUE,FALSE)</formula>
    </cfRule>
  </conditionalFormatting>
  <conditionalFormatting sqref="R57:R59">
    <cfRule type="expression" dxfId="14" priority="6">
      <formula>IF($C$52="By Term",TRUE,FALSE)</formula>
    </cfRule>
  </conditionalFormatting>
  <conditionalFormatting sqref="R61:R63">
    <cfRule type="expression" dxfId="13" priority="5">
      <formula>IF($C$52="By Term",TRUE,FALSE)</formula>
    </cfRule>
  </conditionalFormatting>
  <conditionalFormatting sqref="K57:K59">
    <cfRule type="expression" dxfId="12" priority="2">
      <formula>IF($C$52="By Term",TRUE,FALSE)</formula>
    </cfRule>
  </conditionalFormatting>
  <conditionalFormatting sqref="K61:K63">
    <cfRule type="expression" dxfId="11" priority="1">
      <formula>IF($C$52="By Term",TRUE,FALSE)</formula>
    </cfRule>
  </conditionalFormatting>
  <dataValidations count="12">
    <dataValidation type="list" allowBlank="1" showInputMessage="1" showErrorMessage="1" sqref="J3" xr:uid="{00000000-0002-0000-0100-000000000000}">
      <formula1>"Cluster,Standard"</formula1>
    </dataValidation>
    <dataValidation type="list" allowBlank="1" showInputMessage="1" showErrorMessage="1" sqref="F16:F35" xr:uid="{00000000-0002-0000-0100-000001000000}">
      <formula1>$D$4:$D$6</formula1>
    </dataValidation>
    <dataValidation type="list" allowBlank="1" showInputMessage="1" showErrorMessage="1" sqref="L52" xr:uid="{00000000-0002-0000-0100-000002000000}">
      <formula1>"No,Yes"</formula1>
    </dataValidation>
    <dataValidation type="list" allowBlank="1" showInputMessage="1" showErrorMessage="1" sqref="C52" xr:uid="{00000000-0002-0000-0100-000003000000}">
      <formula1>"By Term,Annual"</formula1>
    </dataValidation>
    <dataValidation type="custom" allowBlank="1" showInputMessage="1" showErrorMessage="1" sqref="P53 N53 L53" xr:uid="{00000000-0002-0000-0100-000004000000}">
      <formula1>IF(SUM($L$53:$Q$53)&gt;1,FALSE,TRUE)</formula1>
    </dataValidation>
    <dataValidation type="whole" operator="equal" allowBlank="1" showInputMessage="1" showErrorMessage="1" errorTitle="Maximum of 1 Unit Per Term" error="A student can only participate in 1 unit per term." sqref="I16:N35" xr:uid="{00000000-0002-0000-0100-000005000000}">
      <formula1>1</formula1>
    </dataValidation>
    <dataValidation type="whole" allowBlank="1" showInputMessage="1" showErrorMessage="1" errorTitle="Maximum of 3 Units Per Year" error="A student can only participate in a maximum of 3 unit per year." sqref="O16:Q35" xr:uid="{00000000-0002-0000-0100-000006000000}">
      <formula1>1</formula1>
      <formula2>3</formula2>
    </dataValidation>
    <dataValidation type="custom" allowBlank="1" showInputMessage="1" showErrorMessage="1" errorTitle="Please Define TBD" error="Each TBD Must be Unique, Please Define TBD. e.g. TBD Masters1, TBD PHD1 etc." sqref="B16:B35" xr:uid="{00000000-0002-0000-0100-000007000000}">
      <formula1>B16&lt;&gt;"TBD"</formula1>
    </dataValidation>
    <dataValidation allowBlank="1" showInputMessage="1" showErrorMessage="1" errorTitle="Please Define TBD" error="Each TBD Must be Unique, Please Define TBD. e.g. TBD Masters1, TBD PHD1 etc." sqref="D16:D35 C25:C35" xr:uid="{00000000-0002-0000-0100-000008000000}"/>
    <dataValidation type="list" allowBlank="1" showInputMessage="1" showErrorMessage="1" sqref="I15" xr:uid="{00000000-0002-0000-0100-000009000000}">
      <formula1>"Jan - Apr 2017,May - Aug 2017,Sep - Dec 2017,Jan - Apr 2018,May - Aug 2018,Sep - Dec 2018,Jan - Apr 2019,May - Aug 2019,Sep - Dec 2019,Jan - Apr 2020,May - Aug 2020,Sep - Dec 2020,Jan - Apr 2021,May - Aug 2021,Sep - Dec 2021,Jan - Apr 2022,May - Aug 2022"</formula1>
    </dataValidation>
    <dataValidation allowBlank="1" showInputMessage="1" showErrorMessage="1" errorTitle="Please Define TBD" error="Each TBD Must be Unique Please Define TBD. e.g. TBD Masters1, TBD PHD1 etc." sqref="C16:C24" xr:uid="{5DA4D461-F7C7-4904-8AFA-6C9709BDB455}"/>
    <dataValidation type="list" allowBlank="1" showInputMessage="1" showErrorMessage="1" sqref="H16:H35" xr:uid="{FBC49BA7-4E44-49B3-9B06-948B197C7FBE}">
      <formula1>"College,Undergrad,Master’s,PhD,Postdoc,Professional Degree, Recent graduate"</formula1>
    </dataValidation>
  </dataValidations>
  <pageMargins left="0.25" right="0.25" top="0.5" bottom="0.5" header="0.3" footer="0.3"/>
  <pageSetup scale="27" orientation="landscape" r:id="rId1"/>
  <ignoredErrors>
    <ignoredError sqref="G60 G64" formula="1"/>
    <ignoredError sqref="J15" unlocked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526C4D7-EDD7-4177-8814-E96587818B7F}">
          <x14:formula1>
            <xm:f>Stipends!$A$3:$A$13</xm:f>
          </x14:formula1>
          <xm:sqref>G16:G35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59999389629810485"/>
    <pageSetUpPr fitToPage="1"/>
  </sheetPr>
  <dimension ref="A1:XFA262"/>
  <sheetViews>
    <sheetView showGridLines="0" topLeftCell="E10" zoomScale="80" zoomScaleNormal="80" workbookViewId="0">
      <selection activeCell="R17" sqref="R17"/>
    </sheetView>
  </sheetViews>
  <sheetFormatPr defaultColWidth="0" defaultRowHeight="15"/>
  <cols>
    <col min="1" max="1" width="3.7109375" customWidth="1"/>
    <col min="2" max="5" width="20.7109375" style="4" customWidth="1"/>
    <col min="6" max="6" width="22.7109375" style="4" customWidth="1"/>
    <col min="7" max="7" width="9.28515625" style="4" customWidth="1"/>
    <col min="8" max="8" width="9.7109375" customWidth="1"/>
    <col min="9" max="9" width="17.28515625" customWidth="1"/>
    <col min="10" max="10" width="16.5703125" customWidth="1"/>
    <col min="11" max="11" width="19.140625" customWidth="1"/>
    <col min="12" max="12" width="14.7109375" customWidth="1"/>
    <col min="13" max="13" width="14.7109375" style="3" customWidth="1"/>
    <col min="14" max="15" width="13.7109375" style="3" customWidth="1"/>
    <col min="16" max="20" width="13.7109375" customWidth="1"/>
    <col min="21" max="22" width="3.7109375" customWidth="1"/>
  </cols>
  <sheetData>
    <row r="1" spans="1:16381" s="5" customFormat="1" ht="36" customHeight="1" thickBot="1">
      <c r="A1" s="114"/>
      <c r="B1" s="443" t="s">
        <v>108</v>
      </c>
      <c r="C1" s="443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211"/>
      <c r="O1" s="114"/>
      <c r="P1" s="114"/>
      <c r="Q1" s="114"/>
      <c r="R1" s="114"/>
      <c r="S1" s="214" t="s">
        <v>19</v>
      </c>
      <c r="T1" s="214" t="str">
        <f>IF(ISBLANK('Summary '!Q1),"",'Summary '!Q1)</f>
        <v/>
      </c>
      <c r="U1" s="212"/>
      <c r="V1" s="114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</row>
    <row r="2" spans="1:16381" ht="15" customHeight="1" thickTop="1" thickBot="1">
      <c r="A2" s="8"/>
      <c r="B2" s="6"/>
      <c r="C2" s="6"/>
      <c r="D2" s="6"/>
      <c r="E2" s="6"/>
      <c r="F2" s="6"/>
      <c r="G2" s="6"/>
      <c r="H2" s="8"/>
      <c r="I2" s="8"/>
      <c r="J2" s="8"/>
      <c r="K2" s="8"/>
      <c r="L2" s="8"/>
      <c r="M2" s="9"/>
      <c r="N2" s="9"/>
      <c r="O2" s="9"/>
      <c r="P2" s="8"/>
      <c r="Q2" s="8"/>
      <c r="R2" s="8"/>
      <c r="S2" s="8"/>
      <c r="T2" s="8"/>
    </row>
    <row r="3" spans="1:16381" ht="30" customHeight="1" thickBot="1">
      <c r="A3" s="8"/>
      <c r="B3" s="175" t="s">
        <v>21</v>
      </c>
      <c r="C3" s="176"/>
      <c r="D3" s="453" t="str">
        <f>IF(ISBLANK('Summary '!D3),"",'Summary '!D3)</f>
        <v/>
      </c>
      <c r="E3" s="454"/>
      <c r="F3" s="455"/>
      <c r="G3" s="6"/>
      <c r="H3" s="10"/>
      <c r="I3" s="10"/>
      <c r="J3" s="10"/>
      <c r="K3" s="457" t="s">
        <v>109</v>
      </c>
      <c r="L3" s="458"/>
      <c r="M3" s="458"/>
      <c r="N3" s="458"/>
      <c r="O3" s="459"/>
      <c r="P3" s="8"/>
      <c r="Q3" s="8"/>
      <c r="R3" s="8"/>
    </row>
    <row r="4" spans="1:16381" ht="30" customHeight="1" thickBot="1">
      <c r="A4" s="8"/>
      <c r="B4" s="175" t="s">
        <v>27</v>
      </c>
      <c r="C4" s="177"/>
      <c r="D4" s="453" t="str">
        <f>IF(ISBLANK('Summary '!D4),"",'Summary '!D4)</f>
        <v/>
      </c>
      <c r="E4" s="454"/>
      <c r="F4" s="455"/>
      <c r="G4" s="6"/>
      <c r="H4" s="10"/>
      <c r="I4" s="10"/>
      <c r="J4" s="10"/>
      <c r="K4" s="460"/>
      <c r="L4" s="461"/>
      <c r="M4" s="461"/>
      <c r="N4" s="461"/>
      <c r="O4" s="462"/>
      <c r="P4" s="8"/>
      <c r="Q4" s="8"/>
      <c r="R4" s="8"/>
    </row>
    <row r="5" spans="1:16381" ht="30" customHeight="1" thickBot="1">
      <c r="A5" s="10"/>
      <c r="B5" s="175" t="s">
        <v>30</v>
      </c>
      <c r="C5" s="177"/>
      <c r="D5" s="453" t="str">
        <f>IF(ISBLANK('Summary '!D5),"",'Summary '!D5)</f>
        <v/>
      </c>
      <c r="E5" s="454"/>
      <c r="F5" s="455"/>
      <c r="G5" s="6"/>
      <c r="H5" s="10"/>
      <c r="I5" s="10"/>
      <c r="J5" s="10"/>
      <c r="K5" s="8"/>
      <c r="L5" s="8"/>
      <c r="M5" s="9"/>
      <c r="N5" s="8"/>
      <c r="O5" s="8"/>
      <c r="P5" s="8"/>
      <c r="Q5" s="8"/>
      <c r="R5" s="8"/>
    </row>
    <row r="6" spans="1:16381" ht="30" customHeight="1" thickBot="1">
      <c r="A6" s="41"/>
      <c r="B6" s="175" t="s">
        <v>32</v>
      </c>
      <c r="C6" s="177"/>
      <c r="D6" s="453" t="str">
        <f>IF(ISBLANK('Summary '!D6),"",'Summary '!D6)</f>
        <v/>
      </c>
      <c r="E6" s="454"/>
      <c r="F6" s="455"/>
      <c r="G6" s="6"/>
      <c r="H6" s="8"/>
      <c r="I6" s="8"/>
      <c r="J6" s="8"/>
      <c r="K6" s="9"/>
      <c r="L6" s="8"/>
      <c r="M6" s="9"/>
      <c r="N6" s="9"/>
      <c r="O6" s="8"/>
      <c r="P6" s="8"/>
      <c r="Q6" s="8"/>
      <c r="R6" s="8"/>
    </row>
    <row r="7" spans="1:16381" ht="15" customHeight="1" thickBo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9"/>
      <c r="O7" s="9"/>
      <c r="P7" s="9"/>
      <c r="Q7" s="8"/>
      <c r="R7" s="8"/>
    </row>
    <row r="8" spans="1:16381" ht="30" customHeight="1" thickBot="1">
      <c r="A8" s="8"/>
      <c r="B8" s="451" t="s">
        <v>35</v>
      </c>
      <c r="C8" s="452"/>
      <c r="D8" s="451" t="s">
        <v>36</v>
      </c>
      <c r="E8" s="452"/>
      <c r="F8" s="451" t="s">
        <v>37</v>
      </c>
      <c r="G8" s="456"/>
      <c r="H8" s="452"/>
      <c r="I8" s="8"/>
      <c r="J8" s="8"/>
      <c r="K8" s="8"/>
      <c r="M8" s="449" t="s">
        <v>110</v>
      </c>
      <c r="N8" s="450"/>
      <c r="O8" s="449" t="s">
        <v>39</v>
      </c>
      <c r="P8" s="450"/>
    </row>
    <row r="9" spans="1:16381" ht="30" customHeight="1" thickBot="1">
      <c r="A9" s="8"/>
      <c r="B9" s="327">
        <f ca="1">SUM(D9:H9)</f>
        <v>0</v>
      </c>
      <c r="C9" s="328"/>
      <c r="D9" s="327">
        <f ca="1">'Detailed Budget'!O37+'Detailed Budget'!O63+'Detailed Budget'!O89+'Detailed Budget'!O115+'Detailed Budget'!O141+'Detailed Budget'!O167+'Detailed Budget'!O193+'Detailed Budget'!O219+'Detailed Budget'!O245</f>
        <v>0</v>
      </c>
      <c r="E9" s="328"/>
      <c r="F9" s="327">
        <f ca="1">'Detailed Budget'!P37+'Detailed Budget'!P63+'Detailed Budget'!P89+'Detailed Budget'!P115+'Detailed Budget'!P141+'Detailed Budget'!P167+'Detailed Budget'!P193+'Detailed Budget'!P219+'Detailed Budget'!P245</f>
        <v>0</v>
      </c>
      <c r="G9" s="447"/>
      <c r="H9" s="328"/>
      <c r="I9" s="8"/>
      <c r="J9" s="8"/>
      <c r="K9" s="8"/>
      <c r="M9" s="327">
        <f>SUMIF($K$17:$K$245,"University Co-Funded",$T$17:$T$245)</f>
        <v>0</v>
      </c>
      <c r="N9" s="328"/>
      <c r="O9" s="327">
        <f>SUMIF($K$17:$K$245,"Industry Co-Funded",$H$17:$H$245)*4000</f>
        <v>0</v>
      </c>
      <c r="P9" s="328"/>
    </row>
    <row r="10" spans="1:16381" ht="15" customHeight="1" thickBot="1">
      <c r="A10" s="8"/>
      <c r="B10" s="86"/>
      <c r="C10" s="86"/>
      <c r="D10" s="86"/>
      <c r="E10" s="86"/>
      <c r="F10" s="86"/>
      <c r="G10" s="86"/>
      <c r="H10" s="87"/>
      <c r="I10" s="8"/>
      <c r="J10" s="8"/>
      <c r="K10" s="8"/>
      <c r="M10" s="87"/>
      <c r="N10" s="58"/>
      <c r="O10" s="58"/>
      <c r="P10" s="58"/>
    </row>
    <row r="11" spans="1:16381" ht="30" customHeight="1" thickBot="1">
      <c r="A11" s="8"/>
      <c r="B11" s="445" t="s">
        <v>111</v>
      </c>
      <c r="C11" s="448"/>
      <c r="D11" s="445" t="s">
        <v>112</v>
      </c>
      <c r="E11" s="446"/>
      <c r="F11" s="445" t="s">
        <v>43</v>
      </c>
      <c r="G11" s="448"/>
      <c r="H11" s="446"/>
      <c r="I11" s="8"/>
      <c r="J11" s="8"/>
      <c r="K11" s="8"/>
      <c r="M11" s="178" t="s">
        <v>44</v>
      </c>
      <c r="N11" s="178" t="s">
        <v>45</v>
      </c>
      <c r="O11" s="179" t="s">
        <v>113</v>
      </c>
      <c r="P11" s="179" t="s">
        <v>47</v>
      </c>
    </row>
    <row r="12" spans="1:16381" ht="30" customHeight="1" thickBot="1">
      <c r="A12" s="8"/>
      <c r="B12" s="327">
        <f ca="1">SUM(R37,R63,R89,R115,R141,R167,R193,R219,R245)+SUMIF($K$17:$K$246,"Industry Co-Funded",$T$17:$T$246)</f>
        <v>0</v>
      </c>
      <c r="C12" s="447"/>
      <c r="D12" s="327">
        <f>S37+S63+S89+S115+S141+S167+S193+S219+S245</f>
        <v>0</v>
      </c>
      <c r="E12" s="328"/>
      <c r="F12" s="327">
        <f ca="1">SUM(T37,T63,T89,T115,T141,T167,T193,T219,T245)</f>
        <v>0</v>
      </c>
      <c r="G12" s="447"/>
      <c r="H12" s="328"/>
      <c r="I12" s="8"/>
      <c r="J12" s="8"/>
      <c r="K12" s="8"/>
      <c r="M12" s="259">
        <f ca="1">SUM(H17:H245)</f>
        <v>0</v>
      </c>
      <c r="N12" s="260">
        <f>SUM('Summary '!$R$16:$R$35)-O12</f>
        <v>0</v>
      </c>
      <c r="O12" s="261">
        <f>SUMIF('Summary '!$B$16:$B$35,"*TBD*",'Summary '!$R$16:$R$35)</f>
        <v>0</v>
      </c>
      <c r="P12" s="226">
        <f>IF('Summary '!Q36&gt;=1,"5 Year",IF('Summary '!P36&gt;=1,"4 Year",IF('Summary '!O36&gt;=1,"3 Year",IF(SUM('Summary '!L36:N36)&gt;=1,"2 Year",IF(SUM('Summary '!I36:K36)&gt;=1,"Year 1",0)))))</f>
        <v>0</v>
      </c>
    </row>
    <row r="13" spans="1:16381" s="2" customFormat="1" ht="15" customHeight="1" thickBot="1">
      <c r="A13" s="16"/>
      <c r="B13" s="17"/>
      <c r="C13" s="17"/>
      <c r="D13" s="18"/>
      <c r="E13" s="18"/>
      <c r="F13" s="7"/>
      <c r="G13" s="7"/>
      <c r="H13" s="8"/>
      <c r="I13" s="8"/>
      <c r="J13" s="8"/>
      <c r="K13" s="16"/>
      <c r="L13" s="16"/>
      <c r="M13" s="19"/>
      <c r="N13" s="19"/>
      <c r="O13" s="19"/>
      <c r="P13" s="16"/>
      <c r="Q13" s="16"/>
      <c r="R13" s="16"/>
      <c r="S13" s="16"/>
      <c r="T13" s="16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</row>
    <row r="14" spans="1:16381" ht="23.25" customHeight="1" thickBot="1">
      <c r="A14" s="8"/>
      <c r="B14" s="28" t="str">
        <f>"Term 1: "&amp;'Summary '!I15</f>
        <v>Term 1: May - Aug 2021</v>
      </c>
      <c r="C14" s="29"/>
      <c r="D14" s="29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1"/>
      <c r="P14" s="32"/>
      <c r="Q14" s="33"/>
      <c r="R14" s="8"/>
      <c r="S14" s="8"/>
      <c r="T14" s="8"/>
    </row>
    <row r="15" spans="1:16381" ht="30" customHeight="1">
      <c r="A15" s="8"/>
      <c r="B15" s="422" t="s">
        <v>114</v>
      </c>
      <c r="C15" s="422" t="s">
        <v>54</v>
      </c>
      <c r="D15" s="426" t="s">
        <v>55</v>
      </c>
      <c r="E15" s="422" t="s">
        <v>115</v>
      </c>
      <c r="F15" s="426" t="s">
        <v>57</v>
      </c>
      <c r="G15" s="426" t="s">
        <v>116</v>
      </c>
      <c r="H15" s="426" t="s">
        <v>117</v>
      </c>
      <c r="I15" s="424" t="s">
        <v>58</v>
      </c>
      <c r="J15" s="424" t="s">
        <v>59</v>
      </c>
      <c r="K15" s="426" t="s">
        <v>118</v>
      </c>
      <c r="L15" s="439" t="s">
        <v>119</v>
      </c>
      <c r="M15" s="440"/>
      <c r="N15" s="437" t="s">
        <v>120</v>
      </c>
      <c r="O15" s="441" t="s">
        <v>121</v>
      </c>
      <c r="P15" s="420" t="s">
        <v>37</v>
      </c>
      <c r="Q15" s="420" t="s">
        <v>122</v>
      </c>
      <c r="R15" s="420" t="s">
        <v>123</v>
      </c>
      <c r="S15" s="426" t="s">
        <v>124</v>
      </c>
      <c r="T15" s="420" t="s">
        <v>125</v>
      </c>
    </row>
    <row r="16" spans="1:16381" ht="48.75" customHeight="1" thickBot="1">
      <c r="A16" s="8"/>
      <c r="B16" s="423"/>
      <c r="C16" s="423"/>
      <c r="D16" s="427"/>
      <c r="E16" s="423"/>
      <c r="F16" s="427"/>
      <c r="G16" s="427"/>
      <c r="H16" s="427"/>
      <c r="I16" s="425"/>
      <c r="J16" s="425"/>
      <c r="K16" s="427"/>
      <c r="L16" s="186" t="s">
        <v>126</v>
      </c>
      <c r="M16" s="186" t="s">
        <v>127</v>
      </c>
      <c r="N16" s="438"/>
      <c r="O16" s="442" t="e">
        <f>#REF!*C16</f>
        <v>#REF!</v>
      </c>
      <c r="P16" s="421"/>
      <c r="Q16" s="421"/>
      <c r="R16" s="421"/>
      <c r="S16" s="427"/>
      <c r="T16" s="421"/>
    </row>
    <row r="17" spans="1:16381" s="46" customFormat="1" ht="24" customHeight="1">
      <c r="A17" s="8"/>
      <c r="B17" s="180" t="str">
        <f t="array" aca="1" ref="B17" ca="1">IFERROR(INDEX('Summary '!$B$16:$B$35,SMALL(IF('Summary '!$I$16:$I$35&gt;0,ROW('Summary '!$B$16:$B$35)-ROW('Summary '!B$16)+1),ROWS('Summary '!B$2:'Summary '!B2))),"")</f>
        <v/>
      </c>
      <c r="C17" s="181" t="str">
        <f t="array" aca="1" ref="C17" ca="1">IFERROR(INDEX('Summary '!$C$16:$C$35,SMALL(IF('Summary '!$I$16:$I$35&gt;0,ROW('Summary '!$C$16:$C$35)-ROW('Summary '!C$16)+1),ROWS('Summary '!C$2:'Summary '!C2))),"")</f>
        <v/>
      </c>
      <c r="D17" s="181" t="str">
        <f t="array" aca="1" ref="D17" ca="1">IFERROR(INDEX('Summary '!$D$16:$D$35,SMALL(IF('Summary '!$I$16:$I$35&gt;0,ROW('Summary '!$D$16:$D$35)-ROW('Summary '!D$16)+1),ROWS('Summary '!D$2:'Summary '!D2))),"")</f>
        <v/>
      </c>
      <c r="E17" s="180" t="str">
        <f t="array" aca="1" ref="E17" ca="1">IFERROR(INDEX('Summary '!$E$16:$E$35,SMALL(IF('Summary '!$I$16:$I$35&gt;0,ROW('Summary '!$E$16:$E$35)-ROW('Summary '!E$16)+1),ROWS('Summary '!E$2:'Summary '!E2))),"")</f>
        <v/>
      </c>
      <c r="F17" s="131" t="str">
        <f t="array" aca="1" ref="F17" ca="1">IFERROR(INDEX('Summary '!$F$16:$F$35,SMALL(IF('Summary '!$I$16:$I$35&gt;0,ROW('Summary '!$F$16:$F$35)-ROW('Summary '!F$16)+1),ROWS('Summary '!F$2:'Summary '!F2))),"")</f>
        <v/>
      </c>
      <c r="G17" s="131" t="str">
        <f ca="1">IF(LEN(H17)&gt;0,'Summary '!$J$3,"")</f>
        <v/>
      </c>
      <c r="H17" s="182" t="str">
        <f t="array" aca="1" ref="H17" ca="1">IFERROR(INDEX('Summary '!$I$16:$I$35,SMALL(IF('Summary '!$I$16:$I$35&gt;0,ROW('Summary '!$I$16:$I$35)-ROW('Summary '!I$16)+1),ROWS('Summary '!F$2:'Summary '!F2))),"")</f>
        <v/>
      </c>
      <c r="I17" s="182" t="str">
        <f t="array" aca="1" ref="I17" ca="1">IFERROR(INDEX('Summary '!$G$16:$G$35,SMALL(IF('Summary '!$I$16:$I$35&gt;0,ROW('Summary '!$G$16:$G$35)-ROW('Summary '!G$16)+1),ROWS('Summary '!G$2:'Summary '!G2))),"")</f>
        <v/>
      </c>
      <c r="J17" s="182" t="str">
        <f t="array" aca="1" ref="J17" ca="1">IFERROR(INDEX('Summary '!$H$16:$H$35,SMALL(IF('Summary '!$I$16:$I$35&gt;0,ROW('Summary '!$H$16:$H$35)-ROW('Summary '!H$16)+1),ROWS('Summary '!H$2:'Summary '!H2))),"")</f>
        <v/>
      </c>
      <c r="K17" s="183"/>
      <c r="L17" s="293"/>
      <c r="M17" s="293"/>
      <c r="N17" s="220"/>
      <c r="O17" s="184" t="str">
        <f ca="1">IF(LEN(H17)&gt;0,IF(ISBLANK(N17),ROUND(IFERROR(VLOOKUP(I17,Stipends!$A$3:$B$17,2,)*H17,10000*H17),4),ROUND(N17,2)),"")</f>
        <v/>
      </c>
      <c r="P17" s="134" t="str">
        <f ca="1">IFERROR(ROUND(Q17-O17,4),"")</f>
        <v/>
      </c>
      <c r="Q17" s="134">
        <f ca="1">IFERROR(ROUND(IF(G17="Standard",VLOOKUP(I17,Stipends!$A$3:$F$13,4,FALSE),VLOOKUP(I17,Stipends!$A$3:$F$13,6,FALSE))*H17+S17,4),0)</f>
        <v>0</v>
      </c>
      <c r="R17" s="134">
        <f ca="1">IFERROR(ROUND(IF(G17="Standard",VLOOKUP(I17,Stipends!$A$3:$F$13,3,FALSE),VLOOKUP(I17,Stipends!$A$3:$F$13,5,FALSE))*H17+(IF(K17="Industry Co-Funded (AB)",(3000*H17),IF(K17="Industry Co-Funded (QC)",(4000*H17),0))),4),0)</f>
        <v>0</v>
      </c>
      <c r="S17" s="185"/>
      <c r="T17" s="134">
        <f ca="1">IF(LEN(H17)&lt;1,0,IF(K17="University Co-Funded (AB)",(3000*H17),IF(K17="University Co-Funded (QC)",(4000*H17),0)))</f>
        <v>0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</row>
    <row r="18" spans="1:16381" s="46" customFormat="1" ht="24" customHeight="1">
      <c r="A18" s="8"/>
      <c r="B18" s="180" t="str">
        <f t="array" aca="1" ref="B18" ca="1">IFERROR(INDEX('Summary '!$B$16:$B$35,SMALL(IF('Summary '!$I$16:$I$35&gt;0,ROW('Summary '!$B$16:$B$35)-ROW('Summary '!B$16)+1),ROWS('Summary '!B$2:'Summary '!B3))),"")</f>
        <v/>
      </c>
      <c r="C18" s="181" t="str">
        <f t="array" aca="1" ref="C18" ca="1">IFERROR(INDEX('Summary '!$C$16:$C$35,SMALL(IF('Summary '!$I$16:$I$35&gt;0,ROW('Summary '!$C$16:$C$35)-ROW('Summary '!C$16)+1),ROWS('Summary '!C$2:'Summary '!C3))),"")</f>
        <v/>
      </c>
      <c r="D18" s="181" t="str">
        <f t="array" aca="1" ref="D18" ca="1">IFERROR(INDEX('Summary '!$D$16:$D$35,SMALL(IF('Summary '!$I$16:$I$35&gt;0,ROW('Summary '!$D$16:$D$35)-ROW('Summary '!D$16)+1),ROWS('Summary '!D$2:'Summary '!D3))),"")</f>
        <v/>
      </c>
      <c r="E18" s="180" t="str">
        <f t="array" aca="1" ref="E18" ca="1">IFERROR(INDEX('Summary '!$E$16:$E$35,SMALL(IF('Summary '!$I$16:$I$35&gt;0,ROW('Summary '!$E$16:$E$35)-ROW('Summary '!E$16)+1),ROWS('Summary '!E$2:'Summary '!E3))),"")</f>
        <v/>
      </c>
      <c r="F18" s="131" t="str">
        <f t="array" aca="1" ref="F18" ca="1">IFERROR(INDEX('Summary '!$F$16:$F$35,SMALL(IF('Summary '!$I$16:$I$35&gt;0,ROW('Summary '!$F$16:$F$35)-ROW('Summary '!F$16)+1),ROWS('Summary '!F$2:'Summary '!F3))),"")</f>
        <v/>
      </c>
      <c r="G18" s="131" t="str">
        <f ca="1">IF(LEN(H18)&gt;0,'Summary '!$J$3,"")</f>
        <v/>
      </c>
      <c r="H18" s="182" t="str">
        <f t="array" aca="1" ref="H18" ca="1">IFERROR(INDEX('Summary '!$I$16:$I$35,SMALL(IF('Summary '!$I$16:$I$35&gt;0,ROW('Summary '!$I$16:$I$35)-ROW('Summary '!I$16)+1),ROWS('Summary '!F$2:'Summary '!F3))),"")</f>
        <v/>
      </c>
      <c r="I18" s="182" t="str">
        <f t="array" aca="1" ref="I18" ca="1">IFERROR(INDEX('Summary '!$G$16:$G$35,SMALL(IF('Summary '!$I$16:$I$35&gt;0,ROW('Summary '!$G$16:$G$35)-ROW('Summary '!G$16)+1),ROWS('Summary '!G$2:'Summary '!G3))),"")</f>
        <v/>
      </c>
      <c r="J18" s="182" t="str">
        <f t="array" aca="1" ref="J18" ca="1">IFERROR(INDEX('Summary '!$H$16:$H$35,SMALL(IF('Summary '!$I$16:$I$35&gt;0,ROW('Summary '!$H$16:$H$35)-ROW('Summary '!H$16)+1),ROWS('Summary '!H$2:'Summary '!H3))),"")</f>
        <v/>
      </c>
      <c r="K18" s="45"/>
      <c r="L18" s="293"/>
      <c r="M18" s="294"/>
      <c r="N18" s="221"/>
      <c r="O18" s="184" t="str">
        <f ca="1">IF(LEN(H18)&gt;0,IF(ISBLANK(N18),ROUND(IFERROR(VLOOKUP(I18,Stipends!$A$3:$B$17,2,)*H18,10000*H18),4),ROUND(N18,2)),"")</f>
        <v/>
      </c>
      <c r="P18" s="133" t="str">
        <f t="shared" ref="P18:P36" ca="1" si="0">IFERROR(ROUND(Q18-O18,4),"")</f>
        <v/>
      </c>
      <c r="Q18" s="134">
        <f ca="1">IFERROR(ROUND(IF(G18="Standard",VLOOKUP(I18,Stipends!$A$3:$F$13,4,FALSE),VLOOKUP(I18,Stipends!$A$3:$F$13,6,FALSE))*H18+S18,4),0)</f>
        <v>0</v>
      </c>
      <c r="R18" s="134">
        <f ca="1">IFERROR(ROUND(IF(G18="Standard",VLOOKUP(I18,Stipends!$A$3:$F$13,3,FALSE),VLOOKUP(I18,Stipends!$A$3:$F$13,5,FALSE))*H18+(IF(K18="Industry Co-Funded (AB)",(3000*H18),IF(K18="Industry Co-Funded (QC)",(4000*H18),0))),4),0)</f>
        <v>0</v>
      </c>
      <c r="S18" s="47"/>
      <c r="T18" s="134">
        <f ca="1">IF(LEN(H18)&lt;1,0,IF(K18="University Co-Funded (AB)",(3000*H18),IF(K18="University Co-Funded (QC)",(4000*H18),0)))</f>
        <v>0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</row>
    <row r="19" spans="1:16381" s="46" customFormat="1" ht="24" customHeight="1">
      <c r="A19" s="8"/>
      <c r="B19" s="180" t="str">
        <f t="array" aca="1" ref="B19" ca="1">IFERROR(INDEX('Summary '!$B$16:$B$35,SMALL(IF('Summary '!$I$16:$I$35&gt;0,ROW('Summary '!$B$16:$B$35)-ROW('Summary '!B$16)+1),ROWS('Summary '!B$2:'Summary '!B4))),"")</f>
        <v/>
      </c>
      <c r="C19" s="181" t="str">
        <f t="array" aca="1" ref="C19" ca="1">IFERROR(INDEX('Summary '!$C$16:$C$35,SMALL(IF('Summary '!$I$16:$I$35&gt;0,ROW('Summary '!$C$16:$C$35)-ROW('Summary '!C$16)+1),ROWS('Summary '!C$2:'Summary '!C4))),"")</f>
        <v/>
      </c>
      <c r="D19" s="181" t="str">
        <f t="array" aca="1" ref="D19" ca="1">IFERROR(INDEX('Summary '!$D$16:$D$35,SMALL(IF('Summary '!$I$16:$I$35&gt;0,ROW('Summary '!$D$16:$D$35)-ROW('Summary '!D$16)+1),ROWS('Summary '!D$2:'Summary '!D4))),"")</f>
        <v/>
      </c>
      <c r="E19" s="180" t="str">
        <f t="array" aca="1" ref="E19" ca="1">IFERROR(INDEX('Summary '!$E$16:$E$35,SMALL(IF('Summary '!$I$16:$I$35&gt;0,ROW('Summary '!$E$16:$E$35)-ROW('Summary '!E$16)+1),ROWS('Summary '!E$2:'Summary '!E4))),"")</f>
        <v/>
      </c>
      <c r="F19" s="131" t="str">
        <f t="array" aca="1" ref="F19" ca="1">IFERROR(INDEX('Summary '!$F$16:$F$35,SMALL(IF('Summary '!$I$16:$I$35&gt;0,ROW('Summary '!$F$16:$F$35)-ROW('Summary '!F$16)+1),ROWS('Summary '!F$2:'Summary '!F4))),"")</f>
        <v/>
      </c>
      <c r="G19" s="131" t="str">
        <f ca="1">IF(LEN(H19)&gt;0,'Summary '!$J$3,"")</f>
        <v/>
      </c>
      <c r="H19" s="182" t="str">
        <f t="array" aca="1" ref="H19" ca="1">IFERROR(INDEX('Summary '!$I$16:$I$35,SMALL(IF('Summary '!$I$16:$I$35&gt;0,ROW('Summary '!$I$16:$I$35)-ROW('Summary '!I$16)+1),ROWS('Summary '!F$2:'Summary '!F4))),"")</f>
        <v/>
      </c>
      <c r="I19" s="182" t="str">
        <f t="array" aca="1" ref="I19" ca="1">IFERROR(INDEX('Summary '!$G$16:$G$35,SMALL(IF('Summary '!$I$16:$I$35&gt;0,ROW('Summary '!$G$16:$G$35)-ROW('Summary '!G$16)+1),ROWS('Summary '!G$2:'Summary '!G4))),"")</f>
        <v/>
      </c>
      <c r="J19" s="182" t="str">
        <f t="array" aca="1" ref="J19" ca="1">IFERROR(INDEX('Summary '!$H$16:$H$35,SMALL(IF('Summary '!$I$16:$I$35&gt;0,ROW('Summary '!$H$16:$H$35)-ROW('Summary '!H$16)+1),ROWS('Summary '!H$2:'Summary '!H4))),"")</f>
        <v/>
      </c>
      <c r="K19" s="45"/>
      <c r="L19" s="293"/>
      <c r="M19" s="294"/>
      <c r="N19" s="221"/>
      <c r="O19" s="184" t="str">
        <f ca="1">IF(LEN(H19)&gt;0,IF(ISBLANK(N19),ROUND(IFERROR(VLOOKUP(I19,Stipends!$A$3:$B$17,2,)*H19,10000*H19),4),ROUND(N19,2)),"")</f>
        <v/>
      </c>
      <c r="P19" s="133" t="str">
        <f t="shared" ca="1" si="0"/>
        <v/>
      </c>
      <c r="Q19" s="134">
        <f ca="1">IFERROR(ROUND(IF(G19="Standard",VLOOKUP(I19,Stipends!$A$3:$F$13,4,FALSE),VLOOKUP(I19,Stipends!$A$3:$F$13,6,FALSE))*H19+S19,4),0)</f>
        <v>0</v>
      </c>
      <c r="R19" s="134">
        <f ca="1">IFERROR(ROUND(IF(G19="Standard",VLOOKUP(I19,Stipends!$A$3:$F$13,3,FALSE),VLOOKUP(I19,Stipends!$A$3:$F$13,5,FALSE))*H19+(IF(K19="Industry Co-Funded (AB)",(3000*H19),IF(K19="Industry Co-Funded (QC)",(4000*H19),0))),4),0)</f>
        <v>0</v>
      </c>
      <c r="S19" s="47"/>
      <c r="T19" s="134">
        <f t="shared" ref="T19:T36" ca="1" si="1">IF(LEN(H19)&lt;1,0,IF(K19="University Co-Funded (AB)",(3000*H19),IF(K19="University Co-Funded (QC)",(4000*H19),0)))</f>
        <v>0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</row>
    <row r="20" spans="1:16381" s="46" customFormat="1" ht="24" customHeight="1">
      <c r="A20" s="8"/>
      <c r="B20" s="180" t="str">
        <f t="array" aca="1" ref="B20" ca="1">IFERROR(INDEX('Summary '!$B$16:$B$35,SMALL(IF('Summary '!$I$16:$I$35&gt;0,ROW('Summary '!$B$16:$B$35)-ROW('Summary '!B$16)+1),ROWS('Summary '!B$2:'Summary '!B5))),"")</f>
        <v/>
      </c>
      <c r="C20" s="181" t="str">
        <f t="array" aca="1" ref="C20" ca="1">IFERROR(INDEX('Summary '!$C$16:$C$35,SMALL(IF('Summary '!$I$16:$I$35&gt;0,ROW('Summary '!$C$16:$C$35)-ROW('Summary '!C$16)+1),ROWS('Summary '!C$2:'Summary '!C5))),"")</f>
        <v/>
      </c>
      <c r="D20" s="181" t="str">
        <f t="array" aca="1" ref="D20" ca="1">IFERROR(INDEX('Summary '!$D$16:$D$35,SMALL(IF('Summary '!$I$16:$I$35&gt;0,ROW('Summary '!$D$16:$D$35)-ROW('Summary '!D$16)+1),ROWS('Summary '!D$2:'Summary '!D5))),"")</f>
        <v/>
      </c>
      <c r="E20" s="180" t="str">
        <f t="array" aca="1" ref="E20" ca="1">IFERROR(INDEX('Summary '!$E$16:$E$35,SMALL(IF('Summary '!$I$16:$I$35&gt;0,ROW('Summary '!$E$16:$E$35)-ROW('Summary '!E$16)+1),ROWS('Summary '!E$2:'Summary '!E5))),"")</f>
        <v/>
      </c>
      <c r="F20" s="131" t="str">
        <f t="array" aca="1" ref="F20" ca="1">IFERROR(INDEX('Summary '!$F$16:$F$35,SMALL(IF('Summary '!$I$16:$I$35&gt;0,ROW('Summary '!$F$16:$F$35)-ROW('Summary '!F$16)+1),ROWS('Summary '!F$2:'Summary '!F5))),"")</f>
        <v/>
      </c>
      <c r="G20" s="131" t="str">
        <f ca="1">IF(LEN(H20)&gt;0,'Summary '!$J$3,"")</f>
        <v/>
      </c>
      <c r="H20" s="182" t="str">
        <f t="array" aca="1" ref="H20" ca="1">IFERROR(INDEX('Summary '!$I$16:$I$35,SMALL(IF('Summary '!$I$16:$I$35&gt;0,ROW('Summary '!$I$16:$I$35)-ROW('Summary '!I$16)+1),ROWS('Summary '!F$2:'Summary '!F5))),"")</f>
        <v/>
      </c>
      <c r="I20" s="182" t="str">
        <f t="array" aca="1" ref="I20" ca="1">IFERROR(INDEX('Summary '!$G$16:$G$35,SMALL(IF('Summary '!$I$16:$I$35&gt;0,ROW('Summary '!$G$16:$G$35)-ROW('Summary '!G$16)+1),ROWS('Summary '!G$2:'Summary '!G5))),"")</f>
        <v/>
      </c>
      <c r="J20" s="182" t="str">
        <f t="array" aca="1" ref="J20" ca="1">IFERROR(INDEX('Summary '!$H$16:$H$35,SMALL(IF('Summary '!$I$16:$I$35&gt;0,ROW('Summary '!$H$16:$H$35)-ROW('Summary '!H$16)+1),ROWS('Summary '!H$2:'Summary '!H5))),"")</f>
        <v/>
      </c>
      <c r="K20" s="45"/>
      <c r="L20" s="293"/>
      <c r="M20" s="294"/>
      <c r="N20" s="221"/>
      <c r="O20" s="184" t="str">
        <f ca="1">IF(LEN(H20)&gt;0,IF(ISBLANK(N20),ROUND(IFERROR(VLOOKUP(I20,Stipends!$A$3:$B$17,2,)*H20,10000*H20),4),ROUND(N20,2)),"")</f>
        <v/>
      </c>
      <c r="P20" s="133" t="str">
        <f t="shared" ca="1" si="0"/>
        <v/>
      </c>
      <c r="Q20" s="134">
        <f ca="1">IFERROR(ROUND(IF(G20="Standard",VLOOKUP(I20,Stipends!$A$3:$F$13,4,FALSE),VLOOKUP(I20,Stipends!$A$3:$F$13,6,FALSE))*H20+S20,4),0)</f>
        <v>0</v>
      </c>
      <c r="R20" s="134">
        <f ca="1">IFERROR(ROUND(IF(G20="Standard",VLOOKUP(I20,Stipends!$A$3:$F$13,3,FALSE),VLOOKUP(I20,Stipends!$A$3:$F$13,5,FALSE))*H20+(IF(K20="Industry Co-Funded (AB)",(3000*H20),IF(K20="Industry Co-Funded (QC)",(4000*H20),0))),4),0)</f>
        <v>0</v>
      </c>
      <c r="S20" s="47"/>
      <c r="T20" s="134">
        <f t="shared" ca="1" si="1"/>
        <v>0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</row>
    <row r="21" spans="1:16381" s="46" customFormat="1" ht="24" customHeight="1">
      <c r="A21" s="8"/>
      <c r="B21" s="180" t="str">
        <f t="array" aca="1" ref="B21" ca="1">IFERROR(INDEX('Summary '!$B$16:$B$35,SMALL(IF('Summary '!$I$16:$I$35&gt;0,ROW('Summary '!$B$16:$B$35)-ROW('Summary '!B$16)+1),ROWS('Summary '!B$2:'Summary '!B6))),"")</f>
        <v/>
      </c>
      <c r="C21" s="181" t="str">
        <f t="array" aca="1" ref="C21" ca="1">IFERROR(INDEX('Summary '!$C$16:$C$35,SMALL(IF('Summary '!$I$16:$I$35&gt;0,ROW('Summary '!$C$16:$C$35)-ROW('Summary '!C$16)+1),ROWS('Summary '!C$2:'Summary '!C6))),"")</f>
        <v/>
      </c>
      <c r="D21" s="181" t="str">
        <f t="array" aca="1" ref="D21" ca="1">IFERROR(INDEX('Summary '!$D$16:$D$35,SMALL(IF('Summary '!$I$16:$I$35&gt;0,ROW('Summary '!$D$16:$D$35)-ROW('Summary '!D$16)+1),ROWS('Summary '!D$2:'Summary '!D6))),"")</f>
        <v/>
      </c>
      <c r="E21" s="180" t="str">
        <f t="array" aca="1" ref="E21" ca="1">IFERROR(INDEX('Summary '!$E$16:$E$35,SMALL(IF('Summary '!$I$16:$I$35&gt;0,ROW('Summary '!$E$16:$E$35)-ROW('Summary '!E$16)+1),ROWS('Summary '!E$2:'Summary '!E6))),"")</f>
        <v/>
      </c>
      <c r="F21" s="131" t="str">
        <f t="array" aca="1" ref="F21" ca="1">IFERROR(INDEX('Summary '!$F$16:$F$35,SMALL(IF('Summary '!$I$16:$I$35&gt;0,ROW('Summary '!$F$16:$F$35)-ROW('Summary '!F$16)+1),ROWS('Summary '!F$2:'Summary '!F6))),"")</f>
        <v/>
      </c>
      <c r="G21" s="131" t="str">
        <f ca="1">IF(LEN(H21)&gt;0,'Summary '!$J$3,"")</f>
        <v/>
      </c>
      <c r="H21" s="182" t="str">
        <f t="array" aca="1" ref="H21" ca="1">IFERROR(INDEX('Summary '!$I$16:$I$35,SMALL(IF('Summary '!$I$16:$I$35&gt;0,ROW('Summary '!$I$16:$I$35)-ROW('Summary '!I$16)+1),ROWS('Summary '!F$2:'Summary '!F6))),"")</f>
        <v/>
      </c>
      <c r="I21" s="182" t="str">
        <f t="array" aca="1" ref="I21" ca="1">IFERROR(INDEX('Summary '!$G$16:$G$35,SMALL(IF('Summary '!$I$16:$I$35&gt;0,ROW('Summary '!$G$16:$G$35)-ROW('Summary '!G$16)+1),ROWS('Summary '!G$2:'Summary '!G6))),"")</f>
        <v/>
      </c>
      <c r="J21" s="182" t="str">
        <f t="array" aca="1" ref="J21" ca="1">IFERROR(INDEX('Summary '!$H$16:$H$35,SMALL(IF('Summary '!$I$16:$I$35&gt;0,ROW('Summary '!$H$16:$H$35)-ROW('Summary '!H$16)+1),ROWS('Summary '!H$2:'Summary '!H6))),"")</f>
        <v/>
      </c>
      <c r="K21" s="45"/>
      <c r="L21" s="293"/>
      <c r="M21" s="294"/>
      <c r="N21" s="221"/>
      <c r="O21" s="184" t="str">
        <f ca="1">IF(LEN(H21)&gt;0,IF(ISBLANK(N21),ROUND(IFERROR(VLOOKUP(I21,Stipends!$A$3:$B$17,2,)*H21,10000*H21),4),ROUND(N21,2)),"")</f>
        <v/>
      </c>
      <c r="P21" s="133" t="str">
        <f t="shared" ca="1" si="0"/>
        <v/>
      </c>
      <c r="Q21" s="134">
        <f ca="1">IFERROR(ROUND(IF(G21="Standard",VLOOKUP(I21,Stipends!$A$3:$F$13,4,FALSE),VLOOKUP(I21,Stipends!$A$3:$F$13,6,FALSE))*H21+S21,4),0)</f>
        <v>0</v>
      </c>
      <c r="R21" s="134">
        <f ca="1">IFERROR(ROUND(IF(G21="Standard",VLOOKUP(I21,Stipends!$A$3:$F$13,3,FALSE),VLOOKUP(I21,Stipends!$A$3:$F$13,5,FALSE))*H21+(IF(K21="Industry Co-Funded (AB)",(3000*H21),IF(K21="Industry Co-Funded (QC)",(4000*H21),0))),4),0)</f>
        <v>0</v>
      </c>
      <c r="S21" s="47"/>
      <c r="T21" s="134">
        <f t="shared" ca="1" si="1"/>
        <v>0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</row>
    <row r="22" spans="1:16381" s="46" customFormat="1" ht="24" customHeight="1">
      <c r="A22" s="8"/>
      <c r="B22" s="180" t="str">
        <f t="array" aca="1" ref="B22" ca="1">IFERROR(INDEX('Summary '!$B$16:$B$35,SMALL(IF('Summary '!$I$16:$I$35&gt;0,ROW('Summary '!$B$16:$B$35)-ROW('Summary '!B$16)+1),ROWS('Summary '!B$2:'Summary '!B7))),"")</f>
        <v/>
      </c>
      <c r="C22" s="181" t="str">
        <f t="array" aca="1" ref="C22" ca="1">IFERROR(INDEX('Summary '!$C$16:$C$35,SMALL(IF('Summary '!$I$16:$I$35&gt;0,ROW('Summary '!$C$16:$C$35)-ROW('Summary '!C$16)+1),ROWS('Summary '!C$2:'Summary '!C7))),"")</f>
        <v/>
      </c>
      <c r="D22" s="181" t="str">
        <f t="array" aca="1" ref="D22" ca="1">IFERROR(INDEX('Summary '!$D$16:$D$35,SMALL(IF('Summary '!$I$16:$I$35&gt;0,ROW('Summary '!$D$16:$D$35)-ROW('Summary '!D$16)+1),ROWS('Summary '!D$2:'Summary '!D7))),"")</f>
        <v/>
      </c>
      <c r="E22" s="180" t="str">
        <f t="array" aca="1" ref="E22" ca="1">IFERROR(INDEX('Summary '!$E$16:$E$35,SMALL(IF('Summary '!$I$16:$I$35&gt;0,ROW('Summary '!$E$16:$E$35)-ROW('Summary '!E$16)+1),ROWS('Summary '!E$2:'Summary '!E7))),"")</f>
        <v/>
      </c>
      <c r="F22" s="131" t="str">
        <f t="array" aca="1" ref="F22" ca="1">IFERROR(INDEX('Summary '!$F$16:$F$35,SMALL(IF('Summary '!$I$16:$I$35&gt;0,ROW('Summary '!$F$16:$F$35)-ROW('Summary '!F$16)+1),ROWS('Summary '!F$2:'Summary '!F7))),"")</f>
        <v/>
      </c>
      <c r="G22" s="131" t="str">
        <f ca="1">IF(LEN(H22)&gt;0,'Summary '!$J$3,"")</f>
        <v/>
      </c>
      <c r="H22" s="182" t="str">
        <f t="array" aca="1" ref="H22" ca="1">IFERROR(INDEX('Summary '!$I$16:$I$35,SMALL(IF('Summary '!$I$16:$I$35&gt;0,ROW('Summary '!$I$16:$I$35)-ROW('Summary '!I$16)+1),ROWS('Summary '!F$2:'Summary '!F7))),"")</f>
        <v/>
      </c>
      <c r="I22" s="182" t="str">
        <f t="array" aca="1" ref="I22" ca="1">IFERROR(INDEX('Summary '!$G$16:$G$35,SMALL(IF('Summary '!$I$16:$I$35&gt;0,ROW('Summary '!$G$16:$G$35)-ROW('Summary '!G$16)+1),ROWS('Summary '!G$2:'Summary '!G7))),"")</f>
        <v/>
      </c>
      <c r="J22" s="182" t="str">
        <f t="array" aca="1" ref="J22" ca="1">IFERROR(INDEX('Summary '!$H$16:$H$35,SMALL(IF('Summary '!$I$16:$I$35&gt;0,ROW('Summary '!$H$16:$H$35)-ROW('Summary '!H$16)+1),ROWS('Summary '!H$2:'Summary '!H7))),"")</f>
        <v/>
      </c>
      <c r="K22" s="45"/>
      <c r="L22" s="293"/>
      <c r="M22" s="294"/>
      <c r="N22" s="221"/>
      <c r="O22" s="184" t="str">
        <f ca="1">IF(LEN(H22)&gt;0,IF(ISBLANK(N22),ROUND(IFERROR(VLOOKUP(I22,Stipends!$A$3:$B$17,2,)*H22,10000*H22),4),ROUND(N22,2)),"")</f>
        <v/>
      </c>
      <c r="P22" s="133" t="str">
        <f t="shared" ca="1" si="0"/>
        <v/>
      </c>
      <c r="Q22" s="134">
        <f ca="1">IFERROR(ROUND(IF(G22="Standard",VLOOKUP(I22,Stipends!$A$3:$F$13,4,FALSE),VLOOKUP(I22,Stipends!$A$3:$F$13,6,FALSE))*H22+S22,4),0)</f>
        <v>0</v>
      </c>
      <c r="R22" s="134">
        <f ca="1">IFERROR(ROUND(IF(G22="Standard",VLOOKUP(I22,Stipends!$A$3:$F$13,3,FALSE),VLOOKUP(I22,Stipends!$A$3:$F$13,5,FALSE))*H22+(IF(K22="Industry Co-Funded (AB)",(3000*H22),IF(K22="Industry Co-Funded (QC)",(4000*H22),0))),4),0)</f>
        <v>0</v>
      </c>
      <c r="S22" s="47"/>
      <c r="T22" s="134">
        <f t="shared" ca="1" si="1"/>
        <v>0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</row>
    <row r="23" spans="1:16381" s="46" customFormat="1" ht="24" customHeight="1">
      <c r="A23" s="8"/>
      <c r="B23" s="180" t="str">
        <f t="array" aca="1" ref="B23" ca="1">IFERROR(INDEX('Summary '!$B$16:$B$35,SMALL(IF('Summary '!$I$16:$I$35&gt;0,ROW('Summary '!$B$16:$B$35)-ROW('Summary '!B$16)+1),ROWS('Summary '!B$2:'Summary '!B8))),"")</f>
        <v/>
      </c>
      <c r="C23" s="181" t="str">
        <f t="array" aca="1" ref="C23" ca="1">IFERROR(INDEX('Summary '!$C$16:$C$35,SMALL(IF('Summary '!$I$16:$I$35&gt;0,ROW('Summary '!$C$16:$C$35)-ROW('Summary '!C$16)+1),ROWS('Summary '!C$2:'Summary '!C8))),"")</f>
        <v/>
      </c>
      <c r="D23" s="181" t="str">
        <f t="array" aca="1" ref="D23" ca="1">IFERROR(INDEX('Summary '!$D$16:$D$35,SMALL(IF('Summary '!$I$16:$I$35&gt;0,ROW('Summary '!$D$16:$D$35)-ROW('Summary '!D$16)+1),ROWS('Summary '!D$2:'Summary '!D8))),"")</f>
        <v/>
      </c>
      <c r="E23" s="180" t="str">
        <f t="array" aca="1" ref="E23" ca="1">IFERROR(INDEX('Summary '!$E$16:$E$35,SMALL(IF('Summary '!$I$16:$I$35&gt;0,ROW('Summary '!$E$16:$E$35)-ROW('Summary '!E$16)+1),ROWS('Summary '!E$2:'Summary '!E8))),"")</f>
        <v/>
      </c>
      <c r="F23" s="131" t="str">
        <f t="array" aca="1" ref="F23" ca="1">IFERROR(INDEX('Summary '!$F$16:$F$35,SMALL(IF('Summary '!$I$16:$I$35&gt;0,ROW('Summary '!$F$16:$F$35)-ROW('Summary '!F$16)+1),ROWS('Summary '!F$2:'Summary '!F8))),"")</f>
        <v/>
      </c>
      <c r="G23" s="131" t="str">
        <f ca="1">IF(LEN(H23)&gt;0,'Summary '!$J$3,"")</f>
        <v/>
      </c>
      <c r="H23" s="182" t="str">
        <f t="array" aca="1" ref="H23" ca="1">IFERROR(INDEX('Summary '!$I$16:$I$35,SMALL(IF('Summary '!$I$16:$I$35&gt;0,ROW('Summary '!$I$16:$I$35)-ROW('Summary '!I$16)+1),ROWS('Summary '!F$2:'Summary '!F8))),"")</f>
        <v/>
      </c>
      <c r="I23" s="182" t="str">
        <f t="array" aca="1" ref="I23" ca="1">IFERROR(INDEX('Summary '!$G$16:$G$35,SMALL(IF('Summary '!$I$16:$I$35&gt;0,ROW('Summary '!$G$16:$G$35)-ROW('Summary '!G$16)+1),ROWS('Summary '!G$2:'Summary '!G8))),"")</f>
        <v/>
      </c>
      <c r="J23" s="182" t="str">
        <f t="array" aca="1" ref="J23" ca="1">IFERROR(INDEX('Summary '!$H$16:$H$35,SMALL(IF('Summary '!$I$16:$I$35&gt;0,ROW('Summary '!$H$16:$H$35)-ROW('Summary '!H$16)+1),ROWS('Summary '!H$2:'Summary '!H8))),"")</f>
        <v/>
      </c>
      <c r="K23" s="45"/>
      <c r="L23" s="293"/>
      <c r="M23" s="294"/>
      <c r="N23" s="221"/>
      <c r="O23" s="184" t="str">
        <f ca="1">IF(LEN(H23)&gt;0,IF(ISBLANK(N23),ROUND(IFERROR(VLOOKUP(I23,Stipends!$A$3:$B$17,2,)*H23,10000*H23),4),ROUND(N23,2)),"")</f>
        <v/>
      </c>
      <c r="P23" s="133" t="str">
        <f t="shared" ca="1" si="0"/>
        <v/>
      </c>
      <c r="Q23" s="134">
        <f ca="1">IFERROR(ROUND(IF(G23="Standard",VLOOKUP(I23,Stipends!$A$3:$F$13,4,FALSE),VLOOKUP(I23,Stipends!$A$3:$F$13,6,FALSE))*H23+S23,4),0)</f>
        <v>0</v>
      </c>
      <c r="R23" s="134">
        <f ca="1">IFERROR(ROUND(IF(G23="Standard",VLOOKUP(I23,Stipends!$A$3:$F$13,3,FALSE),VLOOKUP(I23,Stipends!$A$3:$F$13,5,FALSE))*H23+(IF(K23="Industry Co-Funded (AB)",(3000*H23),IF(K23="Industry Co-Funded (QC)",(4000*H23),0))),4),0)</f>
        <v>0</v>
      </c>
      <c r="S23" s="47"/>
      <c r="T23" s="134">
        <f t="shared" ca="1" si="1"/>
        <v>0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</row>
    <row r="24" spans="1:16381" s="46" customFormat="1" ht="24" customHeight="1">
      <c r="A24" s="8"/>
      <c r="B24" s="180" t="str">
        <f t="array" aca="1" ref="B24" ca="1">IFERROR(INDEX('Summary '!$B$16:$B$35,SMALL(IF('Summary '!$I$16:$I$35&gt;0,ROW('Summary '!$B$16:$B$35)-ROW('Summary '!B$16)+1),ROWS('Summary '!B$2:'Summary '!B9))),"")</f>
        <v/>
      </c>
      <c r="C24" s="181" t="str">
        <f t="array" aca="1" ref="C24" ca="1">IFERROR(INDEX('Summary '!$C$16:$C$35,SMALL(IF('Summary '!$I$16:$I$35&gt;0,ROW('Summary '!$C$16:$C$35)-ROW('Summary '!C$16)+1),ROWS('Summary '!C$2:'Summary '!C9))),"")</f>
        <v/>
      </c>
      <c r="D24" s="181" t="str">
        <f t="array" aca="1" ref="D24" ca="1">IFERROR(INDEX('Summary '!$D$16:$D$35,SMALL(IF('Summary '!$I$16:$I$35&gt;0,ROW('Summary '!$D$16:$D$35)-ROW('Summary '!D$16)+1),ROWS('Summary '!D$2:'Summary '!D9))),"")</f>
        <v/>
      </c>
      <c r="E24" s="180" t="str">
        <f t="array" aca="1" ref="E24" ca="1">IFERROR(INDEX('Summary '!$E$16:$E$35,SMALL(IF('Summary '!$I$16:$I$35&gt;0,ROW('Summary '!$E$16:$E$35)-ROW('Summary '!E$16)+1),ROWS('Summary '!E$2:'Summary '!E9))),"")</f>
        <v/>
      </c>
      <c r="F24" s="131" t="str">
        <f t="array" aca="1" ref="F24" ca="1">IFERROR(INDEX('Summary '!$F$16:$F$35,SMALL(IF('Summary '!$I$16:$I$35&gt;0,ROW('Summary '!$F$16:$F$35)-ROW('Summary '!F$16)+1),ROWS('Summary '!F$2:'Summary '!F9))),"")</f>
        <v/>
      </c>
      <c r="G24" s="131" t="str">
        <f ca="1">IF(LEN(H24)&gt;0,'Summary '!$J$3,"")</f>
        <v/>
      </c>
      <c r="H24" s="182" t="str">
        <f t="array" aca="1" ref="H24" ca="1">IFERROR(INDEX('Summary '!$I$16:$I$35,SMALL(IF('Summary '!$I$16:$I$35&gt;0,ROW('Summary '!$I$16:$I$35)-ROW('Summary '!I$16)+1),ROWS('Summary '!F$2:'Summary '!F9))),"")</f>
        <v/>
      </c>
      <c r="I24" s="182" t="str">
        <f t="array" aca="1" ref="I24" ca="1">IFERROR(INDEX('Summary '!$G$16:$G$35,SMALL(IF('Summary '!$I$16:$I$35&gt;0,ROW('Summary '!$G$16:$G$35)-ROW('Summary '!G$16)+1),ROWS('Summary '!G$2:'Summary '!G9))),"")</f>
        <v/>
      </c>
      <c r="J24" s="182" t="str">
        <f t="array" aca="1" ref="J24" ca="1">IFERROR(INDEX('Summary '!$H$16:$H$35,SMALL(IF('Summary '!$I$16:$I$35&gt;0,ROW('Summary '!$H$16:$H$35)-ROW('Summary '!H$16)+1),ROWS('Summary '!H$2:'Summary '!H9))),"")</f>
        <v/>
      </c>
      <c r="K24" s="45"/>
      <c r="L24" s="293"/>
      <c r="M24" s="294"/>
      <c r="N24" s="221"/>
      <c r="O24" s="184" t="str">
        <f ca="1">IF(LEN(H24)&gt;0,IF(ISBLANK(N24),ROUND(IFERROR(VLOOKUP(I24,Stipends!$A$3:$B$17,2,)*H24,10000*H24),4),ROUND(N24,2)),"")</f>
        <v/>
      </c>
      <c r="P24" s="133" t="str">
        <f t="shared" ca="1" si="0"/>
        <v/>
      </c>
      <c r="Q24" s="134">
        <f ca="1">IFERROR(ROUND(IF(G24="Standard",VLOOKUP(I24,Stipends!$A$3:$F$13,4,FALSE),VLOOKUP(I24,Stipends!$A$3:$F$13,6,FALSE))*H24+S24,4),0)</f>
        <v>0</v>
      </c>
      <c r="R24" s="134">
        <f ca="1">IFERROR(ROUND(IF(G24="Standard",VLOOKUP(I24,Stipends!$A$3:$F$13,3,FALSE),VLOOKUP(I24,Stipends!$A$3:$F$13,5,FALSE))*H24+(IF(K24="Industry Co-Funded (AB)",(3000*H24),IF(K24="Industry Co-Funded (QC)",(4000*H24),0))),4),0)</f>
        <v>0</v>
      </c>
      <c r="S24" s="47"/>
      <c r="T24" s="134">
        <f t="shared" ca="1" si="1"/>
        <v>0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</row>
    <row r="25" spans="1:16381" s="46" customFormat="1" ht="24" customHeight="1">
      <c r="A25" s="8"/>
      <c r="B25" s="180" t="str">
        <f t="array" aca="1" ref="B25" ca="1">IFERROR(INDEX('Summary '!$B$16:$B$35,SMALL(IF('Summary '!$I$16:$I$35&gt;0,ROW('Summary '!$B$16:$B$35)-ROW('Summary '!B$16)+1),ROWS('Summary '!B$2:'Summary '!B10))),"")</f>
        <v/>
      </c>
      <c r="C25" s="181" t="str">
        <f t="array" aca="1" ref="C25" ca="1">IFERROR(INDEX('Summary '!$C$16:$C$35,SMALL(IF('Summary '!$I$16:$I$35&gt;0,ROW('Summary '!$C$16:$C$35)-ROW('Summary '!C$16)+1),ROWS('Summary '!C$2:'Summary '!C10))),"")</f>
        <v/>
      </c>
      <c r="D25" s="181" t="str">
        <f t="array" aca="1" ref="D25" ca="1">IFERROR(INDEX('Summary '!$D$16:$D$35,SMALL(IF('Summary '!$I$16:$I$35&gt;0,ROW('Summary '!$D$16:$D$35)-ROW('Summary '!D$16)+1),ROWS('Summary '!D$2:'Summary '!D10))),"")</f>
        <v/>
      </c>
      <c r="E25" s="180" t="str">
        <f t="array" aca="1" ref="E25" ca="1">IFERROR(INDEX('Summary '!$E$16:$E$35,SMALL(IF('Summary '!$I$16:$I$35&gt;0,ROW('Summary '!$E$16:$E$35)-ROW('Summary '!E$16)+1),ROWS('Summary '!E$2:'Summary '!E10))),"")</f>
        <v/>
      </c>
      <c r="F25" s="131" t="str">
        <f t="array" aca="1" ref="F25" ca="1">IFERROR(INDEX('Summary '!$F$16:$F$35,SMALL(IF('Summary '!$I$16:$I$35&gt;0,ROW('Summary '!$F$16:$F$35)-ROW('Summary '!F$16)+1),ROWS('Summary '!F$2:'Summary '!F10))),"")</f>
        <v/>
      </c>
      <c r="G25" s="131" t="str">
        <f ca="1">IF(LEN(H25)&gt;0,'Summary '!$J$3,"")</f>
        <v/>
      </c>
      <c r="H25" s="182" t="str">
        <f t="array" aca="1" ref="H25" ca="1">IFERROR(INDEX('Summary '!$I$16:$I$35,SMALL(IF('Summary '!$I$16:$I$35&gt;0,ROW('Summary '!$I$16:$I$35)-ROW('Summary '!I$16)+1),ROWS('Summary '!F$2:'Summary '!F10))),"")</f>
        <v/>
      </c>
      <c r="I25" s="182" t="str">
        <f t="array" aca="1" ref="I25" ca="1">IFERROR(INDEX('Summary '!$G$16:$G$35,SMALL(IF('Summary '!$I$16:$I$35&gt;0,ROW('Summary '!$G$16:$G$35)-ROW('Summary '!G$16)+1),ROWS('Summary '!G$2:'Summary '!G10))),"")</f>
        <v/>
      </c>
      <c r="J25" s="182" t="str">
        <f t="array" aca="1" ref="J25" ca="1">IFERROR(INDEX('Summary '!$H$16:$H$35,SMALL(IF('Summary '!$I$16:$I$35&gt;0,ROW('Summary '!$H$16:$H$35)-ROW('Summary '!H$16)+1),ROWS('Summary '!H$2:'Summary '!H10))),"")</f>
        <v/>
      </c>
      <c r="K25" s="45"/>
      <c r="L25" s="293"/>
      <c r="M25" s="294"/>
      <c r="N25" s="221"/>
      <c r="O25" s="184" t="str">
        <f ca="1">IF(LEN(H25)&gt;0,IF(ISBLANK(N25),ROUND(IFERROR(VLOOKUP(I25,Stipends!$A$3:$B$17,2,)*H25,10000*H25),4),ROUND(N25,2)),"")</f>
        <v/>
      </c>
      <c r="P25" s="133" t="str">
        <f t="shared" ca="1" si="0"/>
        <v/>
      </c>
      <c r="Q25" s="134">
        <f ca="1">IFERROR(ROUND(IF(G25="Standard",VLOOKUP(I25,Stipends!$A$3:$F$13,4,FALSE),VLOOKUP(I25,Stipends!$A$3:$F$13,6,FALSE))*H25+S25,4),0)</f>
        <v>0</v>
      </c>
      <c r="R25" s="134">
        <f ca="1">IFERROR(ROUND(IF(G25="Standard",VLOOKUP(I25,Stipends!$A$3:$F$13,3,FALSE),VLOOKUP(I25,Stipends!$A$3:$F$13,5,FALSE))*H25+(IF(K25="Industry Co-Funded (AB)",(3000*H25),IF(K25="Industry Co-Funded (QC)",(4000*H25),0))),4),0)</f>
        <v>0</v>
      </c>
      <c r="S25" s="47"/>
      <c r="T25" s="134">
        <f t="shared" ca="1" si="1"/>
        <v>0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</row>
    <row r="26" spans="1:16381" s="46" customFormat="1" ht="24" customHeight="1">
      <c r="A26" s="8"/>
      <c r="B26" s="180" t="str">
        <f t="array" aca="1" ref="B26" ca="1">IFERROR(INDEX('Summary '!$B$16:$B$35,SMALL(IF('Summary '!$I$16:$I$35&gt;0,ROW('Summary '!$B$16:$B$35)-ROW('Summary '!B$16)+1),ROWS('Summary '!B$2:'Summary '!B11))),"")</f>
        <v/>
      </c>
      <c r="C26" s="181" t="str">
        <f t="array" aca="1" ref="C26" ca="1">IFERROR(INDEX('Summary '!$C$16:$C$35,SMALL(IF('Summary '!$I$16:$I$35&gt;0,ROW('Summary '!$C$16:$C$35)-ROW('Summary '!C$16)+1),ROWS('Summary '!C$2:'Summary '!C11))),"")</f>
        <v/>
      </c>
      <c r="D26" s="181" t="str">
        <f t="array" aca="1" ref="D26" ca="1">IFERROR(INDEX('Summary '!$D$16:$D$35,SMALL(IF('Summary '!$I$16:$I$35&gt;0,ROW('Summary '!$D$16:$D$35)-ROW('Summary '!D$16)+1),ROWS('Summary '!D$2:'Summary '!D11))),"")</f>
        <v/>
      </c>
      <c r="E26" s="180" t="str">
        <f t="array" aca="1" ref="E26" ca="1">IFERROR(INDEX('Summary '!$E$16:$E$35,SMALL(IF('Summary '!$I$16:$I$35&gt;0,ROW('Summary '!$E$16:$E$35)-ROW('Summary '!E$16)+1),ROWS('Summary '!E$2:'Summary '!E11))),"")</f>
        <v/>
      </c>
      <c r="F26" s="131" t="str">
        <f t="array" aca="1" ref="F26" ca="1">IFERROR(INDEX('Summary '!$F$16:$F$35,SMALL(IF('Summary '!$I$16:$I$35&gt;0,ROW('Summary '!$F$16:$F$35)-ROW('Summary '!F$16)+1),ROWS('Summary '!F$2:'Summary '!F11))),"")</f>
        <v/>
      </c>
      <c r="G26" s="131" t="str">
        <f ca="1">IF(LEN(H26)&gt;0,'Summary '!$J$3,"")</f>
        <v/>
      </c>
      <c r="H26" s="182" t="str">
        <f t="array" aca="1" ref="H26" ca="1">IFERROR(INDEX('Summary '!$I$16:$I$35,SMALL(IF('Summary '!$I$16:$I$35&gt;0,ROW('Summary '!$I$16:$I$35)-ROW('Summary '!I$16)+1),ROWS('Summary '!F$2:'Summary '!F11))),"")</f>
        <v/>
      </c>
      <c r="I26" s="182" t="str">
        <f t="array" aca="1" ref="I26" ca="1">IFERROR(INDEX('Summary '!$G$16:$G$35,SMALL(IF('Summary '!$I$16:$I$35&gt;0,ROW('Summary '!$G$16:$G$35)-ROW('Summary '!G$16)+1),ROWS('Summary '!G$2:'Summary '!G11))),"")</f>
        <v/>
      </c>
      <c r="J26" s="182" t="str">
        <f t="array" aca="1" ref="J26" ca="1">IFERROR(INDEX('Summary '!$H$16:$H$35,SMALL(IF('Summary '!$I$16:$I$35&gt;0,ROW('Summary '!$H$16:$H$35)-ROW('Summary '!H$16)+1),ROWS('Summary '!H$2:'Summary '!H11))),"")</f>
        <v/>
      </c>
      <c r="K26" s="45"/>
      <c r="L26" s="293"/>
      <c r="M26" s="294"/>
      <c r="N26" s="221"/>
      <c r="O26" s="184" t="str">
        <f ca="1">IF(LEN(H26)&gt;0,IF(ISBLANK(N26),ROUND(IFERROR(VLOOKUP(I26,Stipends!$A$3:$B$17,2,)*H26,10000*H26),4),ROUND(N26,2)),"")</f>
        <v/>
      </c>
      <c r="P26" s="133" t="str">
        <f t="shared" ca="1" si="0"/>
        <v/>
      </c>
      <c r="Q26" s="134">
        <f ca="1">IFERROR(ROUND(IF(G26="Standard",VLOOKUP(I26,Stipends!$A$3:$F$13,4,FALSE),VLOOKUP(I26,Stipends!$A$3:$F$13,6,FALSE))*H26+S26,4),0)</f>
        <v>0</v>
      </c>
      <c r="R26" s="134">
        <f ca="1">IFERROR(ROUND(IF(G26="Standard",VLOOKUP(I26,Stipends!$A$3:$F$13,3,FALSE),VLOOKUP(I26,Stipends!$A$3:$F$13,5,FALSE))*H26+(IF(K26="Industry Co-Funded (AB)",(3000*H26),IF(K26="Industry Co-Funded (QC)",(4000*H26),0))),4),0)</f>
        <v>0</v>
      </c>
      <c r="S26" s="47"/>
      <c r="T26" s="134">
        <f t="shared" ca="1" si="1"/>
        <v>0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</row>
    <row r="27" spans="1:16381" s="46" customFormat="1" ht="24" customHeight="1">
      <c r="A27" s="8"/>
      <c r="B27" s="180" t="str">
        <f t="array" aca="1" ref="B27" ca="1">IFERROR(INDEX('Summary '!$B$16:$B$35,SMALL(IF('Summary '!$I$16:$I$35&gt;0,ROW('Summary '!$B$16:$B$35)-ROW('Summary '!B$16)+1),ROWS('Summary '!B$2:'Summary '!B12))),"")</f>
        <v/>
      </c>
      <c r="C27" s="181" t="str">
        <f t="array" aca="1" ref="C27" ca="1">IFERROR(INDEX('Summary '!$C$16:$C$35,SMALL(IF('Summary '!$I$16:$I$35&gt;0,ROW('Summary '!$C$16:$C$35)-ROW('Summary '!C$16)+1),ROWS('Summary '!C$2:'Summary '!C12))),"")</f>
        <v/>
      </c>
      <c r="D27" s="181" t="str">
        <f t="array" aca="1" ref="D27" ca="1">IFERROR(INDEX('Summary '!$D$16:$D$35,SMALL(IF('Summary '!$I$16:$I$35&gt;0,ROW('Summary '!$D$16:$D$35)-ROW('Summary '!D$16)+1),ROWS('Summary '!D$2:'Summary '!D12))),"")</f>
        <v/>
      </c>
      <c r="E27" s="180" t="str">
        <f t="array" aca="1" ref="E27" ca="1">IFERROR(INDEX('Summary '!$E$16:$E$35,SMALL(IF('Summary '!$I$16:$I$35&gt;0,ROW('Summary '!$E$16:$E$35)-ROW('Summary '!E$16)+1),ROWS('Summary '!E$2:'Summary '!E12))),"")</f>
        <v/>
      </c>
      <c r="F27" s="131" t="str">
        <f t="array" aca="1" ref="F27" ca="1">IFERROR(INDEX('Summary '!$F$16:$F$35,SMALL(IF('Summary '!$I$16:$I$35&gt;0,ROW('Summary '!$F$16:$F$35)-ROW('Summary '!F$16)+1),ROWS('Summary '!F$2:'Summary '!F12))),"")</f>
        <v/>
      </c>
      <c r="G27" s="131" t="str">
        <f ca="1">IF(LEN(H27)&gt;0,'Summary '!$J$3,"")</f>
        <v/>
      </c>
      <c r="H27" s="182" t="str">
        <f t="array" aca="1" ref="H27" ca="1">IFERROR(INDEX('Summary '!$I$16:$I$35,SMALL(IF('Summary '!$I$16:$I$35&gt;0,ROW('Summary '!$I$16:$I$35)-ROW('Summary '!I$16)+1),ROWS('Summary '!F$2:'Summary '!F12))),"")</f>
        <v/>
      </c>
      <c r="I27" s="182" t="str">
        <f t="array" aca="1" ref="I27" ca="1">IFERROR(INDEX('Summary '!$G$16:$G$35,SMALL(IF('Summary '!$I$16:$I$35&gt;0,ROW('Summary '!$G$16:$G$35)-ROW('Summary '!G$16)+1),ROWS('Summary '!G$2:'Summary '!G12))),"")</f>
        <v/>
      </c>
      <c r="J27" s="182" t="str">
        <f t="array" aca="1" ref="J27" ca="1">IFERROR(INDEX('Summary '!$H$16:$H$35,SMALL(IF('Summary '!$I$16:$I$35&gt;0,ROW('Summary '!$H$16:$H$35)-ROW('Summary '!H$16)+1),ROWS('Summary '!H$2:'Summary '!H12))),"")</f>
        <v/>
      </c>
      <c r="K27" s="45"/>
      <c r="L27" s="293"/>
      <c r="M27" s="294"/>
      <c r="N27" s="221"/>
      <c r="O27" s="184" t="str">
        <f ca="1">IF(LEN(H27)&gt;0,IF(ISBLANK(N27),ROUND(IFERROR(VLOOKUP(I27,Stipends!$A$3:$B$17,2,)*H27,10000*H27),4),ROUND(N27,2)),"")</f>
        <v/>
      </c>
      <c r="P27" s="133" t="str">
        <f t="shared" ca="1" si="0"/>
        <v/>
      </c>
      <c r="Q27" s="134">
        <f ca="1">IFERROR(ROUND(IF(G27="Standard",VLOOKUP(I27,Stipends!$A$3:$F$13,4,FALSE),VLOOKUP(I27,Stipends!$A$3:$F$13,6,FALSE))*H27+S27,4),0)</f>
        <v>0</v>
      </c>
      <c r="R27" s="134">
        <f ca="1">IFERROR(ROUND(IF(G27="Standard",VLOOKUP(I27,Stipends!$A$3:$F$13,3,FALSE),VLOOKUP(I27,Stipends!$A$3:$F$13,5,FALSE))*H27+(IF(K27="Industry Co-Funded (AB)",(3000*H27),IF(K27="Industry Co-Funded (QC)",(4000*H27),0))),4),0)</f>
        <v>0</v>
      </c>
      <c r="S27" s="47"/>
      <c r="T27" s="134">
        <f t="shared" ca="1" si="1"/>
        <v>0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</row>
    <row r="28" spans="1:16381" s="46" customFormat="1" ht="24" customHeight="1">
      <c r="A28" s="8"/>
      <c r="B28" s="180" t="str">
        <f t="array" aca="1" ref="B28" ca="1">IFERROR(INDEX('Summary '!$B$16:$B$35,SMALL(IF('Summary '!$I$16:$I$35&gt;0,ROW('Summary '!$B$16:$B$35)-ROW('Summary '!B$16)+1),ROWS('Summary '!B$2:'Summary '!B13))),"")</f>
        <v/>
      </c>
      <c r="C28" s="181" t="str">
        <f t="array" aca="1" ref="C28" ca="1">IFERROR(INDEX('Summary '!$C$16:$C$35,SMALL(IF('Summary '!$I$16:$I$35&gt;0,ROW('Summary '!$C$16:$C$35)-ROW('Summary '!C$16)+1),ROWS('Summary '!C$2:'Summary '!C13))),"")</f>
        <v/>
      </c>
      <c r="D28" s="181" t="str">
        <f t="array" aca="1" ref="D28" ca="1">IFERROR(INDEX('Summary '!$D$16:$D$35,SMALL(IF('Summary '!$I$16:$I$35&gt;0,ROW('Summary '!$D$16:$D$35)-ROW('Summary '!D$16)+1),ROWS('Summary '!D$2:'Summary '!D13))),"")</f>
        <v/>
      </c>
      <c r="E28" s="180" t="str">
        <f t="array" aca="1" ref="E28" ca="1">IFERROR(INDEX('Summary '!$E$16:$E$35,SMALL(IF('Summary '!$I$16:$I$35&gt;0,ROW('Summary '!$E$16:$E$35)-ROW('Summary '!E$16)+1),ROWS('Summary '!E$2:'Summary '!E13))),"")</f>
        <v/>
      </c>
      <c r="F28" s="131" t="str">
        <f t="array" aca="1" ref="F28" ca="1">IFERROR(INDEX('Summary '!$F$16:$F$35,SMALL(IF('Summary '!$I$16:$I$35&gt;0,ROW('Summary '!$F$16:$F$35)-ROW('Summary '!F$16)+1),ROWS('Summary '!F$2:'Summary '!F13))),"")</f>
        <v/>
      </c>
      <c r="G28" s="131" t="str">
        <f ca="1">IF(LEN(H28)&gt;0,'Summary '!$J$3,"")</f>
        <v/>
      </c>
      <c r="H28" s="182" t="str">
        <f t="array" aca="1" ref="H28" ca="1">IFERROR(INDEX('Summary '!$I$16:$I$35,SMALL(IF('Summary '!$I$16:$I$35&gt;0,ROW('Summary '!$I$16:$I$35)-ROW('Summary '!I$16)+1),ROWS('Summary '!F$2:'Summary '!F13))),"")</f>
        <v/>
      </c>
      <c r="I28" s="182" t="str">
        <f t="array" aca="1" ref="I28" ca="1">IFERROR(INDEX('Summary '!$G$16:$G$35,SMALL(IF('Summary '!$I$16:$I$35&gt;0,ROW('Summary '!$G$16:$G$35)-ROW('Summary '!G$16)+1),ROWS('Summary '!G$2:'Summary '!G13))),"")</f>
        <v/>
      </c>
      <c r="J28" s="182" t="str">
        <f t="array" aca="1" ref="J28" ca="1">IFERROR(INDEX('Summary '!$H$16:$H$35,SMALL(IF('Summary '!$I$16:$I$35&gt;0,ROW('Summary '!$H$16:$H$35)-ROW('Summary '!H$16)+1),ROWS('Summary '!H$2:'Summary '!H13))),"")</f>
        <v/>
      </c>
      <c r="K28" s="45"/>
      <c r="L28" s="293"/>
      <c r="M28" s="294"/>
      <c r="N28" s="221"/>
      <c r="O28" s="184" t="str">
        <f ca="1">IF(LEN(H28)&gt;0,IF(ISBLANK(N28),ROUND(IFERROR(VLOOKUP(I28,Stipends!$A$3:$B$17,2,)*H28,10000*H28),4),ROUND(N28,2)),"")</f>
        <v/>
      </c>
      <c r="P28" s="133" t="str">
        <f t="shared" ca="1" si="0"/>
        <v/>
      </c>
      <c r="Q28" s="134">
        <f ca="1">IFERROR(ROUND(IF(G28="Standard",VLOOKUP(I28,Stipends!$A$3:$F$13,4,FALSE),VLOOKUP(I28,Stipends!$A$3:$F$13,6,FALSE))*H28+S28,4),0)</f>
        <v>0</v>
      </c>
      <c r="R28" s="134">
        <f ca="1">IFERROR(ROUND(IF(G28="Standard",VLOOKUP(I28,Stipends!$A$3:$F$13,3,FALSE),VLOOKUP(I28,Stipends!$A$3:$F$13,5,FALSE))*H28+(IF(K28="Industry Co-Funded (AB)",(3000*H28),IF(K28="Industry Co-Funded (QC)",(4000*H28),0))),4),0)</f>
        <v>0</v>
      </c>
      <c r="S28" s="47"/>
      <c r="T28" s="134">
        <f t="shared" ca="1" si="1"/>
        <v>0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</row>
    <row r="29" spans="1:16381" s="46" customFormat="1" ht="24" customHeight="1">
      <c r="A29" s="8"/>
      <c r="B29" s="180" t="str">
        <f t="array" aca="1" ref="B29" ca="1">IFERROR(INDEX('Summary '!$B$16:$B$35,SMALL(IF('Summary '!$I$16:$I$35&gt;0,ROW('Summary '!$B$16:$B$35)-ROW('Summary '!B$16)+1),ROWS('Summary '!B$2:'Summary '!B14))),"")</f>
        <v/>
      </c>
      <c r="C29" s="181" t="str">
        <f t="array" aca="1" ref="C29" ca="1">IFERROR(INDEX('Summary '!$C$16:$C$35,SMALL(IF('Summary '!$I$16:$I$35&gt;0,ROW('Summary '!$C$16:$C$35)-ROW('Summary '!C$16)+1),ROWS('Summary '!C$2:'Summary '!C14))),"")</f>
        <v/>
      </c>
      <c r="D29" s="181" t="str">
        <f t="array" aca="1" ref="D29" ca="1">IFERROR(INDEX('Summary '!$D$16:$D$35,SMALL(IF('Summary '!$I$16:$I$35&gt;0,ROW('Summary '!$D$16:$D$35)-ROW('Summary '!D$16)+1),ROWS('Summary '!D$2:'Summary '!D14))),"")</f>
        <v/>
      </c>
      <c r="E29" s="180" t="str">
        <f t="array" aca="1" ref="E29" ca="1">IFERROR(INDEX('Summary '!$E$16:$E$35,SMALL(IF('Summary '!$I$16:$I$35&gt;0,ROW('Summary '!$E$16:$E$35)-ROW('Summary '!E$16)+1),ROWS('Summary '!E$2:'Summary '!E14))),"")</f>
        <v/>
      </c>
      <c r="F29" s="131" t="str">
        <f t="array" aca="1" ref="F29" ca="1">IFERROR(INDEX('Summary '!$F$16:$F$35,SMALL(IF('Summary '!$I$16:$I$35&gt;0,ROW('Summary '!$F$16:$F$35)-ROW('Summary '!F$16)+1),ROWS('Summary '!F$2:'Summary '!F14))),"")</f>
        <v/>
      </c>
      <c r="G29" s="131" t="str">
        <f ca="1">IF(LEN(H29)&gt;0,'Summary '!$J$3,"")</f>
        <v/>
      </c>
      <c r="H29" s="182" t="str">
        <f t="array" aca="1" ref="H29" ca="1">IFERROR(INDEX('Summary '!$I$16:$I$35,SMALL(IF('Summary '!$I$16:$I$35&gt;0,ROW('Summary '!$I$16:$I$35)-ROW('Summary '!I$16)+1),ROWS('Summary '!F$2:'Summary '!F14))),"")</f>
        <v/>
      </c>
      <c r="I29" s="182" t="str">
        <f t="array" aca="1" ref="I29" ca="1">IFERROR(INDEX('Summary '!$G$16:$G$35,SMALL(IF('Summary '!$I$16:$I$35&gt;0,ROW('Summary '!$G$16:$G$35)-ROW('Summary '!G$16)+1),ROWS('Summary '!G$2:'Summary '!G14))),"")</f>
        <v/>
      </c>
      <c r="J29" s="182" t="str">
        <f t="array" aca="1" ref="J29" ca="1">IFERROR(INDEX('Summary '!$H$16:$H$35,SMALL(IF('Summary '!$I$16:$I$35&gt;0,ROW('Summary '!$H$16:$H$35)-ROW('Summary '!H$16)+1),ROWS('Summary '!H$2:'Summary '!H14))),"")</f>
        <v/>
      </c>
      <c r="K29" s="45"/>
      <c r="L29" s="293"/>
      <c r="M29" s="294"/>
      <c r="N29" s="221"/>
      <c r="O29" s="184" t="str">
        <f ca="1">IF(LEN(H29)&gt;0,IF(ISBLANK(N29),ROUND(IFERROR(VLOOKUP(I29,Stipends!$A$3:$B$17,2,)*H29,10000*H29),4),ROUND(N29,2)),"")</f>
        <v/>
      </c>
      <c r="P29" s="133" t="str">
        <f t="shared" ca="1" si="0"/>
        <v/>
      </c>
      <c r="Q29" s="134">
        <f ca="1">IFERROR(ROUND(IF(G29="Standard",VLOOKUP(I29,Stipends!$A$3:$F$13,4,FALSE),VLOOKUP(I29,Stipends!$A$3:$F$13,6,FALSE))*H29+S29,4),0)</f>
        <v>0</v>
      </c>
      <c r="R29" s="134">
        <f ca="1">IFERROR(ROUND(IF(G29="Standard",VLOOKUP(I29,Stipends!$A$3:$F$13,3,FALSE),VLOOKUP(I29,Stipends!$A$3:$F$13,5,FALSE))*H29+(IF(K29="Industry Co-Funded (AB)",(3000*H29),IF(K29="Industry Co-Funded (QC)",(4000*H29),0))),4),0)</f>
        <v>0</v>
      </c>
      <c r="S29" s="47"/>
      <c r="T29" s="134">
        <f t="shared" ca="1" si="1"/>
        <v>0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</row>
    <row r="30" spans="1:16381" s="46" customFormat="1" ht="24" customHeight="1">
      <c r="A30" s="8"/>
      <c r="B30" s="180" t="str">
        <f t="array" aca="1" ref="B30" ca="1">IFERROR(INDEX('Summary '!$B$16:$B$35,SMALL(IF('Summary '!$I$16:$I$35&gt;0,ROW('Summary '!$B$16:$B$35)-ROW('Summary '!B$16)+1),ROWS('Summary '!B$2:'Summary '!B15))),"")</f>
        <v/>
      </c>
      <c r="C30" s="181" t="str">
        <f t="array" aca="1" ref="C30" ca="1">IFERROR(INDEX('Summary '!$C$16:$C$35,SMALL(IF('Summary '!$I$16:$I$35&gt;0,ROW('Summary '!$C$16:$C$35)-ROW('Summary '!C$16)+1),ROWS('Summary '!C$2:'Summary '!C15))),"")</f>
        <v/>
      </c>
      <c r="D30" s="181" t="str">
        <f t="array" aca="1" ref="D30" ca="1">IFERROR(INDEX('Summary '!$D$16:$D$35,SMALL(IF('Summary '!$I$16:$I$35&gt;0,ROW('Summary '!$D$16:$D$35)-ROW('Summary '!D$16)+1),ROWS('Summary '!D$2:'Summary '!D15))),"")</f>
        <v/>
      </c>
      <c r="E30" s="180" t="str">
        <f t="array" aca="1" ref="E30" ca="1">IFERROR(INDEX('Summary '!$E$16:$E$35,SMALL(IF('Summary '!$I$16:$I$35&gt;0,ROW('Summary '!$E$16:$E$35)-ROW('Summary '!E$16)+1),ROWS('Summary '!E$2:'Summary '!E15))),"")</f>
        <v/>
      </c>
      <c r="F30" s="131" t="str">
        <f t="array" aca="1" ref="F30" ca="1">IFERROR(INDEX('Summary '!$F$16:$F$35,SMALL(IF('Summary '!$I$16:$I$35&gt;0,ROW('Summary '!$F$16:$F$35)-ROW('Summary '!F$16)+1),ROWS('Summary '!F$2:'Summary '!F15))),"")</f>
        <v/>
      </c>
      <c r="G30" s="131" t="str">
        <f ca="1">IF(LEN(H30)&gt;0,'Summary '!$J$3,"")</f>
        <v/>
      </c>
      <c r="H30" s="182" t="str">
        <f t="array" aca="1" ref="H30" ca="1">IFERROR(INDEX('Summary '!$I$16:$I$35,SMALL(IF('Summary '!$I$16:$I$35&gt;0,ROW('Summary '!$I$16:$I$35)-ROW('Summary '!I$16)+1),ROWS('Summary '!F$2:'Summary '!F15))),"")</f>
        <v/>
      </c>
      <c r="I30" s="182" t="str">
        <f t="array" aca="1" ref="I30" ca="1">IFERROR(INDEX('Summary '!$G$16:$G$35,SMALL(IF('Summary '!$I$16:$I$35&gt;0,ROW('Summary '!$G$16:$G$35)-ROW('Summary '!G$16)+1),ROWS('Summary '!G$2:'Summary '!G15))),"")</f>
        <v/>
      </c>
      <c r="J30" s="182" t="str">
        <f t="array" aca="1" ref="J30" ca="1">IFERROR(INDEX('Summary '!$H$16:$H$35,SMALL(IF('Summary '!$I$16:$I$35&gt;0,ROW('Summary '!$H$16:$H$35)-ROW('Summary '!H$16)+1),ROWS('Summary '!H$2:'Summary '!H15))),"")</f>
        <v/>
      </c>
      <c r="K30" s="45"/>
      <c r="L30" s="293"/>
      <c r="M30" s="294"/>
      <c r="N30" s="221"/>
      <c r="O30" s="184" t="str">
        <f ca="1">IF(LEN(H30)&gt;0,IF(ISBLANK(N30),ROUND(IFERROR(VLOOKUP(I30,Stipends!$A$3:$B$17,2,)*H30,10000*H30),4),ROUND(N30,2)),"")</f>
        <v/>
      </c>
      <c r="P30" s="133" t="str">
        <f t="shared" ca="1" si="0"/>
        <v/>
      </c>
      <c r="Q30" s="134">
        <f ca="1">IFERROR(ROUND(IF(G30="Standard",VLOOKUP(I30,Stipends!$A$3:$F$13,4,FALSE),VLOOKUP(I30,Stipends!$A$3:$F$13,6,FALSE))*H30+S30,4),0)</f>
        <v>0</v>
      </c>
      <c r="R30" s="134">
        <f ca="1">IFERROR(ROUND(IF(G30="Standard",VLOOKUP(I30,Stipends!$A$3:$F$13,3,FALSE),VLOOKUP(I30,Stipends!$A$3:$F$13,5,FALSE))*H30+(IF(K30="Industry Co-Funded (AB)",(3000*H30),IF(K30="Industry Co-Funded (QC)",(4000*H30),0))),4),0)</f>
        <v>0</v>
      </c>
      <c r="S30" s="47"/>
      <c r="T30" s="134">
        <f t="shared" ca="1" si="1"/>
        <v>0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</row>
    <row r="31" spans="1:16381" s="46" customFormat="1" ht="24" customHeight="1">
      <c r="A31" s="8"/>
      <c r="B31" s="180" t="str">
        <f t="array" aca="1" ref="B31" ca="1">IFERROR(INDEX('Summary '!$B$16:$B$35,SMALL(IF('Summary '!$I$16:$I$35&gt;0,ROW('Summary '!$B$16:$B$35)-ROW('Summary '!B$16)+1),ROWS('Summary '!B$2:'Summary '!B16))),"")</f>
        <v/>
      </c>
      <c r="C31" s="181" t="str">
        <f t="array" aca="1" ref="C31" ca="1">IFERROR(INDEX('Summary '!$C$16:$C$35,SMALL(IF('Summary '!$I$16:$I$35&gt;0,ROW('Summary '!$C$16:$C$35)-ROW('Summary '!C$16)+1),ROWS('Summary '!C$2:'Summary '!C16))),"")</f>
        <v/>
      </c>
      <c r="D31" s="181" t="str">
        <f t="array" aca="1" ref="D31" ca="1">IFERROR(INDEX('Summary '!$D$16:$D$35,SMALL(IF('Summary '!$I$16:$I$35&gt;0,ROW('Summary '!$D$16:$D$35)-ROW('Summary '!D$16)+1),ROWS('Summary '!D$2:'Summary '!D16))),"")</f>
        <v/>
      </c>
      <c r="E31" s="180" t="str">
        <f t="array" aca="1" ref="E31" ca="1">IFERROR(INDEX('Summary '!$E$16:$E$35,SMALL(IF('Summary '!$I$16:$I$35&gt;0,ROW('Summary '!$E$16:$E$35)-ROW('Summary '!E$16)+1),ROWS('Summary '!E$2:'Summary '!E16))),"")</f>
        <v/>
      </c>
      <c r="F31" s="131" t="str">
        <f t="array" aca="1" ref="F31" ca="1">IFERROR(INDEX('Summary '!$F$16:$F$35,SMALL(IF('Summary '!$I$16:$I$35&gt;0,ROW('Summary '!$F$16:$F$35)-ROW('Summary '!F$16)+1),ROWS('Summary '!F$2:'Summary '!F16))),"")</f>
        <v/>
      </c>
      <c r="G31" s="131" t="str">
        <f ca="1">IF(LEN(H31)&gt;0,'Summary '!$J$3,"")</f>
        <v/>
      </c>
      <c r="H31" s="182" t="str">
        <f t="array" aca="1" ref="H31" ca="1">IFERROR(INDEX('Summary '!$I$16:$I$35,SMALL(IF('Summary '!$I$16:$I$35&gt;0,ROW('Summary '!$I$16:$I$35)-ROW('Summary '!I$16)+1),ROWS('Summary '!F$2:'Summary '!F16))),"")</f>
        <v/>
      </c>
      <c r="I31" s="182" t="str">
        <f t="array" aca="1" ref="I31" ca="1">IFERROR(INDEX('Summary '!$G$16:$G$35,SMALL(IF('Summary '!$I$16:$I$35&gt;0,ROW('Summary '!$G$16:$G$35)-ROW('Summary '!G$16)+1),ROWS('Summary '!G$2:'Summary '!G16))),"")</f>
        <v/>
      </c>
      <c r="J31" s="182" t="str">
        <f t="array" aca="1" ref="J31" ca="1">IFERROR(INDEX('Summary '!$H$16:$H$35,SMALL(IF('Summary '!$I$16:$I$35&gt;0,ROW('Summary '!$H$16:$H$35)-ROW('Summary '!H$16)+1),ROWS('Summary '!H$2:'Summary '!H16))),"")</f>
        <v/>
      </c>
      <c r="K31" s="45"/>
      <c r="L31" s="293"/>
      <c r="M31" s="294"/>
      <c r="N31" s="221"/>
      <c r="O31" s="184" t="str">
        <f ca="1">IF(LEN(H31)&gt;0,IF(ISBLANK(N31),ROUND(IFERROR(VLOOKUP(I31,Stipends!$A$3:$B$17,2,)*H31,10000*H31),4),ROUND(N31,2)),"")</f>
        <v/>
      </c>
      <c r="P31" s="133" t="str">
        <f t="shared" ca="1" si="0"/>
        <v/>
      </c>
      <c r="Q31" s="134">
        <f ca="1">IFERROR(ROUND(IF(G31="Standard",VLOOKUP(I31,Stipends!$A$3:$F$13,4,FALSE),VLOOKUP(I31,Stipends!$A$3:$F$13,6,FALSE))*H31+S31,4),0)</f>
        <v>0</v>
      </c>
      <c r="R31" s="134">
        <f ca="1">IFERROR(ROUND(IF(G31="Standard",VLOOKUP(I31,Stipends!$A$3:$F$13,3,FALSE),VLOOKUP(I31,Stipends!$A$3:$F$13,5,FALSE))*H31+(IF(K31="Industry Co-Funded (AB)",(3000*H31),IF(K31="Industry Co-Funded (QC)",(4000*H31),0))),4),0)</f>
        <v>0</v>
      </c>
      <c r="S31" s="47"/>
      <c r="T31" s="134">
        <f t="shared" ca="1" si="1"/>
        <v>0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</row>
    <row r="32" spans="1:16381" s="46" customFormat="1" ht="24" customHeight="1">
      <c r="A32" s="8"/>
      <c r="B32" s="180" t="str">
        <f t="array" aca="1" ref="B32" ca="1">IFERROR(INDEX('Summary '!$B$16:$B$35,SMALL(IF('Summary '!$I$16:$I$35&gt;0,ROW('Summary '!$B$16:$B$35)-ROW('Summary '!B$16)+1),ROWS('Summary '!B$2:'Summary '!B17))),"")</f>
        <v/>
      </c>
      <c r="C32" s="181" t="str">
        <f t="array" aca="1" ref="C32" ca="1">IFERROR(INDEX('Summary '!$C$16:$C$35,SMALL(IF('Summary '!$I$16:$I$35&gt;0,ROW('Summary '!$C$16:$C$35)-ROW('Summary '!C$16)+1),ROWS('Summary '!C$2:'Summary '!C17))),"")</f>
        <v/>
      </c>
      <c r="D32" s="181" t="str">
        <f t="array" aca="1" ref="D32" ca="1">IFERROR(INDEX('Summary '!$D$16:$D$35,SMALL(IF('Summary '!$I$16:$I$35&gt;0,ROW('Summary '!$D$16:$D$35)-ROW('Summary '!D$16)+1),ROWS('Summary '!D$2:'Summary '!D17))),"")</f>
        <v/>
      </c>
      <c r="E32" s="180" t="str">
        <f t="array" aca="1" ref="E32" ca="1">IFERROR(INDEX('Summary '!$E$16:$E$35,SMALL(IF('Summary '!$I$16:$I$35&gt;0,ROW('Summary '!$E$16:$E$35)-ROW('Summary '!E$16)+1),ROWS('Summary '!E$2:'Summary '!E17))),"")</f>
        <v/>
      </c>
      <c r="F32" s="131" t="str">
        <f t="array" aca="1" ref="F32" ca="1">IFERROR(INDEX('Summary '!$F$16:$F$35,SMALL(IF('Summary '!$I$16:$I$35&gt;0,ROW('Summary '!$F$16:$F$35)-ROW('Summary '!F$16)+1),ROWS('Summary '!F$2:'Summary '!F17))),"")</f>
        <v/>
      </c>
      <c r="G32" s="131" t="str">
        <f ca="1">IF(LEN(H32)&gt;0,'Summary '!$J$3,"")</f>
        <v/>
      </c>
      <c r="H32" s="182" t="str">
        <f t="array" aca="1" ref="H32" ca="1">IFERROR(INDEX('Summary '!$I$16:$I$35,SMALL(IF('Summary '!$I$16:$I$35&gt;0,ROW('Summary '!$I$16:$I$35)-ROW('Summary '!I$16)+1),ROWS('Summary '!F$2:'Summary '!F17))),"")</f>
        <v/>
      </c>
      <c r="I32" s="182" t="str">
        <f t="array" aca="1" ref="I32" ca="1">IFERROR(INDEX('Summary '!$G$16:$G$35,SMALL(IF('Summary '!$I$16:$I$35&gt;0,ROW('Summary '!$G$16:$G$35)-ROW('Summary '!G$16)+1),ROWS('Summary '!G$2:'Summary '!G17))),"")</f>
        <v/>
      </c>
      <c r="J32" s="182" t="str">
        <f t="array" aca="1" ref="J32" ca="1">IFERROR(INDEX('Summary '!$H$16:$H$35,SMALL(IF('Summary '!$I$16:$I$35&gt;0,ROW('Summary '!$H$16:$H$35)-ROW('Summary '!H$16)+1),ROWS('Summary '!H$2:'Summary '!H17))),"")</f>
        <v/>
      </c>
      <c r="K32" s="45"/>
      <c r="L32" s="293"/>
      <c r="M32" s="294"/>
      <c r="N32" s="221"/>
      <c r="O32" s="184" t="str">
        <f ca="1">IF(LEN(H32)&gt;0,IF(ISBLANK(N32),ROUND(IFERROR(VLOOKUP(I32,Stipends!$A$3:$B$17,2,)*H32,10000*H32),4),ROUND(N32,2)),"")</f>
        <v/>
      </c>
      <c r="P32" s="133" t="str">
        <f t="shared" ca="1" si="0"/>
        <v/>
      </c>
      <c r="Q32" s="134">
        <f ca="1">IFERROR(ROUND(IF(G32="Standard",VLOOKUP(I32,Stipends!$A$3:$F$13,4,FALSE),VLOOKUP(I32,Stipends!$A$3:$F$13,6,FALSE))*H32+S32,4),0)</f>
        <v>0</v>
      </c>
      <c r="R32" s="134">
        <f ca="1">IFERROR(ROUND(IF(G32="Standard",VLOOKUP(I32,Stipends!$A$3:$F$13,3,FALSE),VLOOKUP(I32,Stipends!$A$3:$F$13,5,FALSE))*H32+(IF(K32="Industry Co-Funded (AB)",(3000*H32),IF(K32="Industry Co-Funded (QC)",(4000*H32),0))),4),0)</f>
        <v>0</v>
      </c>
      <c r="S32" s="47"/>
      <c r="T32" s="134">
        <f t="shared" ca="1" si="1"/>
        <v>0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</row>
    <row r="33" spans="1:16381" s="46" customFormat="1" ht="24" customHeight="1">
      <c r="A33" s="8"/>
      <c r="B33" s="180" t="str">
        <f t="array" aca="1" ref="B33" ca="1">IFERROR(INDEX('Summary '!$B$16:$B$35,SMALL(IF('Summary '!$I$16:$I$35&gt;0,ROW('Summary '!$B$16:$B$35)-ROW('Summary '!B$16)+1),ROWS('Summary '!B$2:'Summary '!B18))),"")</f>
        <v/>
      </c>
      <c r="C33" s="181" t="str">
        <f t="array" aca="1" ref="C33" ca="1">IFERROR(INDEX('Summary '!$C$16:$C$35,SMALL(IF('Summary '!$I$16:$I$35&gt;0,ROW('Summary '!$C$16:$C$35)-ROW('Summary '!C$16)+1),ROWS('Summary '!C$2:'Summary '!C18))),"")</f>
        <v/>
      </c>
      <c r="D33" s="181" t="str">
        <f t="array" aca="1" ref="D33" ca="1">IFERROR(INDEX('Summary '!$D$16:$D$35,SMALL(IF('Summary '!$I$16:$I$35&gt;0,ROW('Summary '!$D$16:$D$35)-ROW('Summary '!D$16)+1),ROWS('Summary '!D$2:'Summary '!D18))),"")</f>
        <v/>
      </c>
      <c r="E33" s="180" t="str">
        <f t="array" aca="1" ref="E33" ca="1">IFERROR(INDEX('Summary '!$E$16:$E$35,SMALL(IF('Summary '!$I$16:$I$35&gt;0,ROW('Summary '!$E$16:$E$35)-ROW('Summary '!E$16)+1),ROWS('Summary '!E$2:'Summary '!E18))),"")</f>
        <v/>
      </c>
      <c r="F33" s="131" t="str">
        <f t="array" aca="1" ref="F33" ca="1">IFERROR(INDEX('Summary '!$F$16:$F$35,SMALL(IF('Summary '!$I$16:$I$35&gt;0,ROW('Summary '!$F$16:$F$35)-ROW('Summary '!F$16)+1),ROWS('Summary '!F$2:'Summary '!F18))),"")</f>
        <v/>
      </c>
      <c r="G33" s="131" t="str">
        <f ca="1">IF(LEN(H33)&gt;0,'Summary '!$J$3,"")</f>
        <v/>
      </c>
      <c r="H33" s="182" t="str">
        <f t="array" aca="1" ref="H33" ca="1">IFERROR(INDEX('Summary '!$I$16:$I$35,SMALL(IF('Summary '!$I$16:$I$35&gt;0,ROW('Summary '!$I$16:$I$35)-ROW('Summary '!I$16)+1),ROWS('Summary '!F$2:'Summary '!F18))),"")</f>
        <v/>
      </c>
      <c r="I33" s="182" t="str">
        <f t="array" aca="1" ref="I33" ca="1">IFERROR(INDEX('Summary '!$G$16:$G$35,SMALL(IF('Summary '!$I$16:$I$35&gt;0,ROW('Summary '!$G$16:$G$35)-ROW('Summary '!G$16)+1),ROWS('Summary '!G$2:'Summary '!G18))),"")</f>
        <v/>
      </c>
      <c r="J33" s="182" t="str">
        <f t="array" aca="1" ref="J33" ca="1">IFERROR(INDEX('Summary '!$H$16:$H$35,SMALL(IF('Summary '!$I$16:$I$35&gt;0,ROW('Summary '!$H$16:$H$35)-ROW('Summary '!H$16)+1),ROWS('Summary '!H$2:'Summary '!H18))),"")</f>
        <v/>
      </c>
      <c r="K33" s="45"/>
      <c r="L33" s="293"/>
      <c r="M33" s="294"/>
      <c r="N33" s="221"/>
      <c r="O33" s="184" t="str">
        <f ca="1">IF(LEN(H33)&gt;0,IF(ISBLANK(N33),ROUND(IFERROR(VLOOKUP(I33,Stipends!$A$3:$B$17,2,)*H33,10000*H33),4),ROUND(N33,2)),"")</f>
        <v/>
      </c>
      <c r="P33" s="133" t="str">
        <f t="shared" ca="1" si="0"/>
        <v/>
      </c>
      <c r="Q33" s="134">
        <f ca="1">IFERROR(ROUND(IF(G33="Standard",VLOOKUP(I33,Stipends!$A$3:$F$13,4,FALSE),VLOOKUP(I33,Stipends!$A$3:$F$13,6,FALSE))*H33+S33,4),0)</f>
        <v>0</v>
      </c>
      <c r="R33" s="134">
        <f ca="1">IFERROR(ROUND(IF(G33="Standard",VLOOKUP(I33,Stipends!$A$3:$F$13,3,FALSE),VLOOKUP(I33,Stipends!$A$3:$F$13,5,FALSE))*H33+(IF(K33="Industry Co-Funded (AB)",(3000*H33),IF(K33="Industry Co-Funded (QC)",(4000*H33),0))),4),0)</f>
        <v>0</v>
      </c>
      <c r="S33" s="47"/>
      <c r="T33" s="134">
        <f t="shared" ca="1" si="1"/>
        <v>0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</row>
    <row r="34" spans="1:16381" s="46" customFormat="1" ht="24" customHeight="1">
      <c r="A34" s="8"/>
      <c r="B34" s="180" t="str">
        <f t="array" aca="1" ref="B34" ca="1">IFERROR(INDEX('Summary '!$B$16:$B$35,SMALL(IF('Summary '!$I$16:$I$35&gt;0,ROW('Summary '!$B$16:$B$35)-ROW('Summary '!B$16)+1),ROWS('Summary '!B$2:'Summary '!B19))),"")</f>
        <v/>
      </c>
      <c r="C34" s="181" t="str">
        <f t="array" aca="1" ref="C34" ca="1">IFERROR(INDEX('Summary '!$C$16:$C$35,SMALL(IF('Summary '!$I$16:$I$35&gt;0,ROW('Summary '!$C$16:$C$35)-ROW('Summary '!C$16)+1),ROWS('Summary '!C$2:'Summary '!C19))),"")</f>
        <v/>
      </c>
      <c r="D34" s="181" t="str">
        <f t="array" aca="1" ref="D34" ca="1">IFERROR(INDEX('Summary '!$D$16:$D$35,SMALL(IF('Summary '!$I$16:$I$35&gt;0,ROW('Summary '!$D$16:$D$35)-ROW('Summary '!D$16)+1),ROWS('Summary '!D$2:'Summary '!D19))),"")</f>
        <v/>
      </c>
      <c r="E34" s="180" t="str">
        <f t="array" aca="1" ref="E34" ca="1">IFERROR(INDEX('Summary '!$E$16:$E$35,SMALL(IF('Summary '!$I$16:$I$35&gt;0,ROW('Summary '!$E$16:$E$35)-ROW('Summary '!E$16)+1),ROWS('Summary '!E$2:'Summary '!E19))),"")</f>
        <v/>
      </c>
      <c r="F34" s="131" t="str">
        <f t="array" aca="1" ref="F34" ca="1">IFERROR(INDEX('Summary '!$F$16:$F$35,SMALL(IF('Summary '!$I$16:$I$35&gt;0,ROW('Summary '!$F$16:$F$35)-ROW('Summary '!F$16)+1),ROWS('Summary '!F$2:'Summary '!F19))),"")</f>
        <v/>
      </c>
      <c r="G34" s="131" t="str">
        <f ca="1">IF(LEN(H34)&gt;0,'Summary '!$J$3,"")</f>
        <v/>
      </c>
      <c r="H34" s="182" t="str">
        <f t="array" aca="1" ref="H34" ca="1">IFERROR(INDEX('Summary '!$I$16:$I$35,SMALL(IF('Summary '!$I$16:$I$35&gt;0,ROW('Summary '!$I$16:$I$35)-ROW('Summary '!I$16)+1),ROWS('Summary '!F$2:'Summary '!F19))),"")</f>
        <v/>
      </c>
      <c r="I34" s="182" t="str">
        <f t="array" aca="1" ref="I34" ca="1">IFERROR(INDEX('Summary '!$G$16:$G$35,SMALL(IF('Summary '!$I$16:$I$35&gt;0,ROW('Summary '!$G$16:$G$35)-ROW('Summary '!G$16)+1),ROWS('Summary '!G$2:'Summary '!G19))),"")</f>
        <v/>
      </c>
      <c r="J34" s="182" t="str">
        <f t="array" aca="1" ref="J34" ca="1">IFERROR(INDEX('Summary '!$H$16:$H$35,SMALL(IF('Summary '!$I$16:$I$35&gt;0,ROW('Summary '!$H$16:$H$35)-ROW('Summary '!H$16)+1),ROWS('Summary '!H$2:'Summary '!H19))),"")</f>
        <v/>
      </c>
      <c r="K34" s="45"/>
      <c r="L34" s="293"/>
      <c r="M34" s="294"/>
      <c r="N34" s="221"/>
      <c r="O34" s="184" t="str">
        <f ca="1">IF(LEN(H34)&gt;0,IF(ISBLANK(N34),ROUND(IFERROR(VLOOKUP(I34,Stipends!$A$3:$B$17,2,)*H34,10000*H34),4),ROUND(N34,2)),"")</f>
        <v/>
      </c>
      <c r="P34" s="133" t="str">
        <f t="shared" ca="1" si="0"/>
        <v/>
      </c>
      <c r="Q34" s="134">
        <f ca="1">IFERROR(ROUND(IF(G34="Standard",VLOOKUP(I34,Stipends!$A$3:$F$13,4,FALSE),VLOOKUP(I34,Stipends!$A$3:$F$13,6,FALSE))*H34+S34,4),0)</f>
        <v>0</v>
      </c>
      <c r="R34" s="134">
        <f ca="1">IFERROR(ROUND(IF(G34="Standard",VLOOKUP(I34,Stipends!$A$3:$F$13,3,FALSE),VLOOKUP(I34,Stipends!$A$3:$F$13,5,FALSE))*H34+(IF(K34="Industry Co-Funded (AB)",(3000*H34),IF(K34="Industry Co-Funded (QC)",(4000*H34),0))),4),0)</f>
        <v>0</v>
      </c>
      <c r="S34" s="47"/>
      <c r="T34" s="134">
        <f t="shared" ca="1" si="1"/>
        <v>0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s="46" customFormat="1" ht="24" customHeight="1">
      <c r="A35" s="8"/>
      <c r="B35" s="180" t="str">
        <f t="array" aca="1" ref="B35" ca="1">IFERROR(INDEX('Summary '!$B$16:$B$35,SMALL(IF('Summary '!$I$16:$I$35&gt;0,ROW('Summary '!$B$16:$B$35)-ROW('Summary '!B$16)+1),ROWS('Summary '!B$2:'Summary '!B20))),"")</f>
        <v/>
      </c>
      <c r="C35" s="181" t="str">
        <f t="array" aca="1" ref="C35" ca="1">IFERROR(INDEX('Summary '!$C$16:$C$35,SMALL(IF('Summary '!$I$16:$I$35&gt;0,ROW('Summary '!$C$16:$C$35)-ROW('Summary '!C$16)+1),ROWS('Summary '!C$2:'Summary '!C20))),"")</f>
        <v/>
      </c>
      <c r="D35" s="181" t="str">
        <f t="array" aca="1" ref="D35" ca="1">IFERROR(INDEX('Summary '!$D$16:$D$35,SMALL(IF('Summary '!$I$16:$I$35&gt;0,ROW('Summary '!$D$16:$D$35)-ROW('Summary '!D$16)+1),ROWS('Summary '!D$2:'Summary '!D20))),"")</f>
        <v/>
      </c>
      <c r="E35" s="180" t="str">
        <f t="array" aca="1" ref="E35" ca="1">IFERROR(INDEX('Summary '!$E$16:$E$35,SMALL(IF('Summary '!$I$16:$I$35&gt;0,ROW('Summary '!$E$16:$E$35)-ROW('Summary '!E$16)+1),ROWS('Summary '!E$2:'Summary '!E20))),"")</f>
        <v/>
      </c>
      <c r="F35" s="131" t="str">
        <f t="array" aca="1" ref="F35" ca="1">IFERROR(INDEX('Summary '!$F$16:$F$35,SMALL(IF('Summary '!$I$16:$I$35&gt;0,ROW('Summary '!$F$16:$F$35)-ROW('Summary '!F$16)+1),ROWS('Summary '!F$2:'Summary '!F20))),"")</f>
        <v/>
      </c>
      <c r="G35" s="131" t="str">
        <f ca="1">IF(LEN(H35)&gt;0,'Summary '!$J$3,"")</f>
        <v/>
      </c>
      <c r="H35" s="182" t="str">
        <f t="array" aca="1" ref="H35" ca="1">IFERROR(INDEX('Summary '!$I$16:$I$35,SMALL(IF('Summary '!$I$16:$I$35&gt;0,ROW('Summary '!$I$16:$I$35)-ROW('Summary '!I$16)+1),ROWS('Summary '!F$2:'Summary '!F20))),"")</f>
        <v/>
      </c>
      <c r="I35" s="182" t="str">
        <f t="array" aca="1" ref="I35" ca="1">IFERROR(INDEX('Summary '!$G$16:$G$35,SMALL(IF('Summary '!$I$16:$I$35&gt;0,ROW('Summary '!$G$16:$G$35)-ROW('Summary '!G$16)+1),ROWS('Summary '!G$2:'Summary '!G20))),"")</f>
        <v/>
      </c>
      <c r="J35" s="182" t="str">
        <f t="array" aca="1" ref="J35" ca="1">IFERROR(INDEX('Summary '!$H$16:$H$35,SMALL(IF('Summary '!$I$16:$I$35&gt;0,ROW('Summary '!$H$16:$H$35)-ROW('Summary '!H$16)+1),ROWS('Summary '!H$2:'Summary '!H20))),"")</f>
        <v/>
      </c>
      <c r="K35" s="45"/>
      <c r="L35" s="293"/>
      <c r="M35" s="294"/>
      <c r="N35" s="221"/>
      <c r="O35" s="184" t="str">
        <f ca="1">IF(LEN(H35)&gt;0,IF(ISBLANK(N35),ROUND(IFERROR(VLOOKUP(I35,Stipends!$A$3:$B$17,2,)*H35,10000*H35),4),ROUND(N35,2)),"")</f>
        <v/>
      </c>
      <c r="P35" s="133" t="str">
        <f t="shared" ca="1" si="0"/>
        <v/>
      </c>
      <c r="Q35" s="134">
        <f ca="1">IFERROR(ROUND(IF(G35="Standard",VLOOKUP(I35,Stipends!$A$3:$F$13,4,FALSE),VLOOKUP(I35,Stipends!$A$3:$F$13,6,FALSE))*H35+S35,4),0)</f>
        <v>0</v>
      </c>
      <c r="R35" s="134">
        <f ca="1">IFERROR(ROUND(IF(G35="Standard",VLOOKUP(I35,Stipends!$A$3:$F$13,3,FALSE),VLOOKUP(I35,Stipends!$A$3:$F$13,5,FALSE))*H35+(IF(K35="Industry Co-Funded (AB)",(3000*H35),IF(K35="Industry Co-Funded (QC)",(4000*H35),0))),4),0)</f>
        <v>0</v>
      </c>
      <c r="S35" s="47"/>
      <c r="T35" s="134">
        <f t="shared" ca="1" si="1"/>
        <v>0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s="46" customFormat="1" ht="24" customHeight="1">
      <c r="A36" s="8"/>
      <c r="B36" s="180" t="str">
        <f t="array" aca="1" ref="B36" ca="1">IFERROR(INDEX('Summary '!$B$16:$B$35,SMALL(IF('Summary '!$I$16:$I$35&gt;0,ROW('Summary '!$B$16:$B$35)-ROW('Summary '!B$16)+1),ROWS('Summary '!B$2:'Summary '!B21))),"")</f>
        <v/>
      </c>
      <c r="C36" s="181" t="str">
        <f t="array" aca="1" ref="C36" ca="1">IFERROR(INDEX('Summary '!$C$16:$C$35,SMALL(IF('Summary '!$I$16:$I$35&gt;0,ROW('Summary '!$C$16:$C$35)-ROW('Summary '!C$16)+1),ROWS('Summary '!C$2:'Summary '!C21))),"")</f>
        <v/>
      </c>
      <c r="D36" s="181" t="str">
        <f t="array" aca="1" ref="D36" ca="1">IFERROR(INDEX('Summary '!$D$16:$D$35,SMALL(IF('Summary '!$I$16:$I$35&gt;0,ROW('Summary '!$D$16:$D$35)-ROW('Summary '!D$16)+1),ROWS('Summary '!D$2:'Summary '!D21))),"")</f>
        <v/>
      </c>
      <c r="E36" s="180" t="str">
        <f t="array" aca="1" ref="E36" ca="1">IFERROR(INDEX('Summary '!$E$16:$E$35,SMALL(IF('Summary '!$I$16:$I$35&gt;0,ROW('Summary '!$E$16:$E$35)-ROW('Summary '!E$16)+1),ROWS('Summary '!E$2:'Summary '!E21))),"")</f>
        <v/>
      </c>
      <c r="F36" s="131" t="str">
        <f t="array" aca="1" ref="F36" ca="1">IFERROR(INDEX('Summary '!$F$16:$F$35,SMALL(IF('Summary '!$I$16:$I$35&gt;0,ROW('Summary '!$F$16:$F$35)-ROW('Summary '!F$16)+1),ROWS('Summary '!F$2:'Summary '!F21))),"")</f>
        <v/>
      </c>
      <c r="G36" s="131" t="str">
        <f ca="1">IF(LEN(H36)&gt;0,'Summary '!$J$3,"")</f>
        <v/>
      </c>
      <c r="H36" s="182" t="str">
        <f t="array" aca="1" ref="H36" ca="1">IFERROR(INDEX('Summary '!$I$16:$I$35,SMALL(IF('Summary '!$I$16:$I$35&gt;0,ROW('Summary '!$I$16:$I$35)-ROW('Summary '!I$16)+1),ROWS('Summary '!F$2:'Summary '!F21))),"")</f>
        <v/>
      </c>
      <c r="I36" s="182" t="str">
        <f t="array" aca="1" ref="I36" ca="1">IFERROR(INDEX('Summary '!$G$16:$G$35,SMALL(IF('Summary '!$I$16:$I$35&gt;0,ROW('Summary '!$G$16:$G$35)-ROW('Summary '!G$16)+1),ROWS('Summary '!G$2:'Summary '!G21))),"")</f>
        <v/>
      </c>
      <c r="J36" s="182" t="str">
        <f t="array" aca="1" ref="J36" ca="1">IFERROR(INDEX('Summary '!$H$16:$H$35,SMALL(IF('Summary '!$I$16:$I$35&gt;0,ROW('Summary '!$H$16:$H$35)-ROW('Summary '!H$16)+1),ROWS('Summary '!H$2:'Summary '!H21))),"")</f>
        <v/>
      </c>
      <c r="K36" s="45"/>
      <c r="L36" s="293"/>
      <c r="M36" s="294"/>
      <c r="N36" s="221"/>
      <c r="O36" s="184" t="str">
        <f ca="1">IF(LEN(H36)&gt;0,IF(ISBLANK(N36),ROUND(IFERROR(VLOOKUP(I36,Stipends!$A$3:$B$17,2,)*H36,10000*H36),4),ROUND(N36,2)),"")</f>
        <v/>
      </c>
      <c r="P36" s="133" t="str">
        <f t="shared" ca="1" si="0"/>
        <v/>
      </c>
      <c r="Q36" s="134">
        <f ca="1">IFERROR(ROUND(IF(G36="Standard",VLOOKUP(I36,Stipends!$A$3:$F$13,4,FALSE),VLOOKUP(I36,Stipends!$A$3:$F$13,6,FALSE))*H36+S36,4),0)</f>
        <v>0</v>
      </c>
      <c r="R36" s="134">
        <f ca="1">IFERROR(ROUND(IF(G36="Standard",VLOOKUP(I36,Stipends!$A$3:$F$13,3,FALSE),VLOOKUP(I36,Stipends!$A$3:$F$13,5,FALSE))*H36+(IF(K36="Industry Co-Funded (AB)",(3000*H36),IF(K36="Industry Co-Funded (QC)",(4000*H36),0))),4),0)</f>
        <v>0</v>
      </c>
      <c r="S36" s="47"/>
      <c r="T36" s="134">
        <f t="shared" ca="1" si="1"/>
        <v>0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</row>
    <row r="37" spans="1:16381" s="46" customFormat="1" ht="24" customHeight="1">
      <c r="A37" s="8"/>
      <c r="B37" s="147" t="s">
        <v>128</v>
      </c>
      <c r="C37" s="148"/>
      <c r="D37" s="148"/>
      <c r="E37" s="148"/>
      <c r="F37" s="148"/>
      <c r="G37" s="148"/>
      <c r="H37" s="138"/>
      <c r="I37" s="148"/>
      <c r="J37" s="148"/>
      <c r="K37" s="148"/>
      <c r="L37" s="148"/>
      <c r="M37" s="149"/>
      <c r="N37" s="150"/>
      <c r="O37" s="135">
        <f ca="1">SUM(O17:O36)</f>
        <v>0</v>
      </c>
      <c r="P37" s="135">
        <f ca="1">SUM(P17:P36)</f>
        <v>0</v>
      </c>
      <c r="Q37" s="135">
        <f ca="1">ROUND(SUM(Q17:Q36),4)</f>
        <v>0</v>
      </c>
      <c r="R37" s="135">
        <f t="shared" ref="R37:S37" ca="1" si="2">SUM(R17:R36)</f>
        <v>0</v>
      </c>
      <c r="S37" s="135">
        <f t="shared" si="2"/>
        <v>0</v>
      </c>
      <c r="T37" s="135">
        <f ca="1">SUM(T17:T36)</f>
        <v>0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</row>
    <row r="38" spans="1:16381" ht="23.25" customHeight="1">
      <c r="A38" s="8"/>
      <c r="B38" s="8"/>
      <c r="C38" s="8"/>
      <c r="D38" s="8"/>
      <c r="E38" s="8"/>
      <c r="F38" s="8"/>
      <c r="G38" s="8"/>
      <c r="H38" s="41"/>
      <c r="I38" s="41"/>
      <c r="J38" s="41"/>
      <c r="K38" s="8"/>
      <c r="L38" s="8"/>
      <c r="M38" s="8"/>
      <c r="N38" s="8"/>
      <c r="O38" s="99"/>
      <c r="P38" s="99"/>
      <c r="Q38" s="99"/>
      <c r="R38" s="100"/>
      <c r="S38" s="49"/>
      <c r="T38" s="99"/>
    </row>
    <row r="39" spans="1:16381" s="1" customFormat="1" ht="23.25" customHeight="1" thickBot="1">
      <c r="A39" s="1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101"/>
      <c r="P39" s="102"/>
      <c r="Q39" s="103"/>
      <c r="R39" s="103"/>
      <c r="S39" s="51"/>
      <c r="T39" s="10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</row>
    <row r="40" spans="1:16381" ht="23.25" customHeight="1" thickBot="1">
      <c r="A40" s="8"/>
      <c r="B40" s="89" t="str">
        <f>"Term 2: "&amp;'Summary '!J15</f>
        <v>Term 2: Sep - Dec 2021</v>
      </c>
      <c r="C40" s="90"/>
      <c r="D40" s="90"/>
      <c r="E40" s="91"/>
      <c r="F40" s="91"/>
      <c r="G40" s="91"/>
      <c r="H40" s="92"/>
      <c r="I40" s="92"/>
      <c r="J40" s="92"/>
      <c r="K40" s="30"/>
      <c r="L40" s="30"/>
      <c r="M40" s="30"/>
      <c r="N40" s="30"/>
      <c r="O40" s="104"/>
      <c r="P40" s="104"/>
      <c r="Q40" s="105"/>
      <c r="R40" s="106"/>
      <c r="S40" s="52"/>
      <c r="T40" s="99"/>
    </row>
    <row r="41" spans="1:16381" ht="30" customHeight="1">
      <c r="A41" s="8"/>
      <c r="B41" s="422" t="str">
        <f>B$15</f>
        <v>Intern name</v>
      </c>
      <c r="C41" s="422" t="str">
        <f t="shared" ref="C41:K41" si="3">C$15</f>
        <v>Academic Supervisor / Account Holder</v>
      </c>
      <c r="D41" s="426" t="str">
        <f t="shared" si="3"/>
        <v>Co-Supervisor</v>
      </c>
      <c r="E41" s="422" t="str">
        <f t="shared" si="3"/>
        <v>Academic Institution</v>
      </c>
      <c r="F41" s="426" t="str">
        <f t="shared" si="3"/>
        <v>Partner</v>
      </c>
      <c r="G41" s="426" t="str">
        <f t="shared" si="3"/>
        <v>Funding type</v>
      </c>
      <c r="H41" s="426" t="str">
        <f t="shared" si="3"/>
        <v>Internship Units</v>
      </c>
      <c r="I41" s="424" t="s">
        <v>58</v>
      </c>
      <c r="J41" s="424" t="str">
        <f>$J$15</f>
        <v>Intern Degree</v>
      </c>
      <c r="K41" s="426" t="str">
        <f t="shared" si="3"/>
        <v xml:space="preserve">Co Funding Option (no selection required unless advised) </v>
      </c>
      <c r="L41" s="439" t="str">
        <f>$L$15</f>
        <v>Internship Period (4 to 6 months per unit)</v>
      </c>
      <c r="M41" s="440"/>
      <c r="N41" s="437" t="str">
        <f t="shared" ref="N41:T41" si="4">N$15</f>
        <v>Stipend Overwrite (if more than $10,000 auto)</v>
      </c>
      <c r="O41" s="441" t="str">
        <f t="shared" si="4"/>
        <v>Stipend  
(Auto - min. $10,000 per internship unit)</v>
      </c>
      <c r="P41" s="420" t="str">
        <f t="shared" si="4"/>
        <v>Research Expenses</v>
      </c>
      <c r="Q41" s="420" t="str">
        <f t="shared" si="4"/>
        <v xml:space="preserve">Total Award </v>
      </c>
      <c r="R41" s="420" t="str">
        <f t="shared" si="4"/>
        <v>Partner Contribution</v>
      </c>
      <c r="S41" s="426" t="str">
        <f t="shared" si="4"/>
        <v xml:space="preserve">Additional Partner contribution </v>
      </c>
      <c r="T41" s="420" t="str">
        <f t="shared" si="4"/>
        <v>University Co-Funding Amount</v>
      </c>
    </row>
    <row r="42" spans="1:16381" ht="51.75" customHeight="1" thickBot="1">
      <c r="A42" s="8"/>
      <c r="B42" s="423"/>
      <c r="C42" s="423"/>
      <c r="D42" s="427"/>
      <c r="E42" s="423"/>
      <c r="F42" s="427"/>
      <c r="G42" s="427"/>
      <c r="H42" s="427"/>
      <c r="I42" s="425"/>
      <c r="J42" s="425"/>
      <c r="K42" s="427"/>
      <c r="L42" s="186" t="str">
        <f>$L$16</f>
        <v>Start Date</v>
      </c>
      <c r="M42" s="186" t="str">
        <f>$M$16</f>
        <v>End Date</v>
      </c>
      <c r="N42" s="438"/>
      <c r="O42" s="442"/>
      <c r="P42" s="421"/>
      <c r="Q42" s="421"/>
      <c r="R42" s="421"/>
      <c r="S42" s="427"/>
      <c r="T42" s="421"/>
    </row>
    <row r="43" spans="1:16381" ht="24" customHeight="1">
      <c r="A43" s="8"/>
      <c r="B43" s="141" t="str">
        <f t="array" aca="1" ref="B43" ca="1">IFERROR(INDEX('Summary '!$B$16:$B$35,SMALL(IF('Summary '!$J$16:$J$35&gt;0,ROW('Summary '!$B$16:$B$35)-ROW('Summary '!B$16)+1),ROWS('Summary '!B$2:'Summary '!B2))),"")</f>
        <v/>
      </c>
      <c r="C43" s="141" t="str">
        <f t="array" aca="1" ref="C43" ca="1">IFERROR(INDEX('Summary '!$C$16:$C$35,SMALL(IF('Summary '!$J$16:$J$35&gt;0,ROW('Summary '!$C$16:$C$35)-ROW('Summary '!C$16)+1),ROWS('Summary '!C$2:'Summary '!C2))),"")</f>
        <v/>
      </c>
      <c r="D43" s="141" t="str">
        <f t="array" aca="1" ref="D43" ca="1">IFERROR(INDEX('Summary '!$D$16:$D$35,SMALL(IF('Summary '!$J$16:$J$35&gt;0,ROW('Summary '!$D$16:$D$35)-ROW('Summary '!D$16)+1),ROWS('Summary '!D$2:'Summary '!D2))),"")</f>
        <v/>
      </c>
      <c r="E43" s="130" t="str">
        <f t="array" aca="1" ref="E43" ca="1">IFERROR(INDEX('Summary '!$E$16:$E$35,SMALL(IF('Summary '!$J$16:$J$35&gt;0,ROW('Summary '!$E$16:$E$35)-ROW('Summary '!E$16)+1),ROWS('Summary '!D$2:'Summary '!D2))),"")</f>
        <v/>
      </c>
      <c r="F43" s="131" t="str">
        <f t="array" aca="1" ref="F43" ca="1">IFERROR(INDEX('Summary '!$F$16:$F$35,SMALL(IF('Summary '!$J$16:$J$35&gt;0,ROW('Summary '!$F$16:$F$35)-ROW('Summary '!F$16)+1),ROWS('Summary '!F$2:'Summary '!F2))),"")</f>
        <v/>
      </c>
      <c r="G43" s="131" t="str">
        <f ca="1">IF(LEN(H43)&gt;0,'Summary '!$J$3,"")</f>
        <v/>
      </c>
      <c r="H43" s="132" t="str">
        <f t="array" aca="1" ref="H43" ca="1">IFERROR(INDEX('Summary '!$J$16:$J$35,SMALL(IF('Summary '!$J$16:$J$35&gt;0,ROW('Summary '!$J$16:$J$35)-ROW('Summary '!J$16)+1),ROWS('Summary '!G$2:'Summary '!G2))),"")</f>
        <v/>
      </c>
      <c r="I43" s="182" t="str">
        <f t="array" aca="1" ref="I43" ca="1">IFERROR(INDEX('Summary '!$G$16:$G$35,SMALL(IF('Summary '!$J$16:$J$35&gt;0,ROW('Summary '!$G$16:$G$35)-ROW('Summary '!G$16)+1),ROWS('Summary '!G$2:'Summary '!G2))),"")</f>
        <v/>
      </c>
      <c r="J43" s="182" t="str">
        <f t="array" aca="1" ref="J43" ca="1">IFERROR(INDEX('Summary '!$H$16:$H$35,SMALL(IF('Summary '!$J$16:$J$35&gt;0,ROW('Summary '!$H$16:$H$35)-ROW('Summary '!H$16)+1),ROWS('Summary '!H$2:'Summary '!H2))),"")</f>
        <v/>
      </c>
      <c r="K43" s="45"/>
      <c r="L43" s="293"/>
      <c r="M43" s="293"/>
      <c r="N43" s="220"/>
      <c r="O43" s="184" t="str">
        <f ca="1">IF(LEN(H43)&gt;0,IF(ISBLANK(N43),ROUND(IFERROR(VLOOKUP(I43,Stipends!$A$3:$B$17,2,)*H43,10000*H43),4),ROUND(N43,2)),"")</f>
        <v/>
      </c>
      <c r="P43" s="134" t="str">
        <f ca="1">IFERROR(ROUND(Q43-O43,4),"")</f>
        <v/>
      </c>
      <c r="Q43" s="134">
        <f ca="1">IFERROR(ROUND(IF(G43="Standard",VLOOKUP(I43,Stipends!$A$3:$F$13,4,FALSE),VLOOKUP(I43,Stipends!$A$3:$F$13,6,FALSE))*H43+S43,4),0)</f>
        <v>0</v>
      </c>
      <c r="R43" s="134">
        <f ca="1">IFERROR(ROUND(IF(G43="Standard",VLOOKUP(I43,Stipends!$A$3:$F$13,3,FALSE),VLOOKUP(I43,Stipends!$A$3:$F$13,5,FALSE))*H43+(IF(K43="Industry Co-Funded (AB)",(3000*H43),IF(K43="Industry Co-Funded (QC)",(4000*H43),0))),4),0)</f>
        <v>0</v>
      </c>
      <c r="S43" s="185"/>
      <c r="T43" s="134">
        <f ca="1">IF(LEN(H43)&lt;1,0,IF(K43="University Co-Funded (AB)",(3000*H43),IF(K43="University Co-Funded (QC)",(4000*H43),0)))</f>
        <v>0</v>
      </c>
    </row>
    <row r="44" spans="1:16381" ht="24" customHeight="1">
      <c r="A44" s="8"/>
      <c r="B44" s="141" t="str">
        <f t="array" aca="1" ref="B44" ca="1">IFERROR(INDEX('Summary '!$B$16:$B$35,SMALL(IF('Summary '!$J$16:$J$35&gt;0,ROW('Summary '!$B$16:$B$35)-ROW('Summary '!B$16)+1),ROWS('Summary '!B$2:'Summary '!B3))),"")</f>
        <v/>
      </c>
      <c r="C44" s="141" t="str">
        <f t="array" aca="1" ref="C44" ca="1">IFERROR(INDEX('Summary '!$C$16:$C$35,SMALL(IF('Summary '!$J$16:$J$35&gt;0,ROW('Summary '!$C$16:$C$35)-ROW('Summary '!C$16)+1),ROWS('Summary '!C$2:'Summary '!C3))),"")</f>
        <v/>
      </c>
      <c r="D44" s="141" t="str">
        <f t="array" aca="1" ref="D44" ca="1">IFERROR(INDEX('Summary '!$D$16:$D$35,SMALL(IF('Summary '!$J$16:$J$35&gt;0,ROW('Summary '!$D$16:$D$35)-ROW('Summary '!D$16)+1),ROWS('Summary '!D$2:'Summary '!D3))),"")</f>
        <v/>
      </c>
      <c r="E44" s="130" t="str">
        <f t="array" aca="1" ref="E44" ca="1">IFERROR(INDEX('Summary '!$E$16:$E$35,SMALL(IF('Summary '!$J$16:$J$35&gt;0,ROW('Summary '!$E$16:$E$35)-ROW('Summary '!E$16)+1),ROWS('Summary '!D$2:'Summary '!D3))),"")</f>
        <v/>
      </c>
      <c r="F44" s="131" t="str">
        <f t="array" aca="1" ref="F44" ca="1">IFERROR(INDEX('Summary '!$F$16:$F$35,SMALL(IF('Summary '!$J$16:$J$35&gt;0,ROW('Summary '!$F$16:$F$35)-ROW('Summary '!F$16)+1),ROWS('Summary '!F$2:'Summary '!F3))),"")</f>
        <v/>
      </c>
      <c r="G44" s="131" t="str">
        <f ca="1">IF(LEN(H44)&gt;0,'Summary '!$J$3,"")</f>
        <v/>
      </c>
      <c r="H44" s="132" t="str">
        <f t="array" aca="1" ref="H44" ca="1">IFERROR(INDEX('Summary '!$J$16:$J$35,SMALL(IF('Summary '!$J$16:$J$35&gt;0,ROW('Summary '!$J$16:$J$35)-ROW('Summary '!J$16)+1),ROWS('Summary '!G$2:'Summary '!G3))),"")</f>
        <v/>
      </c>
      <c r="I44" s="182" t="str">
        <f t="array" aca="1" ref="I44" ca="1">IFERROR(INDEX('Summary '!$G$16:$G$35,SMALL(IF('Summary '!$J$16:$J$35&gt;0,ROW('Summary '!$G$16:$G$35)-ROW('Summary '!G$16)+1),ROWS('Summary '!G$2:'Summary '!G3))),"")</f>
        <v/>
      </c>
      <c r="J44" s="182" t="str">
        <f t="array" aca="1" ref="J44" ca="1">IFERROR(INDEX('Summary '!$H$16:$H$35,SMALL(IF('Summary '!$J$16:$J$35&gt;0,ROW('Summary '!$H$16:$H$35)-ROW('Summary '!H$16)+1),ROWS('Summary '!H$2:'Summary '!H3))),"")</f>
        <v/>
      </c>
      <c r="K44" s="45"/>
      <c r="L44" s="293"/>
      <c r="M44" s="294"/>
      <c r="N44" s="221"/>
      <c r="O44" s="184" t="str">
        <f ca="1">IF(LEN(H44)&gt;0,IF(ISBLANK(N44),ROUND(IFERROR(VLOOKUP(I44,Stipends!$A$3:$B$17,2,)*H44,10000*H44),4),ROUND(N44,2)),"")</f>
        <v/>
      </c>
      <c r="P44" s="133" t="str">
        <f t="shared" ref="P44:P62" ca="1" si="5">IFERROR(ROUND(Q44-O44,4),"")</f>
        <v/>
      </c>
      <c r="Q44" s="134">
        <f ca="1">IFERROR(ROUND(IF(G44="Standard",VLOOKUP(I44,Stipends!$A$3:$F$13,4,FALSE),VLOOKUP(I44,Stipends!$A$3:$F$13,6,FALSE))*H44+S44,4),0)</f>
        <v>0</v>
      </c>
      <c r="R44" s="134">
        <f ca="1">IFERROR(ROUND(IF(G44="Standard",VLOOKUP(I44,Stipends!$A$3:$F$13,3,FALSE),VLOOKUP(I44,Stipends!$A$3:$F$13,5,FALSE))*H44+(IF(K44="Industry Co-Funded (AB)",(3000*H44),IF(K44="Industry Co-Funded (QC)",(4000*H44),0))),4),0)</f>
        <v>0</v>
      </c>
      <c r="S44" s="47"/>
      <c r="T44" s="134">
        <f ca="1">IF(LEN(H44)&lt;1,0,IF(K44="University Co-Funded (AB)",(3000*H44),IF(K44="University Co-Funded (QC)",(4000*H44),0)))</f>
        <v>0</v>
      </c>
    </row>
    <row r="45" spans="1:16381" ht="24" customHeight="1">
      <c r="A45" s="8"/>
      <c r="B45" s="141" t="str">
        <f t="array" aca="1" ref="B45" ca="1">IFERROR(INDEX('Summary '!$B$16:$B$35,SMALL(IF('Summary '!$J$16:$J$35&gt;0,ROW('Summary '!$B$16:$B$35)-ROW('Summary '!B$16)+1),ROWS('Summary '!B$2:'Summary '!B4))),"")</f>
        <v/>
      </c>
      <c r="C45" s="141" t="str">
        <f t="array" aca="1" ref="C45" ca="1">IFERROR(INDEX('Summary '!$C$16:$C$35,SMALL(IF('Summary '!$J$16:$J$35&gt;0,ROW('Summary '!$C$16:$C$35)-ROW('Summary '!C$16)+1),ROWS('Summary '!C$2:'Summary '!C4))),"")</f>
        <v/>
      </c>
      <c r="D45" s="141" t="str">
        <f t="array" aca="1" ref="D45" ca="1">IFERROR(INDEX('Summary '!$D$16:$D$35,SMALL(IF('Summary '!$J$16:$J$35&gt;0,ROW('Summary '!$D$16:$D$35)-ROW('Summary '!D$16)+1),ROWS('Summary '!D$2:'Summary '!D4))),"")</f>
        <v/>
      </c>
      <c r="E45" s="130" t="str">
        <f t="array" aca="1" ref="E45" ca="1">IFERROR(INDEX('Summary '!$E$16:$E$35,SMALL(IF('Summary '!$J$16:$J$35&gt;0,ROW('Summary '!$E$16:$E$35)-ROW('Summary '!E$16)+1),ROWS('Summary '!D$2:'Summary '!D4))),"")</f>
        <v/>
      </c>
      <c r="F45" s="131" t="str">
        <f t="array" aca="1" ref="F45" ca="1">IFERROR(INDEX('Summary '!$F$16:$F$35,SMALL(IF('Summary '!$J$16:$J$35&gt;0,ROW('Summary '!$F$16:$F$35)-ROW('Summary '!F$16)+1),ROWS('Summary '!F$2:'Summary '!F4))),"")</f>
        <v/>
      </c>
      <c r="G45" s="131" t="str">
        <f ca="1">IF(LEN(H45)&gt;0,'Summary '!$J$3,"")</f>
        <v/>
      </c>
      <c r="H45" s="132" t="str">
        <f t="array" aca="1" ref="H45" ca="1">IFERROR(INDEX('Summary '!$J$16:$J$35,SMALL(IF('Summary '!$J$16:$J$35&gt;0,ROW('Summary '!$J$16:$J$35)-ROW('Summary '!J$16)+1),ROWS('Summary '!G$2:'Summary '!G4))),"")</f>
        <v/>
      </c>
      <c r="I45" s="182" t="str">
        <f t="array" aca="1" ref="I45" ca="1">IFERROR(INDEX('Summary '!$G$16:$G$35,SMALL(IF('Summary '!$J$16:$J$35&gt;0,ROW('Summary '!$G$16:$G$35)-ROW('Summary '!G$16)+1),ROWS('Summary '!G$2:'Summary '!G4))),"")</f>
        <v/>
      </c>
      <c r="J45" s="182" t="str">
        <f t="array" aca="1" ref="J45" ca="1">IFERROR(INDEX('Summary '!$H$16:$H$35,SMALL(IF('Summary '!$J$16:$J$35&gt;0,ROW('Summary '!$H$16:$H$35)-ROW('Summary '!H$16)+1),ROWS('Summary '!H$2:'Summary '!H4))),"")</f>
        <v/>
      </c>
      <c r="K45" s="45"/>
      <c r="L45" s="293"/>
      <c r="M45" s="294"/>
      <c r="N45" s="221"/>
      <c r="O45" s="184" t="str">
        <f ca="1">IF(LEN(H45)&gt;0,IF(ISBLANK(N45),ROUND(IFERROR(VLOOKUP(I45,Stipends!$A$3:$B$17,2,)*H45,10000*H45),4),ROUND(N45,2)),"")</f>
        <v/>
      </c>
      <c r="P45" s="133" t="str">
        <f t="shared" ca="1" si="5"/>
        <v/>
      </c>
      <c r="Q45" s="134">
        <f ca="1">IFERROR(ROUND(IF(G45="Standard",VLOOKUP(I45,Stipends!$A$3:$F$13,4,FALSE),VLOOKUP(I45,Stipends!$A$3:$F$13,6,FALSE))*H45+S45,4),0)</f>
        <v>0</v>
      </c>
      <c r="R45" s="134">
        <f ca="1">IFERROR(ROUND(IF(G45="Standard",VLOOKUP(I45,Stipends!$A$3:$F$13,3,FALSE),VLOOKUP(I45,Stipends!$A$3:$F$13,5,FALSE))*H45+(IF(K45="Industry Co-Funded (AB)",(3000*H45),IF(K45="Industry Co-Funded (QC)",(4000*H45),0))),4),0)</f>
        <v>0</v>
      </c>
      <c r="S45" s="47"/>
      <c r="T45" s="134">
        <f t="shared" ref="T45:T62" ca="1" si="6">IF(LEN(H45)&lt;1,0,IF(K45="University Co-Funded (AB)",(3000*H45),IF(K45="University Co-Funded (QC)",(4000*H45),0)))</f>
        <v>0</v>
      </c>
    </row>
    <row r="46" spans="1:16381" ht="24" customHeight="1">
      <c r="A46" s="8"/>
      <c r="B46" s="141" t="str">
        <f t="array" aca="1" ref="B46" ca="1">IFERROR(INDEX('Summary '!$B$16:$B$35,SMALL(IF('Summary '!$J$16:$J$35&gt;0,ROW('Summary '!$B$16:$B$35)-ROW('Summary '!B$16)+1),ROWS('Summary '!B$2:'Summary '!B5))),"")</f>
        <v/>
      </c>
      <c r="C46" s="141" t="str">
        <f t="array" aca="1" ref="C46" ca="1">IFERROR(INDEX('Summary '!$C$16:$C$35,SMALL(IF('Summary '!$J$16:$J$35&gt;0,ROW('Summary '!$C$16:$C$35)-ROW('Summary '!C$16)+1),ROWS('Summary '!C$2:'Summary '!C5))),"")</f>
        <v/>
      </c>
      <c r="D46" s="141" t="str">
        <f t="array" aca="1" ref="D46" ca="1">IFERROR(INDEX('Summary '!$D$16:$D$35,SMALL(IF('Summary '!$J$16:$J$35&gt;0,ROW('Summary '!$D$16:$D$35)-ROW('Summary '!D$16)+1),ROWS('Summary '!D$2:'Summary '!D5))),"")</f>
        <v/>
      </c>
      <c r="E46" s="130" t="str">
        <f t="array" aca="1" ref="E46" ca="1">IFERROR(INDEX('Summary '!$E$16:$E$35,SMALL(IF('Summary '!$J$16:$J$35&gt;0,ROW('Summary '!$E$16:$E$35)-ROW('Summary '!E$16)+1),ROWS('Summary '!D$2:'Summary '!D5))),"")</f>
        <v/>
      </c>
      <c r="F46" s="131" t="str">
        <f t="array" aca="1" ref="F46" ca="1">IFERROR(INDEX('Summary '!$F$16:$F$35,SMALL(IF('Summary '!$J$16:$J$35&gt;0,ROW('Summary '!$F$16:$F$35)-ROW('Summary '!F$16)+1),ROWS('Summary '!F$2:'Summary '!F5))),"")</f>
        <v/>
      </c>
      <c r="G46" s="131" t="str">
        <f ca="1">IF(LEN(H46)&gt;0,'Summary '!$J$3,"")</f>
        <v/>
      </c>
      <c r="H46" s="132" t="str">
        <f t="array" aca="1" ref="H46" ca="1">IFERROR(INDEX('Summary '!$J$16:$J$35,SMALL(IF('Summary '!$J$16:$J$35&gt;0,ROW('Summary '!$J$16:$J$35)-ROW('Summary '!J$16)+1),ROWS('Summary '!G$2:'Summary '!G5))),"")</f>
        <v/>
      </c>
      <c r="I46" s="182" t="str">
        <f t="array" aca="1" ref="I46" ca="1">IFERROR(INDEX('Summary '!$G$16:$G$35,SMALL(IF('Summary '!$J$16:$J$35&gt;0,ROW('Summary '!$G$16:$G$35)-ROW('Summary '!G$16)+1),ROWS('Summary '!G$2:'Summary '!G5))),"")</f>
        <v/>
      </c>
      <c r="J46" s="182" t="str">
        <f t="array" aca="1" ref="J46" ca="1">IFERROR(INDEX('Summary '!$H$16:$H$35,SMALL(IF('Summary '!$J$16:$J$35&gt;0,ROW('Summary '!$H$16:$H$35)-ROW('Summary '!H$16)+1),ROWS('Summary '!H$2:'Summary '!H5))),"")</f>
        <v/>
      </c>
      <c r="K46" s="45"/>
      <c r="L46" s="293"/>
      <c r="M46" s="294"/>
      <c r="N46" s="221"/>
      <c r="O46" s="184" t="str">
        <f ca="1">IF(LEN(H46)&gt;0,IF(ISBLANK(N46),ROUND(IFERROR(VLOOKUP(I46,Stipends!$A$3:$B$17,2,)*H46,10000*H46),4),ROUND(N46,2)),"")</f>
        <v/>
      </c>
      <c r="P46" s="133" t="str">
        <f t="shared" ca="1" si="5"/>
        <v/>
      </c>
      <c r="Q46" s="134">
        <f ca="1">IFERROR(ROUND(IF(G46="Standard",VLOOKUP(I46,Stipends!$A$3:$F$13,4,FALSE),VLOOKUP(I46,Stipends!$A$3:$F$13,6,FALSE))*H46+S46,4),0)</f>
        <v>0</v>
      </c>
      <c r="R46" s="134">
        <f ca="1">IFERROR(ROUND(IF(G46="Standard",VLOOKUP(I46,Stipends!$A$3:$F$13,3,FALSE),VLOOKUP(I46,Stipends!$A$3:$F$13,5,FALSE))*H46+(IF(K46="Industry Co-Funded (AB)",(3000*H46),IF(K46="Industry Co-Funded (QC)",(4000*H46),0))),4),0)</f>
        <v>0</v>
      </c>
      <c r="S46" s="47"/>
      <c r="T46" s="134">
        <f t="shared" ca="1" si="6"/>
        <v>0</v>
      </c>
    </row>
    <row r="47" spans="1:16381" ht="24" customHeight="1">
      <c r="A47" s="8"/>
      <c r="B47" s="141" t="str">
        <f t="array" aca="1" ref="B47" ca="1">IFERROR(INDEX('Summary '!$B$16:$B$35,SMALL(IF('Summary '!$J$16:$J$35&gt;0,ROW('Summary '!$B$16:$B$35)-ROW('Summary '!B$16)+1),ROWS('Summary '!B$2:'Summary '!B6))),"")</f>
        <v/>
      </c>
      <c r="C47" s="141" t="str">
        <f t="array" aca="1" ref="C47" ca="1">IFERROR(INDEX('Summary '!$C$16:$C$35,SMALL(IF('Summary '!$J$16:$J$35&gt;0,ROW('Summary '!$C$16:$C$35)-ROW('Summary '!C$16)+1),ROWS('Summary '!C$2:'Summary '!C6))),"")</f>
        <v/>
      </c>
      <c r="D47" s="141" t="str">
        <f t="array" aca="1" ref="D47" ca="1">IFERROR(INDEX('Summary '!$D$16:$D$35,SMALL(IF('Summary '!$J$16:$J$35&gt;0,ROW('Summary '!$D$16:$D$35)-ROW('Summary '!D$16)+1),ROWS('Summary '!D$2:'Summary '!D6))),"")</f>
        <v/>
      </c>
      <c r="E47" s="130" t="str">
        <f t="array" aca="1" ref="E47" ca="1">IFERROR(INDEX('Summary '!$E$16:$E$35,SMALL(IF('Summary '!$J$16:$J$35&gt;0,ROW('Summary '!$E$16:$E$35)-ROW('Summary '!E$16)+1),ROWS('Summary '!D$2:'Summary '!D6))),"")</f>
        <v/>
      </c>
      <c r="F47" s="131" t="str">
        <f t="array" aca="1" ref="F47" ca="1">IFERROR(INDEX('Summary '!$F$16:$F$35,SMALL(IF('Summary '!$J$16:$J$35&gt;0,ROW('Summary '!$F$16:$F$35)-ROW('Summary '!F$16)+1),ROWS('Summary '!F$2:'Summary '!F6))),"")</f>
        <v/>
      </c>
      <c r="G47" s="131" t="str">
        <f ca="1">IF(LEN(H47)&gt;0,'Summary '!$J$3,"")</f>
        <v/>
      </c>
      <c r="H47" s="132" t="str">
        <f t="array" aca="1" ref="H47" ca="1">IFERROR(INDEX('Summary '!$J$16:$J$35,SMALL(IF('Summary '!$J$16:$J$35&gt;0,ROW('Summary '!$J$16:$J$35)-ROW('Summary '!J$16)+1),ROWS('Summary '!G$2:'Summary '!G6))),"")</f>
        <v/>
      </c>
      <c r="I47" s="182" t="str">
        <f t="array" aca="1" ref="I47" ca="1">IFERROR(INDEX('Summary '!$G$16:$G$35,SMALL(IF('Summary '!$J$16:$J$35&gt;0,ROW('Summary '!$G$16:$G$35)-ROW('Summary '!G$16)+1),ROWS('Summary '!G$2:'Summary '!G6))),"")</f>
        <v/>
      </c>
      <c r="J47" s="182" t="str">
        <f t="array" aca="1" ref="J47" ca="1">IFERROR(INDEX('Summary '!$H$16:$H$35,SMALL(IF('Summary '!$J$16:$J$35&gt;0,ROW('Summary '!$H$16:$H$35)-ROW('Summary '!H$16)+1),ROWS('Summary '!H$2:'Summary '!H6))),"")</f>
        <v/>
      </c>
      <c r="K47" s="45"/>
      <c r="L47" s="293"/>
      <c r="M47" s="294"/>
      <c r="N47" s="221"/>
      <c r="O47" s="184" t="str">
        <f ca="1">IF(LEN(H47)&gt;0,IF(ISBLANK(N47),ROUND(IFERROR(VLOOKUP(I47,Stipends!$A$3:$B$17,2,)*H47,10000*H47),4),ROUND(N47,2)),"")</f>
        <v/>
      </c>
      <c r="P47" s="133" t="str">
        <f t="shared" ca="1" si="5"/>
        <v/>
      </c>
      <c r="Q47" s="134">
        <f ca="1">IFERROR(ROUND(IF(G47="Standard",VLOOKUP(I47,Stipends!$A$3:$F$13,4,FALSE),VLOOKUP(I47,Stipends!$A$3:$F$13,6,FALSE))*H47+S47,4),0)</f>
        <v>0</v>
      </c>
      <c r="R47" s="134">
        <f ca="1">IFERROR(ROUND(IF(G47="Standard",VLOOKUP(I47,Stipends!$A$3:$F$13,3,FALSE),VLOOKUP(I47,Stipends!$A$3:$F$13,5,FALSE))*H47+(IF(K47="Industry Co-Funded (AB)",(3000*H47),IF(K47="Industry Co-Funded (QC)",(4000*H47),0))),4),0)</f>
        <v>0</v>
      </c>
      <c r="S47" s="47"/>
      <c r="T47" s="134">
        <f t="shared" ca="1" si="6"/>
        <v>0</v>
      </c>
    </row>
    <row r="48" spans="1:16381" ht="24" customHeight="1">
      <c r="A48" s="8"/>
      <c r="B48" s="141" t="str">
        <f t="array" aca="1" ref="B48" ca="1">IFERROR(INDEX('Summary '!$B$16:$B$35,SMALL(IF('Summary '!$J$16:$J$35&gt;0,ROW('Summary '!$B$16:$B$35)-ROW('Summary '!B$16)+1),ROWS('Summary '!B$2:'Summary '!B7))),"")</f>
        <v/>
      </c>
      <c r="C48" s="141" t="str">
        <f t="array" aca="1" ref="C48" ca="1">IFERROR(INDEX('Summary '!$C$16:$C$35,SMALL(IF('Summary '!$J$16:$J$35&gt;0,ROW('Summary '!$C$16:$C$35)-ROW('Summary '!C$16)+1),ROWS('Summary '!C$2:'Summary '!C7))),"")</f>
        <v/>
      </c>
      <c r="D48" s="141" t="str">
        <f t="array" aca="1" ref="D48" ca="1">IFERROR(INDEX('Summary '!$D$16:$D$35,SMALL(IF('Summary '!$J$16:$J$35&gt;0,ROW('Summary '!$D$16:$D$35)-ROW('Summary '!D$16)+1),ROWS('Summary '!D$2:'Summary '!D7))),"")</f>
        <v/>
      </c>
      <c r="E48" s="130" t="str">
        <f t="array" aca="1" ref="E48" ca="1">IFERROR(INDEX('Summary '!$E$16:$E$35,SMALL(IF('Summary '!$J$16:$J$35&gt;0,ROW('Summary '!$E$16:$E$35)-ROW('Summary '!E$16)+1),ROWS('Summary '!D$2:'Summary '!D7))),"")</f>
        <v/>
      </c>
      <c r="F48" s="131" t="str">
        <f t="array" aca="1" ref="F48" ca="1">IFERROR(INDEX('Summary '!$F$16:$F$35,SMALL(IF('Summary '!$J$16:$J$35&gt;0,ROW('Summary '!$F$16:$F$35)-ROW('Summary '!F$16)+1),ROWS('Summary '!F$2:'Summary '!F7))),"")</f>
        <v/>
      </c>
      <c r="G48" s="131" t="str">
        <f ca="1">IF(LEN(H48)&gt;0,'Summary '!$J$3,"")</f>
        <v/>
      </c>
      <c r="H48" s="132" t="str">
        <f t="array" aca="1" ref="H48" ca="1">IFERROR(INDEX('Summary '!$J$16:$J$35,SMALL(IF('Summary '!$J$16:$J$35&gt;0,ROW('Summary '!$J$16:$J$35)-ROW('Summary '!J$16)+1),ROWS('Summary '!G$2:'Summary '!G7))),"")</f>
        <v/>
      </c>
      <c r="I48" s="182" t="str">
        <f t="array" aca="1" ref="I48" ca="1">IFERROR(INDEX('Summary '!$G$16:$G$35,SMALL(IF('Summary '!$J$16:$J$35&gt;0,ROW('Summary '!$G$16:$G$35)-ROW('Summary '!G$16)+1),ROWS('Summary '!G$2:'Summary '!G7))),"")</f>
        <v/>
      </c>
      <c r="J48" s="182" t="str">
        <f t="array" aca="1" ref="J48" ca="1">IFERROR(INDEX('Summary '!$H$16:$H$35,SMALL(IF('Summary '!$J$16:$J$35&gt;0,ROW('Summary '!$H$16:$H$35)-ROW('Summary '!H$16)+1),ROWS('Summary '!H$2:'Summary '!H7))),"")</f>
        <v/>
      </c>
      <c r="K48" s="45"/>
      <c r="L48" s="293"/>
      <c r="M48" s="294"/>
      <c r="N48" s="221"/>
      <c r="O48" s="184" t="str">
        <f ca="1">IF(LEN(H48)&gt;0,IF(ISBLANK(N48),ROUND(IFERROR(VLOOKUP(I48,Stipends!$A$3:$B$17,2,)*H48,10000*H48),4),ROUND(N48,2)),"")</f>
        <v/>
      </c>
      <c r="P48" s="133" t="str">
        <f t="shared" ca="1" si="5"/>
        <v/>
      </c>
      <c r="Q48" s="134">
        <f ca="1">IFERROR(ROUND(IF(G48="Standard",VLOOKUP(I48,Stipends!$A$3:$F$13,4,FALSE),VLOOKUP(I48,Stipends!$A$3:$F$13,6,FALSE))*H48+S48,4),0)</f>
        <v>0</v>
      </c>
      <c r="R48" s="134">
        <f ca="1">IFERROR(ROUND(IF(G48="Standard",VLOOKUP(I48,Stipends!$A$3:$F$13,3,FALSE),VLOOKUP(I48,Stipends!$A$3:$F$13,5,FALSE))*H48+(IF(K48="Industry Co-Funded (AB)",(3000*H48),IF(K48="Industry Co-Funded (QC)",(4000*H48),0))),4),0)</f>
        <v>0</v>
      </c>
      <c r="S48" s="47"/>
      <c r="T48" s="134">
        <f t="shared" ca="1" si="6"/>
        <v>0</v>
      </c>
    </row>
    <row r="49" spans="1:20" ht="24" customHeight="1">
      <c r="A49" s="8"/>
      <c r="B49" s="141" t="str">
        <f t="array" aca="1" ref="B49" ca="1">IFERROR(INDEX('Summary '!$B$16:$B$35,SMALL(IF('Summary '!$J$16:$J$35&gt;0,ROW('Summary '!$B$16:$B$35)-ROW('Summary '!B$16)+1),ROWS('Summary '!B$2:'Summary '!B8))),"")</f>
        <v/>
      </c>
      <c r="C49" s="141" t="str">
        <f t="array" aca="1" ref="C49" ca="1">IFERROR(INDEX('Summary '!$C$16:$C$35,SMALL(IF('Summary '!$J$16:$J$35&gt;0,ROW('Summary '!$C$16:$C$35)-ROW('Summary '!C$16)+1),ROWS('Summary '!C$2:'Summary '!C8))),"")</f>
        <v/>
      </c>
      <c r="D49" s="141" t="str">
        <f t="array" aca="1" ref="D49" ca="1">IFERROR(INDEX('Summary '!$D$16:$D$35,SMALL(IF('Summary '!$J$16:$J$35&gt;0,ROW('Summary '!$D$16:$D$35)-ROW('Summary '!D$16)+1),ROWS('Summary '!D$2:'Summary '!D8))),"")</f>
        <v/>
      </c>
      <c r="E49" s="130" t="str">
        <f t="array" aca="1" ref="E49" ca="1">IFERROR(INDEX('Summary '!$E$16:$E$35,SMALL(IF('Summary '!$J$16:$J$35&gt;0,ROW('Summary '!$E$16:$E$35)-ROW('Summary '!E$16)+1),ROWS('Summary '!D$2:'Summary '!D8))),"")</f>
        <v/>
      </c>
      <c r="F49" s="131" t="str">
        <f t="array" aca="1" ref="F49" ca="1">IFERROR(INDEX('Summary '!$F$16:$F$35,SMALL(IF('Summary '!$J$16:$J$35&gt;0,ROW('Summary '!$F$16:$F$35)-ROW('Summary '!F$16)+1),ROWS('Summary '!F$2:'Summary '!F8))),"")</f>
        <v/>
      </c>
      <c r="G49" s="131" t="str">
        <f ca="1">IF(LEN(H49)&gt;0,'Summary '!$J$3,"")</f>
        <v/>
      </c>
      <c r="H49" s="132" t="str">
        <f t="array" aca="1" ref="H49" ca="1">IFERROR(INDEX('Summary '!$J$16:$J$35,SMALL(IF('Summary '!$J$16:$J$35&gt;0,ROW('Summary '!$J$16:$J$35)-ROW('Summary '!J$16)+1),ROWS('Summary '!G$2:'Summary '!G8))),"")</f>
        <v/>
      </c>
      <c r="I49" s="182" t="str">
        <f t="array" aca="1" ref="I49" ca="1">IFERROR(INDEX('Summary '!$G$16:$G$35,SMALL(IF('Summary '!$J$16:$J$35&gt;0,ROW('Summary '!$G$16:$G$35)-ROW('Summary '!G$16)+1),ROWS('Summary '!G$2:'Summary '!G8))),"")</f>
        <v/>
      </c>
      <c r="J49" s="182" t="str">
        <f t="array" aca="1" ref="J49" ca="1">IFERROR(INDEX('Summary '!$H$16:$H$35,SMALL(IF('Summary '!$J$16:$J$35&gt;0,ROW('Summary '!$H$16:$H$35)-ROW('Summary '!H$16)+1),ROWS('Summary '!H$2:'Summary '!H8))),"")</f>
        <v/>
      </c>
      <c r="K49" s="45"/>
      <c r="L49" s="293"/>
      <c r="M49" s="294"/>
      <c r="N49" s="221"/>
      <c r="O49" s="184" t="str">
        <f ca="1">IF(LEN(H49)&gt;0,IF(ISBLANK(N49),ROUND(IFERROR(VLOOKUP(I49,Stipends!$A$3:$B$17,2,)*H49,10000*H49),4),ROUND(N49,2)),"")</f>
        <v/>
      </c>
      <c r="P49" s="133" t="str">
        <f t="shared" ca="1" si="5"/>
        <v/>
      </c>
      <c r="Q49" s="134">
        <f ca="1">IFERROR(ROUND(IF(G49="Standard",VLOOKUP(I49,Stipends!$A$3:$F$13,4,FALSE),VLOOKUP(I49,Stipends!$A$3:$F$13,6,FALSE))*H49+S49,4),0)</f>
        <v>0</v>
      </c>
      <c r="R49" s="134">
        <f ca="1">IFERROR(ROUND(IF(G49="Standard",VLOOKUP(I49,Stipends!$A$3:$F$13,3,FALSE),VLOOKUP(I49,Stipends!$A$3:$F$13,5,FALSE))*H49+(IF(K49="Industry Co-Funded (AB)",(3000*H49),IF(K49="Industry Co-Funded (QC)",(4000*H49),0))),4),0)</f>
        <v>0</v>
      </c>
      <c r="S49" s="47"/>
      <c r="T49" s="134">
        <f t="shared" ca="1" si="6"/>
        <v>0</v>
      </c>
    </row>
    <row r="50" spans="1:20" ht="24" customHeight="1">
      <c r="A50" s="8"/>
      <c r="B50" s="141" t="str">
        <f t="array" aca="1" ref="B50" ca="1">IFERROR(INDEX('Summary '!$B$16:$B$35,SMALL(IF('Summary '!$J$16:$J$35&gt;0,ROW('Summary '!$B$16:$B$35)-ROW('Summary '!B$16)+1),ROWS('Summary '!B$2:'Summary '!B9))),"")</f>
        <v/>
      </c>
      <c r="C50" s="141" t="str">
        <f t="array" aca="1" ref="C50" ca="1">IFERROR(INDEX('Summary '!$C$16:$C$35,SMALL(IF('Summary '!$J$16:$J$35&gt;0,ROW('Summary '!$C$16:$C$35)-ROW('Summary '!C$16)+1),ROWS('Summary '!C$2:'Summary '!C9))),"")</f>
        <v/>
      </c>
      <c r="D50" s="141" t="str">
        <f t="array" aca="1" ref="D50" ca="1">IFERROR(INDEX('Summary '!$D$16:$D$35,SMALL(IF('Summary '!$J$16:$J$35&gt;0,ROW('Summary '!$D$16:$D$35)-ROW('Summary '!D$16)+1),ROWS('Summary '!D$2:'Summary '!D9))),"")</f>
        <v/>
      </c>
      <c r="E50" s="130" t="str">
        <f t="array" aca="1" ref="E50" ca="1">IFERROR(INDEX('Summary '!$E$16:$E$35,SMALL(IF('Summary '!$J$16:$J$35&gt;0,ROW('Summary '!$E$16:$E$35)-ROW('Summary '!E$16)+1),ROWS('Summary '!D$2:'Summary '!D9))),"")</f>
        <v/>
      </c>
      <c r="F50" s="131" t="str">
        <f t="array" aca="1" ref="F50" ca="1">IFERROR(INDEX('Summary '!$F$16:$F$35,SMALL(IF('Summary '!$J$16:$J$35&gt;0,ROW('Summary '!$F$16:$F$35)-ROW('Summary '!F$16)+1),ROWS('Summary '!F$2:'Summary '!F9))),"")</f>
        <v/>
      </c>
      <c r="G50" s="131" t="str">
        <f ca="1">IF(LEN(H50)&gt;0,'Summary '!$J$3,"")</f>
        <v/>
      </c>
      <c r="H50" s="132" t="str">
        <f t="array" aca="1" ref="H50" ca="1">IFERROR(INDEX('Summary '!$J$16:$J$35,SMALL(IF('Summary '!$J$16:$J$35&gt;0,ROW('Summary '!$J$16:$J$35)-ROW('Summary '!J$16)+1),ROWS('Summary '!G$2:'Summary '!G9))),"")</f>
        <v/>
      </c>
      <c r="I50" s="182" t="str">
        <f t="array" aca="1" ref="I50" ca="1">IFERROR(INDEX('Summary '!$G$16:$G$35,SMALL(IF('Summary '!$J$16:$J$35&gt;0,ROW('Summary '!$G$16:$G$35)-ROW('Summary '!G$16)+1),ROWS('Summary '!G$2:'Summary '!G9))),"")</f>
        <v/>
      </c>
      <c r="J50" s="182" t="str">
        <f t="array" aca="1" ref="J50" ca="1">IFERROR(INDEX('Summary '!$H$16:$H$35,SMALL(IF('Summary '!$J$16:$J$35&gt;0,ROW('Summary '!$H$16:$H$35)-ROW('Summary '!H$16)+1),ROWS('Summary '!H$2:'Summary '!H9))),"")</f>
        <v/>
      </c>
      <c r="K50" s="45"/>
      <c r="L50" s="293"/>
      <c r="M50" s="294"/>
      <c r="N50" s="221"/>
      <c r="O50" s="184" t="str">
        <f ca="1">IF(LEN(H50)&gt;0,IF(ISBLANK(N50),ROUND(IFERROR(VLOOKUP(I50,Stipends!$A$3:$B$17,2,)*H50,10000*H50),4),ROUND(N50,2)),"")</f>
        <v/>
      </c>
      <c r="P50" s="133" t="str">
        <f t="shared" ca="1" si="5"/>
        <v/>
      </c>
      <c r="Q50" s="134">
        <f ca="1">IFERROR(ROUND(IF(G50="Standard",VLOOKUP(I50,Stipends!$A$3:$F$13,4,FALSE),VLOOKUP(I50,Stipends!$A$3:$F$13,6,FALSE))*H50+S50,4),0)</f>
        <v>0</v>
      </c>
      <c r="R50" s="134">
        <f ca="1">IFERROR(ROUND(IF(G50="Standard",VLOOKUP(I50,Stipends!$A$3:$F$13,3,FALSE),VLOOKUP(I50,Stipends!$A$3:$F$13,5,FALSE))*H50+(IF(K50="Industry Co-Funded (AB)",(3000*H50),IF(K50="Industry Co-Funded (QC)",(4000*H50),0))),4),0)</f>
        <v>0</v>
      </c>
      <c r="S50" s="47"/>
      <c r="T50" s="134">
        <f t="shared" ca="1" si="6"/>
        <v>0</v>
      </c>
    </row>
    <row r="51" spans="1:20" ht="24" customHeight="1">
      <c r="A51" s="8"/>
      <c r="B51" s="141" t="str">
        <f t="array" aca="1" ref="B51" ca="1">IFERROR(INDEX('Summary '!$B$16:$B$35,SMALL(IF('Summary '!$J$16:$J$35&gt;0,ROW('Summary '!$B$16:$B$35)-ROW('Summary '!B$16)+1),ROWS('Summary '!B$2:'Summary '!B10))),"")</f>
        <v/>
      </c>
      <c r="C51" s="141" t="str">
        <f t="array" aca="1" ref="C51" ca="1">IFERROR(INDEX('Summary '!$C$16:$C$35,SMALL(IF('Summary '!$J$16:$J$35&gt;0,ROW('Summary '!$C$16:$C$35)-ROW('Summary '!C$16)+1),ROWS('Summary '!C$2:'Summary '!C10))),"")</f>
        <v/>
      </c>
      <c r="D51" s="141" t="str">
        <f t="array" aca="1" ref="D51" ca="1">IFERROR(INDEX('Summary '!$D$16:$D$35,SMALL(IF('Summary '!$J$16:$J$35&gt;0,ROW('Summary '!$D$16:$D$35)-ROW('Summary '!D$16)+1),ROWS('Summary '!D$2:'Summary '!D10))),"")</f>
        <v/>
      </c>
      <c r="E51" s="130" t="str">
        <f t="array" aca="1" ref="E51" ca="1">IFERROR(INDEX('Summary '!$E$16:$E$35,SMALL(IF('Summary '!$J$16:$J$35&gt;0,ROW('Summary '!$E$16:$E$35)-ROW('Summary '!E$16)+1),ROWS('Summary '!D$2:'Summary '!D10))),"")</f>
        <v/>
      </c>
      <c r="F51" s="131" t="str">
        <f t="array" aca="1" ref="F51" ca="1">IFERROR(INDEX('Summary '!$F$16:$F$35,SMALL(IF('Summary '!$J$16:$J$35&gt;0,ROW('Summary '!$F$16:$F$35)-ROW('Summary '!F$16)+1),ROWS('Summary '!F$2:'Summary '!F10))),"")</f>
        <v/>
      </c>
      <c r="G51" s="131" t="str">
        <f ca="1">IF(LEN(H51)&gt;0,'Summary '!$J$3,"")</f>
        <v/>
      </c>
      <c r="H51" s="132" t="str">
        <f t="array" aca="1" ref="H51" ca="1">IFERROR(INDEX('Summary '!$J$16:$J$35,SMALL(IF('Summary '!$J$16:$J$35&gt;0,ROW('Summary '!$J$16:$J$35)-ROW('Summary '!J$16)+1),ROWS('Summary '!G$2:'Summary '!G10))),"")</f>
        <v/>
      </c>
      <c r="I51" s="182" t="str">
        <f t="array" aca="1" ref="I51" ca="1">IFERROR(INDEX('Summary '!$G$16:$G$35,SMALL(IF('Summary '!$J$16:$J$35&gt;0,ROW('Summary '!$G$16:$G$35)-ROW('Summary '!G$16)+1),ROWS('Summary '!G$2:'Summary '!G10))),"")</f>
        <v/>
      </c>
      <c r="J51" s="182" t="str">
        <f t="array" aca="1" ref="J51" ca="1">IFERROR(INDEX('Summary '!$H$16:$H$35,SMALL(IF('Summary '!$J$16:$J$35&gt;0,ROW('Summary '!$H$16:$H$35)-ROW('Summary '!H$16)+1),ROWS('Summary '!H$2:'Summary '!H10))),"")</f>
        <v/>
      </c>
      <c r="K51" s="45"/>
      <c r="L51" s="293"/>
      <c r="M51" s="294"/>
      <c r="N51" s="221"/>
      <c r="O51" s="184" t="str">
        <f ca="1">IF(LEN(H51)&gt;0,IF(ISBLANK(N51),ROUND(IFERROR(VLOOKUP(I51,Stipends!$A$3:$B$17,2,)*H51,10000*H51),4),ROUND(N51,2)),"")</f>
        <v/>
      </c>
      <c r="P51" s="133" t="str">
        <f t="shared" ca="1" si="5"/>
        <v/>
      </c>
      <c r="Q51" s="134">
        <f ca="1">IFERROR(ROUND(IF(G51="Standard",VLOOKUP(I51,Stipends!$A$3:$F$13,4,FALSE),VLOOKUP(I51,Stipends!$A$3:$F$13,6,FALSE))*H51+S51,4),0)</f>
        <v>0</v>
      </c>
      <c r="R51" s="134">
        <f ca="1">IFERROR(ROUND(IF(G51="Standard",VLOOKUP(I51,Stipends!$A$3:$F$13,3,FALSE),VLOOKUP(I51,Stipends!$A$3:$F$13,5,FALSE))*H51+(IF(K51="Industry Co-Funded (AB)",(3000*H51),IF(K51="Industry Co-Funded (QC)",(4000*H51),0))),4),0)</f>
        <v>0</v>
      </c>
      <c r="S51" s="47"/>
      <c r="T51" s="134">
        <f t="shared" ca="1" si="6"/>
        <v>0</v>
      </c>
    </row>
    <row r="52" spans="1:20" ht="24" customHeight="1">
      <c r="A52" s="8"/>
      <c r="B52" s="141" t="str">
        <f t="array" aca="1" ref="B52" ca="1">IFERROR(INDEX('Summary '!$B$16:$B$35,SMALL(IF('Summary '!$J$16:$J$35&gt;0,ROW('Summary '!$B$16:$B$35)-ROW('Summary '!B$16)+1),ROWS('Summary '!B$2:'Summary '!B11))),"")</f>
        <v/>
      </c>
      <c r="C52" s="141" t="str">
        <f t="array" aca="1" ref="C52" ca="1">IFERROR(INDEX('Summary '!$C$16:$C$35,SMALL(IF('Summary '!$J$16:$J$35&gt;0,ROW('Summary '!$C$16:$C$35)-ROW('Summary '!C$16)+1),ROWS('Summary '!C$2:'Summary '!C11))),"")</f>
        <v/>
      </c>
      <c r="D52" s="141" t="str">
        <f t="array" aca="1" ref="D52" ca="1">IFERROR(INDEX('Summary '!$D$16:$D$35,SMALL(IF('Summary '!$J$16:$J$35&gt;0,ROW('Summary '!$D$16:$D$35)-ROW('Summary '!D$16)+1),ROWS('Summary '!D$2:'Summary '!D11))),"")</f>
        <v/>
      </c>
      <c r="E52" s="130" t="str">
        <f t="array" aca="1" ref="E52" ca="1">IFERROR(INDEX('Summary '!$E$16:$E$35,SMALL(IF('Summary '!$J$16:$J$35&gt;0,ROW('Summary '!$E$16:$E$35)-ROW('Summary '!E$16)+1),ROWS('Summary '!D$2:'Summary '!D11))),"")</f>
        <v/>
      </c>
      <c r="F52" s="131" t="str">
        <f t="array" aca="1" ref="F52" ca="1">IFERROR(INDEX('Summary '!$F$16:$F$35,SMALL(IF('Summary '!$J$16:$J$35&gt;0,ROW('Summary '!$F$16:$F$35)-ROW('Summary '!F$16)+1),ROWS('Summary '!F$2:'Summary '!F11))),"")</f>
        <v/>
      </c>
      <c r="G52" s="131" t="str">
        <f ca="1">IF(LEN(H52)&gt;0,'Summary '!$J$3,"")</f>
        <v/>
      </c>
      <c r="H52" s="132" t="str">
        <f t="array" aca="1" ref="H52" ca="1">IFERROR(INDEX('Summary '!$J$16:$J$35,SMALL(IF('Summary '!$J$16:$J$35&gt;0,ROW('Summary '!$J$16:$J$35)-ROW('Summary '!J$16)+1),ROWS('Summary '!G$2:'Summary '!G11))),"")</f>
        <v/>
      </c>
      <c r="I52" s="182" t="str">
        <f t="array" aca="1" ref="I52" ca="1">IFERROR(INDEX('Summary '!$G$16:$G$35,SMALL(IF('Summary '!$J$16:$J$35&gt;0,ROW('Summary '!$G$16:$G$35)-ROW('Summary '!G$16)+1),ROWS('Summary '!G$2:'Summary '!G11))),"")</f>
        <v/>
      </c>
      <c r="J52" s="182" t="str">
        <f t="array" aca="1" ref="J52" ca="1">IFERROR(INDEX('Summary '!$H$16:$H$35,SMALL(IF('Summary '!$J$16:$J$35&gt;0,ROW('Summary '!$H$16:$H$35)-ROW('Summary '!H$16)+1),ROWS('Summary '!H$2:'Summary '!H11))),"")</f>
        <v/>
      </c>
      <c r="K52" s="45"/>
      <c r="L52" s="293"/>
      <c r="M52" s="294"/>
      <c r="N52" s="221"/>
      <c r="O52" s="184" t="str">
        <f ca="1">IF(LEN(H52)&gt;0,IF(ISBLANK(N52),ROUND(IFERROR(VLOOKUP(I52,Stipends!$A$3:$B$17,2,)*H52,10000*H52),4),ROUND(N52,2)),"")</f>
        <v/>
      </c>
      <c r="P52" s="133" t="str">
        <f t="shared" ca="1" si="5"/>
        <v/>
      </c>
      <c r="Q52" s="134">
        <f ca="1">IFERROR(ROUND(IF(G52="Standard",VLOOKUP(I52,Stipends!$A$3:$F$13,4,FALSE),VLOOKUP(I52,Stipends!$A$3:$F$13,6,FALSE))*H52+S52,4),0)</f>
        <v>0</v>
      </c>
      <c r="R52" s="134">
        <f ca="1">IFERROR(ROUND(IF(G52="Standard",VLOOKUP(I52,Stipends!$A$3:$F$13,3,FALSE),VLOOKUP(I52,Stipends!$A$3:$F$13,5,FALSE))*H52+(IF(K52="Industry Co-Funded (AB)",(3000*H52),IF(K52="Industry Co-Funded (QC)",(4000*H52),0))),4),0)</f>
        <v>0</v>
      </c>
      <c r="S52" s="47"/>
      <c r="T52" s="134">
        <f t="shared" ca="1" si="6"/>
        <v>0</v>
      </c>
    </row>
    <row r="53" spans="1:20" ht="24" customHeight="1">
      <c r="A53" s="8"/>
      <c r="B53" s="141" t="str">
        <f t="array" aca="1" ref="B53" ca="1">IFERROR(INDEX('Summary '!$B$16:$B$35,SMALL(IF('Summary '!$J$16:$J$35&gt;0,ROW('Summary '!$B$16:$B$35)-ROW('Summary '!B$16)+1),ROWS('Summary '!B$2:'Summary '!B12))),"")</f>
        <v/>
      </c>
      <c r="C53" s="141" t="str">
        <f t="array" aca="1" ref="C53" ca="1">IFERROR(INDEX('Summary '!$C$16:$C$35,SMALL(IF('Summary '!$J$16:$J$35&gt;0,ROW('Summary '!$C$16:$C$35)-ROW('Summary '!C$16)+1),ROWS('Summary '!C$2:'Summary '!C12))),"")</f>
        <v/>
      </c>
      <c r="D53" s="141" t="str">
        <f t="array" aca="1" ref="D53" ca="1">IFERROR(INDEX('Summary '!$D$16:$D$35,SMALL(IF('Summary '!$J$16:$J$35&gt;0,ROW('Summary '!$D$16:$D$35)-ROW('Summary '!D$16)+1),ROWS('Summary '!D$2:'Summary '!D12))),"")</f>
        <v/>
      </c>
      <c r="E53" s="130" t="str">
        <f t="array" aca="1" ref="E53" ca="1">IFERROR(INDEX('Summary '!$E$16:$E$35,SMALL(IF('Summary '!$J$16:$J$35&gt;0,ROW('Summary '!$E$16:$E$35)-ROW('Summary '!E$16)+1),ROWS('Summary '!D$2:'Summary '!D12))),"")</f>
        <v/>
      </c>
      <c r="F53" s="131" t="str">
        <f t="array" aca="1" ref="F53" ca="1">IFERROR(INDEX('Summary '!$F$16:$F$35,SMALL(IF('Summary '!$J$16:$J$35&gt;0,ROW('Summary '!$F$16:$F$35)-ROW('Summary '!F$16)+1),ROWS('Summary '!F$2:'Summary '!F12))),"")</f>
        <v/>
      </c>
      <c r="G53" s="131" t="str">
        <f ca="1">IF(LEN(H53)&gt;0,'Summary '!$J$3,"")</f>
        <v/>
      </c>
      <c r="H53" s="132" t="str">
        <f t="array" aca="1" ref="H53" ca="1">IFERROR(INDEX('Summary '!$J$16:$J$35,SMALL(IF('Summary '!$J$16:$J$35&gt;0,ROW('Summary '!$J$16:$J$35)-ROW('Summary '!J$16)+1),ROWS('Summary '!G$2:'Summary '!G12))),"")</f>
        <v/>
      </c>
      <c r="I53" s="182" t="str">
        <f t="array" aca="1" ref="I53" ca="1">IFERROR(INDEX('Summary '!$G$16:$G$35,SMALL(IF('Summary '!$J$16:$J$35&gt;0,ROW('Summary '!$G$16:$G$35)-ROW('Summary '!G$16)+1),ROWS('Summary '!G$2:'Summary '!G12))),"")</f>
        <v/>
      </c>
      <c r="J53" s="182" t="str">
        <f t="array" aca="1" ref="J53" ca="1">IFERROR(INDEX('Summary '!$H$16:$H$35,SMALL(IF('Summary '!$J$16:$J$35&gt;0,ROW('Summary '!$H$16:$H$35)-ROW('Summary '!H$16)+1),ROWS('Summary '!H$2:'Summary '!H12))),"")</f>
        <v/>
      </c>
      <c r="K53" s="45"/>
      <c r="L53" s="293"/>
      <c r="M53" s="294"/>
      <c r="N53" s="221"/>
      <c r="O53" s="184" t="str">
        <f ca="1">IF(LEN(H53)&gt;0,IF(ISBLANK(N53),ROUND(IFERROR(VLOOKUP(I53,Stipends!$A$3:$B$17,2,)*H53,10000*H53),4),ROUND(N53,2)),"")</f>
        <v/>
      </c>
      <c r="P53" s="133" t="str">
        <f t="shared" ca="1" si="5"/>
        <v/>
      </c>
      <c r="Q53" s="134">
        <f ca="1">IFERROR(ROUND(IF(G53="Standard",VLOOKUP(I53,Stipends!$A$3:$F$13,4,FALSE),VLOOKUP(I53,Stipends!$A$3:$F$13,6,FALSE))*H53+S53,4),0)</f>
        <v>0</v>
      </c>
      <c r="R53" s="134">
        <f ca="1">IFERROR(ROUND(IF(G53="Standard",VLOOKUP(I53,Stipends!$A$3:$F$13,3,FALSE),VLOOKUP(I53,Stipends!$A$3:$F$13,5,FALSE))*H53+(IF(K53="Industry Co-Funded (AB)",(3000*H53),IF(K53="Industry Co-Funded (QC)",(4000*H53),0))),4),0)</f>
        <v>0</v>
      </c>
      <c r="S53" s="47"/>
      <c r="T53" s="134">
        <f t="shared" ca="1" si="6"/>
        <v>0</v>
      </c>
    </row>
    <row r="54" spans="1:20" ht="24" customHeight="1">
      <c r="A54" s="8"/>
      <c r="B54" s="141" t="str">
        <f t="array" aca="1" ref="B54" ca="1">IFERROR(INDEX('Summary '!$B$16:$B$35,SMALL(IF('Summary '!$J$16:$J$35&gt;0,ROW('Summary '!$B$16:$B$35)-ROW('Summary '!B$16)+1),ROWS('Summary '!B$2:'Summary '!B13))),"")</f>
        <v/>
      </c>
      <c r="C54" s="141" t="str">
        <f t="array" aca="1" ref="C54" ca="1">IFERROR(INDEX('Summary '!$C$16:$C$35,SMALL(IF('Summary '!$J$16:$J$35&gt;0,ROW('Summary '!$C$16:$C$35)-ROW('Summary '!C$16)+1),ROWS('Summary '!C$2:'Summary '!C13))),"")</f>
        <v/>
      </c>
      <c r="D54" s="141" t="str">
        <f t="array" aca="1" ref="D54" ca="1">IFERROR(INDEX('Summary '!$D$16:$D$35,SMALL(IF('Summary '!$J$16:$J$35&gt;0,ROW('Summary '!$D$16:$D$35)-ROW('Summary '!D$16)+1),ROWS('Summary '!D$2:'Summary '!D13))),"")</f>
        <v/>
      </c>
      <c r="E54" s="130" t="str">
        <f t="array" aca="1" ref="E54" ca="1">IFERROR(INDEX('Summary '!$E$16:$E$35,SMALL(IF('Summary '!$J$16:$J$35&gt;0,ROW('Summary '!$E$16:$E$35)-ROW('Summary '!E$16)+1),ROWS('Summary '!D$2:'Summary '!D13))),"")</f>
        <v/>
      </c>
      <c r="F54" s="131" t="str">
        <f t="array" aca="1" ref="F54" ca="1">IFERROR(INDEX('Summary '!$F$16:$F$35,SMALL(IF('Summary '!$J$16:$J$35&gt;0,ROW('Summary '!$F$16:$F$35)-ROW('Summary '!F$16)+1),ROWS('Summary '!F$2:'Summary '!F13))),"")</f>
        <v/>
      </c>
      <c r="G54" s="131" t="str">
        <f ca="1">IF(LEN(H54)&gt;0,'Summary '!$J$3,"")</f>
        <v/>
      </c>
      <c r="H54" s="132" t="str">
        <f t="array" aca="1" ref="H54" ca="1">IFERROR(INDEX('Summary '!$J$16:$J$35,SMALL(IF('Summary '!$J$16:$J$35&gt;0,ROW('Summary '!$J$16:$J$35)-ROW('Summary '!J$16)+1),ROWS('Summary '!G$2:'Summary '!G13))),"")</f>
        <v/>
      </c>
      <c r="I54" s="182" t="str">
        <f t="array" aca="1" ref="I54" ca="1">IFERROR(INDEX('Summary '!$G$16:$G$35,SMALL(IF('Summary '!$J$16:$J$35&gt;0,ROW('Summary '!$G$16:$G$35)-ROW('Summary '!G$16)+1),ROWS('Summary '!G$2:'Summary '!G13))),"")</f>
        <v/>
      </c>
      <c r="J54" s="182" t="str">
        <f t="array" aca="1" ref="J54" ca="1">IFERROR(INDEX('Summary '!$H$16:$H$35,SMALL(IF('Summary '!$J$16:$J$35&gt;0,ROW('Summary '!$H$16:$H$35)-ROW('Summary '!H$16)+1),ROWS('Summary '!H$2:'Summary '!H13))),"")</f>
        <v/>
      </c>
      <c r="K54" s="45"/>
      <c r="L54" s="293"/>
      <c r="M54" s="294"/>
      <c r="N54" s="221"/>
      <c r="O54" s="184" t="str">
        <f ca="1">IF(LEN(H54)&gt;0,IF(ISBLANK(N54),ROUND(IFERROR(VLOOKUP(I54,Stipends!$A$3:$B$17,2,)*H54,10000*H54),4),ROUND(N54,2)),"")</f>
        <v/>
      </c>
      <c r="P54" s="133" t="str">
        <f t="shared" ca="1" si="5"/>
        <v/>
      </c>
      <c r="Q54" s="134">
        <f ca="1">IFERROR(ROUND(IF(G54="Standard",VLOOKUP(I54,Stipends!$A$3:$F$13,4,FALSE),VLOOKUP(I54,Stipends!$A$3:$F$13,6,FALSE))*H54+S54,4),0)</f>
        <v>0</v>
      </c>
      <c r="R54" s="134">
        <f ca="1">IFERROR(ROUND(IF(G54="Standard",VLOOKUP(I54,Stipends!$A$3:$F$13,3,FALSE),VLOOKUP(I54,Stipends!$A$3:$F$13,5,FALSE))*H54+(IF(K54="Industry Co-Funded (AB)",(3000*H54),IF(K54="Industry Co-Funded (QC)",(4000*H54),0))),4),0)</f>
        <v>0</v>
      </c>
      <c r="S54" s="47"/>
      <c r="T54" s="134">
        <f t="shared" ca="1" si="6"/>
        <v>0</v>
      </c>
    </row>
    <row r="55" spans="1:20" ht="24" customHeight="1">
      <c r="A55" s="8"/>
      <c r="B55" s="141" t="str">
        <f t="array" aca="1" ref="B55" ca="1">IFERROR(INDEX('Summary '!$B$16:$B$35,SMALL(IF('Summary '!$J$16:$J$35&gt;0,ROW('Summary '!$B$16:$B$35)-ROW('Summary '!B$16)+1),ROWS('Summary '!B$2:'Summary '!B14))),"")</f>
        <v/>
      </c>
      <c r="C55" s="141" t="str">
        <f t="array" aca="1" ref="C55" ca="1">IFERROR(INDEX('Summary '!$C$16:$C$35,SMALL(IF('Summary '!$J$16:$J$35&gt;0,ROW('Summary '!$C$16:$C$35)-ROW('Summary '!C$16)+1),ROWS('Summary '!C$2:'Summary '!C14))),"")</f>
        <v/>
      </c>
      <c r="D55" s="141" t="str">
        <f t="array" aca="1" ref="D55" ca="1">IFERROR(INDEX('Summary '!$D$16:$D$35,SMALL(IF('Summary '!$J$16:$J$35&gt;0,ROW('Summary '!$D$16:$D$35)-ROW('Summary '!D$16)+1),ROWS('Summary '!D$2:'Summary '!D14))),"")</f>
        <v/>
      </c>
      <c r="E55" s="130" t="str">
        <f t="array" aca="1" ref="E55" ca="1">IFERROR(INDEX('Summary '!$E$16:$E$35,SMALL(IF('Summary '!$J$16:$J$35&gt;0,ROW('Summary '!$E$16:$E$35)-ROW('Summary '!E$16)+1),ROWS('Summary '!D$2:'Summary '!D14))),"")</f>
        <v/>
      </c>
      <c r="F55" s="131" t="str">
        <f t="array" aca="1" ref="F55" ca="1">IFERROR(INDEX('Summary '!$F$16:$F$35,SMALL(IF('Summary '!$J$16:$J$35&gt;0,ROW('Summary '!$F$16:$F$35)-ROW('Summary '!F$16)+1),ROWS('Summary '!F$2:'Summary '!F14))),"")</f>
        <v/>
      </c>
      <c r="G55" s="131" t="str">
        <f ca="1">IF(LEN(H55)&gt;0,'Summary '!$J$3,"")</f>
        <v/>
      </c>
      <c r="H55" s="132" t="str">
        <f t="array" aca="1" ref="H55" ca="1">IFERROR(INDEX('Summary '!$J$16:$J$35,SMALL(IF('Summary '!$J$16:$J$35&gt;0,ROW('Summary '!$J$16:$J$35)-ROW('Summary '!J$16)+1),ROWS('Summary '!G$2:'Summary '!I14))),"")</f>
        <v/>
      </c>
      <c r="I55" s="182" t="str">
        <f t="array" aca="1" ref="I55" ca="1">IFERROR(INDEX('Summary '!$G$16:$G$35,SMALL(IF('Summary '!$J$16:$J$35&gt;0,ROW('Summary '!$G$16:$G$35)-ROW('Summary '!G$16)+1),ROWS('Summary '!G$2:'Summary '!G14))),"")</f>
        <v/>
      </c>
      <c r="J55" s="182" t="str">
        <f t="array" aca="1" ref="J55" ca="1">IFERROR(INDEX('Summary '!$H$16:$H$35,SMALL(IF('Summary '!$J$16:$J$35&gt;0,ROW('Summary '!$H$16:$H$35)-ROW('Summary '!H$16)+1),ROWS('Summary '!H$2:'Summary '!H14))),"")</f>
        <v/>
      </c>
      <c r="K55" s="45"/>
      <c r="L55" s="293"/>
      <c r="M55" s="294"/>
      <c r="N55" s="221"/>
      <c r="O55" s="184" t="str">
        <f ca="1">IF(LEN(H55)&gt;0,IF(ISBLANK(N55),ROUND(IFERROR(VLOOKUP(I55,Stipends!$A$3:$B$17,2,)*H55,10000*H55),4),ROUND(N55,2)),"")</f>
        <v/>
      </c>
      <c r="P55" s="133" t="str">
        <f t="shared" ca="1" si="5"/>
        <v/>
      </c>
      <c r="Q55" s="134">
        <f ca="1">IFERROR(ROUND(IF(G55="Standard",VLOOKUP(I55,Stipends!$A$3:$F$13,4,FALSE),VLOOKUP(I55,Stipends!$A$3:$F$13,6,FALSE))*H55+S55,4),0)</f>
        <v>0</v>
      </c>
      <c r="R55" s="134">
        <f ca="1">IFERROR(ROUND(IF(G55="Standard",VLOOKUP(I55,Stipends!$A$3:$F$13,3,FALSE),VLOOKUP(I55,Stipends!$A$3:$F$13,5,FALSE))*H55+(IF(K55="Industry Co-Funded (AB)",(3000*H55),IF(K55="Industry Co-Funded (QC)",(4000*H55),0))),4),0)</f>
        <v>0</v>
      </c>
      <c r="S55" s="47"/>
      <c r="T55" s="134">
        <f t="shared" ca="1" si="6"/>
        <v>0</v>
      </c>
    </row>
    <row r="56" spans="1:20" ht="24" customHeight="1">
      <c r="A56" s="8"/>
      <c r="B56" s="141" t="str">
        <f t="array" aca="1" ref="B56" ca="1">IFERROR(INDEX('Summary '!$B$16:$B$35,SMALL(IF('Summary '!$J$16:$J$35&gt;0,ROW('Summary '!$B$16:$B$35)-ROW('Summary '!B$16)+1),ROWS('Summary '!B$2:'Summary '!B15))),"")</f>
        <v/>
      </c>
      <c r="C56" s="141" t="str">
        <f t="array" aca="1" ref="C56" ca="1">IFERROR(INDEX('Summary '!$C$16:$C$35,SMALL(IF('Summary '!$J$16:$J$35&gt;0,ROW('Summary '!$C$16:$C$35)-ROW('Summary '!C$16)+1),ROWS('Summary '!C$2:'Summary '!C15))),"")</f>
        <v/>
      </c>
      <c r="D56" s="141" t="str">
        <f t="array" aca="1" ref="D56" ca="1">IFERROR(INDEX('Summary '!$D$16:$D$35,SMALL(IF('Summary '!$J$16:$J$35&gt;0,ROW('Summary '!$D$16:$D$35)-ROW('Summary '!D$16)+1),ROWS('Summary '!D$2:'Summary '!D15))),"")</f>
        <v/>
      </c>
      <c r="E56" s="130" t="str">
        <f t="array" aca="1" ref="E56" ca="1">IFERROR(INDEX('Summary '!$E$16:$E$35,SMALL(IF('Summary '!$J$16:$J$35&gt;0,ROW('Summary '!$E$16:$E$35)-ROW('Summary '!E$16)+1),ROWS('Summary '!D$2:'Summary '!D15))),"")</f>
        <v/>
      </c>
      <c r="F56" s="131" t="str">
        <f t="array" aca="1" ref="F56" ca="1">IFERROR(INDEX('Summary '!$F$16:$F$35,SMALL(IF('Summary '!$J$16:$J$35&gt;0,ROW('Summary '!$F$16:$F$35)-ROW('Summary '!F$16)+1),ROWS('Summary '!F$2:'Summary '!F15))),"")</f>
        <v/>
      </c>
      <c r="G56" s="131" t="str">
        <f ca="1">IF(LEN(H56)&gt;0,'Summary '!$J$3,"")</f>
        <v/>
      </c>
      <c r="H56" s="132" t="str">
        <f t="array" aca="1" ref="H56" ca="1">IFERROR(INDEX('Summary '!$J$16:$J$35,SMALL(IF('Summary '!$J$16:$J$35&gt;0,ROW('Summary '!$J$16:$J$35)-ROW('Summary '!J$16)+1),ROWS('Summary '!G$2:'Summary '!I15))),"")</f>
        <v/>
      </c>
      <c r="I56" s="182" t="str">
        <f t="array" aca="1" ref="I56" ca="1">IFERROR(INDEX('Summary '!$G$16:$G$35,SMALL(IF('Summary '!$J$16:$J$35&gt;0,ROW('Summary '!$G$16:$G$35)-ROW('Summary '!G$16)+1),ROWS('Summary '!G$2:'Summary '!G15))),"")</f>
        <v/>
      </c>
      <c r="J56" s="182" t="str">
        <f t="array" aca="1" ref="J56" ca="1">IFERROR(INDEX('Summary '!$H$16:$H$35,SMALL(IF('Summary '!$J$16:$J$35&gt;0,ROW('Summary '!$H$16:$H$35)-ROW('Summary '!H$16)+1),ROWS('Summary '!H$2:'Summary '!H15))),"")</f>
        <v/>
      </c>
      <c r="K56" s="45"/>
      <c r="L56" s="293"/>
      <c r="M56" s="294"/>
      <c r="N56" s="221"/>
      <c r="O56" s="184" t="str">
        <f ca="1">IF(LEN(H56)&gt;0,IF(ISBLANK(N56),ROUND(IFERROR(VLOOKUP(I56,Stipends!$A$3:$B$17,2,)*H56,10000*H56),4),ROUND(N56,2)),"")</f>
        <v/>
      </c>
      <c r="P56" s="133" t="str">
        <f t="shared" ca="1" si="5"/>
        <v/>
      </c>
      <c r="Q56" s="134">
        <f ca="1">IFERROR(ROUND(IF(G56="Standard",VLOOKUP(I56,Stipends!$A$3:$F$13,4,FALSE),VLOOKUP(I56,Stipends!$A$3:$F$13,6,FALSE))*H56+S56,4),0)</f>
        <v>0</v>
      </c>
      <c r="R56" s="134">
        <f ca="1">IFERROR(ROUND(IF(G56="Standard",VLOOKUP(I56,Stipends!$A$3:$F$13,3,FALSE),VLOOKUP(I56,Stipends!$A$3:$F$13,5,FALSE))*H56+(IF(K56="Industry Co-Funded (AB)",(3000*H56),IF(K56="Industry Co-Funded (QC)",(4000*H56),0))),4),0)</f>
        <v>0</v>
      </c>
      <c r="S56" s="47"/>
      <c r="T56" s="134">
        <f t="shared" ca="1" si="6"/>
        <v>0</v>
      </c>
    </row>
    <row r="57" spans="1:20" ht="24" customHeight="1">
      <c r="A57" s="8"/>
      <c r="B57" s="141" t="str">
        <f t="array" aca="1" ref="B57" ca="1">IFERROR(INDEX('Summary '!$B$16:$B$35,SMALL(IF('Summary '!$J$16:$J$35&gt;0,ROW('Summary '!$B$16:$B$35)-ROW('Summary '!B$16)+1),ROWS('Summary '!B$2:'Summary '!B16))),"")</f>
        <v/>
      </c>
      <c r="C57" s="141" t="str">
        <f t="array" aca="1" ref="C57" ca="1">IFERROR(INDEX('Summary '!$C$16:$C$35,SMALL(IF('Summary '!$J$16:$J$35&gt;0,ROW('Summary '!$C$16:$C$35)-ROW('Summary '!C$16)+1),ROWS('Summary '!C$2:'Summary '!C16))),"")</f>
        <v/>
      </c>
      <c r="D57" s="141" t="str">
        <f t="array" aca="1" ref="D57" ca="1">IFERROR(INDEX('Summary '!$D$16:$D$35,SMALL(IF('Summary '!$J$16:$J$35&gt;0,ROW('Summary '!$D$16:$D$35)-ROW('Summary '!D$16)+1),ROWS('Summary '!D$2:'Summary '!D16))),"")</f>
        <v/>
      </c>
      <c r="E57" s="130" t="str">
        <f t="array" aca="1" ref="E57" ca="1">IFERROR(INDEX('Summary '!$E$16:$E$35,SMALL(IF('Summary '!$J$16:$J$35&gt;0,ROW('Summary '!$E$16:$E$35)-ROW('Summary '!E$16)+1),ROWS('Summary '!D$2:'Summary '!D16))),"")</f>
        <v/>
      </c>
      <c r="F57" s="131" t="str">
        <f t="array" aca="1" ref="F57" ca="1">IFERROR(INDEX('Summary '!$F$16:$F$35,SMALL(IF('Summary '!$J$16:$J$35&gt;0,ROW('Summary '!$F$16:$F$35)-ROW('Summary '!F$16)+1),ROWS('Summary '!F$2:'Summary '!F16))),"")</f>
        <v/>
      </c>
      <c r="G57" s="131" t="str">
        <f ca="1">IF(LEN(H57)&gt;0,'Summary '!$J$3,"")</f>
        <v/>
      </c>
      <c r="H57" s="132" t="str">
        <f t="array" aca="1" ref="H57" ca="1">IFERROR(INDEX('Summary '!$J$16:$J$35,SMALL(IF('Summary '!$J$16:$J$35&gt;0,ROW('Summary '!$J$16:$J$35)-ROW('Summary '!J$16)+1),ROWS('Summary '!G$2:'Summary '!I16))),"")</f>
        <v/>
      </c>
      <c r="I57" s="182" t="str">
        <f t="array" aca="1" ref="I57" ca="1">IFERROR(INDEX('Summary '!$G$16:$G$35,SMALL(IF('Summary '!$J$16:$J$35&gt;0,ROW('Summary '!$G$16:$G$35)-ROW('Summary '!G$16)+1),ROWS('Summary '!G$2:'Summary '!G16))),"")</f>
        <v/>
      </c>
      <c r="J57" s="182" t="str">
        <f t="array" aca="1" ref="J57" ca="1">IFERROR(INDEX('Summary '!$H$16:$H$35,SMALL(IF('Summary '!$J$16:$J$35&gt;0,ROW('Summary '!$H$16:$H$35)-ROW('Summary '!H$16)+1),ROWS('Summary '!H$2:'Summary '!H16))),"")</f>
        <v/>
      </c>
      <c r="K57" s="45"/>
      <c r="L57" s="293"/>
      <c r="M57" s="294"/>
      <c r="N57" s="221"/>
      <c r="O57" s="184" t="str">
        <f ca="1">IF(LEN(H57)&gt;0,IF(ISBLANK(N57),ROUND(IFERROR(VLOOKUP(I57,Stipends!$A$3:$B$17,2,)*H57,10000*H57),4),ROUND(N57,2)),"")</f>
        <v/>
      </c>
      <c r="P57" s="133" t="str">
        <f t="shared" ca="1" si="5"/>
        <v/>
      </c>
      <c r="Q57" s="134">
        <f ca="1">IFERROR(ROUND(IF(G57="Standard",VLOOKUP(I57,Stipends!$A$3:$F$13,4,FALSE),VLOOKUP(I57,Stipends!$A$3:$F$13,6,FALSE))*H57+S57,4),0)</f>
        <v>0</v>
      </c>
      <c r="R57" s="134">
        <f ca="1">IFERROR(ROUND(IF(G57="Standard",VLOOKUP(I57,Stipends!$A$3:$F$13,3,FALSE),VLOOKUP(I57,Stipends!$A$3:$F$13,5,FALSE))*H57+(IF(K57="Industry Co-Funded (AB)",(3000*H57),IF(K57="Industry Co-Funded (QC)",(4000*H57),0))),4),0)</f>
        <v>0</v>
      </c>
      <c r="S57" s="47"/>
      <c r="T57" s="134">
        <f t="shared" ca="1" si="6"/>
        <v>0</v>
      </c>
    </row>
    <row r="58" spans="1:20" ht="24" customHeight="1">
      <c r="A58" s="8"/>
      <c r="B58" s="141" t="str">
        <f t="array" aca="1" ref="B58" ca="1">IFERROR(INDEX('Summary '!$B$16:$B$35,SMALL(IF('Summary '!$J$16:$J$35&gt;0,ROW('Summary '!$B$16:$B$35)-ROW('Summary '!B$16)+1),ROWS('Summary '!B$2:'Summary '!B17))),"")</f>
        <v/>
      </c>
      <c r="C58" s="141" t="str">
        <f t="array" aca="1" ref="C58" ca="1">IFERROR(INDEX('Summary '!$C$16:$C$35,SMALL(IF('Summary '!$J$16:$J$35&gt;0,ROW('Summary '!$C$16:$C$35)-ROW('Summary '!C$16)+1),ROWS('Summary '!C$2:'Summary '!C17))),"")</f>
        <v/>
      </c>
      <c r="D58" s="141" t="str">
        <f t="array" aca="1" ref="D58" ca="1">IFERROR(INDEX('Summary '!$D$16:$D$35,SMALL(IF('Summary '!$J$16:$J$35&gt;0,ROW('Summary '!$D$16:$D$35)-ROW('Summary '!D$16)+1),ROWS('Summary '!D$2:'Summary '!D17))),"")</f>
        <v/>
      </c>
      <c r="E58" s="130" t="str">
        <f t="array" aca="1" ref="E58" ca="1">IFERROR(INDEX('Summary '!$E$16:$E$35,SMALL(IF('Summary '!$J$16:$J$35&gt;0,ROW('Summary '!$E$16:$E$35)-ROW('Summary '!E$16)+1),ROWS('Summary '!D$2:'Summary '!D17))),"")</f>
        <v/>
      </c>
      <c r="F58" s="131" t="str">
        <f t="array" aca="1" ref="F58" ca="1">IFERROR(INDEX('Summary '!$F$16:$F$35,SMALL(IF('Summary '!$J$16:$J$35&gt;0,ROW('Summary '!$F$16:$F$35)-ROW('Summary '!F$16)+1),ROWS('Summary '!F$2:'Summary '!F17))),"")</f>
        <v/>
      </c>
      <c r="G58" s="131" t="str">
        <f ca="1">IF(LEN(H58)&gt;0,'Summary '!$J$3,"")</f>
        <v/>
      </c>
      <c r="H58" s="132" t="str">
        <f t="array" aca="1" ref="H58" ca="1">IFERROR(INDEX('Summary '!$J$16:$J$35,SMALL(IF('Summary '!$J$16:$J$35&gt;0,ROW('Summary '!$J$16:$J$35)-ROW('Summary '!J$16)+1),ROWS('Summary '!G$2:'Summary '!I17))),"")</f>
        <v/>
      </c>
      <c r="I58" s="182" t="str">
        <f t="array" aca="1" ref="I58" ca="1">IFERROR(INDEX('Summary '!$G$16:$G$35,SMALL(IF('Summary '!$J$16:$J$35&gt;0,ROW('Summary '!$G$16:$G$35)-ROW('Summary '!G$16)+1),ROWS('Summary '!G$2:'Summary '!G17))),"")</f>
        <v/>
      </c>
      <c r="J58" s="182" t="str">
        <f t="array" aca="1" ref="J58" ca="1">IFERROR(INDEX('Summary '!$H$16:$H$35,SMALL(IF('Summary '!$J$16:$J$35&gt;0,ROW('Summary '!$H$16:$H$35)-ROW('Summary '!H$16)+1),ROWS('Summary '!H$2:'Summary '!H17))),"")</f>
        <v/>
      </c>
      <c r="K58" s="45"/>
      <c r="L58" s="293"/>
      <c r="M58" s="294"/>
      <c r="N58" s="221"/>
      <c r="O58" s="184" t="str">
        <f ca="1">IF(LEN(H58)&gt;0,IF(ISBLANK(N58),ROUND(IFERROR(VLOOKUP(I58,Stipends!$A$3:$B$17,2,)*H58,10000*H58),4),ROUND(N58,2)),"")</f>
        <v/>
      </c>
      <c r="P58" s="133" t="str">
        <f t="shared" ca="1" si="5"/>
        <v/>
      </c>
      <c r="Q58" s="134">
        <f ca="1">IFERROR(ROUND(IF(G58="Standard",VLOOKUP(I58,Stipends!$A$3:$F$13,4,FALSE),VLOOKUP(I58,Stipends!$A$3:$F$13,6,FALSE))*H58+S58,4),0)</f>
        <v>0</v>
      </c>
      <c r="R58" s="134">
        <f ca="1">IFERROR(ROUND(IF(G58="Standard",VLOOKUP(I58,Stipends!$A$3:$F$13,3,FALSE),VLOOKUP(I58,Stipends!$A$3:$F$13,5,FALSE))*H58+(IF(K58="Industry Co-Funded (AB)",(3000*H58),IF(K58="Industry Co-Funded (QC)",(4000*H58),0))),4),0)</f>
        <v>0</v>
      </c>
      <c r="S58" s="47"/>
      <c r="T58" s="134">
        <f t="shared" ca="1" si="6"/>
        <v>0</v>
      </c>
    </row>
    <row r="59" spans="1:20" ht="24" customHeight="1">
      <c r="A59" s="8"/>
      <c r="B59" s="141" t="str">
        <f t="array" aca="1" ref="B59" ca="1">IFERROR(INDEX('Summary '!$B$16:$B$35,SMALL(IF('Summary '!$J$16:$J$35&gt;0,ROW('Summary '!$B$16:$B$35)-ROW('Summary '!B$16)+1),ROWS('Summary '!B$2:'Summary '!B18))),"")</f>
        <v/>
      </c>
      <c r="C59" s="141" t="str">
        <f t="array" aca="1" ref="C59" ca="1">IFERROR(INDEX('Summary '!$C$16:$C$35,SMALL(IF('Summary '!$J$16:$J$35&gt;0,ROW('Summary '!$C$16:$C$35)-ROW('Summary '!C$16)+1),ROWS('Summary '!C$2:'Summary '!C18))),"")</f>
        <v/>
      </c>
      <c r="D59" s="141" t="str">
        <f t="array" aca="1" ref="D59" ca="1">IFERROR(INDEX('Summary '!$D$16:$D$35,SMALL(IF('Summary '!$J$16:$J$35&gt;0,ROW('Summary '!$D$16:$D$35)-ROW('Summary '!D$16)+1),ROWS('Summary '!D$2:'Summary '!D18))),"")</f>
        <v/>
      </c>
      <c r="E59" s="130" t="str">
        <f t="array" aca="1" ref="E59" ca="1">IFERROR(INDEX('Summary '!$E$16:$E$35,SMALL(IF('Summary '!$J$16:$J$35&gt;0,ROW('Summary '!$E$16:$E$35)-ROW('Summary '!E$16)+1),ROWS('Summary '!D$2:'Summary '!D18))),"")</f>
        <v/>
      </c>
      <c r="F59" s="131" t="str">
        <f t="array" aca="1" ref="F59" ca="1">IFERROR(INDEX('Summary '!$F$16:$F$35,SMALL(IF('Summary '!$J$16:$J$35&gt;0,ROW('Summary '!$F$16:$F$35)-ROW('Summary '!F$16)+1),ROWS('Summary '!F$2:'Summary '!F18))),"")</f>
        <v/>
      </c>
      <c r="G59" s="131" t="str">
        <f ca="1">IF(LEN(H59)&gt;0,'Summary '!$J$3,"")</f>
        <v/>
      </c>
      <c r="H59" s="132" t="str">
        <f t="array" aca="1" ref="H59" ca="1">IFERROR(INDEX('Summary '!$J$16:$J$35,SMALL(IF('Summary '!$J$16:$J$35&gt;0,ROW('Summary '!$J$16:$J$35)-ROW('Summary '!J$16)+1),ROWS('Summary '!G$2:'Summary '!I18))),"")</f>
        <v/>
      </c>
      <c r="I59" s="182" t="str">
        <f t="array" aca="1" ref="I59" ca="1">IFERROR(INDEX('Summary '!$G$16:$G$35,SMALL(IF('Summary '!$J$16:$J$35&gt;0,ROW('Summary '!$G$16:$G$35)-ROW('Summary '!G$16)+1),ROWS('Summary '!G$2:'Summary '!G18))),"")</f>
        <v/>
      </c>
      <c r="J59" s="182" t="str">
        <f t="array" aca="1" ref="J59" ca="1">IFERROR(INDEX('Summary '!$H$16:$H$35,SMALL(IF('Summary '!$J$16:$J$35&gt;0,ROW('Summary '!$H$16:$H$35)-ROW('Summary '!H$16)+1),ROWS('Summary '!H$2:'Summary '!H18))),"")</f>
        <v/>
      </c>
      <c r="K59" s="45"/>
      <c r="L59" s="293"/>
      <c r="M59" s="294"/>
      <c r="N59" s="221"/>
      <c r="O59" s="184" t="str">
        <f ca="1">IF(LEN(H59)&gt;0,IF(ISBLANK(N59),ROUND(IFERROR(VLOOKUP(I59,Stipends!$A$3:$B$17,2,)*H59,10000*H59),4),ROUND(N59,2)),"")</f>
        <v/>
      </c>
      <c r="P59" s="133" t="str">
        <f t="shared" ca="1" si="5"/>
        <v/>
      </c>
      <c r="Q59" s="134">
        <f ca="1">IFERROR(ROUND(IF(G59="Standard",VLOOKUP(I59,Stipends!$A$3:$F$13,4,FALSE),VLOOKUP(I59,Stipends!$A$3:$F$13,6,FALSE))*H59+S59,4),0)</f>
        <v>0</v>
      </c>
      <c r="R59" s="134">
        <f ca="1">IFERROR(ROUND(IF(G59="Standard",VLOOKUP(I59,Stipends!$A$3:$F$13,3,FALSE),VLOOKUP(I59,Stipends!$A$3:$F$13,5,FALSE))*H59+(IF(K59="Industry Co-Funded (AB)",(3000*H59),IF(K59="Industry Co-Funded (QC)",(4000*H59),0))),4),0)</f>
        <v>0</v>
      </c>
      <c r="S59" s="47"/>
      <c r="T59" s="134">
        <f t="shared" ca="1" si="6"/>
        <v>0</v>
      </c>
    </row>
    <row r="60" spans="1:20" ht="24" customHeight="1">
      <c r="A60" s="8"/>
      <c r="B60" s="141" t="str">
        <f t="array" aca="1" ref="B60" ca="1">IFERROR(INDEX('Summary '!$B$16:$B$35,SMALL(IF('Summary '!$J$16:$J$35&gt;0,ROW('Summary '!$B$16:$B$35)-ROW('Summary '!B$16)+1),ROWS('Summary '!B$2:'Summary '!B19))),"")</f>
        <v/>
      </c>
      <c r="C60" s="141" t="str">
        <f t="array" aca="1" ref="C60" ca="1">IFERROR(INDEX('Summary '!$C$16:$C$35,SMALL(IF('Summary '!$J$16:$J$35&gt;0,ROW('Summary '!$C$16:$C$35)-ROW('Summary '!C$16)+1),ROWS('Summary '!C$2:'Summary '!C19))),"")</f>
        <v/>
      </c>
      <c r="D60" s="141" t="str">
        <f t="array" aca="1" ref="D60" ca="1">IFERROR(INDEX('Summary '!$D$16:$D$35,SMALL(IF('Summary '!$J$16:$J$35&gt;0,ROW('Summary '!$D$16:$D$35)-ROW('Summary '!D$16)+1),ROWS('Summary '!D$2:'Summary '!D19))),"")</f>
        <v/>
      </c>
      <c r="E60" s="130" t="str">
        <f t="array" aca="1" ref="E60" ca="1">IFERROR(INDEX('Summary '!$E$16:$E$35,SMALL(IF('Summary '!$J$16:$J$35&gt;0,ROW('Summary '!$E$16:$E$35)-ROW('Summary '!E$16)+1),ROWS('Summary '!D$2:'Summary '!D19))),"")</f>
        <v/>
      </c>
      <c r="F60" s="131" t="str">
        <f t="array" aca="1" ref="F60" ca="1">IFERROR(INDEX('Summary '!$F$16:$F$35,SMALL(IF('Summary '!$J$16:$J$35&gt;0,ROW('Summary '!$F$16:$F$35)-ROW('Summary '!F$16)+1),ROWS('Summary '!F$2:'Summary '!F19))),"")</f>
        <v/>
      </c>
      <c r="G60" s="131" t="str">
        <f ca="1">IF(LEN(H60)&gt;0,'Summary '!$J$3,"")</f>
        <v/>
      </c>
      <c r="H60" s="132" t="str">
        <f t="array" aca="1" ref="H60" ca="1">IFERROR(INDEX('Summary '!$J$16:$J$35,SMALL(IF('Summary '!$J$16:$J$35&gt;0,ROW('Summary '!$J$16:$J$35)-ROW('Summary '!J$16)+1),ROWS('Summary '!G$2:'Summary '!I19))),"")</f>
        <v/>
      </c>
      <c r="I60" s="182" t="str">
        <f t="array" aca="1" ref="I60" ca="1">IFERROR(INDEX('Summary '!$G$16:$G$35,SMALL(IF('Summary '!$J$16:$J$35&gt;0,ROW('Summary '!$G$16:$G$35)-ROW('Summary '!G$16)+1),ROWS('Summary '!G$2:'Summary '!G19))),"")</f>
        <v/>
      </c>
      <c r="J60" s="182" t="str">
        <f t="array" aca="1" ref="J60" ca="1">IFERROR(INDEX('Summary '!$H$16:$H$35,SMALL(IF('Summary '!$J$16:$J$35&gt;0,ROW('Summary '!$H$16:$H$35)-ROW('Summary '!H$16)+1),ROWS('Summary '!H$2:'Summary '!H19))),"")</f>
        <v/>
      </c>
      <c r="K60" s="45"/>
      <c r="L60" s="293"/>
      <c r="M60" s="294"/>
      <c r="N60" s="221"/>
      <c r="O60" s="184" t="str">
        <f ca="1">IF(LEN(H60)&gt;0,IF(ISBLANK(N60),ROUND(IFERROR(VLOOKUP(I60,Stipends!$A$3:$B$17,2,)*H60,10000*H60),4),ROUND(N60,2)),"")</f>
        <v/>
      </c>
      <c r="P60" s="133" t="str">
        <f t="shared" ca="1" si="5"/>
        <v/>
      </c>
      <c r="Q60" s="134">
        <f ca="1">IFERROR(ROUND(IF(G60="Standard",VLOOKUP(I60,Stipends!$A$3:$F$13,4,FALSE),VLOOKUP(I60,Stipends!$A$3:$F$13,6,FALSE))*H60+S60,4),0)</f>
        <v>0</v>
      </c>
      <c r="R60" s="134">
        <f ca="1">IFERROR(ROUND(IF(G60="Standard",VLOOKUP(I60,Stipends!$A$3:$F$13,3,FALSE),VLOOKUP(I60,Stipends!$A$3:$F$13,5,FALSE))*H60+(IF(K60="Industry Co-Funded (AB)",(3000*H60),IF(K60="Industry Co-Funded (QC)",(4000*H60),0))),4),0)</f>
        <v>0</v>
      </c>
      <c r="S60" s="47"/>
      <c r="T60" s="134">
        <f t="shared" ca="1" si="6"/>
        <v>0</v>
      </c>
    </row>
    <row r="61" spans="1:20" ht="24" customHeight="1">
      <c r="A61" s="8"/>
      <c r="B61" s="141" t="str">
        <f t="array" aca="1" ref="B61" ca="1">IFERROR(INDEX('Summary '!$B$16:$B$35,SMALL(IF('Summary '!$J$16:$J$35&gt;0,ROW('Summary '!$B$16:$B$35)-ROW('Summary '!B$16)+1),ROWS('Summary '!B$2:'Summary '!B20))),"")</f>
        <v/>
      </c>
      <c r="C61" s="141" t="str">
        <f t="array" aca="1" ref="C61" ca="1">IFERROR(INDEX('Summary '!$C$16:$C$35,SMALL(IF('Summary '!$J$16:$J$35&gt;0,ROW('Summary '!$C$16:$C$35)-ROW('Summary '!C$16)+1),ROWS('Summary '!C$2:'Summary '!C20))),"")</f>
        <v/>
      </c>
      <c r="D61" s="141" t="str">
        <f t="array" aca="1" ref="D61" ca="1">IFERROR(INDEX('Summary '!$D$16:$D$35,SMALL(IF('Summary '!$J$16:$J$35&gt;0,ROW('Summary '!$D$16:$D$35)-ROW('Summary '!D$16)+1),ROWS('Summary '!D$2:'Summary '!D20))),"")</f>
        <v/>
      </c>
      <c r="E61" s="130" t="str">
        <f t="array" aca="1" ref="E61" ca="1">IFERROR(INDEX('Summary '!$E$16:$E$35,SMALL(IF('Summary '!$J$16:$J$35&gt;0,ROW('Summary '!$E$16:$E$35)-ROW('Summary '!E$16)+1),ROWS('Summary '!D$2:'Summary '!D20))),"")</f>
        <v/>
      </c>
      <c r="F61" s="131" t="str">
        <f t="array" aca="1" ref="F61" ca="1">IFERROR(INDEX('Summary '!$F$16:$F$35,SMALL(IF('Summary '!$J$16:$J$35&gt;0,ROW('Summary '!$F$16:$F$35)-ROW('Summary '!F$16)+1),ROWS('Summary '!F$2:'Summary '!F20))),"")</f>
        <v/>
      </c>
      <c r="G61" s="131" t="str">
        <f ca="1">IF(LEN(H61)&gt;0,'Summary '!$J$3,"")</f>
        <v/>
      </c>
      <c r="H61" s="132" t="str">
        <f t="array" aca="1" ref="H61" ca="1">IFERROR(INDEX('Summary '!$J$16:$J$35,SMALL(IF('Summary '!$J$16:$J$35&gt;0,ROW('Summary '!$J$16:$J$35)-ROW('Summary '!J$16)+1),ROWS('Summary '!G$2:'Summary '!I20))),"")</f>
        <v/>
      </c>
      <c r="I61" s="182" t="str">
        <f t="array" aca="1" ref="I61" ca="1">IFERROR(INDEX('Summary '!$G$16:$G$35,SMALL(IF('Summary '!$J$16:$J$35&gt;0,ROW('Summary '!$G$16:$G$35)-ROW('Summary '!G$16)+1),ROWS('Summary '!G$2:'Summary '!G20))),"")</f>
        <v/>
      </c>
      <c r="J61" s="182" t="str">
        <f t="array" aca="1" ref="J61" ca="1">IFERROR(INDEX('Summary '!$H$16:$H$35,SMALL(IF('Summary '!$J$16:$J$35&gt;0,ROW('Summary '!$H$16:$H$35)-ROW('Summary '!H$16)+1),ROWS('Summary '!H$2:'Summary '!H20))),"")</f>
        <v/>
      </c>
      <c r="K61" s="45"/>
      <c r="L61" s="293"/>
      <c r="M61" s="294"/>
      <c r="N61" s="221"/>
      <c r="O61" s="184" t="str">
        <f ca="1">IF(LEN(H61)&gt;0,IF(ISBLANK(N61),ROUND(IFERROR(VLOOKUP(I61,Stipends!$A$3:$B$17,2,)*H61,10000*H61),4),ROUND(N61,2)),"")</f>
        <v/>
      </c>
      <c r="P61" s="133" t="str">
        <f t="shared" ca="1" si="5"/>
        <v/>
      </c>
      <c r="Q61" s="134">
        <f ca="1">IFERROR(ROUND(IF(G61="Standard",VLOOKUP(I61,Stipends!$A$3:$F$13,4,FALSE),VLOOKUP(I61,Stipends!$A$3:$F$13,6,FALSE))*H61+S61,4),0)</f>
        <v>0</v>
      </c>
      <c r="R61" s="134">
        <f ca="1">IFERROR(ROUND(IF(G61="Standard",VLOOKUP(I61,Stipends!$A$3:$F$13,3,FALSE),VLOOKUP(I61,Stipends!$A$3:$F$13,5,FALSE))*H61+(IF(K61="Industry Co-Funded (AB)",(3000*H61),IF(K61="Industry Co-Funded (QC)",(4000*H61),0))),4),0)</f>
        <v>0</v>
      </c>
      <c r="S61" s="47"/>
      <c r="T61" s="134">
        <f t="shared" ca="1" si="6"/>
        <v>0</v>
      </c>
    </row>
    <row r="62" spans="1:20" ht="24" customHeight="1">
      <c r="A62" s="8"/>
      <c r="B62" s="141" t="str">
        <f t="array" aca="1" ref="B62" ca="1">IFERROR(INDEX('Summary '!$B$16:$B$35,SMALL(IF('Summary '!$J$16:$J$35&gt;0,ROW('Summary '!$B$16:$B$35)-ROW('Summary '!B$16)+1),ROWS('Summary '!B$2:'Summary '!B21))),"")</f>
        <v/>
      </c>
      <c r="C62" s="141" t="str">
        <f t="array" aca="1" ref="C62" ca="1">IFERROR(INDEX('Summary '!$C$16:$C$35,SMALL(IF('Summary '!$J$16:$J$35&gt;0,ROW('Summary '!$C$16:$C$35)-ROW('Summary '!C$16)+1),ROWS('Summary '!C$2:'Summary '!C21))),"")</f>
        <v/>
      </c>
      <c r="D62" s="141" t="str">
        <f t="array" aca="1" ref="D62" ca="1">IFERROR(INDEX('Summary '!$D$16:$D$35,SMALL(IF('Summary '!$J$16:$J$35&gt;0,ROW('Summary '!$D$16:$D$35)-ROW('Summary '!D$16)+1),ROWS('Summary '!D$2:'Summary '!D21))),"")</f>
        <v/>
      </c>
      <c r="E62" s="130" t="str">
        <f t="array" aca="1" ref="E62" ca="1">IFERROR(INDEX('Summary '!$E$16:$E$35,SMALL(IF('Summary '!$J$16:$J$35&gt;0,ROW('Summary '!$E$16:$E$35)-ROW('Summary '!E$16)+1),ROWS('Summary '!D$2:'Summary '!D21))),"")</f>
        <v/>
      </c>
      <c r="F62" s="131" t="str">
        <f t="array" aca="1" ref="F62" ca="1">IFERROR(INDEX('Summary '!$F$16:$F$35,SMALL(IF('Summary '!$J$16:$J$35&gt;0,ROW('Summary '!$F$16:$F$35)-ROW('Summary '!F$16)+1),ROWS('Summary '!F$2:'Summary '!F21))),"")</f>
        <v/>
      </c>
      <c r="G62" s="131" t="str">
        <f ca="1">IF(LEN(H62)&gt;0,'Summary '!$J$3,"")</f>
        <v/>
      </c>
      <c r="H62" s="132" t="str">
        <f t="array" aca="1" ref="H62" ca="1">IFERROR(INDEX('Summary '!$J$16:$J$35,SMALL(IF('Summary '!$J$16:$J$35&gt;0,ROW('Summary '!$J$16:$J$35)-ROW('Summary '!J$16)+1),ROWS('Summary '!G$2:'Summary '!I21))),"")</f>
        <v/>
      </c>
      <c r="I62" s="182" t="str">
        <f t="array" aca="1" ref="I62" ca="1">IFERROR(INDEX('Summary '!$G$16:$G$35,SMALL(IF('Summary '!$J$16:$J$35&gt;0,ROW('Summary '!$G$16:$G$35)-ROW('Summary '!G$16)+1),ROWS('Summary '!G$2:'Summary '!G21))),"")</f>
        <v/>
      </c>
      <c r="J62" s="182" t="str">
        <f t="array" aca="1" ref="J62" ca="1">IFERROR(INDEX('Summary '!$H$16:$H$35,SMALL(IF('Summary '!$J$16:$J$35&gt;0,ROW('Summary '!$H$16:$H$35)-ROW('Summary '!H$16)+1),ROWS('Summary '!H$2:'Summary '!H21))),"")</f>
        <v/>
      </c>
      <c r="K62" s="45"/>
      <c r="L62" s="293"/>
      <c r="M62" s="294"/>
      <c r="N62" s="221"/>
      <c r="O62" s="184" t="str">
        <f ca="1">IF(LEN(H62)&gt;0,IF(ISBLANK(N62),ROUND(IFERROR(VLOOKUP(I62,Stipends!$A$3:$B$17,2,)*H62,10000*H62),4),ROUND(N62,2)),"")</f>
        <v/>
      </c>
      <c r="P62" s="133" t="str">
        <f t="shared" ca="1" si="5"/>
        <v/>
      </c>
      <c r="Q62" s="134">
        <f ca="1">IFERROR(ROUND(IF(G62="Standard",VLOOKUP(I62,Stipends!$A$3:$F$13,4,FALSE),VLOOKUP(I62,Stipends!$A$3:$F$13,6,FALSE))*H62+S62,4),0)</f>
        <v>0</v>
      </c>
      <c r="R62" s="134">
        <f ca="1">IFERROR(ROUND(IF(G62="Standard",VLOOKUP(I62,Stipends!$A$3:$F$13,3,FALSE),VLOOKUP(I62,Stipends!$A$3:$F$13,5,FALSE))*H62+(IF(K62="Industry Co-Funded (AB)",(3000*H62),IF(K62="Industry Co-Funded (QC)",(4000*H62),0))),4),0)</f>
        <v>0</v>
      </c>
      <c r="S62" s="47"/>
      <c r="T62" s="134">
        <f t="shared" ca="1" si="6"/>
        <v>0</v>
      </c>
    </row>
    <row r="63" spans="1:20" ht="24" customHeight="1">
      <c r="A63" s="8"/>
      <c r="B63" s="147" t="s">
        <v>128</v>
      </c>
      <c r="C63" s="148"/>
      <c r="D63" s="148"/>
      <c r="E63" s="148"/>
      <c r="F63" s="148"/>
      <c r="G63" s="148"/>
      <c r="H63" s="138"/>
      <c r="I63" s="148"/>
      <c r="J63" s="148"/>
      <c r="K63" s="148"/>
      <c r="L63" s="148"/>
      <c r="M63" s="149"/>
      <c r="N63" s="150"/>
      <c r="O63" s="135">
        <f t="shared" ref="O63:P63" ca="1" si="7">SUM(O43:O62)</f>
        <v>0</v>
      </c>
      <c r="P63" s="135">
        <f t="shared" ca="1" si="7"/>
        <v>0</v>
      </c>
      <c r="Q63" s="135">
        <f ca="1">ROUND(SUM(Q43:Q62),4)</f>
        <v>0</v>
      </c>
      <c r="R63" s="135">
        <f t="shared" ref="R63:S63" ca="1" si="8">SUM(R43:R62)</f>
        <v>0</v>
      </c>
      <c r="S63" s="135">
        <f t="shared" si="8"/>
        <v>0</v>
      </c>
      <c r="T63" s="135">
        <f ca="1">SUM(T43:T62)</f>
        <v>0</v>
      </c>
    </row>
    <row r="64" spans="1:20" ht="23.25" customHeight="1">
      <c r="A64" s="8"/>
      <c r="B64" s="93"/>
      <c r="C64" s="93"/>
      <c r="D64" s="93"/>
      <c r="E64" s="93"/>
      <c r="F64" s="93"/>
      <c r="G64" s="93"/>
      <c r="H64" s="94"/>
      <c r="I64" s="94"/>
      <c r="J64" s="94"/>
      <c r="K64" s="8"/>
      <c r="L64" s="8"/>
      <c r="M64" s="8"/>
      <c r="N64" s="8"/>
      <c r="O64" s="99"/>
      <c r="P64" s="99"/>
      <c r="Q64" s="99"/>
      <c r="R64" s="100"/>
      <c r="S64" s="48"/>
      <c r="T64" s="99"/>
    </row>
    <row r="65" spans="1:16381" s="1" customFormat="1" ht="21" customHeight="1" thickBot="1">
      <c r="A65" s="14"/>
      <c r="B65" s="95"/>
      <c r="C65" s="95"/>
      <c r="D65" s="95"/>
      <c r="E65" s="96"/>
      <c r="F65" s="96"/>
      <c r="G65" s="96"/>
      <c r="H65" s="95"/>
      <c r="I65" s="95"/>
      <c r="J65" s="95"/>
      <c r="K65" s="15"/>
      <c r="L65" s="36"/>
      <c r="M65" s="37"/>
      <c r="N65" s="37"/>
      <c r="O65" s="107"/>
      <c r="P65" s="108"/>
      <c r="Q65" s="103"/>
      <c r="R65" s="103"/>
      <c r="S65" s="50"/>
      <c r="T65" s="1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ht="23.25" customHeight="1" thickBot="1">
      <c r="A66" s="8"/>
      <c r="B66" s="89" t="str">
        <f>"Term 3: "&amp;'Summary '!K15</f>
        <v>Term 3: Jan - Apr 2022</v>
      </c>
      <c r="C66" s="90"/>
      <c r="D66" s="90"/>
      <c r="E66" s="91"/>
      <c r="F66" s="91"/>
      <c r="G66" s="91"/>
      <c r="H66" s="92"/>
      <c r="I66" s="92"/>
      <c r="J66" s="92"/>
      <c r="K66" s="30"/>
      <c r="L66" s="30"/>
      <c r="M66" s="30"/>
      <c r="N66" s="30"/>
      <c r="O66" s="104"/>
      <c r="P66" s="104"/>
      <c r="Q66" s="105"/>
      <c r="R66" s="106"/>
      <c r="S66" s="52"/>
      <c r="T66" s="99"/>
    </row>
    <row r="67" spans="1:16381" ht="30" customHeight="1">
      <c r="A67" s="8"/>
      <c r="B67" s="422" t="str">
        <f>B$15</f>
        <v>Intern name</v>
      </c>
      <c r="C67" s="422" t="str">
        <f t="shared" ref="C67:K67" si="9">C$15</f>
        <v>Academic Supervisor / Account Holder</v>
      </c>
      <c r="D67" s="426" t="str">
        <f t="shared" si="9"/>
        <v>Co-Supervisor</v>
      </c>
      <c r="E67" s="422" t="str">
        <f t="shared" si="9"/>
        <v>Academic Institution</v>
      </c>
      <c r="F67" s="426" t="str">
        <f t="shared" si="9"/>
        <v>Partner</v>
      </c>
      <c r="G67" s="426" t="str">
        <f t="shared" si="9"/>
        <v>Funding type</v>
      </c>
      <c r="H67" s="426" t="str">
        <f t="shared" si="9"/>
        <v>Internship Units</v>
      </c>
      <c r="I67" s="424" t="s">
        <v>58</v>
      </c>
      <c r="J67" s="424" t="str">
        <f>$J$15</f>
        <v>Intern Degree</v>
      </c>
      <c r="K67" s="426" t="str">
        <f t="shared" si="9"/>
        <v xml:space="preserve">Co Funding Option (no selection required unless advised) </v>
      </c>
      <c r="L67" s="439" t="str">
        <f>$L$15</f>
        <v>Internship Period (4 to 6 months per unit)</v>
      </c>
      <c r="M67" s="440"/>
      <c r="N67" s="437" t="str">
        <f t="shared" ref="N67:T67" si="10">N$15</f>
        <v>Stipend Overwrite (if more than $10,000 auto)</v>
      </c>
      <c r="O67" s="441" t="str">
        <f t="shared" si="10"/>
        <v>Stipend  
(Auto - min. $10,000 per internship unit)</v>
      </c>
      <c r="P67" s="420" t="str">
        <f t="shared" si="10"/>
        <v>Research Expenses</v>
      </c>
      <c r="Q67" s="420" t="str">
        <f t="shared" si="10"/>
        <v xml:space="preserve">Total Award </v>
      </c>
      <c r="R67" s="420" t="str">
        <f t="shared" si="10"/>
        <v>Partner Contribution</v>
      </c>
      <c r="S67" s="426" t="str">
        <f t="shared" si="10"/>
        <v xml:space="preserve">Additional Partner contribution </v>
      </c>
      <c r="T67" s="420" t="str">
        <f t="shared" si="10"/>
        <v>University Co-Funding Amount</v>
      </c>
    </row>
    <row r="68" spans="1:16381" ht="58.5" customHeight="1" thickBot="1">
      <c r="A68" s="8"/>
      <c r="B68" s="423"/>
      <c r="C68" s="423"/>
      <c r="D68" s="427"/>
      <c r="E68" s="423"/>
      <c r="F68" s="427"/>
      <c r="G68" s="427"/>
      <c r="H68" s="427"/>
      <c r="I68" s="425"/>
      <c r="J68" s="425"/>
      <c r="K68" s="427"/>
      <c r="L68" s="186" t="str">
        <f>$L$16</f>
        <v>Start Date</v>
      </c>
      <c r="M68" s="186" t="str">
        <f>$M$16</f>
        <v>End Date</v>
      </c>
      <c r="N68" s="438"/>
      <c r="O68" s="442"/>
      <c r="P68" s="421"/>
      <c r="Q68" s="421"/>
      <c r="R68" s="421"/>
      <c r="S68" s="427"/>
      <c r="T68" s="421"/>
    </row>
    <row r="69" spans="1:16381" ht="24" customHeight="1">
      <c r="A69" s="8"/>
      <c r="B69" s="141" t="str">
        <f t="array" aca="1" ref="B69" ca="1">IFERROR(INDEX('Summary '!$B$16:$B$35,SMALL(IF('Summary '!$K$16:$K$35&gt;0,ROW('Summary '!$B$16:$B$35)-ROW('Summary '!B$16)+1),ROWS('Summary '!B$2:'Summary '!B2))),"")</f>
        <v/>
      </c>
      <c r="C69" s="141" t="str">
        <f t="array" aca="1" ref="C69" ca="1">IFERROR(INDEX('Summary '!$C$16:$C$35,SMALL(IF('Summary '!$K$16:$K$35&gt;0,ROW('Summary '!$C$16:$C$35)-ROW('Summary '!C$16)+1),ROWS('Summary '!C$2:'Summary '!C2))),"")</f>
        <v/>
      </c>
      <c r="D69" s="141" t="str">
        <f t="array" aca="1" ref="D69" ca="1">IFERROR(INDEX('Summary '!$D$16:$D$35,SMALL(IF('Summary '!$K$16:$K$35&gt;0,ROW('Summary '!$D$16:$D$35)-ROW('Summary '!D$16)+1),ROWS('Summary '!D$2:'Summary '!D2))),"")</f>
        <v/>
      </c>
      <c r="E69" s="130" t="str">
        <f t="array" aca="1" ref="E69" ca="1">IFERROR(INDEX('Summary '!$E$16:$E$35,SMALL(IF('Summary '!$K$16:$K$35&gt;0,ROW('Summary '!$E$16:$E$35)-ROW('Summary '!E$16)+1),ROWS('Summary '!D$2:'Summary '!D2))),"")</f>
        <v/>
      </c>
      <c r="F69" s="131" t="str">
        <f t="array" aca="1" ref="F69" ca="1">IFERROR(INDEX('Summary '!$F$16:$F$35,SMALL(IF('Summary '!$K$16:$K$35&gt;0,ROW('Summary '!$F$16:$F$35)-ROW('Summary '!F$16)+1),ROWS('Summary '!F$2:'Summary '!F2))),"")</f>
        <v/>
      </c>
      <c r="G69" s="131" t="str">
        <f ca="1">IF(LEN(H69)&gt;0,'Summary '!$J$3,"")</f>
        <v/>
      </c>
      <c r="H69" s="132" t="str">
        <f t="array" aca="1" ref="H69" ca="1">IFERROR(INDEX('Summary '!$K$16:$K$35,SMALL(IF('Summary '!$K$16:$K$35&gt;0,ROW('Summary '!$K$16:$K$35)-ROW('Summary '!K$16)+1),ROWS('Summary '!I$2:'Summary '!I2))),"")</f>
        <v/>
      </c>
      <c r="I69" s="182" t="str">
        <f t="array" aca="1" ref="I69" ca="1">IFERROR(INDEX('Summary '!$G$16:$G$35,SMALL(IF('Summary '!$K$16:$K$35&gt;0,ROW('Summary '!$G$16:$G$35)-ROW('Summary '!G$16)+1),ROWS('Summary '!G$2:'Summary '!G2))),"")</f>
        <v/>
      </c>
      <c r="J69" s="182" t="str">
        <f t="array" aca="1" ref="J69" ca="1">IFERROR(INDEX('Summary '!$H$16:$H$35,SMALL(IF('Summary '!$K$16:$K$35&gt;0,ROW('Summary '!$H$16:$H$35)-ROW('Summary '!H$16)+1),ROWS('Summary '!H$2:'Summary '!H2))),"")</f>
        <v/>
      </c>
      <c r="K69" s="45"/>
      <c r="L69" s="293"/>
      <c r="M69" s="293"/>
      <c r="N69" s="220"/>
      <c r="O69" s="184" t="str">
        <f ca="1">IF(LEN(H69)&gt;0,IF(ISBLANK(N69),ROUND(IFERROR(VLOOKUP(I69,Stipends!$A$3:$B$17,2,)*H69,10000*H69),4),ROUND(N69,2)),"")</f>
        <v/>
      </c>
      <c r="P69" s="134" t="str">
        <f ca="1">IFERROR(ROUND(Q69-O69,4),"")</f>
        <v/>
      </c>
      <c r="Q69" s="134">
        <f ca="1">IFERROR(ROUND(IF(G69="Standard",VLOOKUP(I69,Stipends!$A$3:$F$13,4,FALSE),VLOOKUP(I69,Stipends!$A$3:$F$13,6,FALSE))*H69+S69,4),0)</f>
        <v>0</v>
      </c>
      <c r="R69" s="134">
        <f ca="1">IFERROR(ROUND(IF(G69="Standard",VLOOKUP(I69,Stipends!$A$3:$F$13,3,FALSE),VLOOKUP(I69,Stipends!$A$3:$F$13,5,FALSE))*H69+(IF(K69="Industry Co-Funded (AB)",(3000*H69),IF(K69="Industry Co-Funded (QC)",(4000*H69),0))),4),0)</f>
        <v>0</v>
      </c>
      <c r="S69" s="185"/>
      <c r="T69" s="134">
        <f ca="1">IF(LEN(H69)&lt;1,0,IF(K69="University Co-Funded (AB)",(3000*H69),IF(K69="University Co-Funded (QC)",(4000*H69),0)))</f>
        <v>0</v>
      </c>
    </row>
    <row r="70" spans="1:16381" ht="24" customHeight="1">
      <c r="A70" s="8"/>
      <c r="B70" s="141" t="str">
        <f t="array" aca="1" ref="B70" ca="1">IFERROR(INDEX('Summary '!$B$16:$B$35,SMALL(IF('Summary '!$K$16:$K$35&gt;0,ROW('Summary '!$B$16:$B$35)-ROW('Summary '!B$16)+1),ROWS('Summary '!B$2:'Summary '!B3))),"")</f>
        <v/>
      </c>
      <c r="C70" s="141" t="str">
        <f t="array" aca="1" ref="C70" ca="1">IFERROR(INDEX('Summary '!$C$16:$C$35,SMALL(IF('Summary '!$K$16:$K$35&gt;0,ROW('Summary '!$C$16:$C$35)-ROW('Summary '!C$16)+1),ROWS('Summary '!C$2:'Summary '!C3))),"")</f>
        <v/>
      </c>
      <c r="D70" s="141" t="str">
        <f t="array" aca="1" ref="D70" ca="1">IFERROR(INDEX('Summary '!$D$16:$D$35,SMALL(IF('Summary '!$K$16:$K$35&gt;0,ROW('Summary '!$D$16:$D$35)-ROW('Summary '!D$16)+1),ROWS('Summary '!D$2:'Summary '!D3))),"")</f>
        <v/>
      </c>
      <c r="E70" s="130" t="str">
        <f t="array" aca="1" ref="E70" ca="1">IFERROR(INDEX('Summary '!$E$16:$E$35,SMALL(IF('Summary '!$K$16:$K$35&gt;0,ROW('Summary '!$E$16:$E$35)-ROW('Summary '!E$16)+1),ROWS('Summary '!D$2:'Summary '!D3))),"")</f>
        <v/>
      </c>
      <c r="F70" s="131" t="str">
        <f t="array" aca="1" ref="F70" ca="1">IFERROR(INDEX('Summary '!$F$16:$F$35,SMALL(IF('Summary '!$K$16:$K$35&gt;0,ROW('Summary '!$F$16:$F$35)-ROW('Summary '!F$16)+1),ROWS('Summary '!F$2:'Summary '!F3))),"")</f>
        <v/>
      </c>
      <c r="G70" s="131" t="str">
        <f ca="1">IF(LEN(H70)&gt;0,'Summary '!$J$3,"")</f>
        <v/>
      </c>
      <c r="H70" s="132" t="str">
        <f t="array" aca="1" ref="H70" ca="1">IFERROR(INDEX('Summary '!$K$16:$K$35,SMALL(IF('Summary '!$K$16:$K$35&gt;0,ROW('Summary '!$K$16:$K$35)-ROW('Summary '!K$16)+1),ROWS('Summary '!I$2:'Summary '!I3))),"")</f>
        <v/>
      </c>
      <c r="I70" s="182" t="str">
        <f t="array" aca="1" ref="I70" ca="1">IFERROR(INDEX('Summary '!$G$16:$G$35,SMALL(IF('Summary '!$K$16:$K$35&gt;0,ROW('Summary '!$G$16:$G$35)-ROW('Summary '!G$16)+1),ROWS('Summary '!G$2:'Summary '!G3))),"")</f>
        <v/>
      </c>
      <c r="J70" s="182" t="str">
        <f t="array" aca="1" ref="J70" ca="1">IFERROR(INDEX('Summary '!$H$16:$H$35,SMALL(IF('Summary '!$K$16:$K$35&gt;0,ROW('Summary '!$H$16:$H$35)-ROW('Summary '!H$16)+1),ROWS('Summary '!H$2:'Summary '!H3))),"")</f>
        <v/>
      </c>
      <c r="K70" s="45"/>
      <c r="L70" s="293"/>
      <c r="M70" s="294"/>
      <c r="N70" s="221"/>
      <c r="O70" s="184" t="str">
        <f ca="1">IF(LEN(H70)&gt;0,IF(ISBLANK(N70),ROUND(IFERROR(VLOOKUP(I70,Stipends!$A$3:$B$17,2,)*H70,10000*H70),4),ROUND(N70,2)),"")</f>
        <v/>
      </c>
      <c r="P70" s="133" t="str">
        <f t="shared" ref="P70:P88" ca="1" si="11">IFERROR(ROUND(Q70-O70,4),"")</f>
        <v/>
      </c>
      <c r="Q70" s="134">
        <f ca="1">IFERROR(ROUND(IF(G70="Standard",VLOOKUP(I70,Stipends!$A$3:$F$13,4,FALSE),VLOOKUP(I70,Stipends!$A$3:$F$13,6,FALSE))*H70+S70,4),0)</f>
        <v>0</v>
      </c>
      <c r="R70" s="134">
        <f ca="1">IFERROR(ROUND(IF(G70="Standard",VLOOKUP(I70,Stipends!$A$3:$F$13,3,FALSE),VLOOKUP(I70,Stipends!$A$3:$F$13,5,FALSE))*H70+(IF(K70="Industry Co-Funded (AB)",(3000*H70),IF(K70="Industry Co-Funded (QC)",(4000*H70),0))),4),0)</f>
        <v>0</v>
      </c>
      <c r="S70" s="47"/>
      <c r="T70" s="134">
        <f ca="1">IF(LEN(H70)&lt;1,0,IF(K70="University Co-Funded (AB)",(3000*H70),IF(K70="University Co-Funded (QC)",(4000*H70),0)))</f>
        <v>0</v>
      </c>
    </row>
    <row r="71" spans="1:16381" ht="24" customHeight="1">
      <c r="A71" s="8"/>
      <c r="B71" s="141" t="str">
        <f t="array" aca="1" ref="B71" ca="1">IFERROR(INDEX('Summary '!$B$16:$B$35,SMALL(IF('Summary '!$K$16:$K$35&gt;0,ROW('Summary '!$B$16:$B$35)-ROW('Summary '!B$16)+1),ROWS('Summary '!B$2:'Summary '!B4))),"")</f>
        <v/>
      </c>
      <c r="C71" s="141" t="str">
        <f t="array" aca="1" ref="C71" ca="1">IFERROR(INDEX('Summary '!$C$16:$C$35,SMALL(IF('Summary '!$K$16:$K$35&gt;0,ROW('Summary '!$C$16:$C$35)-ROW('Summary '!C$16)+1),ROWS('Summary '!C$2:'Summary '!C4))),"")</f>
        <v/>
      </c>
      <c r="D71" s="141" t="str">
        <f t="array" aca="1" ref="D71" ca="1">IFERROR(INDEX('Summary '!$D$16:$D$35,SMALL(IF('Summary '!$K$16:$K$35&gt;0,ROW('Summary '!$D$16:$D$35)-ROW('Summary '!D$16)+1),ROWS('Summary '!D$2:'Summary '!D4))),"")</f>
        <v/>
      </c>
      <c r="E71" s="130" t="str">
        <f t="array" aca="1" ref="E71" ca="1">IFERROR(INDEX('Summary '!$E$16:$E$35,SMALL(IF('Summary '!$K$16:$K$35&gt;0,ROW('Summary '!$E$16:$E$35)-ROW('Summary '!E$16)+1),ROWS('Summary '!D$2:'Summary '!D4))),"")</f>
        <v/>
      </c>
      <c r="F71" s="131" t="str">
        <f t="array" aca="1" ref="F71" ca="1">IFERROR(INDEX('Summary '!$F$16:$F$35,SMALL(IF('Summary '!$K$16:$K$35&gt;0,ROW('Summary '!$F$16:$F$35)-ROW('Summary '!F$16)+1),ROWS('Summary '!F$2:'Summary '!F4))),"")</f>
        <v/>
      </c>
      <c r="G71" s="131" t="str">
        <f ca="1">IF(LEN(H71)&gt;0,'Summary '!$J$3,"")</f>
        <v/>
      </c>
      <c r="H71" s="132" t="str">
        <f t="array" aca="1" ref="H71" ca="1">IFERROR(INDEX('Summary '!$K$16:$K$35,SMALL(IF('Summary '!$K$16:$K$35&gt;0,ROW('Summary '!$K$16:$K$35)-ROW('Summary '!K$16)+1),ROWS('Summary '!I$2:'Summary '!I4))),"")</f>
        <v/>
      </c>
      <c r="I71" s="182" t="str">
        <f t="array" aca="1" ref="I71" ca="1">IFERROR(INDEX('Summary '!$G$16:$G$35,SMALL(IF('Summary '!$K$16:$K$35&gt;0,ROW('Summary '!$G$16:$G$35)-ROW('Summary '!G$16)+1),ROWS('Summary '!G$2:'Summary '!G4))),"")</f>
        <v/>
      </c>
      <c r="J71" s="182" t="str">
        <f t="array" aca="1" ref="J71" ca="1">IFERROR(INDEX('Summary '!$H$16:$H$35,SMALL(IF('Summary '!$K$16:$K$35&gt;0,ROW('Summary '!$H$16:$H$35)-ROW('Summary '!H$16)+1),ROWS('Summary '!H$2:'Summary '!H4))),"")</f>
        <v/>
      </c>
      <c r="K71" s="45"/>
      <c r="L71" s="293"/>
      <c r="M71" s="294"/>
      <c r="N71" s="221"/>
      <c r="O71" s="184" t="str">
        <f ca="1">IF(LEN(H71)&gt;0,IF(ISBLANK(N71),ROUND(IFERROR(VLOOKUP(I71,Stipends!$A$3:$B$17,2,)*H71,10000*H71),4),ROUND(N71,2)),"")</f>
        <v/>
      </c>
      <c r="P71" s="133" t="str">
        <f t="shared" ca="1" si="11"/>
        <v/>
      </c>
      <c r="Q71" s="134">
        <f ca="1">IFERROR(ROUND(IF(G71="Standard",VLOOKUP(I71,Stipends!$A$3:$F$13,4,FALSE),VLOOKUP(I71,Stipends!$A$3:$F$13,6,FALSE))*H71+S71,4),0)</f>
        <v>0</v>
      </c>
      <c r="R71" s="134">
        <f ca="1">IFERROR(ROUND(IF(G71="Standard",VLOOKUP(I71,Stipends!$A$3:$F$13,3,FALSE),VLOOKUP(I71,Stipends!$A$3:$F$13,5,FALSE))*H71+(IF(K71="Industry Co-Funded (AB)",(3000*H71),IF(K71="Industry Co-Funded (QC)",(4000*H71),0))),4),0)</f>
        <v>0</v>
      </c>
      <c r="S71" s="47"/>
      <c r="T71" s="134">
        <f t="shared" ref="T71:T88" ca="1" si="12">IF(LEN(H71)&lt;1,0,IF(K71="University Co-Funded (AB)",(3000*H71),IF(K71="University Co-Funded (QC)",(4000*H71),0)))</f>
        <v>0</v>
      </c>
    </row>
    <row r="72" spans="1:16381" ht="24" customHeight="1">
      <c r="A72" s="8"/>
      <c r="B72" s="141" t="str">
        <f t="array" aca="1" ref="B72" ca="1">IFERROR(INDEX('Summary '!$B$16:$B$35,SMALL(IF('Summary '!$K$16:$K$35&gt;0,ROW('Summary '!$B$16:$B$35)-ROW('Summary '!B$16)+1),ROWS('Summary '!B$2:'Summary '!B5))),"")</f>
        <v/>
      </c>
      <c r="C72" s="141" t="str">
        <f t="array" aca="1" ref="C72" ca="1">IFERROR(INDEX('Summary '!$C$16:$C$35,SMALL(IF('Summary '!$K$16:$K$35&gt;0,ROW('Summary '!$C$16:$C$35)-ROW('Summary '!C$16)+1),ROWS('Summary '!C$2:'Summary '!C5))),"")</f>
        <v/>
      </c>
      <c r="D72" s="141" t="str">
        <f t="array" aca="1" ref="D72" ca="1">IFERROR(INDEX('Summary '!$D$16:$D$35,SMALL(IF('Summary '!$K$16:$K$35&gt;0,ROW('Summary '!$D$16:$D$35)-ROW('Summary '!D$16)+1),ROWS('Summary '!D$2:'Summary '!D5))),"")</f>
        <v/>
      </c>
      <c r="E72" s="130" t="str">
        <f t="array" aca="1" ref="E72" ca="1">IFERROR(INDEX('Summary '!$E$16:$E$35,SMALL(IF('Summary '!$K$16:$K$35&gt;0,ROW('Summary '!$E$16:$E$35)-ROW('Summary '!E$16)+1),ROWS('Summary '!D$2:'Summary '!D5))),"")</f>
        <v/>
      </c>
      <c r="F72" s="131" t="str">
        <f t="array" aca="1" ref="F72" ca="1">IFERROR(INDEX('Summary '!$F$16:$F$35,SMALL(IF('Summary '!$K$16:$K$35&gt;0,ROW('Summary '!$F$16:$F$35)-ROW('Summary '!F$16)+1),ROWS('Summary '!F$2:'Summary '!F5))),"")</f>
        <v/>
      </c>
      <c r="G72" s="131" t="str">
        <f ca="1">IF(LEN(H72)&gt;0,'Summary '!$J$3,"")</f>
        <v/>
      </c>
      <c r="H72" s="132" t="str">
        <f t="array" aca="1" ref="H72" ca="1">IFERROR(INDEX('Summary '!$K$16:$K$35,SMALL(IF('Summary '!$K$16:$K$35&gt;0,ROW('Summary '!$K$16:$K$35)-ROW('Summary '!K$16)+1),ROWS('Summary '!I$2:'Summary '!I5))),"")</f>
        <v/>
      </c>
      <c r="I72" s="182" t="str">
        <f t="array" aca="1" ref="I72" ca="1">IFERROR(INDEX('Summary '!$G$16:$G$35,SMALL(IF('Summary '!$K$16:$K$35&gt;0,ROW('Summary '!$G$16:$G$35)-ROW('Summary '!G$16)+1),ROWS('Summary '!G$2:'Summary '!G5))),"")</f>
        <v/>
      </c>
      <c r="J72" s="182" t="str">
        <f t="array" aca="1" ref="J72" ca="1">IFERROR(INDEX('Summary '!$H$16:$H$35,SMALL(IF('Summary '!$K$16:$K$35&gt;0,ROW('Summary '!$H$16:$H$35)-ROW('Summary '!H$16)+1),ROWS('Summary '!H$2:'Summary '!H5))),"")</f>
        <v/>
      </c>
      <c r="K72" s="45"/>
      <c r="L72" s="293"/>
      <c r="M72" s="294"/>
      <c r="N72" s="221"/>
      <c r="O72" s="184" t="str">
        <f ca="1">IF(LEN(H72)&gt;0,IF(ISBLANK(N72),ROUND(IFERROR(VLOOKUP(I72,Stipends!$A$3:$B$17,2,)*H72,10000*H72),4),ROUND(N72,2)),"")</f>
        <v/>
      </c>
      <c r="P72" s="133" t="str">
        <f t="shared" ca="1" si="11"/>
        <v/>
      </c>
      <c r="Q72" s="134">
        <f ca="1">IFERROR(ROUND(IF(G72="Standard",VLOOKUP(I72,Stipends!$A$3:$F$13,4,FALSE),VLOOKUP(I72,Stipends!$A$3:$F$13,6,FALSE))*H72+S72,4),0)</f>
        <v>0</v>
      </c>
      <c r="R72" s="134">
        <f ca="1">IFERROR(ROUND(IF(G72="Standard",VLOOKUP(I72,Stipends!$A$3:$F$13,3,FALSE),VLOOKUP(I72,Stipends!$A$3:$F$13,5,FALSE))*H72+(IF(K72="Industry Co-Funded (AB)",(3000*H72),IF(K72="Industry Co-Funded (QC)",(4000*H72),0))),4),0)</f>
        <v>0</v>
      </c>
      <c r="S72" s="47"/>
      <c r="T72" s="134">
        <f t="shared" ca="1" si="12"/>
        <v>0</v>
      </c>
    </row>
    <row r="73" spans="1:16381" ht="24" customHeight="1">
      <c r="A73" s="8"/>
      <c r="B73" s="141" t="str">
        <f t="array" aca="1" ref="B73" ca="1">IFERROR(INDEX('Summary '!$B$16:$B$35,SMALL(IF('Summary '!$K$16:$K$35&gt;0,ROW('Summary '!$B$16:$B$35)-ROW('Summary '!B$16)+1),ROWS('Summary '!B$2:'Summary '!B6))),"")</f>
        <v/>
      </c>
      <c r="C73" s="141" t="str">
        <f t="array" aca="1" ref="C73" ca="1">IFERROR(INDEX('Summary '!$C$16:$C$35,SMALL(IF('Summary '!$K$16:$K$35&gt;0,ROW('Summary '!$C$16:$C$35)-ROW('Summary '!C$16)+1),ROWS('Summary '!C$2:'Summary '!C6))),"")</f>
        <v/>
      </c>
      <c r="D73" s="141" t="str">
        <f t="array" aca="1" ref="D73" ca="1">IFERROR(INDEX('Summary '!$D$16:$D$35,SMALL(IF('Summary '!$K$16:$K$35&gt;0,ROW('Summary '!$D$16:$D$35)-ROW('Summary '!D$16)+1),ROWS('Summary '!D$2:'Summary '!D6))),"")</f>
        <v/>
      </c>
      <c r="E73" s="130" t="str">
        <f t="array" aca="1" ref="E73" ca="1">IFERROR(INDEX('Summary '!$E$16:$E$35,SMALL(IF('Summary '!$K$16:$K$35&gt;0,ROW('Summary '!$E$16:$E$35)-ROW('Summary '!E$16)+1),ROWS('Summary '!D$2:'Summary '!D6))),"")</f>
        <v/>
      </c>
      <c r="F73" s="131" t="str">
        <f t="array" aca="1" ref="F73" ca="1">IFERROR(INDEX('Summary '!$F$16:$F$35,SMALL(IF('Summary '!$K$16:$K$35&gt;0,ROW('Summary '!$F$16:$F$35)-ROW('Summary '!F$16)+1),ROWS('Summary '!F$2:'Summary '!F6))),"")</f>
        <v/>
      </c>
      <c r="G73" s="131" t="str">
        <f ca="1">IF(LEN(H73)&gt;0,'Summary '!$J$3,"")</f>
        <v/>
      </c>
      <c r="H73" s="132" t="str">
        <f t="array" aca="1" ref="H73" ca="1">IFERROR(INDEX('Summary '!$K$16:$K$35,SMALL(IF('Summary '!$K$16:$K$35&gt;0,ROW('Summary '!$K$16:$K$35)-ROW('Summary '!K$16)+1),ROWS('Summary '!I$2:'Summary '!I6))),"")</f>
        <v/>
      </c>
      <c r="I73" s="182" t="str">
        <f t="array" aca="1" ref="I73" ca="1">IFERROR(INDEX('Summary '!$G$16:$G$35,SMALL(IF('Summary '!$K$16:$K$35&gt;0,ROW('Summary '!$G$16:$G$35)-ROW('Summary '!G$16)+1),ROWS('Summary '!G$2:'Summary '!G6))),"")</f>
        <v/>
      </c>
      <c r="J73" s="182" t="str">
        <f t="array" aca="1" ref="J73" ca="1">IFERROR(INDEX('Summary '!$H$16:$H$35,SMALL(IF('Summary '!$K$16:$K$35&gt;0,ROW('Summary '!$H$16:$H$35)-ROW('Summary '!H$16)+1),ROWS('Summary '!H$2:'Summary '!H6))),"")</f>
        <v/>
      </c>
      <c r="K73" s="45"/>
      <c r="L73" s="293"/>
      <c r="M73" s="294"/>
      <c r="N73" s="221"/>
      <c r="O73" s="184" t="str">
        <f ca="1">IF(LEN(H73)&gt;0,IF(ISBLANK(N73),ROUND(IFERROR(VLOOKUP(I73,Stipends!$A$3:$B$17,2,)*H73,10000*H73),4),ROUND(N73,2)),"")</f>
        <v/>
      </c>
      <c r="P73" s="133" t="str">
        <f t="shared" ca="1" si="11"/>
        <v/>
      </c>
      <c r="Q73" s="134">
        <f ca="1">IFERROR(ROUND(IF(G73="Standard",VLOOKUP(I73,Stipends!$A$3:$F$13,4,FALSE),VLOOKUP(I73,Stipends!$A$3:$F$13,6,FALSE))*H73+S73,4),0)</f>
        <v>0</v>
      </c>
      <c r="R73" s="134">
        <f ca="1">IFERROR(ROUND(IF(G73="Standard",VLOOKUP(I73,Stipends!$A$3:$F$13,3,FALSE),VLOOKUP(I73,Stipends!$A$3:$F$13,5,FALSE))*H73+(IF(K73="Industry Co-Funded (AB)",(3000*H73),IF(K73="Industry Co-Funded (QC)",(4000*H73),0))),4),0)</f>
        <v>0</v>
      </c>
      <c r="S73" s="47"/>
      <c r="T73" s="134">
        <f t="shared" ca="1" si="12"/>
        <v>0</v>
      </c>
    </row>
    <row r="74" spans="1:16381" ht="24" customHeight="1">
      <c r="A74" s="8"/>
      <c r="B74" s="141" t="str">
        <f t="array" aca="1" ref="B74" ca="1">IFERROR(INDEX('Summary '!$B$16:$B$35,SMALL(IF('Summary '!$K$16:$K$35&gt;0,ROW('Summary '!$B$16:$B$35)-ROW('Summary '!B$16)+1),ROWS('Summary '!B$2:'Summary '!B7))),"")</f>
        <v/>
      </c>
      <c r="C74" s="141" t="str">
        <f t="array" aca="1" ref="C74" ca="1">IFERROR(INDEX('Summary '!$C$16:$C$35,SMALL(IF('Summary '!$K$16:$K$35&gt;0,ROW('Summary '!$C$16:$C$35)-ROW('Summary '!C$16)+1),ROWS('Summary '!C$2:'Summary '!C7))),"")</f>
        <v/>
      </c>
      <c r="D74" s="141" t="str">
        <f t="array" aca="1" ref="D74" ca="1">IFERROR(INDEX('Summary '!$D$16:$D$35,SMALL(IF('Summary '!$K$16:$K$35&gt;0,ROW('Summary '!$D$16:$D$35)-ROW('Summary '!D$16)+1),ROWS('Summary '!D$2:'Summary '!D7))),"")</f>
        <v/>
      </c>
      <c r="E74" s="130" t="str">
        <f t="array" aca="1" ref="E74" ca="1">IFERROR(INDEX('Summary '!$E$16:$E$35,SMALL(IF('Summary '!$K$16:$K$35&gt;0,ROW('Summary '!$E$16:$E$35)-ROW('Summary '!E$16)+1),ROWS('Summary '!D$2:'Summary '!D7))),"")</f>
        <v/>
      </c>
      <c r="F74" s="131" t="str">
        <f t="array" aca="1" ref="F74" ca="1">IFERROR(INDEX('Summary '!$F$16:$F$35,SMALL(IF('Summary '!$K$16:$K$35&gt;0,ROW('Summary '!$F$16:$F$35)-ROW('Summary '!F$16)+1),ROWS('Summary '!F$2:'Summary '!F7))),"")</f>
        <v/>
      </c>
      <c r="G74" s="131" t="str">
        <f ca="1">IF(LEN(H74)&gt;0,'Summary '!$J$3,"")</f>
        <v/>
      </c>
      <c r="H74" s="132" t="str">
        <f t="array" aca="1" ref="H74" ca="1">IFERROR(INDEX('Summary '!$K$16:$K$35,SMALL(IF('Summary '!$K$16:$K$35&gt;0,ROW('Summary '!$K$16:$K$35)-ROW('Summary '!K$16)+1),ROWS('Summary '!I$2:'Summary '!I7))),"")</f>
        <v/>
      </c>
      <c r="I74" s="182" t="str">
        <f t="array" aca="1" ref="I74" ca="1">IFERROR(INDEX('Summary '!$G$16:$G$35,SMALL(IF('Summary '!$K$16:$K$35&gt;0,ROW('Summary '!$G$16:$G$35)-ROW('Summary '!G$16)+1),ROWS('Summary '!G$2:'Summary '!G7))),"")</f>
        <v/>
      </c>
      <c r="J74" s="182" t="str">
        <f t="array" aca="1" ref="J74" ca="1">IFERROR(INDEX('Summary '!$H$16:$H$35,SMALL(IF('Summary '!$K$16:$K$35&gt;0,ROW('Summary '!$H$16:$H$35)-ROW('Summary '!H$16)+1),ROWS('Summary '!H$2:'Summary '!H7))),"")</f>
        <v/>
      </c>
      <c r="K74" s="45"/>
      <c r="L74" s="293"/>
      <c r="M74" s="294"/>
      <c r="N74" s="221"/>
      <c r="O74" s="184" t="str">
        <f ca="1">IF(LEN(H74)&gt;0,IF(ISBLANK(N74),ROUND(IFERROR(VLOOKUP(I74,Stipends!$A$3:$B$17,2,)*H74,10000*H74),4),ROUND(N74,2)),"")</f>
        <v/>
      </c>
      <c r="P74" s="133" t="str">
        <f t="shared" ca="1" si="11"/>
        <v/>
      </c>
      <c r="Q74" s="134">
        <f ca="1">IFERROR(ROUND(IF(G74="Standard",VLOOKUP(I74,Stipends!$A$3:$F$13,4,FALSE),VLOOKUP(I74,Stipends!$A$3:$F$13,6,FALSE))*H74+S74,4),0)</f>
        <v>0</v>
      </c>
      <c r="R74" s="134">
        <f ca="1">IFERROR(ROUND(IF(G74="Standard",VLOOKUP(I74,Stipends!$A$3:$F$13,3,FALSE),VLOOKUP(I74,Stipends!$A$3:$F$13,5,FALSE))*H74+(IF(K74="Industry Co-Funded (AB)",(3000*H74),IF(K74="Industry Co-Funded (QC)",(4000*H74),0))),4),0)</f>
        <v>0</v>
      </c>
      <c r="S74" s="47"/>
      <c r="T74" s="134">
        <f t="shared" ca="1" si="12"/>
        <v>0</v>
      </c>
    </row>
    <row r="75" spans="1:16381" ht="24" customHeight="1">
      <c r="A75" s="8"/>
      <c r="B75" s="141" t="str">
        <f t="array" aca="1" ref="B75" ca="1">IFERROR(INDEX('Summary '!$B$16:$B$35,SMALL(IF('Summary '!$K$16:$K$35&gt;0,ROW('Summary '!$B$16:$B$35)-ROW('Summary '!B$16)+1),ROWS('Summary '!B$2:'Summary '!B8))),"")</f>
        <v/>
      </c>
      <c r="C75" s="141" t="str">
        <f t="array" aca="1" ref="C75" ca="1">IFERROR(INDEX('Summary '!$C$16:$C$35,SMALL(IF('Summary '!$K$16:$K$35&gt;0,ROW('Summary '!$C$16:$C$35)-ROW('Summary '!C$16)+1),ROWS('Summary '!C$2:'Summary '!C8))),"")</f>
        <v/>
      </c>
      <c r="D75" s="141" t="str">
        <f t="array" aca="1" ref="D75" ca="1">IFERROR(INDEX('Summary '!$D$16:$D$35,SMALL(IF('Summary '!$K$16:$K$35&gt;0,ROW('Summary '!$D$16:$D$35)-ROW('Summary '!D$16)+1),ROWS('Summary '!D$2:'Summary '!D8))),"")</f>
        <v/>
      </c>
      <c r="E75" s="130" t="str">
        <f t="array" aca="1" ref="E75" ca="1">IFERROR(INDEX('Summary '!$E$16:$E$35,SMALL(IF('Summary '!$K$16:$K$35&gt;0,ROW('Summary '!$E$16:$E$35)-ROW('Summary '!E$16)+1),ROWS('Summary '!D$2:'Summary '!D8))),"")</f>
        <v/>
      </c>
      <c r="F75" s="131" t="str">
        <f t="array" aca="1" ref="F75" ca="1">IFERROR(INDEX('Summary '!$F$16:$F$35,SMALL(IF('Summary '!$K$16:$K$35&gt;0,ROW('Summary '!$F$16:$F$35)-ROW('Summary '!F$16)+1),ROWS('Summary '!F$2:'Summary '!F8))),"")</f>
        <v/>
      </c>
      <c r="G75" s="131" t="str">
        <f ca="1">IF(LEN(H75)&gt;0,'Summary '!$J$3,"")</f>
        <v/>
      </c>
      <c r="H75" s="132" t="str">
        <f t="array" aca="1" ref="H75" ca="1">IFERROR(INDEX('Summary '!$K$16:$K$35,SMALL(IF('Summary '!$K$16:$K$35&gt;0,ROW('Summary '!$K$16:$K$35)-ROW('Summary '!K$16)+1),ROWS('Summary '!I$2:'Summary '!I8))),"")</f>
        <v/>
      </c>
      <c r="I75" s="182" t="str">
        <f t="array" aca="1" ref="I75" ca="1">IFERROR(INDEX('Summary '!$G$16:$G$35,SMALL(IF('Summary '!$K$16:$K$35&gt;0,ROW('Summary '!$G$16:$G$35)-ROW('Summary '!G$16)+1),ROWS('Summary '!G$2:'Summary '!G8))),"")</f>
        <v/>
      </c>
      <c r="J75" s="182" t="str">
        <f t="array" aca="1" ref="J75" ca="1">IFERROR(INDEX('Summary '!$H$16:$H$35,SMALL(IF('Summary '!$K$16:$K$35&gt;0,ROW('Summary '!$H$16:$H$35)-ROW('Summary '!H$16)+1),ROWS('Summary '!H$2:'Summary '!H8))),"")</f>
        <v/>
      </c>
      <c r="K75" s="45"/>
      <c r="L75" s="293"/>
      <c r="M75" s="294"/>
      <c r="N75" s="221"/>
      <c r="O75" s="184" t="str">
        <f ca="1">IF(LEN(H75)&gt;0,IF(ISBLANK(N75),ROUND(IFERROR(VLOOKUP(I75,Stipends!$A$3:$B$17,2,)*H75,10000*H75),4),ROUND(N75,2)),"")</f>
        <v/>
      </c>
      <c r="P75" s="133" t="str">
        <f t="shared" ca="1" si="11"/>
        <v/>
      </c>
      <c r="Q75" s="134">
        <f ca="1">IFERROR(ROUND(IF(G75="Standard",VLOOKUP(I75,Stipends!$A$3:$F$13,4,FALSE),VLOOKUP(I75,Stipends!$A$3:$F$13,6,FALSE))*H75+S75,4),0)</f>
        <v>0</v>
      </c>
      <c r="R75" s="134">
        <f ca="1">IFERROR(ROUND(IF(G75="Standard",VLOOKUP(I75,Stipends!$A$3:$F$13,3,FALSE),VLOOKUP(I75,Stipends!$A$3:$F$13,5,FALSE))*H75+(IF(K75="Industry Co-Funded (AB)",(3000*H75),IF(K75="Industry Co-Funded (QC)",(4000*H75),0))),4),0)</f>
        <v>0</v>
      </c>
      <c r="S75" s="47"/>
      <c r="T75" s="134">
        <f t="shared" ca="1" si="12"/>
        <v>0</v>
      </c>
    </row>
    <row r="76" spans="1:16381" ht="24" customHeight="1">
      <c r="A76" s="8"/>
      <c r="B76" s="141" t="str">
        <f t="array" aca="1" ref="B76" ca="1">IFERROR(INDEX('Summary '!$B$16:$B$35,SMALL(IF('Summary '!$K$16:$K$35&gt;0,ROW('Summary '!$B$16:$B$35)-ROW('Summary '!B$16)+1),ROWS('Summary '!B$2:'Summary '!B9))),"")</f>
        <v/>
      </c>
      <c r="C76" s="141" t="str">
        <f t="array" aca="1" ref="C76" ca="1">IFERROR(INDEX('Summary '!$C$16:$C$35,SMALL(IF('Summary '!$K$16:$K$35&gt;0,ROW('Summary '!$C$16:$C$35)-ROW('Summary '!C$16)+1),ROWS('Summary '!C$2:'Summary '!C9))),"")</f>
        <v/>
      </c>
      <c r="D76" s="141" t="str">
        <f t="array" aca="1" ref="D76" ca="1">IFERROR(INDEX('Summary '!$D$16:$D$35,SMALL(IF('Summary '!$K$16:$K$35&gt;0,ROW('Summary '!$D$16:$D$35)-ROW('Summary '!D$16)+1),ROWS('Summary '!D$2:'Summary '!D9))),"")</f>
        <v/>
      </c>
      <c r="E76" s="130" t="str">
        <f t="array" aca="1" ref="E76" ca="1">IFERROR(INDEX('Summary '!$E$16:$E$35,SMALL(IF('Summary '!$K$16:$K$35&gt;0,ROW('Summary '!$E$16:$E$35)-ROW('Summary '!E$16)+1),ROWS('Summary '!D$2:'Summary '!D9))),"")</f>
        <v/>
      </c>
      <c r="F76" s="131" t="str">
        <f t="array" aca="1" ref="F76" ca="1">IFERROR(INDEX('Summary '!$F$16:$F$35,SMALL(IF('Summary '!$K$16:$K$35&gt;0,ROW('Summary '!$F$16:$F$35)-ROW('Summary '!F$16)+1),ROWS('Summary '!F$2:'Summary '!F9))),"")</f>
        <v/>
      </c>
      <c r="G76" s="131" t="str">
        <f ca="1">IF(LEN(H76)&gt;0,'Summary '!$J$3,"")</f>
        <v/>
      </c>
      <c r="H76" s="132" t="str">
        <f t="array" aca="1" ref="H76" ca="1">IFERROR(INDEX('Summary '!$K$16:$K$35,SMALL(IF('Summary '!$K$16:$K$35&gt;0,ROW('Summary '!$K$16:$K$35)-ROW('Summary '!K$16)+1),ROWS('Summary '!I$2:'Summary '!I9))),"")</f>
        <v/>
      </c>
      <c r="I76" s="182" t="str">
        <f t="array" aca="1" ref="I76" ca="1">IFERROR(INDEX('Summary '!$G$16:$G$35,SMALL(IF('Summary '!$K$16:$K$35&gt;0,ROW('Summary '!$G$16:$G$35)-ROW('Summary '!G$16)+1),ROWS('Summary '!G$2:'Summary '!G9))),"")</f>
        <v/>
      </c>
      <c r="J76" s="182" t="str">
        <f t="array" aca="1" ref="J76" ca="1">IFERROR(INDEX('Summary '!$H$16:$H$35,SMALL(IF('Summary '!$K$16:$K$35&gt;0,ROW('Summary '!$H$16:$H$35)-ROW('Summary '!H$16)+1),ROWS('Summary '!H$2:'Summary '!H9))),"")</f>
        <v/>
      </c>
      <c r="K76" s="45"/>
      <c r="L76" s="293"/>
      <c r="M76" s="294"/>
      <c r="N76" s="221"/>
      <c r="O76" s="184" t="str">
        <f ca="1">IF(LEN(H76)&gt;0,IF(ISBLANK(N76),ROUND(IFERROR(VLOOKUP(I76,Stipends!$A$3:$B$17,2,)*H76,10000*H76),4),ROUND(N76,2)),"")</f>
        <v/>
      </c>
      <c r="P76" s="133" t="str">
        <f t="shared" ca="1" si="11"/>
        <v/>
      </c>
      <c r="Q76" s="134">
        <f ca="1">IFERROR(ROUND(IF(G76="Standard",VLOOKUP(I76,Stipends!$A$3:$F$13,4,FALSE),VLOOKUP(I76,Stipends!$A$3:$F$13,6,FALSE))*H76+S76,4),0)</f>
        <v>0</v>
      </c>
      <c r="R76" s="134">
        <f ca="1">IFERROR(ROUND(IF(G76="Standard",VLOOKUP(I76,Stipends!$A$3:$F$13,3,FALSE),VLOOKUP(I76,Stipends!$A$3:$F$13,5,FALSE))*H76+(IF(K76="Industry Co-Funded (AB)",(3000*H76),IF(K76="Industry Co-Funded (QC)",(4000*H76),0))),4),0)</f>
        <v>0</v>
      </c>
      <c r="S76" s="47"/>
      <c r="T76" s="134">
        <f t="shared" ca="1" si="12"/>
        <v>0</v>
      </c>
    </row>
    <row r="77" spans="1:16381" ht="24" customHeight="1">
      <c r="A77" s="8"/>
      <c r="B77" s="141" t="str">
        <f t="array" aca="1" ref="B77" ca="1">IFERROR(INDEX('Summary '!$B$16:$B$35,SMALL(IF('Summary '!$K$16:$K$35&gt;0,ROW('Summary '!$B$16:$B$35)-ROW('Summary '!B$16)+1),ROWS('Summary '!B$2:'Summary '!B10))),"")</f>
        <v/>
      </c>
      <c r="C77" s="141" t="str">
        <f t="array" aca="1" ref="C77" ca="1">IFERROR(INDEX('Summary '!$C$16:$C$35,SMALL(IF('Summary '!$K$16:$K$35&gt;0,ROW('Summary '!$C$16:$C$35)-ROW('Summary '!C$16)+1),ROWS('Summary '!C$2:'Summary '!C10))),"")</f>
        <v/>
      </c>
      <c r="D77" s="141" t="str">
        <f t="array" aca="1" ref="D77" ca="1">IFERROR(INDEX('Summary '!$D$16:$D$35,SMALL(IF('Summary '!$K$16:$K$35&gt;0,ROW('Summary '!$D$16:$D$35)-ROW('Summary '!D$16)+1),ROWS('Summary '!D$2:'Summary '!D10))),"")</f>
        <v/>
      </c>
      <c r="E77" s="130" t="str">
        <f t="array" aca="1" ref="E77" ca="1">IFERROR(INDEX('Summary '!$E$16:$E$35,SMALL(IF('Summary '!$K$16:$K$35&gt;0,ROW('Summary '!$E$16:$E$35)-ROW('Summary '!E$16)+1),ROWS('Summary '!D$2:'Summary '!D10))),"")</f>
        <v/>
      </c>
      <c r="F77" s="131" t="str">
        <f t="array" aca="1" ref="F77" ca="1">IFERROR(INDEX('Summary '!$F$16:$F$35,SMALL(IF('Summary '!$K$16:$K$35&gt;0,ROW('Summary '!$F$16:$F$35)-ROW('Summary '!F$16)+1),ROWS('Summary '!F$2:'Summary '!F10))),"")</f>
        <v/>
      </c>
      <c r="G77" s="131" t="str">
        <f ca="1">IF(LEN(H77)&gt;0,'Summary '!$J$3,"")</f>
        <v/>
      </c>
      <c r="H77" s="132" t="str">
        <f t="array" aca="1" ref="H77" ca="1">IFERROR(INDEX('Summary '!$K$16:$K$35,SMALL(IF('Summary '!$K$16:$K$35&gt;0,ROW('Summary '!$K$16:$K$35)-ROW('Summary '!K$16)+1),ROWS('Summary '!I$2:'Summary '!I10))),"")</f>
        <v/>
      </c>
      <c r="I77" s="182" t="str">
        <f t="array" aca="1" ref="I77" ca="1">IFERROR(INDEX('Summary '!$G$16:$G$35,SMALL(IF('Summary '!$K$16:$K$35&gt;0,ROW('Summary '!$G$16:$G$35)-ROW('Summary '!G$16)+1),ROWS('Summary '!G$2:'Summary '!G10))),"")</f>
        <v/>
      </c>
      <c r="J77" s="182" t="str">
        <f t="array" aca="1" ref="J77" ca="1">IFERROR(INDEX('Summary '!$H$16:$H$35,SMALL(IF('Summary '!$K$16:$K$35&gt;0,ROW('Summary '!$H$16:$H$35)-ROW('Summary '!H$16)+1),ROWS('Summary '!H$2:'Summary '!H10))),"")</f>
        <v/>
      </c>
      <c r="K77" s="45"/>
      <c r="L77" s="293"/>
      <c r="M77" s="294"/>
      <c r="N77" s="221"/>
      <c r="O77" s="184" t="str">
        <f ca="1">IF(LEN(H77)&gt;0,IF(ISBLANK(N77),ROUND(IFERROR(VLOOKUP(I77,Stipends!$A$3:$B$17,2,)*H77,10000*H77),4),ROUND(N77,2)),"")</f>
        <v/>
      </c>
      <c r="P77" s="133" t="str">
        <f t="shared" ca="1" si="11"/>
        <v/>
      </c>
      <c r="Q77" s="134">
        <f ca="1">IFERROR(ROUND(IF(G77="Standard",VLOOKUP(I77,Stipends!$A$3:$F$13,4,FALSE),VLOOKUP(I77,Stipends!$A$3:$F$13,6,FALSE))*H77+S77,4),0)</f>
        <v>0</v>
      </c>
      <c r="R77" s="134">
        <f ca="1">IFERROR(ROUND(IF(G77="Standard",VLOOKUP(I77,Stipends!$A$3:$F$13,3,FALSE),VLOOKUP(I77,Stipends!$A$3:$F$13,5,FALSE))*H77+(IF(K77="Industry Co-Funded (AB)",(3000*H77),IF(K77="Industry Co-Funded (QC)",(4000*H77),0))),4),0)</f>
        <v>0</v>
      </c>
      <c r="S77" s="47"/>
      <c r="T77" s="134">
        <f t="shared" ca="1" si="12"/>
        <v>0</v>
      </c>
    </row>
    <row r="78" spans="1:16381" ht="24" customHeight="1">
      <c r="A78" s="8"/>
      <c r="B78" s="141" t="str">
        <f t="array" aca="1" ref="B78" ca="1">IFERROR(INDEX('Summary '!$B$16:$B$35,SMALL(IF('Summary '!$K$16:$K$35&gt;0,ROW('Summary '!$B$16:$B$35)-ROW('Summary '!B$16)+1),ROWS('Summary '!B$2:'Summary '!B11))),"")</f>
        <v/>
      </c>
      <c r="C78" s="141" t="str">
        <f t="array" aca="1" ref="C78" ca="1">IFERROR(INDEX('Summary '!$C$16:$C$35,SMALL(IF('Summary '!$K$16:$K$35&gt;0,ROW('Summary '!$C$16:$C$35)-ROW('Summary '!C$16)+1),ROWS('Summary '!C$2:'Summary '!C11))),"")</f>
        <v/>
      </c>
      <c r="D78" s="141" t="str">
        <f t="array" aca="1" ref="D78" ca="1">IFERROR(INDEX('Summary '!$D$16:$D$35,SMALL(IF('Summary '!$K$16:$K$35&gt;0,ROW('Summary '!$D$16:$D$35)-ROW('Summary '!D$16)+1),ROWS('Summary '!D$2:'Summary '!D11))),"")</f>
        <v/>
      </c>
      <c r="E78" s="130" t="str">
        <f t="array" aca="1" ref="E78" ca="1">IFERROR(INDEX('Summary '!$E$16:$E$35,SMALL(IF('Summary '!$K$16:$K$35&gt;0,ROW('Summary '!$E$16:$E$35)-ROW('Summary '!E$16)+1),ROWS('Summary '!D$2:'Summary '!D11))),"")</f>
        <v/>
      </c>
      <c r="F78" s="131" t="str">
        <f t="array" aca="1" ref="F78" ca="1">IFERROR(INDEX('Summary '!$F$16:$F$35,SMALL(IF('Summary '!$K$16:$K$35&gt;0,ROW('Summary '!$F$16:$F$35)-ROW('Summary '!F$16)+1),ROWS('Summary '!F$2:'Summary '!F11))),"")</f>
        <v/>
      </c>
      <c r="G78" s="131" t="str">
        <f ca="1">IF(LEN(H78)&gt;0,'Summary '!$J$3,"")</f>
        <v/>
      </c>
      <c r="H78" s="132" t="str">
        <f t="array" aca="1" ref="H78" ca="1">IFERROR(INDEX('Summary '!$K$16:$K$35,SMALL(IF('Summary '!$K$16:$K$35&gt;0,ROW('Summary '!$K$16:$K$35)-ROW('Summary '!K$16)+1),ROWS('Summary '!I$2:'Summary '!I11))),"")</f>
        <v/>
      </c>
      <c r="I78" s="182" t="str">
        <f t="array" aca="1" ref="I78" ca="1">IFERROR(INDEX('Summary '!$G$16:$G$35,SMALL(IF('Summary '!$K$16:$K$35&gt;0,ROW('Summary '!$G$16:$G$35)-ROW('Summary '!G$16)+1),ROWS('Summary '!G$2:'Summary '!G11))),"")</f>
        <v/>
      </c>
      <c r="J78" s="182" t="str">
        <f t="array" aca="1" ref="J78" ca="1">IFERROR(INDEX('Summary '!$H$16:$H$35,SMALL(IF('Summary '!$K$16:$K$35&gt;0,ROW('Summary '!$H$16:$H$35)-ROW('Summary '!H$16)+1),ROWS('Summary '!H$2:'Summary '!H11))),"")</f>
        <v/>
      </c>
      <c r="K78" s="45"/>
      <c r="L78" s="293"/>
      <c r="M78" s="294"/>
      <c r="N78" s="221"/>
      <c r="O78" s="184" t="str">
        <f ca="1">IF(LEN(H78)&gt;0,IF(ISBLANK(N78),ROUND(IFERROR(VLOOKUP(I78,Stipends!$A$3:$B$17,2,)*H78,10000*H78),4),ROUND(N78,2)),"")</f>
        <v/>
      </c>
      <c r="P78" s="133" t="str">
        <f t="shared" ca="1" si="11"/>
        <v/>
      </c>
      <c r="Q78" s="134">
        <f ca="1">IFERROR(ROUND(IF(G78="Standard",VLOOKUP(I78,Stipends!$A$3:$F$13,4,FALSE),VLOOKUP(I78,Stipends!$A$3:$F$13,6,FALSE))*H78+S78,4),0)</f>
        <v>0</v>
      </c>
      <c r="R78" s="134">
        <f ca="1">IFERROR(ROUND(IF(G78="Standard",VLOOKUP(I78,Stipends!$A$3:$F$13,3,FALSE),VLOOKUP(I78,Stipends!$A$3:$F$13,5,FALSE))*H78+(IF(K78="Industry Co-Funded (AB)",(3000*H78),IF(K78="Industry Co-Funded (QC)",(4000*H78),0))),4),0)</f>
        <v>0</v>
      </c>
      <c r="S78" s="47"/>
      <c r="T78" s="134">
        <f t="shared" ca="1" si="12"/>
        <v>0</v>
      </c>
    </row>
    <row r="79" spans="1:16381" ht="24" customHeight="1">
      <c r="A79" s="8"/>
      <c r="B79" s="141" t="str">
        <f t="array" aca="1" ref="B79" ca="1">IFERROR(INDEX('Summary '!$B$16:$B$35,SMALL(IF('Summary '!$K$16:$K$35&gt;0,ROW('Summary '!$B$16:$B$35)-ROW('Summary '!B$16)+1),ROWS('Summary '!B$2:'Summary '!B12))),"")</f>
        <v/>
      </c>
      <c r="C79" s="141" t="str">
        <f t="array" aca="1" ref="C79" ca="1">IFERROR(INDEX('Summary '!$C$16:$C$35,SMALL(IF('Summary '!$K$16:$K$35&gt;0,ROW('Summary '!$C$16:$C$35)-ROW('Summary '!C$16)+1),ROWS('Summary '!C$2:'Summary '!C12))),"")</f>
        <v/>
      </c>
      <c r="D79" s="141" t="str">
        <f t="array" aca="1" ref="D79" ca="1">IFERROR(INDEX('Summary '!$D$16:$D$35,SMALL(IF('Summary '!$K$16:$K$35&gt;0,ROW('Summary '!$D$16:$D$35)-ROW('Summary '!D$16)+1),ROWS('Summary '!D$2:'Summary '!D12))),"")</f>
        <v/>
      </c>
      <c r="E79" s="130" t="str">
        <f t="array" aca="1" ref="E79" ca="1">IFERROR(INDEX('Summary '!$E$16:$E$35,SMALL(IF('Summary '!$K$16:$K$35&gt;0,ROW('Summary '!$E$16:$E$35)-ROW('Summary '!E$16)+1),ROWS('Summary '!D$2:'Summary '!D12))),"")</f>
        <v/>
      </c>
      <c r="F79" s="131" t="str">
        <f t="array" aca="1" ref="F79" ca="1">IFERROR(INDEX('Summary '!$F$16:$F$35,SMALL(IF('Summary '!$K$16:$K$35&gt;0,ROW('Summary '!$F$16:$F$35)-ROW('Summary '!F$16)+1),ROWS('Summary '!F$2:'Summary '!F12))),"")</f>
        <v/>
      </c>
      <c r="G79" s="131" t="str">
        <f ca="1">IF(LEN(H79)&gt;0,'Summary '!$J$3,"")</f>
        <v/>
      </c>
      <c r="H79" s="132" t="str">
        <f t="array" aca="1" ref="H79" ca="1">IFERROR(INDEX('Summary '!$K$16:$K$35,SMALL(IF('Summary '!$K$16:$K$35&gt;0,ROW('Summary '!$K$16:$K$35)-ROW('Summary '!K$16)+1),ROWS('Summary '!I$2:'Summary '!I12))),"")</f>
        <v/>
      </c>
      <c r="I79" s="182" t="str">
        <f t="array" aca="1" ref="I79" ca="1">IFERROR(INDEX('Summary '!$G$16:$G$35,SMALL(IF('Summary '!$K$16:$K$35&gt;0,ROW('Summary '!$G$16:$G$35)-ROW('Summary '!G$16)+1),ROWS('Summary '!G$2:'Summary '!G12))),"")</f>
        <v/>
      </c>
      <c r="J79" s="182" t="str">
        <f t="array" aca="1" ref="J79" ca="1">IFERROR(INDEX('Summary '!$H$16:$H$35,SMALL(IF('Summary '!$K$16:$K$35&gt;0,ROW('Summary '!$H$16:$H$35)-ROW('Summary '!H$16)+1),ROWS('Summary '!H$2:'Summary '!H12))),"")</f>
        <v/>
      </c>
      <c r="K79" s="45"/>
      <c r="L79" s="293"/>
      <c r="M79" s="294"/>
      <c r="N79" s="221"/>
      <c r="O79" s="184" t="str">
        <f ca="1">IF(LEN(H79)&gt;0,IF(ISBLANK(N79),ROUND(IFERROR(VLOOKUP(I79,Stipends!$A$3:$B$17,2,)*H79,10000*H79),4),ROUND(N79,2)),"")</f>
        <v/>
      </c>
      <c r="P79" s="133" t="str">
        <f t="shared" ca="1" si="11"/>
        <v/>
      </c>
      <c r="Q79" s="134">
        <f ca="1">IFERROR(ROUND(IF(G79="Standard",VLOOKUP(I79,Stipends!$A$3:$F$13,4,FALSE),VLOOKUP(I79,Stipends!$A$3:$F$13,6,FALSE))*H79+S79,4),0)</f>
        <v>0</v>
      </c>
      <c r="R79" s="134">
        <f ca="1">IFERROR(ROUND(IF(G79="Standard",VLOOKUP(I79,Stipends!$A$3:$F$13,3,FALSE),VLOOKUP(I79,Stipends!$A$3:$F$13,5,FALSE))*H79+(IF(K79="Industry Co-Funded (AB)",(3000*H79),IF(K79="Industry Co-Funded (QC)",(4000*H79),0))),4),0)</f>
        <v>0</v>
      </c>
      <c r="S79" s="47"/>
      <c r="T79" s="134">
        <f t="shared" ca="1" si="12"/>
        <v>0</v>
      </c>
    </row>
    <row r="80" spans="1:16381" ht="24" customHeight="1">
      <c r="A80" s="8"/>
      <c r="B80" s="141" t="str">
        <f t="array" aca="1" ref="B80" ca="1">IFERROR(INDEX('Summary '!$B$16:$B$35,SMALL(IF('Summary '!$K$16:$K$35&gt;0,ROW('Summary '!$B$16:$B$35)-ROW('Summary '!B$16)+1),ROWS('Summary '!B$2:'Summary '!B13))),"")</f>
        <v/>
      </c>
      <c r="C80" s="141" t="str">
        <f t="array" aca="1" ref="C80" ca="1">IFERROR(INDEX('Summary '!$C$16:$C$35,SMALL(IF('Summary '!$K$16:$K$35&gt;0,ROW('Summary '!$C$16:$C$35)-ROW('Summary '!C$16)+1),ROWS('Summary '!C$2:'Summary '!C13))),"")</f>
        <v/>
      </c>
      <c r="D80" s="141" t="str">
        <f t="array" aca="1" ref="D80" ca="1">IFERROR(INDEX('Summary '!$D$16:$D$35,SMALL(IF('Summary '!$K$16:$K$35&gt;0,ROW('Summary '!$D$16:$D$35)-ROW('Summary '!D$16)+1),ROWS('Summary '!D$2:'Summary '!D13))),"")</f>
        <v/>
      </c>
      <c r="E80" s="130" t="str">
        <f t="array" aca="1" ref="E80" ca="1">IFERROR(INDEX('Summary '!$E$16:$E$35,SMALL(IF('Summary '!$K$16:$K$35&gt;0,ROW('Summary '!$E$16:$E$35)-ROW('Summary '!E$16)+1),ROWS('Summary '!D$2:'Summary '!D13))),"")</f>
        <v/>
      </c>
      <c r="F80" s="131" t="str">
        <f t="array" aca="1" ref="F80" ca="1">IFERROR(INDEX('Summary '!$F$16:$F$35,SMALL(IF('Summary '!$K$16:$K$35&gt;0,ROW('Summary '!$F$16:$F$35)-ROW('Summary '!F$16)+1),ROWS('Summary '!F$2:'Summary '!F13))),"")</f>
        <v/>
      </c>
      <c r="G80" s="131" t="str">
        <f ca="1">IF(LEN(H80)&gt;0,'Summary '!$J$3,"")</f>
        <v/>
      </c>
      <c r="H80" s="132" t="str">
        <f t="array" aca="1" ref="H80" ca="1">IFERROR(INDEX('Summary '!$K$16:$K$35,SMALL(IF('Summary '!$K$16:$K$35&gt;0,ROW('Summary '!$K$16:$K$35)-ROW('Summary '!K$16)+1),ROWS('Summary '!I$2:'Summary '!I13))),"")</f>
        <v/>
      </c>
      <c r="I80" s="182" t="str">
        <f t="array" aca="1" ref="I80" ca="1">IFERROR(INDEX('Summary '!$G$16:$G$35,SMALL(IF('Summary '!$K$16:$K$35&gt;0,ROW('Summary '!$G$16:$G$35)-ROW('Summary '!G$16)+1),ROWS('Summary '!G$2:'Summary '!G13))),"")</f>
        <v/>
      </c>
      <c r="J80" s="182" t="str">
        <f t="array" aca="1" ref="J80" ca="1">IFERROR(INDEX('Summary '!$H$16:$H$35,SMALL(IF('Summary '!$K$16:$K$35&gt;0,ROW('Summary '!$H$16:$H$35)-ROW('Summary '!H$16)+1),ROWS('Summary '!H$2:'Summary '!H13))),"")</f>
        <v/>
      </c>
      <c r="K80" s="45"/>
      <c r="L80" s="293"/>
      <c r="M80" s="294"/>
      <c r="N80" s="221"/>
      <c r="O80" s="184" t="str">
        <f ca="1">IF(LEN(H80)&gt;0,IF(ISBLANK(N80),ROUND(IFERROR(VLOOKUP(I80,Stipends!$A$3:$B$17,2,)*H80,10000*H80),4),ROUND(N80,2)),"")</f>
        <v/>
      </c>
      <c r="P80" s="133" t="str">
        <f t="shared" ca="1" si="11"/>
        <v/>
      </c>
      <c r="Q80" s="134">
        <f ca="1">IFERROR(ROUND(IF(G80="Standard",VLOOKUP(I80,Stipends!$A$3:$F$13,4,FALSE),VLOOKUP(I80,Stipends!$A$3:$F$13,6,FALSE))*H80+S80,4),0)</f>
        <v>0</v>
      </c>
      <c r="R80" s="134">
        <f ca="1">IFERROR(ROUND(IF(G80="Standard",VLOOKUP(I80,Stipends!$A$3:$F$13,3,FALSE),VLOOKUP(I80,Stipends!$A$3:$F$13,5,FALSE))*H80+(IF(K80="Industry Co-Funded (AB)",(3000*H80),IF(K80="Industry Co-Funded (QC)",(4000*H80),0))),4),0)</f>
        <v>0</v>
      </c>
      <c r="S80" s="47"/>
      <c r="T80" s="134">
        <f t="shared" ca="1" si="12"/>
        <v>0</v>
      </c>
    </row>
    <row r="81" spans="1:20" ht="24" customHeight="1">
      <c r="A81" s="8"/>
      <c r="B81" s="141" t="str">
        <f t="array" aca="1" ref="B81" ca="1">IFERROR(INDEX('Summary '!$B$16:$B$35,SMALL(IF('Summary '!$K$16:$K$35&gt;0,ROW('Summary '!$B$16:$B$35)-ROW('Summary '!B$16)+1),ROWS('Summary '!B$2:'Summary '!B14))),"")</f>
        <v/>
      </c>
      <c r="C81" s="141" t="str">
        <f t="array" aca="1" ref="C81" ca="1">IFERROR(INDEX('Summary '!$C$16:$C$35,SMALL(IF('Summary '!$K$16:$K$35&gt;0,ROW('Summary '!$C$16:$C$35)-ROW('Summary '!C$16)+1),ROWS('Summary '!C$2:'Summary '!C14))),"")</f>
        <v/>
      </c>
      <c r="D81" s="141" t="str">
        <f t="array" aca="1" ref="D81" ca="1">IFERROR(INDEX('Summary '!$D$16:$D$35,SMALL(IF('Summary '!$K$16:$K$35&gt;0,ROW('Summary '!$D$16:$D$35)-ROW('Summary '!D$16)+1),ROWS('Summary '!D$2:'Summary '!D14))),"")</f>
        <v/>
      </c>
      <c r="E81" s="130" t="str">
        <f t="array" aca="1" ref="E81" ca="1">IFERROR(INDEX('Summary '!$E$16:$E$35,SMALL(IF('Summary '!$K$16:$K$35&gt;0,ROW('Summary '!$E$16:$E$35)-ROW('Summary '!E$16)+1),ROWS('Summary '!D$2:'Summary '!D14))),"")</f>
        <v/>
      </c>
      <c r="F81" s="131" t="str">
        <f t="array" aca="1" ref="F81" ca="1">IFERROR(INDEX('Summary '!$F$16:$F$35,SMALL(IF('Summary '!$K$16:$K$35&gt;0,ROW('Summary '!$F$16:$F$35)-ROW('Summary '!F$16)+1),ROWS('Summary '!F$2:'Summary '!F14))),"")</f>
        <v/>
      </c>
      <c r="G81" s="131" t="str">
        <f ca="1">IF(LEN(H81)&gt;0,'Summary '!$J$3,"")</f>
        <v/>
      </c>
      <c r="H81" s="132" t="str">
        <f t="array" aca="1" ref="H81" ca="1">IFERROR(INDEX('Summary '!$K$16:$K$35,SMALL(IF('Summary '!$K$16:$K$35&gt;0,ROW('Summary '!$K$16:$K$35)-ROW('Summary '!K$16)+1),ROWS('Summary '!I$2:'Summary '!J14))),"")</f>
        <v/>
      </c>
      <c r="I81" s="182" t="str">
        <f t="array" aca="1" ref="I81" ca="1">IFERROR(INDEX('Summary '!$G$16:$G$35,SMALL(IF('Summary '!$K$16:$K$35&gt;0,ROW('Summary '!$G$16:$G$35)-ROW('Summary '!G$16)+1),ROWS('Summary '!G$2:'Summary '!G14))),"")</f>
        <v/>
      </c>
      <c r="J81" s="182" t="str">
        <f t="array" aca="1" ref="J81" ca="1">IFERROR(INDEX('Summary '!$H$16:$H$35,SMALL(IF('Summary '!$K$16:$K$35&gt;0,ROW('Summary '!$H$16:$H$35)-ROW('Summary '!H$16)+1),ROWS('Summary '!H$2:'Summary '!H14))),"")</f>
        <v/>
      </c>
      <c r="K81" s="45"/>
      <c r="L81" s="293"/>
      <c r="M81" s="294"/>
      <c r="N81" s="221"/>
      <c r="O81" s="184" t="str">
        <f ca="1">IF(LEN(H81)&gt;0,IF(ISBLANK(N81),ROUND(IFERROR(VLOOKUP(I81,Stipends!$A$3:$B$17,2,)*H81,10000*H81),4),ROUND(N81,2)),"")</f>
        <v/>
      </c>
      <c r="P81" s="133" t="str">
        <f t="shared" ca="1" si="11"/>
        <v/>
      </c>
      <c r="Q81" s="134">
        <f ca="1">IFERROR(ROUND(IF(G81="Standard",VLOOKUP(I81,Stipends!$A$3:$F$13,4,FALSE),VLOOKUP(I81,Stipends!$A$3:$F$13,6,FALSE))*H81+S81,4),0)</f>
        <v>0</v>
      </c>
      <c r="R81" s="134">
        <f ca="1">IFERROR(ROUND(IF(G81="Standard",VLOOKUP(I81,Stipends!$A$3:$F$13,3,FALSE),VLOOKUP(I81,Stipends!$A$3:$F$13,5,FALSE))*H81+(IF(K81="Industry Co-Funded (AB)",(3000*H81),IF(K81="Industry Co-Funded (QC)",(4000*H81),0))),4),0)</f>
        <v>0</v>
      </c>
      <c r="S81" s="47"/>
      <c r="T81" s="134">
        <f t="shared" ca="1" si="12"/>
        <v>0</v>
      </c>
    </row>
    <row r="82" spans="1:20" ht="24" customHeight="1">
      <c r="A82" s="8"/>
      <c r="B82" s="141" t="str">
        <f t="array" aca="1" ref="B82" ca="1">IFERROR(INDEX('Summary '!$B$16:$B$35,SMALL(IF('Summary '!$K$16:$K$35&gt;0,ROW('Summary '!$B$16:$B$35)-ROW('Summary '!B$16)+1),ROWS('Summary '!B$2:'Summary '!B15))),"")</f>
        <v/>
      </c>
      <c r="C82" s="141" t="str">
        <f t="array" aca="1" ref="C82" ca="1">IFERROR(INDEX('Summary '!$C$16:$C$35,SMALL(IF('Summary '!$K$16:$K$35&gt;0,ROW('Summary '!$C$16:$C$35)-ROW('Summary '!C$16)+1),ROWS('Summary '!C$2:'Summary '!C15))),"")</f>
        <v/>
      </c>
      <c r="D82" s="141" t="str">
        <f t="array" aca="1" ref="D82" ca="1">IFERROR(INDEX('Summary '!$D$16:$D$35,SMALL(IF('Summary '!$K$16:$K$35&gt;0,ROW('Summary '!$D$16:$D$35)-ROW('Summary '!D$16)+1),ROWS('Summary '!D$2:'Summary '!D15))),"")</f>
        <v/>
      </c>
      <c r="E82" s="130" t="str">
        <f t="array" aca="1" ref="E82" ca="1">IFERROR(INDEX('Summary '!$E$16:$E$35,SMALL(IF('Summary '!$K$16:$K$35&gt;0,ROW('Summary '!$E$16:$E$35)-ROW('Summary '!E$16)+1),ROWS('Summary '!D$2:'Summary '!D15))),"")</f>
        <v/>
      </c>
      <c r="F82" s="131" t="str">
        <f t="array" aca="1" ref="F82" ca="1">IFERROR(INDEX('Summary '!$F$16:$F$35,SMALL(IF('Summary '!$K$16:$K$35&gt;0,ROW('Summary '!$F$16:$F$35)-ROW('Summary '!F$16)+1),ROWS('Summary '!F$2:'Summary '!F15))),"")</f>
        <v/>
      </c>
      <c r="G82" s="131" t="str">
        <f ca="1">IF(LEN(H82)&gt;0,'Summary '!$J$3,"")</f>
        <v/>
      </c>
      <c r="H82" s="132" t="str">
        <f t="array" aca="1" ref="H82" ca="1">IFERROR(INDEX('Summary '!$K$16:$K$35,SMALL(IF('Summary '!$K$16:$K$35&gt;0,ROW('Summary '!$K$16:$K$35)-ROW('Summary '!K$16)+1),ROWS('Summary '!I$2:'Summary '!J15))),"")</f>
        <v/>
      </c>
      <c r="I82" s="182" t="str">
        <f t="array" aca="1" ref="I82" ca="1">IFERROR(INDEX('Summary '!$G$16:$G$35,SMALL(IF('Summary '!$K$16:$K$35&gt;0,ROW('Summary '!$G$16:$G$35)-ROW('Summary '!G$16)+1),ROWS('Summary '!G$2:'Summary '!G15))),"")</f>
        <v/>
      </c>
      <c r="J82" s="182" t="str">
        <f t="array" aca="1" ref="J82" ca="1">IFERROR(INDEX('Summary '!$H$16:$H$35,SMALL(IF('Summary '!$K$16:$K$35&gt;0,ROW('Summary '!$H$16:$H$35)-ROW('Summary '!H$16)+1),ROWS('Summary '!H$2:'Summary '!H15))),"")</f>
        <v/>
      </c>
      <c r="K82" s="45"/>
      <c r="L82" s="293"/>
      <c r="M82" s="294"/>
      <c r="N82" s="221"/>
      <c r="O82" s="184" t="str">
        <f ca="1">IF(LEN(H82)&gt;0,IF(ISBLANK(N82),ROUND(IFERROR(VLOOKUP(I82,Stipends!$A$3:$B$17,2,)*H82,10000*H82),4),ROUND(N82,2)),"")</f>
        <v/>
      </c>
      <c r="P82" s="133" t="str">
        <f t="shared" ca="1" si="11"/>
        <v/>
      </c>
      <c r="Q82" s="134">
        <f ca="1">IFERROR(ROUND(IF(G82="Standard",VLOOKUP(I82,Stipends!$A$3:$F$13,4,FALSE),VLOOKUP(I82,Stipends!$A$3:$F$13,6,FALSE))*H82+S82,4),0)</f>
        <v>0</v>
      </c>
      <c r="R82" s="134">
        <f ca="1">IFERROR(ROUND(IF(G82="Standard",VLOOKUP(I82,Stipends!$A$3:$F$13,3,FALSE),VLOOKUP(I82,Stipends!$A$3:$F$13,5,FALSE))*H82+(IF(K82="Industry Co-Funded (AB)",(3000*H82),IF(K82="Industry Co-Funded (QC)",(4000*H82),0))),4),0)</f>
        <v>0</v>
      </c>
      <c r="S82" s="47"/>
      <c r="T82" s="134">
        <f t="shared" ca="1" si="12"/>
        <v>0</v>
      </c>
    </row>
    <row r="83" spans="1:20" ht="24" customHeight="1">
      <c r="A83" s="8"/>
      <c r="B83" s="141" t="str">
        <f t="array" aca="1" ref="B83" ca="1">IFERROR(INDEX('Summary '!$B$16:$B$35,SMALL(IF('Summary '!$K$16:$K$35&gt;0,ROW('Summary '!$B$16:$B$35)-ROW('Summary '!B$16)+1),ROWS('Summary '!B$2:'Summary '!B16))),"")</f>
        <v/>
      </c>
      <c r="C83" s="141" t="str">
        <f t="array" aca="1" ref="C83" ca="1">IFERROR(INDEX('Summary '!$C$16:$C$35,SMALL(IF('Summary '!$K$16:$K$35&gt;0,ROW('Summary '!$C$16:$C$35)-ROW('Summary '!C$16)+1),ROWS('Summary '!C$2:'Summary '!C16))),"")</f>
        <v/>
      </c>
      <c r="D83" s="141" t="str">
        <f t="array" aca="1" ref="D83" ca="1">IFERROR(INDEX('Summary '!$D$16:$D$35,SMALL(IF('Summary '!$K$16:$K$35&gt;0,ROW('Summary '!$D$16:$D$35)-ROW('Summary '!D$16)+1),ROWS('Summary '!D$2:'Summary '!D16))),"")</f>
        <v/>
      </c>
      <c r="E83" s="130" t="str">
        <f t="array" aca="1" ref="E83" ca="1">IFERROR(INDEX('Summary '!$E$16:$E$35,SMALL(IF('Summary '!$K$16:$K$35&gt;0,ROW('Summary '!$E$16:$E$35)-ROW('Summary '!E$16)+1),ROWS('Summary '!D$2:'Summary '!D16))),"")</f>
        <v/>
      </c>
      <c r="F83" s="131" t="str">
        <f t="array" aca="1" ref="F83" ca="1">IFERROR(INDEX('Summary '!$F$16:$F$35,SMALL(IF('Summary '!$K$16:$K$35&gt;0,ROW('Summary '!$F$16:$F$35)-ROW('Summary '!F$16)+1),ROWS('Summary '!F$2:'Summary '!F16))),"")</f>
        <v/>
      </c>
      <c r="G83" s="131" t="str">
        <f ca="1">IF(LEN(H83)&gt;0,'Summary '!$J$3,"")</f>
        <v/>
      </c>
      <c r="H83" s="132" t="str">
        <f t="array" aca="1" ref="H83" ca="1">IFERROR(INDEX('Summary '!$K$16:$K$35,SMALL(IF('Summary '!$K$16:$K$35&gt;0,ROW('Summary '!$K$16:$K$35)-ROW('Summary '!K$16)+1),ROWS('Summary '!I$2:'Summary '!J16))),"")</f>
        <v/>
      </c>
      <c r="I83" s="182" t="str">
        <f t="array" aca="1" ref="I83" ca="1">IFERROR(INDEX('Summary '!$G$16:$G$35,SMALL(IF('Summary '!$K$16:$K$35&gt;0,ROW('Summary '!$G$16:$G$35)-ROW('Summary '!G$16)+1),ROWS('Summary '!G$2:'Summary '!G16))),"")</f>
        <v/>
      </c>
      <c r="J83" s="182" t="str">
        <f t="array" aca="1" ref="J83" ca="1">IFERROR(INDEX('Summary '!$H$16:$H$35,SMALL(IF('Summary '!$K$16:$K$35&gt;0,ROW('Summary '!$H$16:$H$35)-ROW('Summary '!H$16)+1),ROWS('Summary '!H$2:'Summary '!H16))),"")</f>
        <v/>
      </c>
      <c r="K83" s="45"/>
      <c r="L83" s="293"/>
      <c r="M83" s="294"/>
      <c r="N83" s="221"/>
      <c r="O83" s="184" t="str">
        <f ca="1">IF(LEN(H83)&gt;0,IF(ISBLANK(N83),ROUND(IFERROR(VLOOKUP(I83,Stipends!$A$3:$B$17,2,)*H83,10000*H83),4),ROUND(N83,2)),"")</f>
        <v/>
      </c>
      <c r="P83" s="133" t="str">
        <f t="shared" ca="1" si="11"/>
        <v/>
      </c>
      <c r="Q83" s="134">
        <f ca="1">IFERROR(ROUND(IF(G83="Standard",VLOOKUP(I83,Stipends!$A$3:$F$13,4,FALSE),VLOOKUP(I83,Stipends!$A$3:$F$13,6,FALSE))*H83+S83,4),0)</f>
        <v>0</v>
      </c>
      <c r="R83" s="134">
        <f ca="1">IFERROR(ROUND(IF(G83="Standard",VLOOKUP(I83,Stipends!$A$3:$F$13,3,FALSE),VLOOKUP(I83,Stipends!$A$3:$F$13,5,FALSE))*H83+(IF(K83="Industry Co-Funded (AB)",(3000*H83),IF(K83="Industry Co-Funded (QC)",(4000*H83),0))),4),0)</f>
        <v>0</v>
      </c>
      <c r="S83" s="47"/>
      <c r="T83" s="134">
        <f t="shared" ca="1" si="12"/>
        <v>0</v>
      </c>
    </row>
    <row r="84" spans="1:20" ht="24" customHeight="1">
      <c r="A84" s="8"/>
      <c r="B84" s="141" t="str">
        <f t="array" aca="1" ref="B84" ca="1">IFERROR(INDEX('Summary '!$B$16:$B$35,SMALL(IF('Summary '!$K$16:$K$35&gt;0,ROW('Summary '!$B$16:$B$35)-ROW('Summary '!B$16)+1),ROWS('Summary '!B$2:'Summary '!B17))),"")</f>
        <v/>
      </c>
      <c r="C84" s="141" t="str">
        <f t="array" aca="1" ref="C84" ca="1">IFERROR(INDEX('Summary '!$C$16:$C$35,SMALL(IF('Summary '!$K$16:$K$35&gt;0,ROW('Summary '!$C$16:$C$35)-ROW('Summary '!C$16)+1),ROWS('Summary '!C$2:'Summary '!C17))),"")</f>
        <v/>
      </c>
      <c r="D84" s="141" t="str">
        <f t="array" aca="1" ref="D84" ca="1">IFERROR(INDEX('Summary '!$D$16:$D$35,SMALL(IF('Summary '!$K$16:$K$35&gt;0,ROW('Summary '!$D$16:$D$35)-ROW('Summary '!D$16)+1),ROWS('Summary '!D$2:'Summary '!D17))),"")</f>
        <v/>
      </c>
      <c r="E84" s="130" t="str">
        <f t="array" aca="1" ref="E84" ca="1">IFERROR(INDEX('Summary '!$E$16:$E$35,SMALL(IF('Summary '!$K$16:$K$35&gt;0,ROW('Summary '!$E$16:$E$35)-ROW('Summary '!E$16)+1),ROWS('Summary '!D$2:'Summary '!D17))),"")</f>
        <v/>
      </c>
      <c r="F84" s="131" t="str">
        <f t="array" aca="1" ref="F84" ca="1">IFERROR(INDEX('Summary '!$F$16:$F$35,SMALL(IF('Summary '!$K$16:$K$35&gt;0,ROW('Summary '!$F$16:$F$35)-ROW('Summary '!F$16)+1),ROWS('Summary '!F$2:'Summary '!F17))),"")</f>
        <v/>
      </c>
      <c r="G84" s="131" t="str">
        <f ca="1">IF(LEN(H84)&gt;0,'Summary '!$J$3,"")</f>
        <v/>
      </c>
      <c r="H84" s="132" t="str">
        <f t="array" aca="1" ref="H84" ca="1">IFERROR(INDEX('Summary '!$K$16:$K$35,SMALL(IF('Summary '!$K$16:$K$35&gt;0,ROW('Summary '!$K$16:$K$35)-ROW('Summary '!K$16)+1),ROWS('Summary '!I$2:'Summary '!J17))),"")</f>
        <v/>
      </c>
      <c r="I84" s="182" t="str">
        <f t="array" aca="1" ref="I84" ca="1">IFERROR(INDEX('Summary '!$G$16:$G$35,SMALL(IF('Summary '!$K$16:$K$35&gt;0,ROW('Summary '!$G$16:$G$35)-ROW('Summary '!G$16)+1),ROWS('Summary '!G$2:'Summary '!G17))),"")</f>
        <v/>
      </c>
      <c r="J84" s="182" t="str">
        <f t="array" aca="1" ref="J84" ca="1">IFERROR(INDEX('Summary '!$H$16:$H$35,SMALL(IF('Summary '!$K$16:$K$35&gt;0,ROW('Summary '!$H$16:$H$35)-ROW('Summary '!H$16)+1),ROWS('Summary '!H$2:'Summary '!H17))),"")</f>
        <v/>
      </c>
      <c r="K84" s="45"/>
      <c r="L84" s="293"/>
      <c r="M84" s="294"/>
      <c r="N84" s="221"/>
      <c r="O84" s="184" t="str">
        <f ca="1">IF(LEN(H84)&gt;0,IF(ISBLANK(N84),ROUND(IFERROR(VLOOKUP(I84,Stipends!$A$3:$B$17,2,)*H84,10000*H84),4),ROUND(N84,2)),"")</f>
        <v/>
      </c>
      <c r="P84" s="133" t="str">
        <f t="shared" ca="1" si="11"/>
        <v/>
      </c>
      <c r="Q84" s="134">
        <f ca="1">IFERROR(ROUND(IF(G84="Standard",VLOOKUP(I84,Stipends!$A$3:$F$13,4,FALSE),VLOOKUP(I84,Stipends!$A$3:$F$13,6,FALSE))*H84+S84,4),0)</f>
        <v>0</v>
      </c>
      <c r="R84" s="134">
        <f ca="1">IFERROR(ROUND(IF(G84="Standard",VLOOKUP(I84,Stipends!$A$3:$F$13,3,FALSE),VLOOKUP(I84,Stipends!$A$3:$F$13,5,FALSE))*H84+(IF(K84="Industry Co-Funded (AB)",(3000*H84),IF(K84="Industry Co-Funded (QC)",(4000*H84),0))),4),0)</f>
        <v>0</v>
      </c>
      <c r="S84" s="47"/>
      <c r="T84" s="134">
        <f t="shared" ca="1" si="12"/>
        <v>0</v>
      </c>
    </row>
    <row r="85" spans="1:20" ht="24" customHeight="1">
      <c r="A85" s="8"/>
      <c r="B85" s="141" t="str">
        <f t="array" aca="1" ref="B85" ca="1">IFERROR(INDEX('Summary '!$B$16:$B$35,SMALL(IF('Summary '!$K$16:$K$35&gt;0,ROW('Summary '!$B$16:$B$35)-ROW('Summary '!B$16)+1),ROWS('Summary '!B$2:'Summary '!B18))),"")</f>
        <v/>
      </c>
      <c r="C85" s="141" t="str">
        <f t="array" aca="1" ref="C85" ca="1">IFERROR(INDEX('Summary '!$C$16:$C$35,SMALL(IF('Summary '!$K$16:$K$35&gt;0,ROW('Summary '!$C$16:$C$35)-ROW('Summary '!C$16)+1),ROWS('Summary '!C$2:'Summary '!C18))),"")</f>
        <v/>
      </c>
      <c r="D85" s="141" t="str">
        <f t="array" aca="1" ref="D85" ca="1">IFERROR(INDEX('Summary '!$D$16:$D$35,SMALL(IF('Summary '!$K$16:$K$35&gt;0,ROW('Summary '!$D$16:$D$35)-ROW('Summary '!D$16)+1),ROWS('Summary '!D$2:'Summary '!D18))),"")</f>
        <v/>
      </c>
      <c r="E85" s="130" t="str">
        <f t="array" aca="1" ref="E85" ca="1">IFERROR(INDEX('Summary '!$E$16:$E$35,SMALL(IF('Summary '!$K$16:$K$35&gt;0,ROW('Summary '!$E$16:$E$35)-ROW('Summary '!E$16)+1),ROWS('Summary '!D$2:'Summary '!D18))),"")</f>
        <v/>
      </c>
      <c r="F85" s="131" t="str">
        <f t="array" aca="1" ref="F85" ca="1">IFERROR(INDEX('Summary '!$F$16:$F$35,SMALL(IF('Summary '!$K$16:$K$35&gt;0,ROW('Summary '!$F$16:$F$35)-ROW('Summary '!F$16)+1),ROWS('Summary '!F$2:'Summary '!F18))),"")</f>
        <v/>
      </c>
      <c r="G85" s="131" t="str">
        <f ca="1">IF(LEN(H85)&gt;0,'Summary '!$J$3,"")</f>
        <v/>
      </c>
      <c r="H85" s="132" t="str">
        <f t="array" aca="1" ref="H85" ca="1">IFERROR(INDEX('Summary '!$K$16:$K$35,SMALL(IF('Summary '!$K$16:$K$35&gt;0,ROW('Summary '!$K$16:$K$35)-ROW('Summary '!K$16)+1),ROWS('Summary '!I$2:'Summary '!J18))),"")</f>
        <v/>
      </c>
      <c r="I85" s="182" t="str">
        <f t="array" aca="1" ref="I85" ca="1">IFERROR(INDEX('Summary '!$G$16:$G$35,SMALL(IF('Summary '!$K$16:$K$35&gt;0,ROW('Summary '!$G$16:$G$35)-ROW('Summary '!G$16)+1),ROWS('Summary '!G$2:'Summary '!G18))),"")</f>
        <v/>
      </c>
      <c r="J85" s="182" t="str">
        <f t="array" aca="1" ref="J85" ca="1">IFERROR(INDEX('Summary '!$H$16:$H$35,SMALL(IF('Summary '!$K$16:$K$35&gt;0,ROW('Summary '!$H$16:$H$35)-ROW('Summary '!H$16)+1),ROWS('Summary '!H$2:'Summary '!H18))),"")</f>
        <v/>
      </c>
      <c r="K85" s="45"/>
      <c r="L85" s="293"/>
      <c r="M85" s="294"/>
      <c r="N85" s="221"/>
      <c r="O85" s="184" t="str">
        <f ca="1">IF(LEN(H85)&gt;0,IF(ISBLANK(N85),ROUND(IFERROR(VLOOKUP(I85,Stipends!$A$3:$B$17,2,)*H85,10000*H85),4),ROUND(N85,2)),"")</f>
        <v/>
      </c>
      <c r="P85" s="133" t="str">
        <f t="shared" ca="1" si="11"/>
        <v/>
      </c>
      <c r="Q85" s="134">
        <f ca="1">IFERROR(ROUND(IF(G85="Standard",VLOOKUP(I85,Stipends!$A$3:$F$13,4,FALSE),VLOOKUP(I85,Stipends!$A$3:$F$13,6,FALSE))*H85+S85,4),0)</f>
        <v>0</v>
      </c>
      <c r="R85" s="134">
        <f ca="1">IFERROR(ROUND(IF(G85="Standard",VLOOKUP(I85,Stipends!$A$3:$F$13,3,FALSE),VLOOKUP(I85,Stipends!$A$3:$F$13,5,FALSE))*H85+(IF(K85="Industry Co-Funded (AB)",(3000*H85),IF(K85="Industry Co-Funded (QC)",(4000*H85),0))),4),0)</f>
        <v>0</v>
      </c>
      <c r="S85" s="47"/>
      <c r="T85" s="134">
        <f t="shared" ca="1" si="12"/>
        <v>0</v>
      </c>
    </row>
    <row r="86" spans="1:20" ht="24" customHeight="1">
      <c r="A86" s="8"/>
      <c r="B86" s="141" t="str">
        <f t="array" aca="1" ref="B86" ca="1">IFERROR(INDEX('Summary '!$B$16:$B$35,SMALL(IF('Summary '!$K$16:$K$35&gt;0,ROW('Summary '!$B$16:$B$35)-ROW('Summary '!B$16)+1),ROWS('Summary '!B$2:'Summary '!B19))),"")</f>
        <v/>
      </c>
      <c r="C86" s="141" t="str">
        <f t="array" aca="1" ref="C86" ca="1">IFERROR(INDEX('Summary '!$C$16:$C$35,SMALL(IF('Summary '!$K$16:$K$35&gt;0,ROW('Summary '!$C$16:$C$35)-ROW('Summary '!C$16)+1),ROWS('Summary '!C$2:'Summary '!C19))),"")</f>
        <v/>
      </c>
      <c r="D86" s="141" t="str">
        <f t="array" aca="1" ref="D86" ca="1">IFERROR(INDEX('Summary '!$D$16:$D$35,SMALL(IF('Summary '!$K$16:$K$35&gt;0,ROW('Summary '!$D$16:$D$35)-ROW('Summary '!D$16)+1),ROWS('Summary '!D$2:'Summary '!D19))),"")</f>
        <v/>
      </c>
      <c r="E86" s="130" t="str">
        <f t="array" aca="1" ref="E86" ca="1">IFERROR(INDEX('Summary '!$E$16:$E$35,SMALL(IF('Summary '!$K$16:$K$35&gt;0,ROW('Summary '!$E$16:$E$35)-ROW('Summary '!E$16)+1),ROWS('Summary '!D$2:'Summary '!D19))),"")</f>
        <v/>
      </c>
      <c r="F86" s="131" t="str">
        <f t="array" aca="1" ref="F86" ca="1">IFERROR(INDEX('Summary '!$F$16:$F$35,SMALL(IF('Summary '!$K$16:$K$35&gt;0,ROW('Summary '!$F$16:$F$35)-ROW('Summary '!F$16)+1),ROWS('Summary '!F$2:'Summary '!F19))),"")</f>
        <v/>
      </c>
      <c r="G86" s="131" t="str">
        <f ca="1">IF(LEN(H86)&gt;0,'Summary '!$J$3,"")</f>
        <v/>
      </c>
      <c r="H86" s="132" t="str">
        <f t="array" aca="1" ref="H86" ca="1">IFERROR(INDEX('Summary '!$K$16:$K$35,SMALL(IF('Summary '!$K$16:$K$35&gt;0,ROW('Summary '!$K$16:$K$35)-ROW('Summary '!K$16)+1),ROWS('Summary '!I$2:'Summary '!J19))),"")</f>
        <v/>
      </c>
      <c r="I86" s="182" t="str">
        <f t="array" aca="1" ref="I86" ca="1">IFERROR(INDEX('Summary '!$G$16:$G$35,SMALL(IF('Summary '!$K$16:$K$35&gt;0,ROW('Summary '!$G$16:$G$35)-ROW('Summary '!G$16)+1),ROWS('Summary '!G$2:'Summary '!G19))),"")</f>
        <v/>
      </c>
      <c r="J86" s="182" t="str">
        <f t="array" aca="1" ref="J86" ca="1">IFERROR(INDEX('Summary '!$H$16:$H$35,SMALL(IF('Summary '!$K$16:$K$35&gt;0,ROW('Summary '!$H$16:$H$35)-ROW('Summary '!H$16)+1),ROWS('Summary '!H$2:'Summary '!H19))),"")</f>
        <v/>
      </c>
      <c r="K86" s="45"/>
      <c r="L86" s="293"/>
      <c r="M86" s="294"/>
      <c r="N86" s="221"/>
      <c r="O86" s="184" t="str">
        <f ca="1">IF(LEN(H86)&gt;0,IF(ISBLANK(N86),ROUND(IFERROR(VLOOKUP(I86,Stipends!$A$3:$B$17,2,)*H86,10000*H86),4),ROUND(N86,2)),"")</f>
        <v/>
      </c>
      <c r="P86" s="133" t="str">
        <f t="shared" ca="1" si="11"/>
        <v/>
      </c>
      <c r="Q86" s="134">
        <f ca="1">IFERROR(ROUND(IF(G86="Standard",VLOOKUP(I86,Stipends!$A$3:$F$13,4,FALSE),VLOOKUP(I86,Stipends!$A$3:$F$13,6,FALSE))*H86+S86,4),0)</f>
        <v>0</v>
      </c>
      <c r="R86" s="134">
        <f ca="1">IFERROR(ROUND(IF(G86="Standard",VLOOKUP(I86,Stipends!$A$3:$F$13,3,FALSE),VLOOKUP(I86,Stipends!$A$3:$F$13,5,FALSE))*H86+(IF(K86="Industry Co-Funded (AB)",(3000*H86),IF(K86="Industry Co-Funded (QC)",(4000*H86),0))),4),0)</f>
        <v>0</v>
      </c>
      <c r="S86" s="47"/>
      <c r="T86" s="134">
        <f t="shared" ca="1" si="12"/>
        <v>0</v>
      </c>
    </row>
    <row r="87" spans="1:20" ht="24" customHeight="1">
      <c r="A87" s="8"/>
      <c r="B87" s="141" t="str">
        <f t="array" aca="1" ref="B87" ca="1">IFERROR(INDEX('Summary '!$B$16:$B$35,SMALL(IF('Summary '!$K$16:$K$35&gt;0,ROW('Summary '!$B$16:$B$35)-ROW('Summary '!B$16)+1),ROWS('Summary '!B$2:'Summary '!B20))),"")</f>
        <v/>
      </c>
      <c r="C87" s="141" t="str">
        <f t="array" aca="1" ref="C87" ca="1">IFERROR(INDEX('Summary '!$C$16:$C$35,SMALL(IF('Summary '!$K$16:$K$35&gt;0,ROW('Summary '!$C$16:$C$35)-ROW('Summary '!C$16)+1),ROWS('Summary '!C$2:'Summary '!C20))),"")</f>
        <v/>
      </c>
      <c r="D87" s="141" t="str">
        <f t="array" aca="1" ref="D87" ca="1">IFERROR(INDEX('Summary '!$D$16:$D$35,SMALL(IF('Summary '!$K$16:$K$35&gt;0,ROW('Summary '!$D$16:$D$35)-ROW('Summary '!D$16)+1),ROWS('Summary '!D$2:'Summary '!D20))),"")</f>
        <v/>
      </c>
      <c r="E87" s="130" t="str">
        <f t="array" aca="1" ref="E87" ca="1">IFERROR(INDEX('Summary '!$E$16:$E$35,SMALL(IF('Summary '!$K$16:$K$35&gt;0,ROW('Summary '!$E$16:$E$35)-ROW('Summary '!E$16)+1),ROWS('Summary '!D$2:'Summary '!D20))),"")</f>
        <v/>
      </c>
      <c r="F87" s="131" t="str">
        <f t="array" aca="1" ref="F87" ca="1">IFERROR(INDEX('Summary '!$F$16:$F$35,SMALL(IF('Summary '!$K$16:$K$35&gt;0,ROW('Summary '!$F$16:$F$35)-ROW('Summary '!F$16)+1),ROWS('Summary '!F$2:'Summary '!F20))),"")</f>
        <v/>
      </c>
      <c r="G87" s="131" t="str">
        <f ca="1">IF(LEN(H87)&gt;0,'Summary '!$J$3,"")</f>
        <v/>
      </c>
      <c r="H87" s="132" t="str">
        <f t="array" aca="1" ref="H87" ca="1">IFERROR(INDEX('Summary '!$K$16:$K$35,SMALL(IF('Summary '!$K$16:$K$35&gt;0,ROW('Summary '!$K$16:$K$35)-ROW('Summary '!K$16)+1),ROWS('Summary '!I$2:'Summary '!J20))),"")</f>
        <v/>
      </c>
      <c r="I87" s="182" t="str">
        <f t="array" aca="1" ref="I87" ca="1">IFERROR(INDEX('Summary '!$G$16:$G$35,SMALL(IF('Summary '!$K$16:$K$35&gt;0,ROW('Summary '!$G$16:$G$35)-ROW('Summary '!G$16)+1),ROWS('Summary '!G$2:'Summary '!G20))),"")</f>
        <v/>
      </c>
      <c r="J87" s="182" t="str">
        <f t="array" aca="1" ref="J87" ca="1">IFERROR(INDEX('Summary '!$H$16:$H$35,SMALL(IF('Summary '!$K$16:$K$35&gt;0,ROW('Summary '!$H$16:$H$35)-ROW('Summary '!H$16)+1),ROWS('Summary '!H$2:'Summary '!H20))),"")</f>
        <v/>
      </c>
      <c r="K87" s="45"/>
      <c r="L87" s="293"/>
      <c r="M87" s="294"/>
      <c r="N87" s="221"/>
      <c r="O87" s="184" t="str">
        <f ca="1">IF(LEN(H87)&gt;0,IF(ISBLANK(N87),ROUND(IFERROR(VLOOKUP(I87,Stipends!$A$3:$B$17,2,)*H87,10000*H87),4),ROUND(N87,2)),"")</f>
        <v/>
      </c>
      <c r="P87" s="133" t="str">
        <f t="shared" ca="1" si="11"/>
        <v/>
      </c>
      <c r="Q87" s="134">
        <f ca="1">IFERROR(ROUND(IF(G87="Standard",VLOOKUP(I87,Stipends!$A$3:$F$13,4,FALSE),VLOOKUP(I87,Stipends!$A$3:$F$13,6,FALSE))*H87+S87,4),0)</f>
        <v>0</v>
      </c>
      <c r="R87" s="134">
        <f ca="1">IFERROR(ROUND(IF(G87="Standard",VLOOKUP(I87,Stipends!$A$3:$F$13,3,FALSE),VLOOKUP(I87,Stipends!$A$3:$F$13,5,FALSE))*H87+(IF(K87="Industry Co-Funded (AB)",(3000*H87),IF(K87="Industry Co-Funded (QC)",(4000*H87),0))),4),0)</f>
        <v>0</v>
      </c>
      <c r="S87" s="47"/>
      <c r="T87" s="134">
        <f t="shared" ca="1" si="12"/>
        <v>0</v>
      </c>
    </row>
    <row r="88" spans="1:20" ht="24" customHeight="1">
      <c r="A88" s="8"/>
      <c r="B88" s="141" t="str">
        <f t="array" aca="1" ref="B88" ca="1">IFERROR(INDEX('Summary '!$B$16:$B$35,SMALL(IF('Summary '!$K$16:$K$35&gt;0,ROW('Summary '!$B$16:$B$35)-ROW('Summary '!B$16)+1),ROWS('Summary '!B$2:'Summary '!B21))),"")</f>
        <v/>
      </c>
      <c r="C88" s="141" t="str">
        <f t="array" aca="1" ref="C88" ca="1">IFERROR(INDEX('Summary '!$C$16:$C$35,SMALL(IF('Summary '!$K$16:$K$35&gt;0,ROW('Summary '!$C$16:$C$35)-ROW('Summary '!C$16)+1),ROWS('Summary '!C$2:'Summary '!C21))),"")</f>
        <v/>
      </c>
      <c r="D88" s="141" t="str">
        <f t="array" aca="1" ref="D88" ca="1">IFERROR(INDEX('Summary '!$D$16:$D$35,SMALL(IF('Summary '!$K$16:$K$35&gt;0,ROW('Summary '!$D$16:$D$35)-ROW('Summary '!D$16)+1),ROWS('Summary '!D$2:'Summary '!D21))),"")</f>
        <v/>
      </c>
      <c r="E88" s="130" t="str">
        <f t="array" aca="1" ref="E88" ca="1">IFERROR(INDEX('Summary '!$E$16:$E$35,SMALL(IF('Summary '!$K$16:$K$35&gt;0,ROW('Summary '!$E$16:$E$35)-ROW('Summary '!E$16)+1),ROWS('Summary '!D$2:'Summary '!D21))),"")</f>
        <v/>
      </c>
      <c r="F88" s="131" t="str">
        <f t="array" aca="1" ref="F88" ca="1">IFERROR(INDEX('Summary '!$F$16:$F$35,SMALL(IF('Summary '!$K$16:$K$35&gt;0,ROW('Summary '!$F$16:$F$35)-ROW('Summary '!F$16)+1),ROWS('Summary '!F$2:'Summary '!F21))),"")</f>
        <v/>
      </c>
      <c r="G88" s="131" t="str">
        <f ca="1">IF(LEN(H88)&gt;0,'Summary '!$J$3,"")</f>
        <v/>
      </c>
      <c r="H88" s="132" t="str">
        <f t="array" aca="1" ref="H88" ca="1">IFERROR(INDEX('Summary '!$K$16:$K$35,SMALL(IF('Summary '!$K$16:$K$35&gt;0,ROW('Summary '!$K$16:$K$35)-ROW('Summary '!K$16)+1),ROWS('Summary '!I$2:'Summary '!J21))),"")</f>
        <v/>
      </c>
      <c r="I88" s="182" t="str">
        <f t="array" aca="1" ref="I88" ca="1">IFERROR(INDEX('Summary '!$G$16:$G$35,SMALL(IF('Summary '!$K$16:$K$35&gt;0,ROW('Summary '!$G$16:$G$35)-ROW('Summary '!G$16)+1),ROWS('Summary '!G$2:'Summary '!G21))),"")</f>
        <v/>
      </c>
      <c r="J88" s="182" t="str">
        <f t="array" aca="1" ref="J88" ca="1">IFERROR(INDEX('Summary '!$H$16:$H$35,SMALL(IF('Summary '!$K$16:$K$35&gt;0,ROW('Summary '!$H$16:$H$35)-ROW('Summary '!H$16)+1),ROWS('Summary '!H$2:'Summary '!H21))),"")</f>
        <v/>
      </c>
      <c r="K88" s="45"/>
      <c r="L88" s="293"/>
      <c r="M88" s="294"/>
      <c r="N88" s="221"/>
      <c r="O88" s="184" t="str">
        <f ca="1">IF(LEN(H88)&gt;0,IF(ISBLANK(N88),ROUND(IFERROR(VLOOKUP(I88,Stipends!$A$3:$B$17,2,)*H88,10000*H88),4),ROUND(N88,2)),"")</f>
        <v/>
      </c>
      <c r="P88" s="133" t="str">
        <f t="shared" ca="1" si="11"/>
        <v/>
      </c>
      <c r="Q88" s="134">
        <f ca="1">IFERROR(ROUND(IF(G88="Standard",VLOOKUP(I88,Stipends!$A$3:$F$13,4,FALSE),VLOOKUP(I88,Stipends!$A$3:$F$13,6,FALSE))*H88+S88,4),0)</f>
        <v>0</v>
      </c>
      <c r="R88" s="134">
        <f ca="1">IFERROR(ROUND(IF(G88="Standard",VLOOKUP(I88,Stipends!$A$3:$F$13,3,FALSE),VLOOKUP(I88,Stipends!$A$3:$F$13,5,FALSE))*H88+(IF(K88="Industry Co-Funded (AB)",(3000*H88),IF(K88="Industry Co-Funded (QC)",(4000*H88),0))),4),0)</f>
        <v>0</v>
      </c>
      <c r="S88" s="47"/>
      <c r="T88" s="134">
        <f t="shared" ca="1" si="12"/>
        <v>0</v>
      </c>
    </row>
    <row r="89" spans="1:20" ht="24" customHeight="1">
      <c r="A89" s="8"/>
      <c r="B89" s="136" t="s">
        <v>128</v>
      </c>
      <c r="C89" s="137"/>
      <c r="D89" s="137"/>
      <c r="E89" s="137"/>
      <c r="F89" s="137"/>
      <c r="G89" s="137"/>
      <c r="H89" s="138"/>
      <c r="I89" s="137"/>
      <c r="J89" s="137"/>
      <c r="K89" s="137"/>
      <c r="L89" s="137"/>
      <c r="M89" s="139"/>
      <c r="N89" s="140"/>
      <c r="O89" s="135">
        <f t="shared" ref="O89:P89" ca="1" si="13">SUM(O69:O88)</f>
        <v>0</v>
      </c>
      <c r="P89" s="135">
        <f t="shared" ca="1" si="13"/>
        <v>0</v>
      </c>
      <c r="Q89" s="135">
        <f ca="1">ROUND(SUM(Q69:Q88),4)</f>
        <v>0</v>
      </c>
      <c r="R89" s="135">
        <f t="shared" ref="R89:S89" ca="1" si="14">SUM(R69:R88)</f>
        <v>0</v>
      </c>
      <c r="S89" s="135">
        <f t="shared" si="14"/>
        <v>0</v>
      </c>
      <c r="T89" s="135">
        <f ca="1">SUM(T69:T88)</f>
        <v>0</v>
      </c>
    </row>
    <row r="90" spans="1:20" ht="23.25" customHeight="1">
      <c r="A90" s="8"/>
      <c r="B90" s="93"/>
      <c r="C90" s="93"/>
      <c r="D90" s="93"/>
      <c r="E90" s="93"/>
      <c r="F90" s="93"/>
      <c r="G90" s="93"/>
      <c r="H90" s="94"/>
      <c r="I90" s="94"/>
      <c r="J90" s="94"/>
      <c r="K90" s="8"/>
      <c r="L90" s="8"/>
      <c r="M90" s="8"/>
      <c r="N90" s="8"/>
      <c r="O90" s="99"/>
      <c r="P90" s="99"/>
      <c r="Q90" s="99"/>
      <c r="R90" s="100"/>
      <c r="S90" s="48"/>
      <c r="T90" s="99"/>
    </row>
    <row r="91" spans="1:20" ht="23.25" customHeight="1" thickBot="1">
      <c r="A91" s="8"/>
      <c r="B91" s="93"/>
      <c r="C91" s="93"/>
      <c r="D91" s="93"/>
      <c r="E91" s="93"/>
      <c r="F91" s="93"/>
      <c r="G91" s="93"/>
      <c r="H91" s="94"/>
      <c r="I91" s="94"/>
      <c r="J91" s="94"/>
      <c r="K91" s="8"/>
      <c r="L91" s="8"/>
      <c r="M91" s="8"/>
      <c r="N91" s="8"/>
      <c r="O91" s="99"/>
      <c r="P91" s="99"/>
      <c r="Q91" s="99"/>
      <c r="R91" s="99"/>
      <c r="S91" s="48"/>
      <c r="T91" s="99"/>
    </row>
    <row r="92" spans="1:20" ht="23.25" customHeight="1" thickBot="1">
      <c r="A92" s="8"/>
      <c r="B92" s="89" t="str">
        <f>"Term 4: "&amp;'Summary '!L15</f>
        <v>Term 4: May - Aug 2022</v>
      </c>
      <c r="C92" s="90"/>
      <c r="D92" s="90"/>
      <c r="E92" s="91"/>
      <c r="F92" s="91"/>
      <c r="G92" s="91"/>
      <c r="H92" s="92"/>
      <c r="I92" s="92"/>
      <c r="J92" s="92"/>
      <c r="K92" s="30"/>
      <c r="L92" s="30"/>
      <c r="M92" s="30"/>
      <c r="N92" s="30"/>
      <c r="O92" s="104"/>
      <c r="P92" s="104"/>
      <c r="Q92" s="105"/>
      <c r="R92" s="106"/>
      <c r="S92" s="52"/>
      <c r="T92" s="99"/>
    </row>
    <row r="93" spans="1:20" ht="30" customHeight="1">
      <c r="A93" s="8"/>
      <c r="B93" s="422" t="str">
        <f>B$15</f>
        <v>Intern name</v>
      </c>
      <c r="C93" s="422" t="str">
        <f t="shared" ref="C93:K93" si="15">C$15</f>
        <v>Academic Supervisor / Account Holder</v>
      </c>
      <c r="D93" s="426" t="str">
        <f t="shared" si="15"/>
        <v>Co-Supervisor</v>
      </c>
      <c r="E93" s="422" t="str">
        <f t="shared" si="15"/>
        <v>Academic Institution</v>
      </c>
      <c r="F93" s="426" t="str">
        <f t="shared" si="15"/>
        <v>Partner</v>
      </c>
      <c r="G93" s="426" t="str">
        <f t="shared" si="15"/>
        <v>Funding type</v>
      </c>
      <c r="H93" s="426" t="str">
        <f t="shared" si="15"/>
        <v>Internship Units</v>
      </c>
      <c r="I93" s="424" t="s">
        <v>58</v>
      </c>
      <c r="J93" s="424" t="str">
        <f>$J$15</f>
        <v>Intern Degree</v>
      </c>
      <c r="K93" s="426" t="str">
        <f t="shared" si="15"/>
        <v xml:space="preserve">Co Funding Option (no selection required unless advised) </v>
      </c>
      <c r="L93" s="439" t="str">
        <f>$L$15</f>
        <v>Internship Period (4 to 6 months per unit)</v>
      </c>
      <c r="M93" s="440"/>
      <c r="N93" s="437" t="str">
        <f t="shared" ref="N93:T93" si="16">N$15</f>
        <v>Stipend Overwrite (if more than $10,000 auto)</v>
      </c>
      <c r="O93" s="441" t="str">
        <f t="shared" si="16"/>
        <v>Stipend  
(Auto - min. $10,000 per internship unit)</v>
      </c>
      <c r="P93" s="420" t="str">
        <f t="shared" si="16"/>
        <v>Research Expenses</v>
      </c>
      <c r="Q93" s="420" t="str">
        <f t="shared" si="16"/>
        <v xml:space="preserve">Total Award </v>
      </c>
      <c r="R93" s="420" t="str">
        <f t="shared" si="16"/>
        <v>Partner Contribution</v>
      </c>
      <c r="S93" s="426" t="str">
        <f t="shared" si="16"/>
        <v xml:space="preserve">Additional Partner contribution </v>
      </c>
      <c r="T93" s="420" t="str">
        <f t="shared" si="16"/>
        <v>University Co-Funding Amount</v>
      </c>
    </row>
    <row r="94" spans="1:20" ht="49.5" customHeight="1" thickBot="1">
      <c r="A94" s="8"/>
      <c r="B94" s="423"/>
      <c r="C94" s="423"/>
      <c r="D94" s="427"/>
      <c r="E94" s="423"/>
      <c r="F94" s="427"/>
      <c r="G94" s="427"/>
      <c r="H94" s="427"/>
      <c r="I94" s="425"/>
      <c r="J94" s="425"/>
      <c r="K94" s="427"/>
      <c r="L94" s="186" t="str">
        <f>$L$16</f>
        <v>Start Date</v>
      </c>
      <c r="M94" s="186" t="str">
        <f>$M$16</f>
        <v>End Date</v>
      </c>
      <c r="N94" s="438"/>
      <c r="O94" s="442"/>
      <c r="P94" s="421"/>
      <c r="Q94" s="421"/>
      <c r="R94" s="421"/>
      <c r="S94" s="427"/>
      <c r="T94" s="421"/>
    </row>
    <row r="95" spans="1:20" ht="24" customHeight="1">
      <c r="A95" s="8"/>
      <c r="B95" s="141" t="str">
        <f t="array" aca="1" ref="B95" ca="1">IFERROR(INDEX('Summary '!$B$16:$B$35,SMALL(IF('Summary '!$L$16:$L$35&gt;0,ROW('Summary '!$B$16:$B$35)-ROW('Summary '!B$16)+1),ROWS('Summary '!B$2:'Summary '!B2))),"")</f>
        <v/>
      </c>
      <c r="C95" s="141" t="str">
        <f t="array" aca="1" ref="C95" ca="1">IFERROR(INDEX('Summary '!$C$16:$C$35,SMALL(IF('Summary '!$L$16:$L$35&gt;0,ROW('Summary '!$C$16:$C$35)-ROW('Summary '!C$16)+1),ROWS('Summary '!C$2:'Summary '!C2))),"")</f>
        <v/>
      </c>
      <c r="D95" s="141" t="str">
        <f t="array" aca="1" ref="D95" ca="1">IFERROR(INDEX('Summary '!$D$16:$D$35,SMALL(IF('Summary '!$L$16:$L$35&gt;0,ROW('Summary '!$D$16:$D$35)-ROW('Summary '!D$16)+1),ROWS('Summary '!D$2:'Summary '!D2))),"")</f>
        <v/>
      </c>
      <c r="E95" s="130" t="str">
        <f t="array" aca="1" ref="E95" ca="1">IFERROR(INDEX('Summary '!$E$16:$E$35,SMALL(IF('Summary '!$L$16:$L$35&gt;0,ROW('Summary '!$E$16:$E$35)-ROW('Summary '!E$16)+1),ROWS('Summary '!D$2:'Summary '!D2))),"")</f>
        <v/>
      </c>
      <c r="F95" s="131" t="str">
        <f t="array" aca="1" ref="F95" ca="1">IFERROR(INDEX('Summary '!$F$16:$F$35,SMALL(IF('Summary '!$L$16:$L$35&gt;0,ROW('Summary '!$F$16:$F$35)-ROW('Summary '!F$16)+1),ROWS('Summary '!F$2:'Summary '!F2))),"")</f>
        <v/>
      </c>
      <c r="G95" s="131" t="str">
        <f ca="1">IF(LEN(H95)&gt;0,'Summary '!$J$3,"")</f>
        <v/>
      </c>
      <c r="H95" s="132" t="str">
        <f t="array" aca="1" ref="H95" ca="1">IFERROR(INDEX('Summary '!$L$16:$L$35,SMALL(IF('Summary '!$L$16:$L$35&gt;0,ROW('Summary '!$L$16:$L$35)-ROW('Summary '!L$16)+1),ROWS('Summary '!J$2:'Summary '!J2))),"")</f>
        <v/>
      </c>
      <c r="I95" s="182" t="str">
        <f t="array" aca="1" ref="I95" ca="1">IFERROR(INDEX('Summary '!$G$16:$G$35,SMALL(IF('Summary '!$L$16:$L$35&gt;0,ROW('Summary '!$G$16:$G$35)-ROW('Summary '!G$16)+1),ROWS('Summary '!G$2:'Summary '!G2))),"")</f>
        <v/>
      </c>
      <c r="J95" s="182" t="str">
        <f t="array" aca="1" ref="J95" ca="1">IFERROR(INDEX('Summary '!$H$16:$H$35,SMALL(IF('Summary '!$L$16:$L$35&gt;0,ROW('Summary '!$H$16:$H$35)-ROW('Summary '!H$16)+1),ROWS('Summary '!H$2:'Summary '!H2))),"")</f>
        <v/>
      </c>
      <c r="K95" s="45"/>
      <c r="L95" s="293"/>
      <c r="M95" s="293"/>
      <c r="N95" s="220"/>
      <c r="O95" s="184" t="str">
        <f ca="1">IF(LEN(H95)&gt;0,IF(ISBLANK(N95),ROUND(IFERROR(VLOOKUP(I95,Stipends!$A$3:$B$17,2,)*H95,10000*H95),4),ROUND(N95,2)),"")</f>
        <v/>
      </c>
      <c r="P95" s="134" t="str">
        <f ca="1">IFERROR(ROUND(Q95-O95,4),"")</f>
        <v/>
      </c>
      <c r="Q95" s="134">
        <f ca="1">IFERROR(ROUND(IF(G95="Standard",VLOOKUP(I95,Stipends!$A$3:$F$13,4,FALSE),VLOOKUP(I95,Stipends!$A$3:$F$13,6,FALSE))*H95+S95,4),0)</f>
        <v>0</v>
      </c>
      <c r="R95" s="134">
        <f ca="1">IFERROR(ROUND(IF(G95="Standard",VLOOKUP(I95,Stipends!$A$3:$F$13,3,FALSE),VLOOKUP(I95,Stipends!$A$3:$F$13,5,FALSE))*H95+(IF(K95="Industry Co-Funded (AB)",(3000*H95),IF(K95="Industry Co-Funded (QC)",(4000*H95),0))),4),0)</f>
        <v>0</v>
      </c>
      <c r="S95" s="185"/>
      <c r="T95" s="134">
        <f ca="1">IF(LEN(H95)&lt;1,0,IF(K95="University Co-Funded (AB)",(3000*H95),IF(K95="University Co-Funded (QC)",(4000*H95),0)))</f>
        <v>0</v>
      </c>
    </row>
    <row r="96" spans="1:20" ht="24" customHeight="1">
      <c r="A96" s="8"/>
      <c r="B96" s="141" t="str">
        <f t="array" aca="1" ref="B96" ca="1">IFERROR(INDEX('Summary '!$B$16:$B$35,SMALL(IF('Summary '!$L$16:$L$35&gt;0,ROW('Summary '!$B$16:$B$35)-ROW('Summary '!B$16)+1),ROWS('Summary '!B$2:'Summary '!B3))),"")</f>
        <v/>
      </c>
      <c r="C96" s="141" t="str">
        <f t="array" aca="1" ref="C96" ca="1">IFERROR(INDEX('Summary '!$C$16:$C$35,SMALL(IF('Summary '!$L$16:$L$35&gt;0,ROW('Summary '!$C$16:$C$35)-ROW('Summary '!C$16)+1),ROWS('Summary '!C$2:'Summary '!C3))),"")</f>
        <v/>
      </c>
      <c r="D96" s="141" t="str">
        <f t="array" aca="1" ref="D96" ca="1">IFERROR(INDEX('Summary '!$D$16:$D$35,SMALL(IF('Summary '!$L$16:$L$35&gt;0,ROW('Summary '!$D$16:$D$35)-ROW('Summary '!D$16)+1),ROWS('Summary '!D$2:'Summary '!D3))),"")</f>
        <v/>
      </c>
      <c r="E96" s="130" t="str">
        <f t="array" aca="1" ref="E96" ca="1">IFERROR(INDEX('Summary '!$E$16:$E$35,SMALL(IF('Summary '!$L$16:$L$35&gt;0,ROW('Summary '!$E$16:$E$35)-ROW('Summary '!E$16)+1),ROWS('Summary '!D$2:'Summary '!D3))),"")</f>
        <v/>
      </c>
      <c r="F96" s="131" t="str">
        <f t="array" aca="1" ref="F96" ca="1">IFERROR(INDEX('Summary '!$F$16:$F$35,SMALL(IF('Summary '!$L$16:$L$35&gt;0,ROW('Summary '!$F$16:$F$35)-ROW('Summary '!F$16)+1),ROWS('Summary '!F$2:'Summary '!F3))),"")</f>
        <v/>
      </c>
      <c r="G96" s="131" t="str">
        <f ca="1">IF(LEN(H96)&gt;0,'Summary '!$J$3,"")</f>
        <v/>
      </c>
      <c r="H96" s="132" t="str">
        <f t="array" aca="1" ref="H96" ca="1">IFERROR(INDEX('Summary '!$L$16:$L$35,SMALL(IF('Summary '!$L$16:$L$35&gt;0,ROW('Summary '!$L$16:$L$35)-ROW('Summary '!L$16)+1),ROWS('Summary '!J$2:'Summary '!J3))),"")</f>
        <v/>
      </c>
      <c r="I96" s="182" t="str">
        <f t="array" aca="1" ref="I96" ca="1">IFERROR(INDEX('Summary '!$G$16:$G$35,SMALL(IF('Summary '!$L$16:$L$35&gt;0,ROW('Summary '!$G$16:$G$35)-ROW('Summary '!G$16)+1),ROWS('Summary '!G$2:'Summary '!G3))),"")</f>
        <v/>
      </c>
      <c r="J96" s="182" t="str">
        <f t="array" aca="1" ref="J96" ca="1">IFERROR(INDEX('Summary '!$H$16:$H$35,SMALL(IF('Summary '!$L$16:$L$35&gt;0,ROW('Summary '!$H$16:$H$35)-ROW('Summary '!H$16)+1),ROWS('Summary '!H$2:'Summary '!H3))),"")</f>
        <v/>
      </c>
      <c r="K96" s="45"/>
      <c r="L96" s="293"/>
      <c r="M96" s="294"/>
      <c r="N96" s="221"/>
      <c r="O96" s="184" t="str">
        <f ca="1">IF(LEN(H96)&gt;0,IF(ISBLANK(N96),ROUND(IFERROR(VLOOKUP(I96,Stipends!$A$3:$B$17,2,)*H96,10000*H96),4),ROUND(N96,2)),"")</f>
        <v/>
      </c>
      <c r="P96" s="133" t="str">
        <f t="shared" ref="P96:P114" ca="1" si="17">IFERROR(ROUND(Q96-O96,4),"")</f>
        <v/>
      </c>
      <c r="Q96" s="134">
        <f ca="1">IFERROR(ROUND(IF(G96="Standard",VLOOKUP(I96,Stipends!$A$3:$F$13,4,FALSE),VLOOKUP(I96,Stipends!$A$3:$F$13,6,FALSE))*H96+S96,4),0)</f>
        <v>0</v>
      </c>
      <c r="R96" s="134">
        <f ca="1">IFERROR(ROUND(IF(G96="Standard",VLOOKUP(I96,Stipends!$A$3:$F$13,3,FALSE),VLOOKUP(I96,Stipends!$A$3:$F$13,5,FALSE))*H96+(IF(K96="Industry Co-Funded (AB)",(3000*H96),IF(K96="Industry Co-Funded (QC)",(4000*H96),0))),4),0)</f>
        <v>0</v>
      </c>
      <c r="S96" s="47"/>
      <c r="T96" s="134">
        <f ca="1">IF(LEN(H96)&lt;1,0,IF(K96="University Co-Funded (AB)",(3000*H96),IF(K96="University Co-Funded (QC)",(4000*H96),0)))</f>
        <v>0</v>
      </c>
    </row>
    <row r="97" spans="1:20" ht="24" customHeight="1">
      <c r="A97" s="8"/>
      <c r="B97" s="141" t="str">
        <f t="array" aca="1" ref="B97" ca="1">IFERROR(INDEX('Summary '!$B$16:$B$35,SMALL(IF('Summary '!$L$16:$L$35&gt;0,ROW('Summary '!$B$16:$B$35)-ROW('Summary '!B$16)+1),ROWS('Summary '!B$2:'Summary '!B4))),"")</f>
        <v/>
      </c>
      <c r="C97" s="141" t="str">
        <f t="array" aca="1" ref="C97" ca="1">IFERROR(INDEX('Summary '!$C$16:$C$35,SMALL(IF('Summary '!$L$16:$L$35&gt;0,ROW('Summary '!$C$16:$C$35)-ROW('Summary '!C$16)+1),ROWS('Summary '!C$2:'Summary '!C4))),"")</f>
        <v/>
      </c>
      <c r="D97" s="141" t="str">
        <f t="array" aca="1" ref="D97" ca="1">IFERROR(INDEX('Summary '!$D$16:$D$35,SMALL(IF('Summary '!$L$16:$L$35&gt;0,ROW('Summary '!$D$16:$D$35)-ROW('Summary '!D$16)+1),ROWS('Summary '!D$2:'Summary '!D4))),"")</f>
        <v/>
      </c>
      <c r="E97" s="130" t="str">
        <f t="array" aca="1" ref="E97" ca="1">IFERROR(INDEX('Summary '!$E$16:$E$35,SMALL(IF('Summary '!$L$16:$L$35&gt;0,ROW('Summary '!$E$16:$E$35)-ROW('Summary '!E$16)+1),ROWS('Summary '!D$2:'Summary '!D4))),"")</f>
        <v/>
      </c>
      <c r="F97" s="131" t="str">
        <f t="array" aca="1" ref="F97" ca="1">IFERROR(INDEX('Summary '!$F$16:$F$35,SMALL(IF('Summary '!$L$16:$L$35&gt;0,ROW('Summary '!$F$16:$F$35)-ROW('Summary '!F$16)+1),ROWS('Summary '!F$2:'Summary '!F4))),"")</f>
        <v/>
      </c>
      <c r="G97" s="131" t="str">
        <f ca="1">IF(LEN(H97)&gt;0,'Summary '!$J$3,"")</f>
        <v/>
      </c>
      <c r="H97" s="132" t="str">
        <f t="array" aca="1" ref="H97" ca="1">IFERROR(INDEX('Summary '!$L$16:$L$35,SMALL(IF('Summary '!$L$16:$L$35&gt;0,ROW('Summary '!$L$16:$L$35)-ROW('Summary '!L$16)+1),ROWS('Summary '!J$2:'Summary '!J4))),"")</f>
        <v/>
      </c>
      <c r="I97" s="182" t="str">
        <f t="array" aca="1" ref="I97" ca="1">IFERROR(INDEX('Summary '!$G$16:$G$35,SMALL(IF('Summary '!$L$16:$L$35&gt;0,ROW('Summary '!$G$16:$G$35)-ROW('Summary '!G$16)+1),ROWS('Summary '!G$2:'Summary '!G4))),"")</f>
        <v/>
      </c>
      <c r="J97" s="182" t="str">
        <f t="array" aca="1" ref="J97" ca="1">IFERROR(INDEX('Summary '!$H$16:$H$35,SMALL(IF('Summary '!$L$16:$L$35&gt;0,ROW('Summary '!$H$16:$H$35)-ROW('Summary '!H$16)+1),ROWS('Summary '!H$2:'Summary '!H4))),"")</f>
        <v/>
      </c>
      <c r="K97" s="45"/>
      <c r="L97" s="293"/>
      <c r="M97" s="294"/>
      <c r="N97" s="221"/>
      <c r="O97" s="184" t="str">
        <f ca="1">IF(LEN(H97)&gt;0,IF(ISBLANK(N97),ROUND(IFERROR(VLOOKUP(I97,Stipends!$A$3:$B$17,2,)*H97,10000*H97),4),ROUND(N97,2)),"")</f>
        <v/>
      </c>
      <c r="P97" s="133" t="str">
        <f t="shared" ca="1" si="17"/>
        <v/>
      </c>
      <c r="Q97" s="134">
        <f ca="1">IFERROR(ROUND(IF(G97="Standard",VLOOKUP(I97,Stipends!$A$3:$F$13,4,FALSE),VLOOKUP(I97,Stipends!$A$3:$F$13,6,FALSE))*H97+S97,4),0)</f>
        <v>0</v>
      </c>
      <c r="R97" s="134">
        <f ca="1">IFERROR(ROUND(IF(G97="Standard",VLOOKUP(I97,Stipends!$A$3:$F$13,3,FALSE),VLOOKUP(I97,Stipends!$A$3:$F$13,5,FALSE))*H97+(IF(K97="Industry Co-Funded (AB)",(3000*H97),IF(K97="Industry Co-Funded (QC)",(4000*H97),0))),4),0)</f>
        <v>0</v>
      </c>
      <c r="S97" s="47"/>
      <c r="T97" s="134">
        <f t="shared" ref="T97:T114" ca="1" si="18">IF(LEN(H97)&lt;1,0,IF(K97="University Co-Funded (AB)",(3000*H97),IF(K97="University Co-Funded (QC)",(4000*H97),0)))</f>
        <v>0</v>
      </c>
    </row>
    <row r="98" spans="1:20" ht="24" customHeight="1">
      <c r="A98" s="8"/>
      <c r="B98" s="141" t="str">
        <f t="array" aca="1" ref="B98" ca="1">IFERROR(INDEX('Summary '!$B$16:$B$35,SMALL(IF('Summary '!$L$16:$L$35&gt;0,ROW('Summary '!$B$16:$B$35)-ROW('Summary '!B$16)+1),ROWS('Summary '!B$2:'Summary '!B5))),"")</f>
        <v/>
      </c>
      <c r="C98" s="141" t="str">
        <f t="array" aca="1" ref="C98" ca="1">IFERROR(INDEX('Summary '!$C$16:$C$35,SMALL(IF('Summary '!$L$16:$L$35&gt;0,ROW('Summary '!$C$16:$C$35)-ROW('Summary '!C$16)+1),ROWS('Summary '!C$2:'Summary '!C5))),"")</f>
        <v/>
      </c>
      <c r="D98" s="141" t="str">
        <f t="array" aca="1" ref="D98" ca="1">IFERROR(INDEX('Summary '!$D$16:$D$35,SMALL(IF('Summary '!$L$16:$L$35&gt;0,ROW('Summary '!$D$16:$D$35)-ROW('Summary '!D$16)+1),ROWS('Summary '!D$2:'Summary '!D5))),"")</f>
        <v/>
      </c>
      <c r="E98" s="130" t="str">
        <f t="array" aca="1" ref="E98" ca="1">IFERROR(INDEX('Summary '!$E$16:$E$35,SMALL(IF('Summary '!$L$16:$L$35&gt;0,ROW('Summary '!$E$16:$E$35)-ROW('Summary '!E$16)+1),ROWS('Summary '!D$2:'Summary '!D5))),"")</f>
        <v/>
      </c>
      <c r="F98" s="131" t="str">
        <f t="array" aca="1" ref="F98" ca="1">IFERROR(INDEX('Summary '!$F$16:$F$35,SMALL(IF('Summary '!$L$16:$L$35&gt;0,ROW('Summary '!$F$16:$F$35)-ROW('Summary '!F$16)+1),ROWS('Summary '!F$2:'Summary '!F5))),"")</f>
        <v/>
      </c>
      <c r="G98" s="131" t="str">
        <f ca="1">IF(LEN(H98)&gt;0,'Summary '!$J$3,"")</f>
        <v/>
      </c>
      <c r="H98" s="132" t="str">
        <f t="array" aca="1" ref="H98" ca="1">IFERROR(INDEX('Summary '!$L$16:$L$35,SMALL(IF('Summary '!$L$16:$L$35&gt;0,ROW('Summary '!$L$16:$L$35)-ROW('Summary '!L$16)+1),ROWS('Summary '!J$2:'Summary '!J5))),"")</f>
        <v/>
      </c>
      <c r="I98" s="182" t="str">
        <f t="array" aca="1" ref="I98" ca="1">IFERROR(INDEX('Summary '!$G$16:$G$35,SMALL(IF('Summary '!$L$16:$L$35&gt;0,ROW('Summary '!$G$16:$G$35)-ROW('Summary '!G$16)+1),ROWS('Summary '!G$2:'Summary '!G5))),"")</f>
        <v/>
      </c>
      <c r="J98" s="182" t="str">
        <f t="array" aca="1" ref="J98" ca="1">IFERROR(INDEX('Summary '!$H$16:$H$35,SMALL(IF('Summary '!$L$16:$L$35&gt;0,ROW('Summary '!$H$16:$H$35)-ROW('Summary '!H$16)+1),ROWS('Summary '!H$2:'Summary '!H5))),"")</f>
        <v/>
      </c>
      <c r="K98" s="45"/>
      <c r="L98" s="293"/>
      <c r="M98" s="294"/>
      <c r="N98" s="221"/>
      <c r="O98" s="184" t="str">
        <f ca="1">IF(LEN(H98)&gt;0,IF(ISBLANK(N98),ROUND(IFERROR(VLOOKUP(I98,Stipends!$A$3:$B$17,2,)*H98,10000*H98),4),ROUND(N98,2)),"")</f>
        <v/>
      </c>
      <c r="P98" s="133" t="str">
        <f t="shared" ca="1" si="17"/>
        <v/>
      </c>
      <c r="Q98" s="134">
        <f ca="1">IFERROR(ROUND(IF(G98="Standard",VLOOKUP(I98,Stipends!$A$3:$F$13,4,FALSE),VLOOKUP(I98,Stipends!$A$3:$F$13,6,FALSE))*H98+S98,4),0)</f>
        <v>0</v>
      </c>
      <c r="R98" s="134">
        <f ca="1">IFERROR(ROUND(IF(G98="Standard",VLOOKUP(I98,Stipends!$A$3:$F$13,3,FALSE),VLOOKUP(I98,Stipends!$A$3:$F$13,5,FALSE))*H98+(IF(K98="Industry Co-Funded (AB)",(3000*H98),IF(K98="Industry Co-Funded (QC)",(4000*H98),0))),4),0)</f>
        <v>0</v>
      </c>
      <c r="S98" s="47"/>
      <c r="T98" s="134">
        <f t="shared" ca="1" si="18"/>
        <v>0</v>
      </c>
    </row>
    <row r="99" spans="1:20" ht="24" customHeight="1">
      <c r="A99" s="8"/>
      <c r="B99" s="141" t="str">
        <f t="array" aca="1" ref="B99" ca="1">IFERROR(INDEX('Summary '!$B$16:$B$35,SMALL(IF('Summary '!$L$16:$L$35&gt;0,ROW('Summary '!$B$16:$B$35)-ROW('Summary '!B$16)+1),ROWS('Summary '!B$2:'Summary '!B6))),"")</f>
        <v/>
      </c>
      <c r="C99" s="141" t="str">
        <f t="array" aca="1" ref="C99" ca="1">IFERROR(INDEX('Summary '!$C$16:$C$35,SMALL(IF('Summary '!$L$16:$L$35&gt;0,ROW('Summary '!$C$16:$C$35)-ROW('Summary '!C$16)+1),ROWS('Summary '!C$2:'Summary '!C6))),"")</f>
        <v/>
      </c>
      <c r="D99" s="141" t="str">
        <f t="array" aca="1" ref="D99" ca="1">IFERROR(INDEX('Summary '!$D$16:$D$35,SMALL(IF('Summary '!$L$16:$L$35&gt;0,ROW('Summary '!$D$16:$D$35)-ROW('Summary '!D$16)+1),ROWS('Summary '!D$2:'Summary '!D6))),"")</f>
        <v/>
      </c>
      <c r="E99" s="130" t="str">
        <f t="array" aca="1" ref="E99" ca="1">IFERROR(INDEX('Summary '!$E$16:$E$35,SMALL(IF('Summary '!$L$16:$L$35&gt;0,ROW('Summary '!$E$16:$E$35)-ROW('Summary '!E$16)+1),ROWS('Summary '!D$2:'Summary '!D6))),"")</f>
        <v/>
      </c>
      <c r="F99" s="131" t="str">
        <f t="array" aca="1" ref="F99" ca="1">IFERROR(INDEX('Summary '!$F$16:$F$35,SMALL(IF('Summary '!$L$16:$L$35&gt;0,ROW('Summary '!$F$16:$F$35)-ROW('Summary '!F$16)+1),ROWS('Summary '!F$2:'Summary '!F6))),"")</f>
        <v/>
      </c>
      <c r="G99" s="131" t="str">
        <f ca="1">IF(LEN(H99)&gt;0,'Summary '!$J$3,"")</f>
        <v/>
      </c>
      <c r="H99" s="132" t="str">
        <f t="array" aca="1" ref="H99" ca="1">IFERROR(INDEX('Summary '!$L$16:$L$35,SMALL(IF('Summary '!$L$16:$L$35&gt;0,ROW('Summary '!$L$16:$L$35)-ROW('Summary '!L$16)+1),ROWS('Summary '!J$2:'Summary '!J6))),"")</f>
        <v/>
      </c>
      <c r="I99" s="182" t="str">
        <f t="array" aca="1" ref="I99" ca="1">IFERROR(INDEX('Summary '!$G$16:$G$35,SMALL(IF('Summary '!$L$16:$L$35&gt;0,ROW('Summary '!$G$16:$G$35)-ROW('Summary '!G$16)+1),ROWS('Summary '!G$2:'Summary '!G6))),"")</f>
        <v/>
      </c>
      <c r="J99" s="182" t="str">
        <f t="array" aca="1" ref="J99" ca="1">IFERROR(INDEX('Summary '!$H$16:$H$35,SMALL(IF('Summary '!$L$16:$L$35&gt;0,ROW('Summary '!$H$16:$H$35)-ROW('Summary '!H$16)+1),ROWS('Summary '!H$2:'Summary '!H6))),"")</f>
        <v/>
      </c>
      <c r="K99" s="45"/>
      <c r="L99" s="293"/>
      <c r="M99" s="294"/>
      <c r="N99" s="221"/>
      <c r="O99" s="184" t="str">
        <f ca="1">IF(LEN(H99)&gt;0,IF(ISBLANK(N99),ROUND(IFERROR(VLOOKUP(I99,Stipends!$A$3:$B$17,2,)*H99,10000*H99),4),ROUND(N99,2)),"")</f>
        <v/>
      </c>
      <c r="P99" s="133" t="str">
        <f t="shared" ca="1" si="17"/>
        <v/>
      </c>
      <c r="Q99" s="134">
        <f ca="1">IFERROR(ROUND(IF(G99="Standard",VLOOKUP(I99,Stipends!$A$3:$F$13,4,FALSE),VLOOKUP(I99,Stipends!$A$3:$F$13,6,FALSE))*H99+S99,4),0)</f>
        <v>0</v>
      </c>
      <c r="R99" s="134">
        <f ca="1">IFERROR(ROUND(IF(G99="Standard",VLOOKUP(I99,Stipends!$A$3:$F$13,3,FALSE),VLOOKUP(I99,Stipends!$A$3:$F$13,5,FALSE))*H99+(IF(K99="Industry Co-Funded (AB)",(3000*H99),IF(K99="Industry Co-Funded (QC)",(4000*H99),0))),4),0)</f>
        <v>0</v>
      </c>
      <c r="S99" s="47"/>
      <c r="T99" s="134">
        <f t="shared" ca="1" si="18"/>
        <v>0</v>
      </c>
    </row>
    <row r="100" spans="1:20" ht="24" customHeight="1">
      <c r="A100" s="8"/>
      <c r="B100" s="141" t="str">
        <f t="array" aca="1" ref="B100" ca="1">IFERROR(INDEX('Summary '!$B$16:$B$35,SMALL(IF('Summary '!$L$16:$L$35&gt;0,ROW('Summary '!$B$16:$B$35)-ROW('Summary '!B$16)+1),ROWS('Summary '!B$2:'Summary '!B7))),"")</f>
        <v/>
      </c>
      <c r="C100" s="141" t="str">
        <f t="array" aca="1" ref="C100" ca="1">IFERROR(INDEX('Summary '!$C$16:$C$35,SMALL(IF('Summary '!$L$16:$L$35&gt;0,ROW('Summary '!$C$16:$C$35)-ROW('Summary '!C$16)+1),ROWS('Summary '!C$2:'Summary '!C7))),"")</f>
        <v/>
      </c>
      <c r="D100" s="141" t="str">
        <f t="array" aca="1" ref="D100" ca="1">IFERROR(INDEX('Summary '!$D$16:$D$35,SMALL(IF('Summary '!$L$16:$L$35&gt;0,ROW('Summary '!$D$16:$D$35)-ROW('Summary '!D$16)+1),ROWS('Summary '!D$2:'Summary '!D7))),"")</f>
        <v/>
      </c>
      <c r="E100" s="130" t="str">
        <f t="array" aca="1" ref="E100" ca="1">IFERROR(INDEX('Summary '!$E$16:$E$35,SMALL(IF('Summary '!$L$16:$L$35&gt;0,ROW('Summary '!$E$16:$E$35)-ROW('Summary '!E$16)+1),ROWS('Summary '!D$2:'Summary '!D7))),"")</f>
        <v/>
      </c>
      <c r="F100" s="131" t="str">
        <f t="array" aca="1" ref="F100" ca="1">IFERROR(INDEX('Summary '!$F$16:$F$35,SMALL(IF('Summary '!$L$16:$L$35&gt;0,ROW('Summary '!$F$16:$F$35)-ROW('Summary '!F$16)+1),ROWS('Summary '!F$2:'Summary '!F7))),"")</f>
        <v/>
      </c>
      <c r="G100" s="131" t="str">
        <f ca="1">IF(LEN(H100)&gt;0,'Summary '!$J$3,"")</f>
        <v/>
      </c>
      <c r="H100" s="132" t="str">
        <f t="array" aca="1" ref="H100" ca="1">IFERROR(INDEX('Summary '!$L$16:$L$35,SMALL(IF('Summary '!$L$16:$L$35&gt;0,ROW('Summary '!$L$16:$L$35)-ROW('Summary '!L$16)+1),ROWS('Summary '!J$2:'Summary '!J7))),"")</f>
        <v/>
      </c>
      <c r="I100" s="182" t="str">
        <f t="array" aca="1" ref="I100" ca="1">IFERROR(INDEX('Summary '!$G$16:$G$35,SMALL(IF('Summary '!$L$16:$L$35&gt;0,ROW('Summary '!$G$16:$G$35)-ROW('Summary '!G$16)+1),ROWS('Summary '!G$2:'Summary '!G7))),"")</f>
        <v/>
      </c>
      <c r="J100" s="182" t="str">
        <f t="array" aca="1" ref="J100" ca="1">IFERROR(INDEX('Summary '!$H$16:$H$35,SMALL(IF('Summary '!$L$16:$L$35&gt;0,ROW('Summary '!$H$16:$H$35)-ROW('Summary '!H$16)+1),ROWS('Summary '!H$2:'Summary '!H7))),"")</f>
        <v/>
      </c>
      <c r="K100" s="45"/>
      <c r="L100" s="293"/>
      <c r="M100" s="294"/>
      <c r="N100" s="221"/>
      <c r="O100" s="184" t="str">
        <f ca="1">IF(LEN(H100)&gt;0,IF(ISBLANK(N100),ROUND(IFERROR(VLOOKUP(I100,Stipends!$A$3:$B$17,2,)*H100,10000*H100),4),ROUND(N100,2)),"")</f>
        <v/>
      </c>
      <c r="P100" s="133" t="str">
        <f t="shared" ca="1" si="17"/>
        <v/>
      </c>
      <c r="Q100" s="134">
        <f ca="1">IFERROR(ROUND(IF(G100="Standard",VLOOKUP(I100,Stipends!$A$3:$F$13,4,FALSE),VLOOKUP(I100,Stipends!$A$3:$F$13,6,FALSE))*H100+S100,4),0)</f>
        <v>0</v>
      </c>
      <c r="R100" s="134">
        <f ca="1">IFERROR(ROUND(IF(G100="Standard",VLOOKUP(I100,Stipends!$A$3:$F$13,3,FALSE),VLOOKUP(I100,Stipends!$A$3:$F$13,5,FALSE))*H100+(IF(K100="Industry Co-Funded (AB)",(3000*H100),IF(K100="Industry Co-Funded (QC)",(4000*H100),0))),4),0)</f>
        <v>0</v>
      </c>
      <c r="S100" s="47"/>
      <c r="T100" s="134">
        <f t="shared" ca="1" si="18"/>
        <v>0</v>
      </c>
    </row>
    <row r="101" spans="1:20" ht="24" customHeight="1">
      <c r="A101" s="8"/>
      <c r="B101" s="141" t="str">
        <f t="array" aca="1" ref="B101" ca="1">IFERROR(INDEX('Summary '!$B$16:$B$35,SMALL(IF('Summary '!$L$16:$L$35&gt;0,ROW('Summary '!$B$16:$B$35)-ROW('Summary '!B$16)+1),ROWS('Summary '!B$2:'Summary '!B8))),"")</f>
        <v/>
      </c>
      <c r="C101" s="141" t="str">
        <f t="array" aca="1" ref="C101" ca="1">IFERROR(INDEX('Summary '!$C$16:$C$35,SMALL(IF('Summary '!$L$16:$L$35&gt;0,ROW('Summary '!$C$16:$C$35)-ROW('Summary '!C$16)+1),ROWS('Summary '!C$2:'Summary '!C8))),"")</f>
        <v/>
      </c>
      <c r="D101" s="141" t="str">
        <f t="array" aca="1" ref="D101" ca="1">IFERROR(INDEX('Summary '!$D$16:$D$35,SMALL(IF('Summary '!$L$16:$L$35&gt;0,ROW('Summary '!$D$16:$D$35)-ROW('Summary '!D$16)+1),ROWS('Summary '!D$2:'Summary '!D8))),"")</f>
        <v/>
      </c>
      <c r="E101" s="130" t="str">
        <f t="array" aca="1" ref="E101" ca="1">IFERROR(INDEX('Summary '!$E$16:$E$35,SMALL(IF('Summary '!$L$16:$L$35&gt;0,ROW('Summary '!$E$16:$E$35)-ROW('Summary '!E$16)+1),ROWS('Summary '!D$2:'Summary '!D8))),"")</f>
        <v/>
      </c>
      <c r="F101" s="131" t="str">
        <f t="array" aca="1" ref="F101" ca="1">IFERROR(INDEX('Summary '!$F$16:$F$35,SMALL(IF('Summary '!$L$16:$L$35&gt;0,ROW('Summary '!$F$16:$F$35)-ROW('Summary '!F$16)+1),ROWS('Summary '!F$2:'Summary '!F8))),"")</f>
        <v/>
      </c>
      <c r="G101" s="131" t="str">
        <f ca="1">IF(LEN(H101)&gt;0,'Summary '!$J$3,"")</f>
        <v/>
      </c>
      <c r="H101" s="132" t="str">
        <f t="array" aca="1" ref="H101" ca="1">IFERROR(INDEX('Summary '!$L$16:$L$35,SMALL(IF('Summary '!$L$16:$L$35&gt;0,ROW('Summary '!$L$16:$L$35)-ROW('Summary '!L$16)+1),ROWS('Summary '!J$2:'Summary '!J8))),"")</f>
        <v/>
      </c>
      <c r="I101" s="182" t="str">
        <f t="array" aca="1" ref="I101" ca="1">IFERROR(INDEX('Summary '!$G$16:$G$35,SMALL(IF('Summary '!$L$16:$L$35&gt;0,ROW('Summary '!$G$16:$G$35)-ROW('Summary '!G$16)+1),ROWS('Summary '!G$2:'Summary '!G8))),"")</f>
        <v/>
      </c>
      <c r="J101" s="182" t="str">
        <f t="array" aca="1" ref="J101" ca="1">IFERROR(INDEX('Summary '!$H$16:$H$35,SMALL(IF('Summary '!$L$16:$L$35&gt;0,ROW('Summary '!$H$16:$H$35)-ROW('Summary '!H$16)+1),ROWS('Summary '!H$2:'Summary '!H8))),"")</f>
        <v/>
      </c>
      <c r="K101" s="45"/>
      <c r="L101" s="293"/>
      <c r="M101" s="294"/>
      <c r="N101" s="221"/>
      <c r="O101" s="184" t="str">
        <f ca="1">IF(LEN(H101)&gt;0,IF(ISBLANK(N101),ROUND(IFERROR(VLOOKUP(I101,Stipends!$A$3:$B$17,2,)*H101,10000*H101),4),ROUND(N101,2)),"")</f>
        <v/>
      </c>
      <c r="P101" s="133" t="str">
        <f t="shared" ca="1" si="17"/>
        <v/>
      </c>
      <c r="Q101" s="134">
        <f ca="1">IFERROR(ROUND(IF(G101="Standard",VLOOKUP(I101,Stipends!$A$3:$F$13,4,FALSE),VLOOKUP(I101,Stipends!$A$3:$F$13,6,FALSE))*H101+S101,4),0)</f>
        <v>0</v>
      </c>
      <c r="R101" s="134">
        <f ca="1">IFERROR(ROUND(IF(G101="Standard",VLOOKUP(I101,Stipends!$A$3:$F$13,3,FALSE),VLOOKUP(I101,Stipends!$A$3:$F$13,5,FALSE))*H101+(IF(K101="Industry Co-Funded (AB)",(3000*H101),IF(K101="Industry Co-Funded (QC)",(4000*H101),0))),4),0)</f>
        <v>0</v>
      </c>
      <c r="S101" s="47"/>
      <c r="T101" s="134">
        <f t="shared" ca="1" si="18"/>
        <v>0</v>
      </c>
    </row>
    <row r="102" spans="1:20" ht="24" customHeight="1">
      <c r="A102" s="8"/>
      <c r="B102" s="141" t="str">
        <f t="array" aca="1" ref="B102" ca="1">IFERROR(INDEX('Summary '!$B$16:$B$35,SMALL(IF('Summary '!$L$16:$L$35&gt;0,ROW('Summary '!$B$16:$B$35)-ROW('Summary '!B$16)+1),ROWS('Summary '!B$2:'Summary '!B9))),"")</f>
        <v/>
      </c>
      <c r="C102" s="141" t="str">
        <f t="array" aca="1" ref="C102" ca="1">IFERROR(INDEX('Summary '!$C$16:$C$35,SMALL(IF('Summary '!$L$16:$L$35&gt;0,ROW('Summary '!$C$16:$C$35)-ROW('Summary '!C$16)+1),ROWS('Summary '!C$2:'Summary '!C9))),"")</f>
        <v/>
      </c>
      <c r="D102" s="141" t="str">
        <f t="array" aca="1" ref="D102" ca="1">IFERROR(INDEX('Summary '!$D$16:$D$35,SMALL(IF('Summary '!$L$16:$L$35&gt;0,ROW('Summary '!$D$16:$D$35)-ROW('Summary '!D$16)+1),ROWS('Summary '!D$2:'Summary '!D9))),"")</f>
        <v/>
      </c>
      <c r="E102" s="130" t="str">
        <f t="array" aca="1" ref="E102" ca="1">IFERROR(INDEX('Summary '!$E$16:$E$35,SMALL(IF('Summary '!$L$16:$L$35&gt;0,ROW('Summary '!$E$16:$E$35)-ROW('Summary '!E$16)+1),ROWS('Summary '!D$2:'Summary '!D9))),"")</f>
        <v/>
      </c>
      <c r="F102" s="131" t="str">
        <f t="array" aca="1" ref="F102" ca="1">IFERROR(INDEX('Summary '!$F$16:$F$35,SMALL(IF('Summary '!$L$16:$L$35&gt;0,ROW('Summary '!$F$16:$F$35)-ROW('Summary '!F$16)+1),ROWS('Summary '!F$2:'Summary '!F9))),"")</f>
        <v/>
      </c>
      <c r="G102" s="131" t="str">
        <f ca="1">IF(LEN(H102)&gt;0,'Summary '!$J$3,"")</f>
        <v/>
      </c>
      <c r="H102" s="132" t="str">
        <f t="array" aca="1" ref="H102" ca="1">IFERROR(INDEX('Summary '!$L$16:$L$35,SMALL(IF('Summary '!$L$16:$L$35&gt;0,ROW('Summary '!$L$16:$L$35)-ROW('Summary '!L$16)+1),ROWS('Summary '!J$2:'Summary '!J9))),"")</f>
        <v/>
      </c>
      <c r="I102" s="182" t="str">
        <f t="array" aca="1" ref="I102" ca="1">IFERROR(INDEX('Summary '!$G$16:$G$35,SMALL(IF('Summary '!$L$16:$L$35&gt;0,ROW('Summary '!$G$16:$G$35)-ROW('Summary '!G$16)+1),ROWS('Summary '!G$2:'Summary '!G9))),"")</f>
        <v/>
      </c>
      <c r="J102" s="182" t="str">
        <f t="array" aca="1" ref="J102" ca="1">IFERROR(INDEX('Summary '!$H$16:$H$35,SMALL(IF('Summary '!$L$16:$L$35&gt;0,ROW('Summary '!$H$16:$H$35)-ROW('Summary '!H$16)+1),ROWS('Summary '!H$2:'Summary '!H9))),"")</f>
        <v/>
      </c>
      <c r="K102" s="45"/>
      <c r="L102" s="293"/>
      <c r="M102" s="294"/>
      <c r="N102" s="221"/>
      <c r="O102" s="184" t="str">
        <f ca="1">IF(LEN(H102)&gt;0,IF(ISBLANK(N102),ROUND(IFERROR(VLOOKUP(I102,Stipends!$A$3:$B$17,2,)*H102,10000*H102),4),ROUND(N102,2)),"")</f>
        <v/>
      </c>
      <c r="P102" s="133" t="str">
        <f t="shared" ca="1" si="17"/>
        <v/>
      </c>
      <c r="Q102" s="134">
        <f ca="1">IFERROR(ROUND(IF(G102="Standard",VLOOKUP(I102,Stipends!$A$3:$F$13,4,FALSE),VLOOKUP(I102,Stipends!$A$3:$F$13,6,FALSE))*H102+S102,4),0)</f>
        <v>0</v>
      </c>
      <c r="R102" s="134">
        <f ca="1">IFERROR(ROUND(IF(G102="Standard",VLOOKUP(I102,Stipends!$A$3:$F$13,3,FALSE),VLOOKUP(I102,Stipends!$A$3:$F$13,5,FALSE))*H102+(IF(K102="Industry Co-Funded (AB)",(3000*H102),IF(K102="Industry Co-Funded (QC)",(4000*H102),0))),4),0)</f>
        <v>0</v>
      </c>
      <c r="S102" s="47"/>
      <c r="T102" s="134">
        <f t="shared" ca="1" si="18"/>
        <v>0</v>
      </c>
    </row>
    <row r="103" spans="1:20" ht="24" customHeight="1">
      <c r="A103" s="8"/>
      <c r="B103" s="141" t="str">
        <f t="array" aca="1" ref="B103" ca="1">IFERROR(INDEX('Summary '!$B$16:$B$35,SMALL(IF('Summary '!$L$16:$L$35&gt;0,ROW('Summary '!$B$16:$B$35)-ROW('Summary '!B$16)+1),ROWS('Summary '!B$2:'Summary '!B10))),"")</f>
        <v/>
      </c>
      <c r="C103" s="141" t="str">
        <f t="array" aca="1" ref="C103" ca="1">IFERROR(INDEX('Summary '!$C$16:$C$35,SMALL(IF('Summary '!$L$16:$L$35&gt;0,ROW('Summary '!$C$16:$C$35)-ROW('Summary '!C$16)+1),ROWS('Summary '!C$2:'Summary '!C10))),"")</f>
        <v/>
      </c>
      <c r="D103" s="141" t="str">
        <f t="array" aca="1" ref="D103" ca="1">IFERROR(INDEX('Summary '!$D$16:$D$35,SMALL(IF('Summary '!$L$16:$L$35&gt;0,ROW('Summary '!$D$16:$D$35)-ROW('Summary '!D$16)+1),ROWS('Summary '!D$2:'Summary '!D10))),"")</f>
        <v/>
      </c>
      <c r="E103" s="130" t="str">
        <f t="array" aca="1" ref="E103" ca="1">IFERROR(INDEX('Summary '!$E$16:$E$35,SMALL(IF('Summary '!$L$16:$L$35&gt;0,ROW('Summary '!$E$16:$E$35)-ROW('Summary '!E$16)+1),ROWS('Summary '!D$2:'Summary '!D10))),"")</f>
        <v/>
      </c>
      <c r="F103" s="131" t="str">
        <f t="array" aca="1" ref="F103" ca="1">IFERROR(INDEX('Summary '!$F$16:$F$35,SMALL(IF('Summary '!$L$16:$L$35&gt;0,ROW('Summary '!$F$16:$F$35)-ROW('Summary '!F$16)+1),ROWS('Summary '!F$2:'Summary '!F10))),"")</f>
        <v/>
      </c>
      <c r="G103" s="131" t="str">
        <f ca="1">IF(LEN(H103)&gt;0,'Summary '!$J$3,"")</f>
        <v/>
      </c>
      <c r="H103" s="132" t="str">
        <f t="array" aca="1" ref="H103" ca="1">IFERROR(INDEX('Summary '!$L$16:$L$35,SMALL(IF('Summary '!$L$16:$L$35&gt;0,ROW('Summary '!$L$16:$L$35)-ROW('Summary '!L$16)+1),ROWS('Summary '!J$2:'Summary '!J10))),"")</f>
        <v/>
      </c>
      <c r="I103" s="182" t="str">
        <f t="array" aca="1" ref="I103" ca="1">IFERROR(INDEX('Summary '!$G$16:$G$35,SMALL(IF('Summary '!$L$16:$L$35&gt;0,ROW('Summary '!$G$16:$G$35)-ROW('Summary '!G$16)+1),ROWS('Summary '!G$2:'Summary '!G10))),"")</f>
        <v/>
      </c>
      <c r="J103" s="182" t="str">
        <f t="array" aca="1" ref="J103" ca="1">IFERROR(INDEX('Summary '!$H$16:$H$35,SMALL(IF('Summary '!$L$16:$L$35&gt;0,ROW('Summary '!$H$16:$H$35)-ROW('Summary '!H$16)+1),ROWS('Summary '!H$2:'Summary '!H10))),"")</f>
        <v/>
      </c>
      <c r="K103" s="45"/>
      <c r="L103" s="293"/>
      <c r="M103" s="294"/>
      <c r="N103" s="221"/>
      <c r="O103" s="184" t="str">
        <f ca="1">IF(LEN(H103)&gt;0,IF(ISBLANK(N103),ROUND(IFERROR(VLOOKUP(I103,Stipends!$A$3:$B$17,2,)*H103,10000*H103),4),ROUND(N103,2)),"")</f>
        <v/>
      </c>
      <c r="P103" s="133" t="str">
        <f t="shared" ca="1" si="17"/>
        <v/>
      </c>
      <c r="Q103" s="134">
        <f ca="1">IFERROR(ROUND(IF(G103="Standard",VLOOKUP(I103,Stipends!$A$3:$F$13,4,FALSE),VLOOKUP(I103,Stipends!$A$3:$F$13,6,FALSE))*H103+S103,4),0)</f>
        <v>0</v>
      </c>
      <c r="R103" s="134">
        <f ca="1">IFERROR(ROUND(IF(G103="Standard",VLOOKUP(I103,Stipends!$A$3:$F$13,3,FALSE),VLOOKUP(I103,Stipends!$A$3:$F$13,5,FALSE))*H103+(IF(K103="Industry Co-Funded (AB)",(3000*H103),IF(K103="Industry Co-Funded (QC)",(4000*H103),0))),4),0)</f>
        <v>0</v>
      </c>
      <c r="S103" s="47"/>
      <c r="T103" s="134">
        <f t="shared" ca="1" si="18"/>
        <v>0</v>
      </c>
    </row>
    <row r="104" spans="1:20" ht="24" customHeight="1">
      <c r="A104" s="8"/>
      <c r="B104" s="141" t="str">
        <f t="array" aca="1" ref="B104" ca="1">IFERROR(INDEX('Summary '!$B$16:$B$35,SMALL(IF('Summary '!$L$16:$L$35&gt;0,ROW('Summary '!$B$16:$B$35)-ROW('Summary '!B$16)+1),ROWS('Summary '!B$2:'Summary '!B11))),"")</f>
        <v/>
      </c>
      <c r="C104" s="141" t="str">
        <f t="array" aca="1" ref="C104" ca="1">IFERROR(INDEX('Summary '!$C$16:$C$35,SMALL(IF('Summary '!$L$16:$L$35&gt;0,ROW('Summary '!$C$16:$C$35)-ROW('Summary '!C$16)+1),ROWS('Summary '!C$2:'Summary '!C11))),"")</f>
        <v/>
      </c>
      <c r="D104" s="141" t="str">
        <f t="array" aca="1" ref="D104" ca="1">IFERROR(INDEX('Summary '!$D$16:$D$35,SMALL(IF('Summary '!$L$16:$L$35&gt;0,ROW('Summary '!$D$16:$D$35)-ROW('Summary '!D$16)+1),ROWS('Summary '!D$2:'Summary '!D11))),"")</f>
        <v/>
      </c>
      <c r="E104" s="130" t="str">
        <f t="array" aca="1" ref="E104" ca="1">IFERROR(INDEX('Summary '!$E$16:$E$35,SMALL(IF('Summary '!$L$16:$L$35&gt;0,ROW('Summary '!$E$16:$E$35)-ROW('Summary '!E$16)+1),ROWS('Summary '!D$2:'Summary '!D11))),"")</f>
        <v/>
      </c>
      <c r="F104" s="131" t="str">
        <f t="array" aca="1" ref="F104" ca="1">IFERROR(INDEX('Summary '!$F$16:$F$35,SMALL(IF('Summary '!$L$16:$L$35&gt;0,ROW('Summary '!$F$16:$F$35)-ROW('Summary '!F$16)+1),ROWS('Summary '!F$2:'Summary '!F11))),"")</f>
        <v/>
      </c>
      <c r="G104" s="131" t="str">
        <f ca="1">IF(LEN(H104)&gt;0,'Summary '!$J$3,"")</f>
        <v/>
      </c>
      <c r="H104" s="132" t="str">
        <f t="array" aca="1" ref="H104" ca="1">IFERROR(INDEX('Summary '!$L$16:$L$35,SMALL(IF('Summary '!$L$16:$L$35&gt;0,ROW('Summary '!$L$16:$L$35)-ROW('Summary '!L$16)+1),ROWS('Summary '!J$2:'Summary '!J11))),"")</f>
        <v/>
      </c>
      <c r="I104" s="182" t="str">
        <f t="array" aca="1" ref="I104" ca="1">IFERROR(INDEX('Summary '!$G$16:$G$35,SMALL(IF('Summary '!$L$16:$L$35&gt;0,ROW('Summary '!$G$16:$G$35)-ROW('Summary '!G$16)+1),ROWS('Summary '!G$2:'Summary '!G11))),"")</f>
        <v/>
      </c>
      <c r="J104" s="182" t="str">
        <f t="array" aca="1" ref="J104" ca="1">IFERROR(INDEX('Summary '!$H$16:$H$35,SMALL(IF('Summary '!$L$16:$L$35&gt;0,ROW('Summary '!$H$16:$H$35)-ROW('Summary '!H$16)+1),ROWS('Summary '!H$2:'Summary '!H11))),"")</f>
        <v/>
      </c>
      <c r="K104" s="45"/>
      <c r="L104" s="293"/>
      <c r="M104" s="294"/>
      <c r="N104" s="221"/>
      <c r="O104" s="184" t="str">
        <f ca="1">IF(LEN(H104)&gt;0,IF(ISBLANK(N104),ROUND(IFERROR(VLOOKUP(I104,Stipends!$A$3:$B$17,2,)*H104,10000*H104),4),ROUND(N104,2)),"")</f>
        <v/>
      </c>
      <c r="P104" s="133" t="str">
        <f t="shared" ca="1" si="17"/>
        <v/>
      </c>
      <c r="Q104" s="134">
        <f ca="1">IFERROR(ROUND(IF(G104="Standard",VLOOKUP(I104,Stipends!$A$3:$F$13,4,FALSE),VLOOKUP(I104,Stipends!$A$3:$F$13,6,FALSE))*H104+S104,4),0)</f>
        <v>0</v>
      </c>
      <c r="R104" s="134">
        <f ca="1">IFERROR(ROUND(IF(G104="Standard",VLOOKUP(I104,Stipends!$A$3:$F$13,3,FALSE),VLOOKUP(I104,Stipends!$A$3:$F$13,5,FALSE))*H104+(IF(K104="Industry Co-Funded (AB)",(3000*H104),IF(K104="Industry Co-Funded (QC)",(4000*H104),0))),4),0)</f>
        <v>0</v>
      </c>
      <c r="S104" s="47"/>
      <c r="T104" s="134">
        <f t="shared" ca="1" si="18"/>
        <v>0</v>
      </c>
    </row>
    <row r="105" spans="1:20" ht="24" customHeight="1">
      <c r="A105" s="8"/>
      <c r="B105" s="141" t="str">
        <f t="array" aca="1" ref="B105" ca="1">IFERROR(INDEX('Summary '!$B$16:$B$35,SMALL(IF('Summary '!$L$16:$L$35&gt;0,ROW('Summary '!$B$16:$B$35)-ROW('Summary '!B$16)+1),ROWS('Summary '!B$2:'Summary '!B12))),"")</f>
        <v/>
      </c>
      <c r="C105" s="141" t="str">
        <f t="array" aca="1" ref="C105" ca="1">IFERROR(INDEX('Summary '!$C$16:$C$35,SMALL(IF('Summary '!$L$16:$L$35&gt;0,ROW('Summary '!$C$16:$C$35)-ROW('Summary '!C$16)+1),ROWS('Summary '!C$2:'Summary '!C12))),"")</f>
        <v/>
      </c>
      <c r="D105" s="141" t="str">
        <f t="array" aca="1" ref="D105" ca="1">IFERROR(INDEX('Summary '!$D$16:$D$35,SMALL(IF('Summary '!$L$16:$L$35&gt;0,ROW('Summary '!$D$16:$D$35)-ROW('Summary '!D$16)+1),ROWS('Summary '!D$2:'Summary '!D12))),"")</f>
        <v/>
      </c>
      <c r="E105" s="130" t="str">
        <f t="array" aca="1" ref="E105" ca="1">IFERROR(INDEX('Summary '!$E$16:$E$35,SMALL(IF('Summary '!$L$16:$L$35&gt;0,ROW('Summary '!$E$16:$E$35)-ROW('Summary '!E$16)+1),ROWS('Summary '!D$2:'Summary '!D12))),"")</f>
        <v/>
      </c>
      <c r="F105" s="131" t="str">
        <f t="array" aca="1" ref="F105" ca="1">IFERROR(INDEX('Summary '!$F$16:$F$35,SMALL(IF('Summary '!$L$16:$L$35&gt;0,ROW('Summary '!$F$16:$F$35)-ROW('Summary '!F$16)+1),ROWS('Summary '!F$2:'Summary '!F12))),"")</f>
        <v/>
      </c>
      <c r="G105" s="131" t="str">
        <f ca="1">IF(LEN(H105)&gt;0,'Summary '!$J$3,"")</f>
        <v/>
      </c>
      <c r="H105" s="132" t="str">
        <f t="array" aca="1" ref="H105" ca="1">IFERROR(INDEX('Summary '!$L$16:$L$35,SMALL(IF('Summary '!$L$16:$L$35&gt;0,ROW('Summary '!$L$16:$L$35)-ROW('Summary '!L$16)+1),ROWS('Summary '!J$2:'Summary '!J12))),"")</f>
        <v/>
      </c>
      <c r="I105" s="182" t="str">
        <f t="array" aca="1" ref="I105" ca="1">IFERROR(INDEX('Summary '!$G$16:$G$35,SMALL(IF('Summary '!$L$16:$L$35&gt;0,ROW('Summary '!$G$16:$G$35)-ROW('Summary '!G$16)+1),ROWS('Summary '!G$2:'Summary '!G12))),"")</f>
        <v/>
      </c>
      <c r="J105" s="182" t="str">
        <f t="array" aca="1" ref="J105" ca="1">IFERROR(INDEX('Summary '!$H$16:$H$35,SMALL(IF('Summary '!$L$16:$L$35&gt;0,ROW('Summary '!$H$16:$H$35)-ROW('Summary '!H$16)+1),ROWS('Summary '!H$2:'Summary '!H12))),"")</f>
        <v/>
      </c>
      <c r="K105" s="45"/>
      <c r="L105" s="293"/>
      <c r="M105" s="294"/>
      <c r="N105" s="221"/>
      <c r="O105" s="184" t="str">
        <f ca="1">IF(LEN(H105)&gt;0,IF(ISBLANK(N105),ROUND(IFERROR(VLOOKUP(I105,Stipends!$A$3:$B$17,2,)*H105,10000*H105),4),ROUND(N105,2)),"")</f>
        <v/>
      </c>
      <c r="P105" s="133" t="str">
        <f t="shared" ca="1" si="17"/>
        <v/>
      </c>
      <c r="Q105" s="134">
        <f ca="1">IFERROR(ROUND(IF(G105="Standard",VLOOKUP(I105,Stipends!$A$3:$F$13,4,FALSE),VLOOKUP(I105,Stipends!$A$3:$F$13,6,FALSE))*H105+S105,4),0)</f>
        <v>0</v>
      </c>
      <c r="R105" s="134">
        <f ca="1">IFERROR(ROUND(IF(G105="Standard",VLOOKUP(I105,Stipends!$A$3:$F$13,3,FALSE),VLOOKUP(I105,Stipends!$A$3:$F$13,5,FALSE))*H105+(IF(K105="Industry Co-Funded (AB)",(3000*H105),IF(K105="Industry Co-Funded (QC)",(4000*H105),0))),4),0)</f>
        <v>0</v>
      </c>
      <c r="S105" s="47"/>
      <c r="T105" s="134">
        <f t="shared" ca="1" si="18"/>
        <v>0</v>
      </c>
    </row>
    <row r="106" spans="1:20" ht="24" customHeight="1">
      <c r="A106" s="8"/>
      <c r="B106" s="141" t="str">
        <f t="array" aca="1" ref="B106" ca="1">IFERROR(INDEX('Summary '!$B$16:$B$35,SMALL(IF('Summary '!$L$16:$L$35&gt;0,ROW('Summary '!$B$16:$B$35)-ROW('Summary '!B$16)+1),ROWS('Summary '!B$2:'Summary '!B13))),"")</f>
        <v/>
      </c>
      <c r="C106" s="141" t="str">
        <f t="array" aca="1" ref="C106" ca="1">IFERROR(INDEX('Summary '!$C$16:$C$35,SMALL(IF('Summary '!$L$16:$L$35&gt;0,ROW('Summary '!$C$16:$C$35)-ROW('Summary '!C$16)+1),ROWS('Summary '!C$2:'Summary '!C13))),"")</f>
        <v/>
      </c>
      <c r="D106" s="141" t="str">
        <f t="array" aca="1" ref="D106" ca="1">IFERROR(INDEX('Summary '!$D$16:$D$35,SMALL(IF('Summary '!$L$16:$L$35&gt;0,ROW('Summary '!$D$16:$D$35)-ROW('Summary '!D$16)+1),ROWS('Summary '!D$2:'Summary '!D13))),"")</f>
        <v/>
      </c>
      <c r="E106" s="130" t="str">
        <f t="array" aca="1" ref="E106" ca="1">IFERROR(INDEX('Summary '!$E$16:$E$35,SMALL(IF('Summary '!$L$16:$L$35&gt;0,ROW('Summary '!$E$16:$E$35)-ROW('Summary '!E$16)+1),ROWS('Summary '!D$2:'Summary '!D13))),"")</f>
        <v/>
      </c>
      <c r="F106" s="131" t="str">
        <f t="array" aca="1" ref="F106" ca="1">IFERROR(INDEX('Summary '!$F$16:$F$35,SMALL(IF('Summary '!$L$16:$L$35&gt;0,ROW('Summary '!$F$16:$F$35)-ROW('Summary '!F$16)+1),ROWS('Summary '!F$2:'Summary '!F13))),"")</f>
        <v/>
      </c>
      <c r="G106" s="131" t="str">
        <f ca="1">IF(LEN(H106)&gt;0,'Summary '!$J$3,"")</f>
        <v/>
      </c>
      <c r="H106" s="132" t="str">
        <f t="array" aca="1" ref="H106" ca="1">IFERROR(INDEX('Summary '!$L$16:$L$35,SMALL(IF('Summary '!$L$16:$L$35&gt;0,ROW('Summary '!$L$16:$L$35)-ROW('Summary '!L$16)+1),ROWS('Summary '!J$2:'Summary '!J13))),"")</f>
        <v/>
      </c>
      <c r="I106" s="182" t="str">
        <f t="array" aca="1" ref="I106" ca="1">IFERROR(INDEX('Summary '!$G$16:$G$35,SMALL(IF('Summary '!$L$16:$L$35&gt;0,ROW('Summary '!$G$16:$G$35)-ROW('Summary '!G$16)+1),ROWS('Summary '!G$2:'Summary '!G13))),"")</f>
        <v/>
      </c>
      <c r="J106" s="182" t="str">
        <f t="array" aca="1" ref="J106" ca="1">IFERROR(INDEX('Summary '!$H$16:$H$35,SMALL(IF('Summary '!$L$16:$L$35&gt;0,ROW('Summary '!$H$16:$H$35)-ROW('Summary '!H$16)+1),ROWS('Summary '!H$2:'Summary '!H13))),"")</f>
        <v/>
      </c>
      <c r="K106" s="45"/>
      <c r="L106" s="293"/>
      <c r="M106" s="294"/>
      <c r="N106" s="221"/>
      <c r="O106" s="184" t="str">
        <f ca="1">IF(LEN(H106)&gt;0,IF(ISBLANK(N106),ROUND(IFERROR(VLOOKUP(I106,Stipends!$A$3:$B$17,2,)*H106,10000*H106),4),ROUND(N106,2)),"")</f>
        <v/>
      </c>
      <c r="P106" s="133" t="str">
        <f t="shared" ca="1" si="17"/>
        <v/>
      </c>
      <c r="Q106" s="134">
        <f ca="1">IFERROR(ROUND(IF(G106="Standard",VLOOKUP(I106,Stipends!$A$3:$F$13,4,FALSE),VLOOKUP(I106,Stipends!$A$3:$F$13,6,FALSE))*H106+S106,4),0)</f>
        <v>0</v>
      </c>
      <c r="R106" s="134">
        <f ca="1">IFERROR(ROUND(IF(G106="Standard",VLOOKUP(I106,Stipends!$A$3:$F$13,3,FALSE),VLOOKUP(I106,Stipends!$A$3:$F$13,5,FALSE))*H106+(IF(K106="Industry Co-Funded (AB)",(3000*H106),IF(K106="Industry Co-Funded (QC)",(4000*H106),0))),4),0)</f>
        <v>0</v>
      </c>
      <c r="S106" s="47"/>
      <c r="T106" s="134">
        <f t="shared" ca="1" si="18"/>
        <v>0</v>
      </c>
    </row>
    <row r="107" spans="1:20" ht="24" customHeight="1">
      <c r="A107" s="8"/>
      <c r="B107" s="141" t="str">
        <f t="array" aca="1" ref="B107" ca="1">IFERROR(INDEX('Summary '!$B$16:$B$35,SMALL(IF('Summary '!$L$16:$L$35&gt;0,ROW('Summary '!$B$16:$B$35)-ROW('Summary '!B$16)+1),ROWS('Summary '!B$2:'Summary '!B14))),"")</f>
        <v/>
      </c>
      <c r="C107" s="141" t="str">
        <f t="array" aca="1" ref="C107" ca="1">IFERROR(INDEX('Summary '!$C$16:$C$35,SMALL(IF('Summary '!$L$16:$L$35&gt;0,ROW('Summary '!$C$16:$C$35)-ROW('Summary '!C$16)+1),ROWS('Summary '!C$2:'Summary '!C14))),"")</f>
        <v/>
      </c>
      <c r="D107" s="141" t="str">
        <f t="array" aca="1" ref="D107" ca="1">IFERROR(INDEX('Summary '!$D$16:$D$35,SMALL(IF('Summary '!$L$16:$L$35&gt;0,ROW('Summary '!$D$16:$D$35)-ROW('Summary '!D$16)+1),ROWS('Summary '!D$2:'Summary '!D14))),"")</f>
        <v/>
      </c>
      <c r="E107" s="130" t="str">
        <f t="array" aca="1" ref="E107" ca="1">IFERROR(INDEX('Summary '!$E$16:$E$35,SMALL(IF('Summary '!$L$16:$L$35&gt;0,ROW('Summary '!$E$16:$E$35)-ROW('Summary '!E$16)+1),ROWS('Summary '!D$2:'Summary '!D14))),"")</f>
        <v/>
      </c>
      <c r="F107" s="131" t="str">
        <f t="array" aca="1" ref="F107" ca="1">IFERROR(INDEX('Summary '!$F$16:$F$35,SMALL(IF('Summary '!$L$16:$L$35&gt;0,ROW('Summary '!$F$16:$F$35)-ROW('Summary '!F$16)+1),ROWS('Summary '!F$2:'Summary '!F14))),"")</f>
        <v/>
      </c>
      <c r="G107" s="131" t="str">
        <f ca="1">IF(LEN(H107)&gt;0,'Summary '!$J$3,"")</f>
        <v/>
      </c>
      <c r="H107" s="132" t="str">
        <f t="array" aca="1" ref="H107" ca="1">IFERROR(INDEX('Summary '!$L$16:$L$35,SMALL(IF('Summary '!$L$16:$L$35&gt;0,ROW('Summary '!$L$16:$L$35)-ROW('Summary '!L$16)+1),ROWS('Summary '!J$2:'Summary '!K14))),"")</f>
        <v/>
      </c>
      <c r="I107" s="182" t="str">
        <f t="array" aca="1" ref="I107" ca="1">IFERROR(INDEX('Summary '!$G$16:$G$35,SMALL(IF('Summary '!$L$16:$L$35&gt;0,ROW('Summary '!$G$16:$G$35)-ROW('Summary '!G$16)+1),ROWS('Summary '!G$2:'Summary '!G14))),"")</f>
        <v/>
      </c>
      <c r="J107" s="182" t="str">
        <f t="array" aca="1" ref="J107" ca="1">IFERROR(INDEX('Summary '!$H$16:$H$35,SMALL(IF('Summary '!$L$16:$L$35&gt;0,ROW('Summary '!$H$16:$H$35)-ROW('Summary '!H$16)+1),ROWS('Summary '!H$2:'Summary '!H14))),"")</f>
        <v/>
      </c>
      <c r="K107" s="45"/>
      <c r="L107" s="293"/>
      <c r="M107" s="294"/>
      <c r="N107" s="221"/>
      <c r="O107" s="184" t="str">
        <f ca="1">IF(LEN(H107)&gt;0,IF(ISBLANK(N107),ROUND(IFERROR(VLOOKUP(I107,Stipends!$A$3:$B$17,2,)*H107,10000*H107),4),ROUND(N107,2)),"")</f>
        <v/>
      </c>
      <c r="P107" s="133" t="str">
        <f t="shared" ca="1" si="17"/>
        <v/>
      </c>
      <c r="Q107" s="134">
        <f ca="1">IFERROR(ROUND(IF(G107="Standard",VLOOKUP(I107,Stipends!$A$3:$F$13,4,FALSE),VLOOKUP(I107,Stipends!$A$3:$F$13,6,FALSE))*H107+S107,4),0)</f>
        <v>0</v>
      </c>
      <c r="R107" s="134">
        <f ca="1">IFERROR(ROUND(IF(G107="Standard",VLOOKUP(I107,Stipends!$A$3:$F$13,3,FALSE),VLOOKUP(I107,Stipends!$A$3:$F$13,5,FALSE))*H107+(IF(K107="Industry Co-Funded (AB)",(3000*H107),IF(K107="Industry Co-Funded (QC)",(4000*H107),0))),4),0)</f>
        <v>0</v>
      </c>
      <c r="S107" s="47"/>
      <c r="T107" s="134">
        <f t="shared" ca="1" si="18"/>
        <v>0</v>
      </c>
    </row>
    <row r="108" spans="1:20" ht="24" customHeight="1">
      <c r="A108" s="8"/>
      <c r="B108" s="141" t="str">
        <f t="array" aca="1" ref="B108" ca="1">IFERROR(INDEX('Summary '!$B$16:$B$35,SMALL(IF('Summary '!$L$16:$L$35&gt;0,ROW('Summary '!$B$16:$B$35)-ROW('Summary '!B$16)+1),ROWS('Summary '!B$2:'Summary '!B15))),"")</f>
        <v/>
      </c>
      <c r="C108" s="141" t="str">
        <f t="array" aca="1" ref="C108" ca="1">IFERROR(INDEX('Summary '!$C$16:$C$35,SMALL(IF('Summary '!$L$16:$L$35&gt;0,ROW('Summary '!$C$16:$C$35)-ROW('Summary '!C$16)+1),ROWS('Summary '!C$2:'Summary '!C15))),"")</f>
        <v/>
      </c>
      <c r="D108" s="141" t="str">
        <f t="array" aca="1" ref="D108" ca="1">IFERROR(INDEX('Summary '!$D$16:$D$35,SMALL(IF('Summary '!$L$16:$L$35&gt;0,ROW('Summary '!$D$16:$D$35)-ROW('Summary '!D$16)+1),ROWS('Summary '!D$2:'Summary '!D15))),"")</f>
        <v/>
      </c>
      <c r="E108" s="130" t="str">
        <f t="array" aca="1" ref="E108" ca="1">IFERROR(INDEX('Summary '!$E$16:$E$35,SMALL(IF('Summary '!$L$16:$L$35&gt;0,ROW('Summary '!$E$16:$E$35)-ROW('Summary '!E$16)+1),ROWS('Summary '!D$2:'Summary '!D15))),"")</f>
        <v/>
      </c>
      <c r="F108" s="131" t="str">
        <f t="array" aca="1" ref="F108" ca="1">IFERROR(INDEX('Summary '!$F$16:$F$35,SMALL(IF('Summary '!$L$16:$L$35&gt;0,ROW('Summary '!$F$16:$F$35)-ROW('Summary '!F$16)+1),ROWS('Summary '!F$2:'Summary '!F15))),"")</f>
        <v/>
      </c>
      <c r="G108" s="131" t="str">
        <f ca="1">IF(LEN(H108)&gt;0,'Summary '!$J$3,"")</f>
        <v/>
      </c>
      <c r="H108" s="132" t="str">
        <f t="array" aca="1" ref="H108" ca="1">IFERROR(INDEX('Summary '!$L$16:$L$35,SMALL(IF('Summary '!$L$16:$L$35&gt;0,ROW('Summary '!$L$16:$L$35)-ROW('Summary '!L$16)+1),ROWS('Summary '!J$2:'Summary '!K15))),"")</f>
        <v/>
      </c>
      <c r="I108" s="182" t="str">
        <f t="array" aca="1" ref="I108" ca="1">IFERROR(INDEX('Summary '!$G$16:$G$35,SMALL(IF('Summary '!$L$16:$L$35&gt;0,ROW('Summary '!$G$16:$G$35)-ROW('Summary '!G$16)+1),ROWS('Summary '!G$2:'Summary '!G15))),"")</f>
        <v/>
      </c>
      <c r="J108" s="182" t="str">
        <f t="array" aca="1" ref="J108" ca="1">IFERROR(INDEX('Summary '!$H$16:$H$35,SMALL(IF('Summary '!$L$16:$L$35&gt;0,ROW('Summary '!$H$16:$H$35)-ROW('Summary '!H$16)+1),ROWS('Summary '!H$2:'Summary '!H15))),"")</f>
        <v/>
      </c>
      <c r="K108" s="45"/>
      <c r="L108" s="293"/>
      <c r="M108" s="294"/>
      <c r="N108" s="221"/>
      <c r="O108" s="184" t="str">
        <f ca="1">IF(LEN(H108)&gt;0,IF(ISBLANK(N108),ROUND(IFERROR(VLOOKUP(I108,Stipends!$A$3:$B$17,2,)*H108,10000*H108),4),ROUND(N108,2)),"")</f>
        <v/>
      </c>
      <c r="P108" s="133" t="str">
        <f t="shared" ca="1" si="17"/>
        <v/>
      </c>
      <c r="Q108" s="134">
        <f ca="1">IFERROR(ROUND(IF(G108="Standard",VLOOKUP(I108,Stipends!$A$3:$F$13,4,FALSE),VLOOKUP(I108,Stipends!$A$3:$F$13,6,FALSE))*H108+S108,4),0)</f>
        <v>0</v>
      </c>
      <c r="R108" s="134">
        <f ca="1">IFERROR(ROUND(IF(G108="Standard",VLOOKUP(I108,Stipends!$A$3:$F$13,3,FALSE),VLOOKUP(I108,Stipends!$A$3:$F$13,5,FALSE))*H108+(IF(K108="Industry Co-Funded (AB)",(3000*H108),IF(K108="Industry Co-Funded (QC)",(4000*H108),0))),4),0)</f>
        <v>0</v>
      </c>
      <c r="S108" s="47"/>
      <c r="T108" s="134">
        <f t="shared" ca="1" si="18"/>
        <v>0</v>
      </c>
    </row>
    <row r="109" spans="1:20" ht="24" customHeight="1">
      <c r="A109" s="8"/>
      <c r="B109" s="141" t="str">
        <f t="array" aca="1" ref="B109" ca="1">IFERROR(INDEX('Summary '!$B$16:$B$35,SMALL(IF('Summary '!$L$16:$L$35&gt;0,ROW('Summary '!$B$16:$B$35)-ROW('Summary '!B$16)+1),ROWS('Summary '!B$2:'Summary '!B16))),"")</f>
        <v/>
      </c>
      <c r="C109" s="141" t="str">
        <f t="array" aca="1" ref="C109" ca="1">IFERROR(INDEX('Summary '!$C$16:$C$35,SMALL(IF('Summary '!$L$16:$L$35&gt;0,ROW('Summary '!$C$16:$C$35)-ROW('Summary '!C$16)+1),ROWS('Summary '!C$2:'Summary '!C16))),"")</f>
        <v/>
      </c>
      <c r="D109" s="141" t="str">
        <f t="array" aca="1" ref="D109" ca="1">IFERROR(INDEX('Summary '!$D$16:$D$35,SMALL(IF('Summary '!$L$16:$L$35&gt;0,ROW('Summary '!$D$16:$D$35)-ROW('Summary '!D$16)+1),ROWS('Summary '!D$2:'Summary '!D16))),"")</f>
        <v/>
      </c>
      <c r="E109" s="130" t="str">
        <f t="array" aca="1" ref="E109" ca="1">IFERROR(INDEX('Summary '!$E$16:$E$35,SMALL(IF('Summary '!$L$16:$L$35&gt;0,ROW('Summary '!$E$16:$E$35)-ROW('Summary '!E$16)+1),ROWS('Summary '!D$2:'Summary '!D16))),"")</f>
        <v/>
      </c>
      <c r="F109" s="131" t="str">
        <f t="array" aca="1" ref="F109" ca="1">IFERROR(INDEX('Summary '!$F$16:$F$35,SMALL(IF('Summary '!$L$16:$L$35&gt;0,ROW('Summary '!$F$16:$F$35)-ROW('Summary '!F$16)+1),ROWS('Summary '!F$2:'Summary '!F16))),"")</f>
        <v/>
      </c>
      <c r="G109" s="131" t="str">
        <f ca="1">IF(LEN(H109)&gt;0,'Summary '!$J$3,"")</f>
        <v/>
      </c>
      <c r="H109" s="132" t="str">
        <f t="array" aca="1" ref="H109" ca="1">IFERROR(INDEX('Summary '!$L$16:$L$35,SMALL(IF('Summary '!$L$16:$L$35&gt;0,ROW('Summary '!$L$16:$L$35)-ROW('Summary '!L$16)+1),ROWS('Summary '!J$2:'Summary '!K16))),"")</f>
        <v/>
      </c>
      <c r="I109" s="182" t="str">
        <f t="array" aca="1" ref="I109" ca="1">IFERROR(INDEX('Summary '!$G$16:$G$35,SMALL(IF('Summary '!$L$16:$L$35&gt;0,ROW('Summary '!$G$16:$G$35)-ROW('Summary '!G$16)+1),ROWS('Summary '!G$2:'Summary '!G16))),"")</f>
        <v/>
      </c>
      <c r="J109" s="182" t="str">
        <f t="array" aca="1" ref="J109" ca="1">IFERROR(INDEX('Summary '!$H$16:$H$35,SMALL(IF('Summary '!$L$16:$L$35&gt;0,ROW('Summary '!$H$16:$H$35)-ROW('Summary '!H$16)+1),ROWS('Summary '!H$2:'Summary '!H16))),"")</f>
        <v/>
      </c>
      <c r="K109" s="45"/>
      <c r="L109" s="293"/>
      <c r="M109" s="294"/>
      <c r="N109" s="221"/>
      <c r="O109" s="184" t="str">
        <f ca="1">IF(LEN(H109)&gt;0,IF(ISBLANK(N109),ROUND(IFERROR(VLOOKUP(I109,Stipends!$A$3:$B$17,2,)*H109,10000*H109),4),ROUND(N109,2)),"")</f>
        <v/>
      </c>
      <c r="P109" s="133" t="str">
        <f t="shared" ca="1" si="17"/>
        <v/>
      </c>
      <c r="Q109" s="134">
        <f ca="1">IFERROR(ROUND(IF(G109="Standard",VLOOKUP(I109,Stipends!$A$3:$F$13,4,FALSE),VLOOKUP(I109,Stipends!$A$3:$F$13,6,FALSE))*H109+S109,4),0)</f>
        <v>0</v>
      </c>
      <c r="R109" s="134">
        <f ca="1">IFERROR(ROUND(IF(G109="Standard",VLOOKUP(I109,Stipends!$A$3:$F$13,3,FALSE),VLOOKUP(I109,Stipends!$A$3:$F$13,5,FALSE))*H109+(IF(K109="Industry Co-Funded (AB)",(3000*H109),IF(K109="Industry Co-Funded (QC)",(4000*H109),0))),4),0)</f>
        <v>0</v>
      </c>
      <c r="S109" s="47"/>
      <c r="T109" s="134">
        <f t="shared" ca="1" si="18"/>
        <v>0</v>
      </c>
    </row>
    <row r="110" spans="1:20" ht="24" customHeight="1">
      <c r="A110" s="8"/>
      <c r="B110" s="141" t="str">
        <f t="array" aca="1" ref="B110" ca="1">IFERROR(INDEX('Summary '!$B$16:$B$35,SMALL(IF('Summary '!$L$16:$L$35&gt;0,ROW('Summary '!$B$16:$B$35)-ROW('Summary '!B$16)+1),ROWS('Summary '!B$2:'Summary '!B17))),"")</f>
        <v/>
      </c>
      <c r="C110" s="141" t="str">
        <f t="array" aca="1" ref="C110" ca="1">IFERROR(INDEX('Summary '!$C$16:$C$35,SMALL(IF('Summary '!$L$16:$L$35&gt;0,ROW('Summary '!$C$16:$C$35)-ROW('Summary '!C$16)+1),ROWS('Summary '!C$2:'Summary '!C17))),"")</f>
        <v/>
      </c>
      <c r="D110" s="141" t="str">
        <f t="array" aca="1" ref="D110" ca="1">IFERROR(INDEX('Summary '!$D$16:$D$35,SMALL(IF('Summary '!$L$16:$L$35&gt;0,ROW('Summary '!$D$16:$D$35)-ROW('Summary '!D$16)+1),ROWS('Summary '!D$2:'Summary '!D17))),"")</f>
        <v/>
      </c>
      <c r="E110" s="130" t="str">
        <f t="array" aca="1" ref="E110" ca="1">IFERROR(INDEX('Summary '!$E$16:$E$35,SMALL(IF('Summary '!$L$16:$L$35&gt;0,ROW('Summary '!$E$16:$E$35)-ROW('Summary '!E$16)+1),ROWS('Summary '!D$2:'Summary '!D17))),"")</f>
        <v/>
      </c>
      <c r="F110" s="131" t="str">
        <f t="array" aca="1" ref="F110" ca="1">IFERROR(INDEX('Summary '!$F$16:$F$35,SMALL(IF('Summary '!$L$16:$L$35&gt;0,ROW('Summary '!$F$16:$F$35)-ROW('Summary '!F$16)+1),ROWS('Summary '!F$2:'Summary '!F17))),"")</f>
        <v/>
      </c>
      <c r="G110" s="131" t="str">
        <f ca="1">IF(LEN(H110)&gt;0,'Summary '!$J$3,"")</f>
        <v/>
      </c>
      <c r="H110" s="132" t="str">
        <f t="array" aca="1" ref="H110" ca="1">IFERROR(INDEX('Summary '!$L$16:$L$35,SMALL(IF('Summary '!$L$16:$L$35&gt;0,ROW('Summary '!$L$16:$L$35)-ROW('Summary '!L$16)+1),ROWS('Summary '!J$2:'Summary '!K17))),"")</f>
        <v/>
      </c>
      <c r="I110" s="182" t="str">
        <f t="array" aca="1" ref="I110" ca="1">IFERROR(INDEX('Summary '!$G$16:$G$35,SMALL(IF('Summary '!$L$16:$L$35&gt;0,ROW('Summary '!$G$16:$G$35)-ROW('Summary '!G$16)+1),ROWS('Summary '!G$2:'Summary '!G17))),"")</f>
        <v/>
      </c>
      <c r="J110" s="182" t="str">
        <f t="array" aca="1" ref="J110" ca="1">IFERROR(INDEX('Summary '!$H$16:$H$35,SMALL(IF('Summary '!$L$16:$L$35&gt;0,ROW('Summary '!$H$16:$H$35)-ROW('Summary '!H$16)+1),ROWS('Summary '!H$2:'Summary '!H17))),"")</f>
        <v/>
      </c>
      <c r="K110" s="45"/>
      <c r="L110" s="293"/>
      <c r="M110" s="294"/>
      <c r="N110" s="221"/>
      <c r="O110" s="184" t="str">
        <f ca="1">IF(LEN(H110)&gt;0,IF(ISBLANK(N110),ROUND(IFERROR(VLOOKUP(I110,Stipends!$A$3:$B$17,2,)*H110,10000*H110),4),ROUND(N110,2)),"")</f>
        <v/>
      </c>
      <c r="P110" s="133" t="str">
        <f t="shared" ca="1" si="17"/>
        <v/>
      </c>
      <c r="Q110" s="134">
        <f ca="1">IFERROR(ROUND(IF(G110="Standard",VLOOKUP(I110,Stipends!$A$3:$F$13,4,FALSE),VLOOKUP(I110,Stipends!$A$3:$F$13,6,FALSE))*H110+S110,4),0)</f>
        <v>0</v>
      </c>
      <c r="R110" s="134">
        <f ca="1">IFERROR(ROUND(IF(G110="Standard",VLOOKUP(I110,Stipends!$A$3:$F$13,3,FALSE),VLOOKUP(I110,Stipends!$A$3:$F$13,5,FALSE))*H110+(IF(K110="Industry Co-Funded (AB)",(3000*H110),IF(K110="Industry Co-Funded (QC)",(4000*H110),0))),4),0)</f>
        <v>0</v>
      </c>
      <c r="S110" s="47"/>
      <c r="T110" s="134">
        <f t="shared" ca="1" si="18"/>
        <v>0</v>
      </c>
    </row>
    <row r="111" spans="1:20" ht="24" customHeight="1">
      <c r="A111" s="8"/>
      <c r="B111" s="141" t="str">
        <f t="array" aca="1" ref="B111" ca="1">IFERROR(INDEX('Summary '!$B$16:$B$35,SMALL(IF('Summary '!$L$16:$L$35&gt;0,ROW('Summary '!$B$16:$B$35)-ROW('Summary '!B$16)+1),ROWS('Summary '!B$2:'Summary '!B18))),"")</f>
        <v/>
      </c>
      <c r="C111" s="141" t="str">
        <f t="array" aca="1" ref="C111" ca="1">IFERROR(INDEX('Summary '!$C$16:$C$35,SMALL(IF('Summary '!$L$16:$L$35&gt;0,ROW('Summary '!$C$16:$C$35)-ROW('Summary '!C$16)+1),ROWS('Summary '!C$2:'Summary '!C18))),"")</f>
        <v/>
      </c>
      <c r="D111" s="141" t="str">
        <f t="array" aca="1" ref="D111" ca="1">IFERROR(INDEX('Summary '!$D$16:$D$35,SMALL(IF('Summary '!$L$16:$L$35&gt;0,ROW('Summary '!$D$16:$D$35)-ROW('Summary '!D$16)+1),ROWS('Summary '!D$2:'Summary '!D18))),"")</f>
        <v/>
      </c>
      <c r="E111" s="130" t="str">
        <f t="array" aca="1" ref="E111" ca="1">IFERROR(INDEX('Summary '!$E$16:$E$35,SMALL(IF('Summary '!$L$16:$L$35&gt;0,ROW('Summary '!$E$16:$E$35)-ROW('Summary '!E$16)+1),ROWS('Summary '!D$2:'Summary '!D18))),"")</f>
        <v/>
      </c>
      <c r="F111" s="131" t="str">
        <f t="array" aca="1" ref="F111" ca="1">IFERROR(INDEX('Summary '!$F$16:$F$35,SMALL(IF('Summary '!$L$16:$L$35&gt;0,ROW('Summary '!$F$16:$F$35)-ROW('Summary '!F$16)+1),ROWS('Summary '!F$2:'Summary '!F18))),"")</f>
        <v/>
      </c>
      <c r="G111" s="131" t="str">
        <f ca="1">IF(LEN(H111)&gt;0,'Summary '!$J$3,"")</f>
        <v/>
      </c>
      <c r="H111" s="132" t="str">
        <f t="array" aca="1" ref="H111" ca="1">IFERROR(INDEX('Summary '!$L$16:$L$35,SMALL(IF('Summary '!$L$16:$L$35&gt;0,ROW('Summary '!$L$16:$L$35)-ROW('Summary '!L$16)+1),ROWS('Summary '!J$2:'Summary '!K18))),"")</f>
        <v/>
      </c>
      <c r="I111" s="182" t="str">
        <f t="array" aca="1" ref="I111" ca="1">IFERROR(INDEX('Summary '!$G$16:$G$35,SMALL(IF('Summary '!$L$16:$L$35&gt;0,ROW('Summary '!$G$16:$G$35)-ROW('Summary '!G$16)+1),ROWS('Summary '!G$2:'Summary '!G18))),"")</f>
        <v/>
      </c>
      <c r="J111" s="182" t="str">
        <f t="array" aca="1" ref="J111" ca="1">IFERROR(INDEX('Summary '!$H$16:$H$35,SMALL(IF('Summary '!$L$16:$L$35&gt;0,ROW('Summary '!$H$16:$H$35)-ROW('Summary '!H$16)+1),ROWS('Summary '!H$2:'Summary '!H18))),"")</f>
        <v/>
      </c>
      <c r="K111" s="45"/>
      <c r="L111" s="293"/>
      <c r="M111" s="294"/>
      <c r="N111" s="221"/>
      <c r="O111" s="184" t="str">
        <f ca="1">IF(LEN(H111)&gt;0,IF(ISBLANK(N111),ROUND(IFERROR(VLOOKUP(I111,Stipends!$A$3:$B$17,2,)*H111,10000*H111),4),ROUND(N111,2)),"")</f>
        <v/>
      </c>
      <c r="P111" s="133" t="str">
        <f t="shared" ca="1" si="17"/>
        <v/>
      </c>
      <c r="Q111" s="134">
        <f ca="1">IFERROR(ROUND(IF(G111="Standard",VLOOKUP(I111,Stipends!$A$3:$F$13,4,FALSE),VLOOKUP(I111,Stipends!$A$3:$F$13,6,FALSE))*H111+S111,4),0)</f>
        <v>0</v>
      </c>
      <c r="R111" s="134">
        <f ca="1">IFERROR(ROUND(IF(G111="Standard",VLOOKUP(I111,Stipends!$A$3:$F$13,3,FALSE),VLOOKUP(I111,Stipends!$A$3:$F$13,5,FALSE))*H111+(IF(K111="Industry Co-Funded (AB)",(3000*H111),IF(K111="Industry Co-Funded (QC)",(4000*H111),0))),4),0)</f>
        <v>0</v>
      </c>
      <c r="S111" s="47"/>
      <c r="T111" s="134">
        <f t="shared" ca="1" si="18"/>
        <v>0</v>
      </c>
    </row>
    <row r="112" spans="1:20" ht="24" customHeight="1">
      <c r="A112" s="8"/>
      <c r="B112" s="141" t="str">
        <f t="array" aca="1" ref="B112" ca="1">IFERROR(INDEX('Summary '!$B$16:$B$35,SMALL(IF('Summary '!$L$16:$L$35&gt;0,ROW('Summary '!$B$16:$B$35)-ROW('Summary '!B$16)+1),ROWS('Summary '!B$2:'Summary '!B19))),"")</f>
        <v/>
      </c>
      <c r="C112" s="141" t="str">
        <f t="array" aca="1" ref="C112" ca="1">IFERROR(INDEX('Summary '!$C$16:$C$35,SMALL(IF('Summary '!$L$16:$L$35&gt;0,ROW('Summary '!$C$16:$C$35)-ROW('Summary '!C$16)+1),ROWS('Summary '!C$2:'Summary '!C19))),"")</f>
        <v/>
      </c>
      <c r="D112" s="141" t="str">
        <f t="array" aca="1" ref="D112" ca="1">IFERROR(INDEX('Summary '!$D$16:$D$35,SMALL(IF('Summary '!$L$16:$L$35&gt;0,ROW('Summary '!$D$16:$D$35)-ROW('Summary '!D$16)+1),ROWS('Summary '!D$2:'Summary '!D19))),"")</f>
        <v/>
      </c>
      <c r="E112" s="130" t="str">
        <f t="array" aca="1" ref="E112" ca="1">IFERROR(INDEX('Summary '!$E$16:$E$35,SMALL(IF('Summary '!$L$16:$L$35&gt;0,ROW('Summary '!$E$16:$E$35)-ROW('Summary '!E$16)+1),ROWS('Summary '!D$2:'Summary '!D19))),"")</f>
        <v/>
      </c>
      <c r="F112" s="131" t="str">
        <f t="array" aca="1" ref="F112" ca="1">IFERROR(INDEX('Summary '!$F$16:$F$35,SMALL(IF('Summary '!$L$16:$L$35&gt;0,ROW('Summary '!$F$16:$F$35)-ROW('Summary '!F$16)+1),ROWS('Summary '!F$2:'Summary '!F19))),"")</f>
        <v/>
      </c>
      <c r="G112" s="131" t="str">
        <f ca="1">IF(LEN(H112)&gt;0,'Summary '!$J$3,"")</f>
        <v/>
      </c>
      <c r="H112" s="132" t="str">
        <f t="array" aca="1" ref="H112" ca="1">IFERROR(INDEX('Summary '!$L$16:$L$35,SMALL(IF('Summary '!$L$16:$L$35&gt;0,ROW('Summary '!$L$16:$L$35)-ROW('Summary '!L$16)+1),ROWS('Summary '!J$2:'Summary '!K19))),"")</f>
        <v/>
      </c>
      <c r="I112" s="182" t="str">
        <f t="array" aca="1" ref="I112" ca="1">IFERROR(INDEX('Summary '!$G$16:$G$35,SMALL(IF('Summary '!$L$16:$L$35&gt;0,ROW('Summary '!$G$16:$G$35)-ROW('Summary '!G$16)+1),ROWS('Summary '!G$2:'Summary '!G19))),"")</f>
        <v/>
      </c>
      <c r="J112" s="182" t="str">
        <f t="array" aca="1" ref="J112" ca="1">IFERROR(INDEX('Summary '!$H$16:$H$35,SMALL(IF('Summary '!$L$16:$L$35&gt;0,ROW('Summary '!$H$16:$H$35)-ROW('Summary '!H$16)+1),ROWS('Summary '!H$2:'Summary '!H19))),"")</f>
        <v/>
      </c>
      <c r="K112" s="45"/>
      <c r="L112" s="293"/>
      <c r="M112" s="294"/>
      <c r="N112" s="221"/>
      <c r="O112" s="184" t="str">
        <f ca="1">IF(LEN(H112)&gt;0,IF(ISBLANK(N112),ROUND(IFERROR(VLOOKUP(I112,Stipends!$A$3:$B$17,2,)*H112,10000*H112),4),ROUND(N112,2)),"")</f>
        <v/>
      </c>
      <c r="P112" s="133" t="str">
        <f t="shared" ca="1" si="17"/>
        <v/>
      </c>
      <c r="Q112" s="134">
        <f ca="1">IFERROR(ROUND(IF(G112="Standard",VLOOKUP(I112,Stipends!$A$3:$F$13,4,FALSE),VLOOKUP(I112,Stipends!$A$3:$F$13,6,FALSE))*H112+S112,4),0)</f>
        <v>0</v>
      </c>
      <c r="R112" s="134">
        <f ca="1">IFERROR(ROUND(IF(G112="Standard",VLOOKUP(I112,Stipends!$A$3:$F$13,3,FALSE),VLOOKUP(I112,Stipends!$A$3:$F$13,5,FALSE))*H112+(IF(K112="Industry Co-Funded (AB)",(3000*H112),IF(K112="Industry Co-Funded (QC)",(4000*H112),0))),4),0)</f>
        <v>0</v>
      </c>
      <c r="S112" s="47"/>
      <c r="T112" s="134">
        <f t="shared" ca="1" si="18"/>
        <v>0</v>
      </c>
    </row>
    <row r="113" spans="1:20" ht="24" customHeight="1">
      <c r="A113" s="8"/>
      <c r="B113" s="141" t="str">
        <f t="array" aca="1" ref="B113" ca="1">IFERROR(INDEX('Summary '!$B$16:$B$35,SMALL(IF('Summary '!$L$16:$L$35&gt;0,ROW('Summary '!$B$16:$B$35)-ROW('Summary '!B$16)+1),ROWS('Summary '!B$2:'Summary '!B20))),"")</f>
        <v/>
      </c>
      <c r="C113" s="141" t="str">
        <f t="array" aca="1" ref="C113" ca="1">IFERROR(INDEX('Summary '!$C$16:$C$35,SMALL(IF('Summary '!$L$16:$L$35&gt;0,ROW('Summary '!$C$16:$C$35)-ROW('Summary '!C$16)+1),ROWS('Summary '!C$2:'Summary '!C20))),"")</f>
        <v/>
      </c>
      <c r="D113" s="141" t="str">
        <f t="array" aca="1" ref="D113" ca="1">IFERROR(INDEX('Summary '!$D$16:$D$35,SMALL(IF('Summary '!$L$16:$L$35&gt;0,ROW('Summary '!$D$16:$D$35)-ROW('Summary '!D$16)+1),ROWS('Summary '!D$2:'Summary '!D20))),"")</f>
        <v/>
      </c>
      <c r="E113" s="130" t="str">
        <f t="array" aca="1" ref="E113" ca="1">IFERROR(INDEX('Summary '!$E$16:$E$35,SMALL(IF('Summary '!$L$16:$L$35&gt;0,ROW('Summary '!$E$16:$E$35)-ROW('Summary '!E$16)+1),ROWS('Summary '!D$2:'Summary '!D20))),"")</f>
        <v/>
      </c>
      <c r="F113" s="131" t="str">
        <f t="array" aca="1" ref="F113" ca="1">IFERROR(INDEX('Summary '!$F$16:$F$35,SMALL(IF('Summary '!$L$16:$L$35&gt;0,ROW('Summary '!$F$16:$F$35)-ROW('Summary '!F$16)+1),ROWS('Summary '!F$2:'Summary '!F20))),"")</f>
        <v/>
      </c>
      <c r="G113" s="131" t="str">
        <f ca="1">IF(LEN(H113)&gt;0,'Summary '!$J$3,"")</f>
        <v/>
      </c>
      <c r="H113" s="132" t="str">
        <f t="array" aca="1" ref="H113" ca="1">IFERROR(INDEX('Summary '!$L$16:$L$35,SMALL(IF('Summary '!$L$16:$L$35&gt;0,ROW('Summary '!$L$16:$L$35)-ROW('Summary '!L$16)+1),ROWS('Summary '!J$2:'Summary '!K20))),"")</f>
        <v/>
      </c>
      <c r="I113" s="182" t="str">
        <f t="array" aca="1" ref="I113" ca="1">IFERROR(INDEX('Summary '!$G$16:$G$35,SMALL(IF('Summary '!$L$16:$L$35&gt;0,ROW('Summary '!$G$16:$G$35)-ROW('Summary '!G$16)+1),ROWS('Summary '!G$2:'Summary '!G20))),"")</f>
        <v/>
      </c>
      <c r="J113" s="182" t="str">
        <f t="array" aca="1" ref="J113" ca="1">IFERROR(INDEX('Summary '!$H$16:$H$35,SMALL(IF('Summary '!$L$16:$L$35&gt;0,ROW('Summary '!$H$16:$H$35)-ROW('Summary '!H$16)+1),ROWS('Summary '!H$2:'Summary '!H20))),"")</f>
        <v/>
      </c>
      <c r="K113" s="45"/>
      <c r="L113" s="293"/>
      <c r="M113" s="294"/>
      <c r="N113" s="221"/>
      <c r="O113" s="184" t="str">
        <f ca="1">IF(LEN(H113)&gt;0,IF(ISBLANK(N113),ROUND(IFERROR(VLOOKUP(I113,Stipends!$A$3:$B$17,2,)*H113,10000*H113),4),ROUND(N113,2)),"")</f>
        <v/>
      </c>
      <c r="P113" s="133" t="str">
        <f t="shared" ca="1" si="17"/>
        <v/>
      </c>
      <c r="Q113" s="134">
        <f ca="1">IFERROR(ROUND(IF(G113="Standard",VLOOKUP(I113,Stipends!$A$3:$F$13,4,FALSE),VLOOKUP(I113,Stipends!$A$3:$F$13,6,FALSE))*H113+S113,4),0)</f>
        <v>0</v>
      </c>
      <c r="R113" s="134">
        <f ca="1">IFERROR(ROUND(IF(G113="Standard",VLOOKUP(I113,Stipends!$A$3:$F$13,3,FALSE),VLOOKUP(I113,Stipends!$A$3:$F$13,5,FALSE))*H113+(IF(K113="Industry Co-Funded (AB)",(3000*H113),IF(K113="Industry Co-Funded (QC)",(4000*H113),0))),4),0)</f>
        <v>0</v>
      </c>
      <c r="S113" s="47"/>
      <c r="T113" s="134">
        <f t="shared" ca="1" si="18"/>
        <v>0</v>
      </c>
    </row>
    <row r="114" spans="1:20" ht="24" customHeight="1">
      <c r="A114" s="8"/>
      <c r="B114" s="141" t="str">
        <f t="array" aca="1" ref="B114" ca="1">IFERROR(INDEX('Summary '!$B$16:$B$35,SMALL(IF('Summary '!$L$16:$L$35&gt;0,ROW('Summary '!$B$16:$B$35)-ROW('Summary '!B$16)+1),ROWS('Summary '!B$2:'Summary '!B21))),"")</f>
        <v/>
      </c>
      <c r="C114" s="141" t="str">
        <f t="array" aca="1" ref="C114" ca="1">IFERROR(INDEX('Summary '!$C$16:$C$35,SMALL(IF('Summary '!$L$16:$L$35&gt;0,ROW('Summary '!$C$16:$C$35)-ROW('Summary '!C$16)+1),ROWS('Summary '!C$2:'Summary '!C21))),"")</f>
        <v/>
      </c>
      <c r="D114" s="141" t="str">
        <f t="array" aca="1" ref="D114" ca="1">IFERROR(INDEX('Summary '!$D$16:$D$35,SMALL(IF('Summary '!$L$16:$L$35&gt;0,ROW('Summary '!$D$16:$D$35)-ROW('Summary '!D$16)+1),ROWS('Summary '!D$2:'Summary '!D21))),"")</f>
        <v/>
      </c>
      <c r="E114" s="130" t="str">
        <f t="array" aca="1" ref="E114" ca="1">IFERROR(INDEX('Summary '!$E$16:$E$35,SMALL(IF('Summary '!$L$16:$L$35&gt;0,ROW('Summary '!$E$16:$E$35)-ROW('Summary '!E$16)+1),ROWS('Summary '!D$2:'Summary '!D21))),"")</f>
        <v/>
      </c>
      <c r="F114" s="131" t="str">
        <f t="array" aca="1" ref="F114" ca="1">IFERROR(INDEX('Summary '!$F$16:$F$35,SMALL(IF('Summary '!$L$16:$L$35&gt;0,ROW('Summary '!$F$16:$F$35)-ROW('Summary '!F$16)+1),ROWS('Summary '!F$2:'Summary '!F21))),"")</f>
        <v/>
      </c>
      <c r="G114" s="131" t="str">
        <f ca="1">IF(LEN(H114)&gt;0,'Summary '!$J$3,"")</f>
        <v/>
      </c>
      <c r="H114" s="132" t="str">
        <f t="array" aca="1" ref="H114" ca="1">IFERROR(INDEX('Summary '!$L$16:$L$35,SMALL(IF('Summary '!$L$16:$L$35&gt;0,ROW('Summary '!$L$16:$L$35)-ROW('Summary '!L$16)+1),ROWS('Summary '!J$2:'Summary '!K21))),"")</f>
        <v/>
      </c>
      <c r="I114" s="182" t="str">
        <f t="array" aca="1" ref="I114" ca="1">IFERROR(INDEX('Summary '!$G$16:$G$35,SMALL(IF('Summary '!$L$16:$L$35&gt;0,ROW('Summary '!$G$16:$G$35)-ROW('Summary '!G$16)+1),ROWS('Summary '!G$2:'Summary '!G21))),"")</f>
        <v/>
      </c>
      <c r="J114" s="182" t="str">
        <f t="array" aca="1" ref="J114" ca="1">IFERROR(INDEX('Summary '!$H$16:$H$35,SMALL(IF('Summary '!$L$16:$L$35&gt;0,ROW('Summary '!$H$16:$H$35)-ROW('Summary '!H$16)+1),ROWS('Summary '!H$2:'Summary '!H21))),"")</f>
        <v/>
      </c>
      <c r="K114" s="45"/>
      <c r="L114" s="293"/>
      <c r="M114" s="294"/>
      <c r="N114" s="221"/>
      <c r="O114" s="184" t="str">
        <f ca="1">IF(LEN(H114)&gt;0,IF(ISBLANK(N114),ROUND(IFERROR(VLOOKUP(I114,Stipends!$A$3:$B$17,2,)*H114,10000*H114),4),ROUND(N114,2)),"")</f>
        <v/>
      </c>
      <c r="P114" s="133" t="str">
        <f t="shared" ca="1" si="17"/>
        <v/>
      </c>
      <c r="Q114" s="134">
        <f ca="1">IFERROR(ROUND(IF(G114="Standard",VLOOKUP(I114,Stipends!$A$3:$F$13,4,FALSE),VLOOKUP(I114,Stipends!$A$3:$F$13,6,FALSE))*H114+S114,4),0)</f>
        <v>0</v>
      </c>
      <c r="R114" s="134">
        <f ca="1">IFERROR(ROUND(IF(G114="Standard",VLOOKUP(I114,Stipends!$A$3:$F$13,3,FALSE),VLOOKUP(I114,Stipends!$A$3:$F$13,5,FALSE))*H114+(IF(K114="Industry Co-Funded (AB)",(3000*H114),IF(K114="Industry Co-Funded (QC)",(4000*H114),0))),4),0)</f>
        <v>0</v>
      </c>
      <c r="S114" s="47"/>
      <c r="T114" s="134">
        <f t="shared" ca="1" si="18"/>
        <v>0</v>
      </c>
    </row>
    <row r="115" spans="1:20" ht="24" customHeight="1">
      <c r="A115" s="8"/>
      <c r="B115" s="147" t="s">
        <v>128</v>
      </c>
      <c r="C115" s="148"/>
      <c r="D115" s="148"/>
      <c r="E115" s="148"/>
      <c r="F115" s="148"/>
      <c r="G115" s="148"/>
      <c r="H115" s="138"/>
      <c r="I115" s="148"/>
      <c r="J115" s="148"/>
      <c r="K115" s="148"/>
      <c r="L115" s="148"/>
      <c r="M115" s="149"/>
      <c r="N115" s="150"/>
      <c r="O115" s="135">
        <f t="shared" ref="O115:P115" ca="1" si="19">SUM(O95:O114)</f>
        <v>0</v>
      </c>
      <c r="P115" s="135">
        <f t="shared" ca="1" si="19"/>
        <v>0</v>
      </c>
      <c r="Q115" s="135">
        <f ca="1">ROUND(SUM(Q95:Q114),4)</f>
        <v>0</v>
      </c>
      <c r="R115" s="135">
        <f t="shared" ref="R115:S115" ca="1" si="20">SUM(R95:R114)</f>
        <v>0</v>
      </c>
      <c r="S115" s="135">
        <f t="shared" si="20"/>
        <v>0</v>
      </c>
      <c r="T115" s="135">
        <f ca="1">SUM(T95:T114)</f>
        <v>0</v>
      </c>
    </row>
    <row r="116" spans="1:20" ht="23.25" customHeight="1">
      <c r="A116" s="8"/>
      <c r="B116" s="93"/>
      <c r="C116" s="93"/>
      <c r="D116" s="93"/>
      <c r="E116" s="93"/>
      <c r="F116" s="93"/>
      <c r="G116" s="93"/>
      <c r="H116" s="94"/>
      <c r="I116" s="94"/>
      <c r="J116" s="94"/>
      <c r="K116" s="8"/>
      <c r="L116" s="8"/>
      <c r="M116" s="8"/>
      <c r="N116" s="8"/>
      <c r="O116" s="99"/>
      <c r="P116" s="99"/>
      <c r="Q116" s="99"/>
      <c r="R116" s="100"/>
      <c r="S116" s="48"/>
      <c r="T116" s="99"/>
    </row>
    <row r="117" spans="1:20" ht="23.25" customHeight="1" thickBot="1">
      <c r="A117" s="8"/>
      <c r="B117" s="93"/>
      <c r="C117" s="93"/>
      <c r="D117" s="93"/>
      <c r="E117" s="93"/>
      <c r="F117" s="93"/>
      <c r="G117" s="93"/>
      <c r="H117" s="94"/>
      <c r="I117" s="94"/>
      <c r="J117" s="94"/>
      <c r="K117" s="8"/>
      <c r="L117" s="8"/>
      <c r="M117" s="8"/>
      <c r="N117" s="8"/>
      <c r="O117" s="99"/>
      <c r="P117" s="99"/>
      <c r="Q117" s="99"/>
      <c r="R117" s="99"/>
      <c r="S117" s="48"/>
      <c r="T117" s="99"/>
    </row>
    <row r="118" spans="1:20" ht="23.25" customHeight="1" thickBot="1">
      <c r="A118" s="8"/>
      <c r="B118" s="89" t="str">
        <f>"Term 5: "&amp;'Summary '!M15</f>
        <v>Term 5: Sep - Dec 2022</v>
      </c>
      <c r="C118" s="90"/>
      <c r="D118" s="90"/>
      <c r="E118" s="91"/>
      <c r="F118" s="91"/>
      <c r="G118" s="91"/>
      <c r="H118" s="92"/>
      <c r="I118" s="92"/>
      <c r="J118" s="92"/>
      <c r="K118" s="30"/>
      <c r="L118" s="30"/>
      <c r="M118" s="30"/>
      <c r="N118" s="30"/>
      <c r="O118" s="104"/>
      <c r="P118" s="104"/>
      <c r="Q118" s="105"/>
      <c r="R118" s="106"/>
      <c r="S118" s="52"/>
      <c r="T118" s="99"/>
    </row>
    <row r="119" spans="1:20" ht="30" customHeight="1">
      <c r="A119" s="8"/>
      <c r="B119" s="422" t="str">
        <f>B$15</f>
        <v>Intern name</v>
      </c>
      <c r="C119" s="422" t="str">
        <f t="shared" ref="C119:K119" si="21">C$15</f>
        <v>Academic Supervisor / Account Holder</v>
      </c>
      <c r="D119" s="426" t="str">
        <f t="shared" si="21"/>
        <v>Co-Supervisor</v>
      </c>
      <c r="E119" s="422" t="str">
        <f t="shared" si="21"/>
        <v>Academic Institution</v>
      </c>
      <c r="F119" s="426" t="str">
        <f t="shared" si="21"/>
        <v>Partner</v>
      </c>
      <c r="G119" s="426" t="str">
        <f t="shared" si="21"/>
        <v>Funding type</v>
      </c>
      <c r="H119" s="426" t="str">
        <f t="shared" si="21"/>
        <v>Internship Units</v>
      </c>
      <c r="I119" s="424" t="s">
        <v>58</v>
      </c>
      <c r="J119" s="424" t="str">
        <f>$J$15</f>
        <v>Intern Degree</v>
      </c>
      <c r="K119" s="426" t="str">
        <f t="shared" si="21"/>
        <v xml:space="preserve">Co Funding Option (no selection required unless advised) </v>
      </c>
      <c r="L119" s="439" t="str">
        <f>$L$15</f>
        <v>Internship Period (4 to 6 months per unit)</v>
      </c>
      <c r="M119" s="440"/>
      <c r="N119" s="437" t="str">
        <f t="shared" ref="N119:T119" si="22">N$15</f>
        <v>Stipend Overwrite (if more than $10,000 auto)</v>
      </c>
      <c r="O119" s="441" t="str">
        <f t="shared" si="22"/>
        <v>Stipend  
(Auto - min. $10,000 per internship unit)</v>
      </c>
      <c r="P119" s="420" t="str">
        <f t="shared" si="22"/>
        <v>Research Expenses</v>
      </c>
      <c r="Q119" s="420" t="str">
        <f t="shared" si="22"/>
        <v xml:space="preserve">Total Award </v>
      </c>
      <c r="R119" s="420" t="str">
        <f t="shared" si="22"/>
        <v>Partner Contribution</v>
      </c>
      <c r="S119" s="426" t="str">
        <f t="shared" si="22"/>
        <v xml:space="preserve">Additional Partner contribution </v>
      </c>
      <c r="T119" s="420" t="str">
        <f t="shared" si="22"/>
        <v>University Co-Funding Amount</v>
      </c>
    </row>
    <row r="120" spans="1:20" ht="46.5" customHeight="1" thickBot="1">
      <c r="A120" s="8"/>
      <c r="B120" s="423"/>
      <c r="C120" s="423"/>
      <c r="D120" s="427"/>
      <c r="E120" s="423"/>
      <c r="F120" s="427"/>
      <c r="G120" s="427"/>
      <c r="H120" s="427"/>
      <c r="I120" s="425"/>
      <c r="J120" s="425"/>
      <c r="K120" s="427"/>
      <c r="L120" s="186" t="str">
        <f>$L$16</f>
        <v>Start Date</v>
      </c>
      <c r="M120" s="186" t="str">
        <f>$M$16</f>
        <v>End Date</v>
      </c>
      <c r="N120" s="438"/>
      <c r="O120" s="442"/>
      <c r="P120" s="421"/>
      <c r="Q120" s="421"/>
      <c r="R120" s="421"/>
      <c r="S120" s="427"/>
      <c r="T120" s="421"/>
    </row>
    <row r="121" spans="1:20" ht="24" customHeight="1">
      <c r="A121" s="8"/>
      <c r="B121" s="141" t="str">
        <f t="array" aca="1" ref="B121" ca="1">IFERROR(INDEX('Summary '!$B$16:$B$35,SMALL(IF('Summary '!$M$16:$M$35&gt;0,ROW('Summary '!$B$16:$B$35)-ROW('Summary '!B$16)+1),ROWS('Summary '!B$2:'Summary '!B2))),"")</f>
        <v/>
      </c>
      <c r="C121" s="141" t="str">
        <f t="array" aca="1" ref="C121" ca="1">IFERROR(INDEX('Summary '!$C$16:$C$35,SMALL(IF('Summary '!$M$16:$M$35&gt;0,ROW('Summary '!$C$16:$C$35)-ROW('Summary '!C$16)+1),ROWS('Summary '!C$2:'Summary '!C2))),"")</f>
        <v/>
      </c>
      <c r="D121" s="141" t="str">
        <f t="array" aca="1" ref="D121" ca="1">IFERROR(INDEX('Summary '!$D$16:$D$35,SMALL(IF('Summary '!$M$16:$M$35&gt;0,ROW('Summary '!$D$16:$D$35)-ROW('Summary '!D$16)+1),ROWS('Summary '!D$2:'Summary '!D2))),"")</f>
        <v/>
      </c>
      <c r="E121" s="130" t="str">
        <f t="array" aca="1" ref="E121" ca="1">IFERROR(INDEX('Summary '!$E$16:$E$35,SMALL(IF('Summary '!$M$16:$M$35&gt;0,ROW('Summary '!$E$16:$E$35)-ROW('Summary '!E$16)+1),ROWS('Summary '!D$2:'Summary '!D2))),"")</f>
        <v/>
      </c>
      <c r="F121" s="131" t="str">
        <f t="array" aca="1" ref="F121" ca="1">IFERROR(INDEX('Summary '!$F$16:$F$35,SMALL(IF('Summary '!$M$16:$M$35&gt;0,ROW('Summary '!$F$16:$F$35)-ROW('Summary '!F$16)+1),ROWS('Summary '!F$2:'Summary '!F2))),"")</f>
        <v/>
      </c>
      <c r="G121" s="131" t="str">
        <f ca="1">IF(LEN(H121)&gt;0,'Summary '!$J$3,"")</f>
        <v/>
      </c>
      <c r="H121" s="132" t="str">
        <f t="array" aca="1" ref="H121" ca="1">IFERROR(INDEX('Summary '!$M$16:$M$35,SMALL(IF('Summary '!$M$16:$M$35&gt;0,ROW('Summary '!$M$16:$M$35)-ROW('Summary '!M$16)+1),ROWS('Summary '!K$2:'Summary '!K2))),"")</f>
        <v/>
      </c>
      <c r="I121" s="182" t="str">
        <f t="array" aca="1" ref="I121" ca="1">IFERROR(INDEX('Summary '!$G$16:$G$35,SMALL(IF('Summary '!$M$16:$M$35&gt;0,ROW('Summary '!$G$16:$G$35)-ROW('Summary '!G$16)+1),ROWS('Summary '!G$2:'Summary '!G2))),"")</f>
        <v/>
      </c>
      <c r="J121" s="182" t="str">
        <f t="array" aca="1" ref="J121" ca="1">IFERROR(INDEX('Summary '!$H$16:$H$35,SMALL(IF('Summary '!$M$16:$M$35&gt;0,ROW('Summary '!$H$16:$H$35)-ROW('Summary '!H$16)+1),ROWS('Summary '!H$2:'Summary '!H2))),"")</f>
        <v/>
      </c>
      <c r="K121" s="45"/>
      <c r="L121" s="293"/>
      <c r="M121" s="293"/>
      <c r="N121" s="220"/>
      <c r="O121" s="184" t="str">
        <f ca="1">IF(LEN(H121)&gt;0,IF(ISBLANK(N121),ROUND(IFERROR(VLOOKUP(I121,Stipends!$A$3:$B$17,2,)*H121,10000*H121),4),ROUND(N121,2)),"")</f>
        <v/>
      </c>
      <c r="P121" s="134" t="str">
        <f ca="1">IFERROR(ROUND(Q121-O121,4),"")</f>
        <v/>
      </c>
      <c r="Q121" s="134">
        <f ca="1">IFERROR(ROUND(IF(G121="Standard",VLOOKUP(I121,Stipends!$A$3:$F$13,4,FALSE),VLOOKUP(I121,Stipends!$A$3:$F$13,6,FALSE))*H121+S121,4),0)</f>
        <v>0</v>
      </c>
      <c r="R121" s="134">
        <f ca="1">IFERROR(ROUND(IF(G121="Standard",VLOOKUP(I121,Stipends!$A$3:$F$13,3,FALSE),VLOOKUP(I121,Stipends!$A$3:$F$13,5,FALSE))*H121+(IF(K121="Industry Co-Funded (AB)",(3000*H121),IF(K121="Industry Co-Funded (QC)",(4000*H121),0))),4),0)</f>
        <v>0</v>
      </c>
      <c r="S121" s="185"/>
      <c r="T121" s="134">
        <f ca="1">IF(LEN(H121)&lt;1,0,IF(K121="University Co-Funded (AB)",(3000*H121),IF(K121="University Co-Funded (QC)",(4000*H121),0)))</f>
        <v>0</v>
      </c>
    </row>
    <row r="122" spans="1:20" ht="24" customHeight="1">
      <c r="A122" s="8"/>
      <c r="B122" s="141" t="str">
        <f t="array" aca="1" ref="B122" ca="1">IFERROR(INDEX('Summary '!$B$16:$B$35,SMALL(IF('Summary '!$M$16:$M$35&gt;0,ROW('Summary '!$B$16:$B$35)-ROW('Summary '!B$16)+1),ROWS('Summary '!B$2:'Summary '!B3))),"")</f>
        <v/>
      </c>
      <c r="C122" s="141" t="str">
        <f t="array" aca="1" ref="C122" ca="1">IFERROR(INDEX('Summary '!$C$16:$C$35,SMALL(IF('Summary '!$M$16:$M$35&gt;0,ROW('Summary '!$C$16:$C$35)-ROW('Summary '!C$16)+1),ROWS('Summary '!C$2:'Summary '!C3))),"")</f>
        <v/>
      </c>
      <c r="D122" s="141" t="str">
        <f t="array" aca="1" ref="D122" ca="1">IFERROR(INDEX('Summary '!$D$16:$D$35,SMALL(IF('Summary '!$M$16:$M$35&gt;0,ROW('Summary '!$D$16:$D$35)-ROW('Summary '!D$16)+1),ROWS('Summary '!D$2:'Summary '!D3))),"")</f>
        <v/>
      </c>
      <c r="E122" s="130" t="str">
        <f t="array" aca="1" ref="E122" ca="1">IFERROR(INDEX('Summary '!$E$16:$E$35,SMALL(IF('Summary '!$M$16:$M$35&gt;0,ROW('Summary '!$E$16:$E$35)-ROW('Summary '!E$16)+1),ROWS('Summary '!D$2:'Summary '!D3))),"")</f>
        <v/>
      </c>
      <c r="F122" s="131" t="str">
        <f t="array" aca="1" ref="F122" ca="1">IFERROR(INDEX('Summary '!$F$16:$F$35,SMALL(IF('Summary '!$M$16:$M$35&gt;0,ROW('Summary '!$F$16:$F$35)-ROW('Summary '!F$16)+1),ROWS('Summary '!F$2:'Summary '!F3))),"")</f>
        <v/>
      </c>
      <c r="G122" s="131" t="str">
        <f ca="1">IF(LEN(H122)&gt;0,'Summary '!$J$3,"")</f>
        <v/>
      </c>
      <c r="H122" s="132" t="str">
        <f t="array" aca="1" ref="H122" ca="1">IFERROR(INDEX('Summary '!$M$16:$M$35,SMALL(IF('Summary '!$M$16:$M$35&gt;0,ROW('Summary '!$M$16:$M$35)-ROW('Summary '!M$16)+1),ROWS('Summary '!K$2:'Summary '!K3))),"")</f>
        <v/>
      </c>
      <c r="I122" s="182" t="str">
        <f t="array" aca="1" ref="I122" ca="1">IFERROR(INDEX('Summary '!$G$16:$G$35,SMALL(IF('Summary '!$M$16:$M$35&gt;0,ROW('Summary '!$G$16:$G$35)-ROW('Summary '!G$16)+1),ROWS('Summary '!G$2:'Summary '!G3))),"")</f>
        <v/>
      </c>
      <c r="J122" s="182" t="str">
        <f t="array" aca="1" ref="J122" ca="1">IFERROR(INDEX('Summary '!$H$16:$H$35,SMALL(IF('Summary '!$M$16:$M$35&gt;0,ROW('Summary '!$H$16:$H$35)-ROW('Summary '!H$16)+1),ROWS('Summary '!H$2:'Summary '!H3))),"")</f>
        <v/>
      </c>
      <c r="K122" s="45"/>
      <c r="L122" s="293"/>
      <c r="M122" s="294"/>
      <c r="N122" s="221"/>
      <c r="O122" s="184" t="str">
        <f ca="1">IF(LEN(H122)&gt;0,IF(ISBLANK(N122),ROUND(IFERROR(VLOOKUP(I122,Stipends!$A$3:$B$17,2,)*H122,10000*H122),4),ROUND(N122,2)),"")</f>
        <v/>
      </c>
      <c r="P122" s="133" t="str">
        <f t="shared" ref="P122:P140" ca="1" si="23">IFERROR(ROUND(Q122-O122,4),"")</f>
        <v/>
      </c>
      <c r="Q122" s="134">
        <f ca="1">IFERROR(ROUND(IF(G122="Standard",VLOOKUP(I122,Stipends!$A$3:$F$13,4,FALSE),VLOOKUP(I122,Stipends!$A$3:$F$13,6,FALSE))*H122+S122,4),0)</f>
        <v>0</v>
      </c>
      <c r="R122" s="134">
        <f ca="1">IFERROR(ROUND(IF(G122="Standard",VLOOKUP(I122,Stipends!$A$3:$F$13,3,FALSE),VLOOKUP(I122,Stipends!$A$3:$F$13,5,FALSE))*H122+(IF(K122="Industry Co-Funded (AB)",(3000*H122),IF(K122="Industry Co-Funded (QC)",(4000*H122),0))),4),0)</f>
        <v>0</v>
      </c>
      <c r="S122" s="47"/>
      <c r="T122" s="134">
        <f ca="1">IF(LEN(H122)&lt;1,0,IF(K122="University Co-Funded (AB)",(3000*H122),IF(K122="University Co-Funded (QC)",(4000*H122),0)))</f>
        <v>0</v>
      </c>
    </row>
    <row r="123" spans="1:20" ht="24" customHeight="1">
      <c r="A123" s="8"/>
      <c r="B123" s="141" t="str">
        <f t="array" aca="1" ref="B123" ca="1">IFERROR(INDEX('Summary '!$B$16:$B$35,SMALL(IF('Summary '!$M$16:$M$35&gt;0,ROW('Summary '!$B$16:$B$35)-ROW('Summary '!B$16)+1),ROWS('Summary '!B$2:'Summary '!B4))),"")</f>
        <v/>
      </c>
      <c r="C123" s="141" t="str">
        <f t="array" aca="1" ref="C123" ca="1">IFERROR(INDEX('Summary '!$C$16:$C$35,SMALL(IF('Summary '!$M$16:$M$35&gt;0,ROW('Summary '!$C$16:$C$35)-ROW('Summary '!C$16)+1),ROWS('Summary '!C$2:'Summary '!C4))),"")</f>
        <v/>
      </c>
      <c r="D123" s="141" t="str">
        <f t="array" aca="1" ref="D123" ca="1">IFERROR(INDEX('Summary '!$D$16:$D$35,SMALL(IF('Summary '!$M$16:$M$35&gt;0,ROW('Summary '!$D$16:$D$35)-ROW('Summary '!D$16)+1),ROWS('Summary '!D$2:'Summary '!D4))),"")</f>
        <v/>
      </c>
      <c r="E123" s="130" t="str">
        <f t="array" aca="1" ref="E123" ca="1">IFERROR(INDEX('Summary '!$E$16:$E$35,SMALL(IF('Summary '!$M$16:$M$35&gt;0,ROW('Summary '!$E$16:$E$35)-ROW('Summary '!E$16)+1),ROWS('Summary '!D$2:'Summary '!D4))),"")</f>
        <v/>
      </c>
      <c r="F123" s="131" t="str">
        <f t="array" aca="1" ref="F123" ca="1">IFERROR(INDEX('Summary '!$F$16:$F$35,SMALL(IF('Summary '!$M$16:$M$35&gt;0,ROW('Summary '!$F$16:$F$35)-ROW('Summary '!F$16)+1),ROWS('Summary '!F$2:'Summary '!F4))),"")</f>
        <v/>
      </c>
      <c r="G123" s="131" t="str">
        <f ca="1">IF(LEN(H123)&gt;0,'Summary '!$J$3,"")</f>
        <v/>
      </c>
      <c r="H123" s="132" t="str">
        <f t="array" aca="1" ref="H123" ca="1">IFERROR(INDEX('Summary '!$M$16:$M$35,SMALL(IF('Summary '!$M$16:$M$35&gt;0,ROW('Summary '!$M$16:$M$35)-ROW('Summary '!M$16)+1),ROWS('Summary '!K$2:'Summary '!K4))),"")</f>
        <v/>
      </c>
      <c r="I123" s="182" t="str">
        <f t="array" aca="1" ref="I123" ca="1">IFERROR(INDEX('Summary '!$G$16:$G$35,SMALL(IF('Summary '!$M$16:$M$35&gt;0,ROW('Summary '!$G$16:$G$35)-ROW('Summary '!G$16)+1),ROWS('Summary '!G$2:'Summary '!G4))),"")</f>
        <v/>
      </c>
      <c r="J123" s="182" t="str">
        <f t="array" aca="1" ref="J123" ca="1">IFERROR(INDEX('Summary '!$H$16:$H$35,SMALL(IF('Summary '!$M$16:$M$35&gt;0,ROW('Summary '!$H$16:$H$35)-ROW('Summary '!H$16)+1),ROWS('Summary '!H$2:'Summary '!H4))),"")</f>
        <v/>
      </c>
      <c r="K123" s="45"/>
      <c r="L123" s="293"/>
      <c r="M123" s="294"/>
      <c r="N123" s="221"/>
      <c r="O123" s="184" t="str">
        <f ca="1">IF(LEN(H123)&gt;0,IF(ISBLANK(N123),ROUND(IFERROR(VLOOKUP(I123,Stipends!$A$3:$B$17,2,)*H123,10000*H123),4),ROUND(N123,2)),"")</f>
        <v/>
      </c>
      <c r="P123" s="133" t="str">
        <f t="shared" ca="1" si="23"/>
        <v/>
      </c>
      <c r="Q123" s="134">
        <f ca="1">IFERROR(ROUND(IF(G123="Standard",VLOOKUP(I123,Stipends!$A$3:$F$13,4,FALSE),VLOOKUP(I123,Stipends!$A$3:$F$13,6,FALSE))*H123+S123,4),0)</f>
        <v>0</v>
      </c>
      <c r="R123" s="134">
        <f ca="1">IFERROR(ROUND(IF(G123="Standard",VLOOKUP(I123,Stipends!$A$3:$F$13,3,FALSE),VLOOKUP(I123,Stipends!$A$3:$F$13,5,FALSE))*H123+(IF(K123="Industry Co-Funded (AB)",(3000*H123),IF(K123="Industry Co-Funded (QC)",(4000*H123),0))),4),0)</f>
        <v>0</v>
      </c>
      <c r="S123" s="47"/>
      <c r="T123" s="134">
        <f t="shared" ref="T123:T140" ca="1" si="24">IF(LEN(H123)&lt;1,0,IF(K123="University Co-Funded (AB)",(3000*H123),IF(K123="University Co-Funded (QC)",(4000*H123),0)))</f>
        <v>0</v>
      </c>
    </row>
    <row r="124" spans="1:20" ht="24" customHeight="1">
      <c r="A124" s="8"/>
      <c r="B124" s="141" t="str">
        <f t="array" aca="1" ref="B124" ca="1">IFERROR(INDEX('Summary '!$B$16:$B$35,SMALL(IF('Summary '!$M$16:$M$35&gt;0,ROW('Summary '!$B$16:$B$35)-ROW('Summary '!B$16)+1),ROWS('Summary '!B$2:'Summary '!B5))),"")</f>
        <v/>
      </c>
      <c r="C124" s="141" t="str">
        <f t="array" aca="1" ref="C124" ca="1">IFERROR(INDEX('Summary '!$C$16:$C$35,SMALL(IF('Summary '!$M$16:$M$35&gt;0,ROW('Summary '!$C$16:$C$35)-ROW('Summary '!C$16)+1),ROWS('Summary '!C$2:'Summary '!C5))),"")</f>
        <v/>
      </c>
      <c r="D124" s="141" t="str">
        <f t="array" aca="1" ref="D124" ca="1">IFERROR(INDEX('Summary '!$D$16:$D$35,SMALL(IF('Summary '!$M$16:$M$35&gt;0,ROW('Summary '!$D$16:$D$35)-ROW('Summary '!D$16)+1),ROWS('Summary '!D$2:'Summary '!D5))),"")</f>
        <v/>
      </c>
      <c r="E124" s="130" t="str">
        <f t="array" aca="1" ref="E124" ca="1">IFERROR(INDEX('Summary '!$E$16:$E$35,SMALL(IF('Summary '!$M$16:$M$35&gt;0,ROW('Summary '!$E$16:$E$35)-ROW('Summary '!E$16)+1),ROWS('Summary '!D$2:'Summary '!D5))),"")</f>
        <v/>
      </c>
      <c r="F124" s="131" t="str">
        <f t="array" aca="1" ref="F124" ca="1">IFERROR(INDEX('Summary '!$F$16:$F$35,SMALL(IF('Summary '!$M$16:$M$35&gt;0,ROW('Summary '!$F$16:$F$35)-ROW('Summary '!F$16)+1),ROWS('Summary '!F$2:'Summary '!F5))),"")</f>
        <v/>
      </c>
      <c r="G124" s="131" t="str">
        <f ca="1">IF(LEN(H124)&gt;0,'Summary '!$J$3,"")</f>
        <v/>
      </c>
      <c r="H124" s="132" t="str">
        <f t="array" aca="1" ref="H124" ca="1">IFERROR(INDEX('Summary '!$M$16:$M$35,SMALL(IF('Summary '!$M$16:$M$35&gt;0,ROW('Summary '!$M$16:$M$35)-ROW('Summary '!M$16)+1),ROWS('Summary '!K$2:'Summary '!K5))),"")</f>
        <v/>
      </c>
      <c r="I124" s="182" t="str">
        <f t="array" aca="1" ref="I124" ca="1">IFERROR(INDEX('Summary '!$G$16:$G$35,SMALL(IF('Summary '!$M$16:$M$35&gt;0,ROW('Summary '!$G$16:$G$35)-ROW('Summary '!G$16)+1),ROWS('Summary '!G$2:'Summary '!G5))),"")</f>
        <v/>
      </c>
      <c r="J124" s="182" t="str">
        <f t="array" aca="1" ref="J124" ca="1">IFERROR(INDEX('Summary '!$H$16:$H$35,SMALL(IF('Summary '!$M$16:$M$35&gt;0,ROW('Summary '!$H$16:$H$35)-ROW('Summary '!H$16)+1),ROWS('Summary '!H$2:'Summary '!H5))),"")</f>
        <v/>
      </c>
      <c r="K124" s="45"/>
      <c r="L124" s="293"/>
      <c r="M124" s="294"/>
      <c r="N124" s="221"/>
      <c r="O124" s="184" t="str">
        <f ca="1">IF(LEN(H124)&gt;0,IF(ISBLANK(N124),ROUND(IFERROR(VLOOKUP(I124,Stipends!$A$3:$B$17,2,)*H124,10000*H124),4),ROUND(N124,2)),"")</f>
        <v/>
      </c>
      <c r="P124" s="133" t="str">
        <f t="shared" ca="1" si="23"/>
        <v/>
      </c>
      <c r="Q124" s="134">
        <f ca="1">IFERROR(ROUND(IF(G124="Standard",VLOOKUP(I124,Stipends!$A$3:$F$13,4,FALSE),VLOOKUP(I124,Stipends!$A$3:$F$13,6,FALSE))*H124+S124,4),0)</f>
        <v>0</v>
      </c>
      <c r="R124" s="134">
        <f ca="1">IFERROR(ROUND(IF(G124="Standard",VLOOKUP(I124,Stipends!$A$3:$F$13,3,FALSE),VLOOKUP(I124,Stipends!$A$3:$F$13,5,FALSE))*H124+(IF(K124="Industry Co-Funded (AB)",(3000*H124),IF(K124="Industry Co-Funded (QC)",(4000*H124),0))),4),0)</f>
        <v>0</v>
      </c>
      <c r="S124" s="47"/>
      <c r="T124" s="134">
        <f t="shared" ca="1" si="24"/>
        <v>0</v>
      </c>
    </row>
    <row r="125" spans="1:20" ht="24" customHeight="1">
      <c r="A125" s="8"/>
      <c r="B125" s="141" t="str">
        <f t="array" aca="1" ref="B125" ca="1">IFERROR(INDEX('Summary '!$B$16:$B$35,SMALL(IF('Summary '!$M$16:$M$35&gt;0,ROW('Summary '!$B$16:$B$35)-ROW('Summary '!B$16)+1),ROWS('Summary '!B$2:'Summary '!B6))),"")</f>
        <v/>
      </c>
      <c r="C125" s="141" t="str">
        <f t="array" aca="1" ref="C125" ca="1">IFERROR(INDEX('Summary '!$C$16:$C$35,SMALL(IF('Summary '!$M$16:$M$35&gt;0,ROW('Summary '!$C$16:$C$35)-ROW('Summary '!C$16)+1),ROWS('Summary '!C$2:'Summary '!C6))),"")</f>
        <v/>
      </c>
      <c r="D125" s="141" t="str">
        <f t="array" aca="1" ref="D125" ca="1">IFERROR(INDEX('Summary '!$D$16:$D$35,SMALL(IF('Summary '!$M$16:$M$35&gt;0,ROW('Summary '!$D$16:$D$35)-ROW('Summary '!D$16)+1),ROWS('Summary '!D$2:'Summary '!D6))),"")</f>
        <v/>
      </c>
      <c r="E125" s="130" t="str">
        <f t="array" aca="1" ref="E125" ca="1">IFERROR(INDEX('Summary '!$E$16:$E$35,SMALL(IF('Summary '!$M$16:$M$35&gt;0,ROW('Summary '!$E$16:$E$35)-ROW('Summary '!E$16)+1),ROWS('Summary '!D$2:'Summary '!D6))),"")</f>
        <v/>
      </c>
      <c r="F125" s="131" t="str">
        <f t="array" aca="1" ref="F125" ca="1">IFERROR(INDEX('Summary '!$F$16:$F$35,SMALL(IF('Summary '!$M$16:$M$35&gt;0,ROW('Summary '!$F$16:$F$35)-ROW('Summary '!F$16)+1),ROWS('Summary '!F$2:'Summary '!F6))),"")</f>
        <v/>
      </c>
      <c r="G125" s="131" t="str">
        <f ca="1">IF(LEN(H125)&gt;0,'Summary '!$J$3,"")</f>
        <v/>
      </c>
      <c r="H125" s="132" t="str">
        <f t="array" aca="1" ref="H125" ca="1">IFERROR(INDEX('Summary '!$M$16:$M$35,SMALL(IF('Summary '!$M$16:$M$35&gt;0,ROW('Summary '!$M$16:$M$35)-ROW('Summary '!M$16)+1),ROWS('Summary '!K$2:'Summary '!K6))),"")</f>
        <v/>
      </c>
      <c r="I125" s="182" t="str">
        <f t="array" aca="1" ref="I125" ca="1">IFERROR(INDEX('Summary '!$G$16:$G$35,SMALL(IF('Summary '!$M$16:$M$35&gt;0,ROW('Summary '!$G$16:$G$35)-ROW('Summary '!G$16)+1),ROWS('Summary '!G$2:'Summary '!G6))),"")</f>
        <v/>
      </c>
      <c r="J125" s="182" t="str">
        <f t="array" aca="1" ref="J125" ca="1">IFERROR(INDEX('Summary '!$H$16:$H$35,SMALL(IF('Summary '!$M$16:$M$35&gt;0,ROW('Summary '!$H$16:$H$35)-ROW('Summary '!H$16)+1),ROWS('Summary '!H$2:'Summary '!H6))),"")</f>
        <v/>
      </c>
      <c r="K125" s="45"/>
      <c r="L125" s="293"/>
      <c r="M125" s="294"/>
      <c r="N125" s="221"/>
      <c r="O125" s="184" t="str">
        <f ca="1">IF(LEN(H125)&gt;0,IF(ISBLANK(N125),ROUND(IFERROR(VLOOKUP(I125,Stipends!$A$3:$B$17,2,)*H125,10000*H125),4),ROUND(N125,2)),"")</f>
        <v/>
      </c>
      <c r="P125" s="133" t="str">
        <f t="shared" ca="1" si="23"/>
        <v/>
      </c>
      <c r="Q125" s="134">
        <f ca="1">IFERROR(ROUND(IF(G125="Standard",VLOOKUP(I125,Stipends!$A$3:$F$13,4,FALSE),VLOOKUP(I125,Stipends!$A$3:$F$13,6,FALSE))*H125+S125,4),0)</f>
        <v>0</v>
      </c>
      <c r="R125" s="134">
        <f ca="1">IFERROR(ROUND(IF(G125="Standard",VLOOKUP(I125,Stipends!$A$3:$F$13,3,FALSE),VLOOKUP(I125,Stipends!$A$3:$F$13,5,FALSE))*H125+(IF(K125="Industry Co-Funded (AB)",(3000*H125),IF(K125="Industry Co-Funded (QC)",(4000*H125),0))),4),0)</f>
        <v>0</v>
      </c>
      <c r="S125" s="47"/>
      <c r="T125" s="134">
        <f t="shared" ca="1" si="24"/>
        <v>0</v>
      </c>
    </row>
    <row r="126" spans="1:20" ht="24" customHeight="1">
      <c r="A126" s="8"/>
      <c r="B126" s="141" t="str">
        <f t="array" aca="1" ref="B126" ca="1">IFERROR(INDEX('Summary '!$B$16:$B$35,SMALL(IF('Summary '!$M$16:$M$35&gt;0,ROW('Summary '!$B$16:$B$35)-ROW('Summary '!B$16)+1),ROWS('Summary '!B$2:'Summary '!B7))),"")</f>
        <v/>
      </c>
      <c r="C126" s="141" t="str">
        <f t="array" aca="1" ref="C126" ca="1">IFERROR(INDEX('Summary '!$C$16:$C$35,SMALL(IF('Summary '!$M$16:$M$35&gt;0,ROW('Summary '!$C$16:$C$35)-ROW('Summary '!C$16)+1),ROWS('Summary '!C$2:'Summary '!C7))),"")</f>
        <v/>
      </c>
      <c r="D126" s="141" t="str">
        <f t="array" aca="1" ref="D126" ca="1">IFERROR(INDEX('Summary '!$D$16:$D$35,SMALL(IF('Summary '!$M$16:$M$35&gt;0,ROW('Summary '!$D$16:$D$35)-ROW('Summary '!D$16)+1),ROWS('Summary '!D$2:'Summary '!D7))),"")</f>
        <v/>
      </c>
      <c r="E126" s="130" t="str">
        <f t="array" aca="1" ref="E126" ca="1">IFERROR(INDEX('Summary '!$E$16:$E$35,SMALL(IF('Summary '!$M$16:$M$35&gt;0,ROW('Summary '!$E$16:$E$35)-ROW('Summary '!E$16)+1),ROWS('Summary '!D$2:'Summary '!D7))),"")</f>
        <v/>
      </c>
      <c r="F126" s="131" t="str">
        <f t="array" aca="1" ref="F126" ca="1">IFERROR(INDEX('Summary '!$F$16:$F$35,SMALL(IF('Summary '!$M$16:$M$35&gt;0,ROW('Summary '!$F$16:$F$35)-ROW('Summary '!F$16)+1),ROWS('Summary '!F$2:'Summary '!F7))),"")</f>
        <v/>
      </c>
      <c r="G126" s="131" t="str">
        <f ca="1">IF(LEN(H126)&gt;0,'Summary '!$J$3,"")</f>
        <v/>
      </c>
      <c r="H126" s="132" t="str">
        <f t="array" aca="1" ref="H126" ca="1">IFERROR(INDEX('Summary '!$M$16:$M$35,SMALL(IF('Summary '!$M$16:$M$35&gt;0,ROW('Summary '!$M$16:$M$35)-ROW('Summary '!M$16)+1),ROWS('Summary '!K$2:'Summary '!K7))),"")</f>
        <v/>
      </c>
      <c r="I126" s="182" t="str">
        <f t="array" aca="1" ref="I126" ca="1">IFERROR(INDEX('Summary '!$G$16:$G$35,SMALL(IF('Summary '!$M$16:$M$35&gt;0,ROW('Summary '!$G$16:$G$35)-ROW('Summary '!G$16)+1),ROWS('Summary '!G$2:'Summary '!G7))),"")</f>
        <v/>
      </c>
      <c r="J126" s="182" t="str">
        <f t="array" aca="1" ref="J126" ca="1">IFERROR(INDEX('Summary '!$H$16:$H$35,SMALL(IF('Summary '!$M$16:$M$35&gt;0,ROW('Summary '!$H$16:$H$35)-ROW('Summary '!H$16)+1),ROWS('Summary '!H$2:'Summary '!H7))),"")</f>
        <v/>
      </c>
      <c r="K126" s="45"/>
      <c r="L126" s="293"/>
      <c r="M126" s="294"/>
      <c r="N126" s="221"/>
      <c r="O126" s="184" t="str">
        <f ca="1">IF(LEN(H126)&gt;0,IF(ISBLANK(N126),ROUND(IFERROR(VLOOKUP(I126,Stipends!$A$3:$B$17,2,)*H126,10000*H126),4),ROUND(N126,2)),"")</f>
        <v/>
      </c>
      <c r="P126" s="133" t="str">
        <f t="shared" ca="1" si="23"/>
        <v/>
      </c>
      <c r="Q126" s="134">
        <f ca="1">IFERROR(ROUND(IF(G126="Standard",VLOOKUP(I126,Stipends!$A$3:$F$13,4,FALSE),VLOOKUP(I126,Stipends!$A$3:$F$13,6,FALSE))*H126+S126,4),0)</f>
        <v>0</v>
      </c>
      <c r="R126" s="134">
        <f ca="1">IFERROR(ROUND(IF(G126="Standard",VLOOKUP(I126,Stipends!$A$3:$F$13,3,FALSE),VLOOKUP(I126,Stipends!$A$3:$F$13,5,FALSE))*H126+(IF(K126="Industry Co-Funded (AB)",(3000*H126),IF(K126="Industry Co-Funded (QC)",(4000*H126),0))),4),0)</f>
        <v>0</v>
      </c>
      <c r="S126" s="47"/>
      <c r="T126" s="134">
        <f t="shared" ca="1" si="24"/>
        <v>0</v>
      </c>
    </row>
    <row r="127" spans="1:20" ht="24" customHeight="1">
      <c r="A127" s="8"/>
      <c r="B127" s="141" t="str">
        <f t="array" aca="1" ref="B127" ca="1">IFERROR(INDEX('Summary '!$B$16:$B$35,SMALL(IF('Summary '!$M$16:$M$35&gt;0,ROW('Summary '!$B$16:$B$35)-ROW('Summary '!B$16)+1),ROWS('Summary '!B$2:'Summary '!B8))),"")</f>
        <v/>
      </c>
      <c r="C127" s="141" t="str">
        <f t="array" aca="1" ref="C127" ca="1">IFERROR(INDEX('Summary '!$C$16:$C$35,SMALL(IF('Summary '!$M$16:$M$35&gt;0,ROW('Summary '!$C$16:$C$35)-ROW('Summary '!C$16)+1),ROWS('Summary '!C$2:'Summary '!C8))),"")</f>
        <v/>
      </c>
      <c r="D127" s="141" t="str">
        <f t="array" aca="1" ref="D127" ca="1">IFERROR(INDEX('Summary '!$D$16:$D$35,SMALL(IF('Summary '!$M$16:$M$35&gt;0,ROW('Summary '!$D$16:$D$35)-ROW('Summary '!D$16)+1),ROWS('Summary '!D$2:'Summary '!D8))),"")</f>
        <v/>
      </c>
      <c r="E127" s="130" t="str">
        <f t="array" aca="1" ref="E127" ca="1">IFERROR(INDEX('Summary '!$E$16:$E$35,SMALL(IF('Summary '!$M$16:$M$35&gt;0,ROW('Summary '!$E$16:$E$35)-ROW('Summary '!E$16)+1),ROWS('Summary '!D$2:'Summary '!D8))),"")</f>
        <v/>
      </c>
      <c r="F127" s="131" t="str">
        <f t="array" aca="1" ref="F127" ca="1">IFERROR(INDEX('Summary '!$F$16:$F$35,SMALL(IF('Summary '!$M$16:$M$35&gt;0,ROW('Summary '!$F$16:$F$35)-ROW('Summary '!F$16)+1),ROWS('Summary '!F$2:'Summary '!F8))),"")</f>
        <v/>
      </c>
      <c r="G127" s="131" t="str">
        <f ca="1">IF(LEN(H127)&gt;0,'Summary '!$J$3,"")</f>
        <v/>
      </c>
      <c r="H127" s="132" t="str">
        <f t="array" aca="1" ref="H127" ca="1">IFERROR(INDEX('Summary '!$M$16:$M$35,SMALL(IF('Summary '!$M$16:$M$35&gt;0,ROW('Summary '!$M$16:$M$35)-ROW('Summary '!M$16)+1),ROWS('Summary '!K$2:'Summary '!K8))),"")</f>
        <v/>
      </c>
      <c r="I127" s="182" t="str">
        <f t="array" aca="1" ref="I127" ca="1">IFERROR(INDEX('Summary '!$G$16:$G$35,SMALL(IF('Summary '!$M$16:$M$35&gt;0,ROW('Summary '!$G$16:$G$35)-ROW('Summary '!G$16)+1),ROWS('Summary '!G$2:'Summary '!G8))),"")</f>
        <v/>
      </c>
      <c r="J127" s="182" t="str">
        <f t="array" aca="1" ref="J127" ca="1">IFERROR(INDEX('Summary '!$H$16:$H$35,SMALL(IF('Summary '!$M$16:$M$35&gt;0,ROW('Summary '!$H$16:$H$35)-ROW('Summary '!H$16)+1),ROWS('Summary '!H$2:'Summary '!H8))),"")</f>
        <v/>
      </c>
      <c r="K127" s="45"/>
      <c r="L127" s="293"/>
      <c r="M127" s="294"/>
      <c r="N127" s="221"/>
      <c r="O127" s="184" t="str">
        <f ca="1">IF(LEN(H127)&gt;0,IF(ISBLANK(N127),ROUND(IFERROR(VLOOKUP(I127,Stipends!$A$3:$B$17,2,)*H127,10000*H127),4),ROUND(N127,2)),"")</f>
        <v/>
      </c>
      <c r="P127" s="133" t="str">
        <f t="shared" ca="1" si="23"/>
        <v/>
      </c>
      <c r="Q127" s="134">
        <f ca="1">IFERROR(ROUND(IF(G127="Standard",VLOOKUP(I127,Stipends!$A$3:$F$13,4,FALSE),VLOOKUP(I127,Stipends!$A$3:$F$13,6,FALSE))*H127+S127,4),0)</f>
        <v>0</v>
      </c>
      <c r="R127" s="134">
        <f ca="1">IFERROR(ROUND(IF(G127="Standard",VLOOKUP(I127,Stipends!$A$3:$F$13,3,FALSE),VLOOKUP(I127,Stipends!$A$3:$F$13,5,FALSE))*H127+(IF(K127="Industry Co-Funded (AB)",(3000*H127),IF(K127="Industry Co-Funded (QC)",(4000*H127),0))),4),0)</f>
        <v>0</v>
      </c>
      <c r="S127" s="47"/>
      <c r="T127" s="134">
        <f t="shared" ca="1" si="24"/>
        <v>0</v>
      </c>
    </row>
    <row r="128" spans="1:20" ht="24" customHeight="1">
      <c r="A128" s="8"/>
      <c r="B128" s="141" t="str">
        <f t="array" aca="1" ref="B128" ca="1">IFERROR(INDEX('Summary '!$B$16:$B$35,SMALL(IF('Summary '!$M$16:$M$35&gt;0,ROW('Summary '!$B$16:$B$35)-ROW('Summary '!B$16)+1),ROWS('Summary '!B$2:'Summary '!B9))),"")</f>
        <v/>
      </c>
      <c r="C128" s="141" t="str">
        <f t="array" aca="1" ref="C128" ca="1">IFERROR(INDEX('Summary '!$C$16:$C$35,SMALL(IF('Summary '!$M$16:$M$35&gt;0,ROW('Summary '!$C$16:$C$35)-ROW('Summary '!C$16)+1),ROWS('Summary '!C$2:'Summary '!C9))),"")</f>
        <v/>
      </c>
      <c r="D128" s="141" t="str">
        <f t="array" aca="1" ref="D128" ca="1">IFERROR(INDEX('Summary '!$D$16:$D$35,SMALL(IF('Summary '!$M$16:$M$35&gt;0,ROW('Summary '!$D$16:$D$35)-ROW('Summary '!D$16)+1),ROWS('Summary '!D$2:'Summary '!D9))),"")</f>
        <v/>
      </c>
      <c r="E128" s="130" t="str">
        <f t="array" aca="1" ref="E128" ca="1">IFERROR(INDEX('Summary '!$E$16:$E$35,SMALL(IF('Summary '!$M$16:$M$35&gt;0,ROW('Summary '!$E$16:$E$35)-ROW('Summary '!E$16)+1),ROWS('Summary '!D$2:'Summary '!D9))),"")</f>
        <v/>
      </c>
      <c r="F128" s="131" t="str">
        <f t="array" aca="1" ref="F128" ca="1">IFERROR(INDEX('Summary '!$F$16:$F$35,SMALL(IF('Summary '!$M$16:$M$35&gt;0,ROW('Summary '!$F$16:$F$35)-ROW('Summary '!F$16)+1),ROWS('Summary '!F$2:'Summary '!F9))),"")</f>
        <v/>
      </c>
      <c r="G128" s="131" t="str">
        <f ca="1">IF(LEN(H128)&gt;0,'Summary '!$J$3,"")</f>
        <v/>
      </c>
      <c r="H128" s="132" t="str">
        <f t="array" aca="1" ref="H128" ca="1">IFERROR(INDEX('Summary '!$M$16:$M$35,SMALL(IF('Summary '!$M$16:$M$35&gt;0,ROW('Summary '!$M$16:$M$35)-ROW('Summary '!M$16)+1),ROWS('Summary '!K$2:'Summary '!K9))),"")</f>
        <v/>
      </c>
      <c r="I128" s="182" t="str">
        <f t="array" aca="1" ref="I128" ca="1">IFERROR(INDEX('Summary '!$G$16:$G$35,SMALL(IF('Summary '!$M$16:$M$35&gt;0,ROW('Summary '!$G$16:$G$35)-ROW('Summary '!G$16)+1),ROWS('Summary '!G$2:'Summary '!G9))),"")</f>
        <v/>
      </c>
      <c r="J128" s="182" t="str">
        <f t="array" aca="1" ref="J128" ca="1">IFERROR(INDEX('Summary '!$H$16:$H$35,SMALL(IF('Summary '!$M$16:$M$35&gt;0,ROW('Summary '!$H$16:$H$35)-ROW('Summary '!H$16)+1),ROWS('Summary '!H$2:'Summary '!H9))),"")</f>
        <v/>
      </c>
      <c r="K128" s="45"/>
      <c r="L128" s="293"/>
      <c r="M128" s="294"/>
      <c r="N128" s="221"/>
      <c r="O128" s="184" t="str">
        <f ca="1">IF(LEN(H128)&gt;0,IF(ISBLANK(N128),ROUND(IFERROR(VLOOKUP(I128,Stipends!$A$3:$B$17,2,)*H128,10000*H128),4),ROUND(N128,2)),"")</f>
        <v/>
      </c>
      <c r="P128" s="133" t="str">
        <f t="shared" ca="1" si="23"/>
        <v/>
      </c>
      <c r="Q128" s="134">
        <f ca="1">IFERROR(ROUND(IF(G128="Standard",VLOOKUP(I128,Stipends!$A$3:$F$13,4,FALSE),VLOOKUP(I128,Stipends!$A$3:$F$13,6,FALSE))*H128+S128,4),0)</f>
        <v>0</v>
      </c>
      <c r="R128" s="134">
        <f ca="1">IFERROR(ROUND(IF(G128="Standard",VLOOKUP(I128,Stipends!$A$3:$F$13,3,FALSE),VLOOKUP(I128,Stipends!$A$3:$F$13,5,FALSE))*H128+(IF(K128="Industry Co-Funded (AB)",(3000*H128),IF(K128="Industry Co-Funded (QC)",(4000*H128),0))),4),0)</f>
        <v>0</v>
      </c>
      <c r="S128" s="47"/>
      <c r="T128" s="134">
        <f t="shared" ca="1" si="24"/>
        <v>0</v>
      </c>
    </row>
    <row r="129" spans="1:20" ht="24" customHeight="1">
      <c r="A129" s="8"/>
      <c r="B129" s="141" t="str">
        <f t="array" aca="1" ref="B129" ca="1">IFERROR(INDEX('Summary '!$B$16:$B$35,SMALL(IF('Summary '!$M$16:$M$35&gt;0,ROW('Summary '!$B$16:$B$35)-ROW('Summary '!B$16)+1),ROWS('Summary '!B$2:'Summary '!B10))),"")</f>
        <v/>
      </c>
      <c r="C129" s="141" t="str">
        <f t="array" aca="1" ref="C129" ca="1">IFERROR(INDEX('Summary '!$C$16:$C$35,SMALL(IF('Summary '!$M$16:$M$35&gt;0,ROW('Summary '!$C$16:$C$35)-ROW('Summary '!C$16)+1),ROWS('Summary '!C$2:'Summary '!C10))),"")</f>
        <v/>
      </c>
      <c r="D129" s="141" t="str">
        <f t="array" aca="1" ref="D129" ca="1">IFERROR(INDEX('Summary '!$D$16:$D$35,SMALL(IF('Summary '!$M$16:$M$35&gt;0,ROW('Summary '!$D$16:$D$35)-ROW('Summary '!D$16)+1),ROWS('Summary '!D$2:'Summary '!D10))),"")</f>
        <v/>
      </c>
      <c r="E129" s="130" t="str">
        <f t="array" aca="1" ref="E129" ca="1">IFERROR(INDEX('Summary '!$E$16:$E$35,SMALL(IF('Summary '!$M$16:$M$35&gt;0,ROW('Summary '!$E$16:$E$35)-ROW('Summary '!E$16)+1),ROWS('Summary '!D$2:'Summary '!D10))),"")</f>
        <v/>
      </c>
      <c r="F129" s="131" t="str">
        <f t="array" aca="1" ref="F129" ca="1">IFERROR(INDEX('Summary '!$F$16:$F$35,SMALL(IF('Summary '!$M$16:$M$35&gt;0,ROW('Summary '!$F$16:$F$35)-ROW('Summary '!F$16)+1),ROWS('Summary '!F$2:'Summary '!F10))),"")</f>
        <v/>
      </c>
      <c r="G129" s="131" t="str">
        <f ca="1">IF(LEN(H129)&gt;0,'Summary '!$J$3,"")</f>
        <v/>
      </c>
      <c r="H129" s="132" t="str">
        <f t="array" aca="1" ref="H129" ca="1">IFERROR(INDEX('Summary '!$M$16:$M$35,SMALL(IF('Summary '!$M$16:$M$35&gt;0,ROW('Summary '!$M$16:$M$35)-ROW('Summary '!M$16)+1),ROWS('Summary '!K$2:'Summary '!K10))),"")</f>
        <v/>
      </c>
      <c r="I129" s="182" t="str">
        <f t="array" aca="1" ref="I129" ca="1">IFERROR(INDEX('Summary '!$G$16:$G$35,SMALL(IF('Summary '!$M$16:$M$35&gt;0,ROW('Summary '!$G$16:$G$35)-ROW('Summary '!G$16)+1),ROWS('Summary '!G$2:'Summary '!G10))),"")</f>
        <v/>
      </c>
      <c r="J129" s="182" t="str">
        <f t="array" aca="1" ref="J129" ca="1">IFERROR(INDEX('Summary '!$H$16:$H$35,SMALL(IF('Summary '!$M$16:$M$35&gt;0,ROW('Summary '!$H$16:$H$35)-ROW('Summary '!H$16)+1),ROWS('Summary '!H$2:'Summary '!H10))),"")</f>
        <v/>
      </c>
      <c r="K129" s="45"/>
      <c r="L129" s="293"/>
      <c r="M129" s="294"/>
      <c r="N129" s="221"/>
      <c r="O129" s="184" t="str">
        <f ca="1">IF(LEN(H129)&gt;0,IF(ISBLANK(N129),ROUND(IFERROR(VLOOKUP(I129,Stipends!$A$3:$B$17,2,)*H129,10000*H129),4),ROUND(N129,2)),"")</f>
        <v/>
      </c>
      <c r="P129" s="133" t="str">
        <f t="shared" ca="1" si="23"/>
        <v/>
      </c>
      <c r="Q129" s="134">
        <f ca="1">IFERROR(ROUND(IF(G129="Standard",VLOOKUP(I129,Stipends!$A$3:$F$13,4,FALSE),VLOOKUP(I129,Stipends!$A$3:$F$13,6,FALSE))*H129+S129,4),0)</f>
        <v>0</v>
      </c>
      <c r="R129" s="134">
        <f ca="1">IFERROR(ROUND(IF(G129="Standard",VLOOKUP(I129,Stipends!$A$3:$F$13,3,FALSE),VLOOKUP(I129,Stipends!$A$3:$F$13,5,FALSE))*H129+(IF(K129="Industry Co-Funded (AB)",(3000*H129),IF(K129="Industry Co-Funded (QC)",(4000*H129),0))),4),0)</f>
        <v>0</v>
      </c>
      <c r="S129" s="47"/>
      <c r="T129" s="134">
        <f t="shared" ca="1" si="24"/>
        <v>0</v>
      </c>
    </row>
    <row r="130" spans="1:20" ht="24" customHeight="1">
      <c r="A130" s="8"/>
      <c r="B130" s="141" t="str">
        <f t="array" aca="1" ref="B130" ca="1">IFERROR(INDEX('Summary '!$B$16:$B$35,SMALL(IF('Summary '!$M$16:$M$35&gt;0,ROW('Summary '!$B$16:$B$35)-ROW('Summary '!B$16)+1),ROWS('Summary '!B$2:'Summary '!B11))),"")</f>
        <v/>
      </c>
      <c r="C130" s="141" t="str">
        <f t="array" aca="1" ref="C130" ca="1">IFERROR(INDEX('Summary '!$C$16:$C$35,SMALL(IF('Summary '!$M$16:$M$35&gt;0,ROW('Summary '!$C$16:$C$35)-ROW('Summary '!C$16)+1),ROWS('Summary '!C$2:'Summary '!C11))),"")</f>
        <v/>
      </c>
      <c r="D130" s="141" t="str">
        <f t="array" aca="1" ref="D130" ca="1">IFERROR(INDEX('Summary '!$D$16:$D$35,SMALL(IF('Summary '!$M$16:$M$35&gt;0,ROW('Summary '!$D$16:$D$35)-ROW('Summary '!D$16)+1),ROWS('Summary '!D$2:'Summary '!D11))),"")</f>
        <v/>
      </c>
      <c r="E130" s="130" t="str">
        <f t="array" aca="1" ref="E130" ca="1">IFERROR(INDEX('Summary '!$E$16:$E$35,SMALL(IF('Summary '!$M$16:$M$35&gt;0,ROW('Summary '!$E$16:$E$35)-ROW('Summary '!E$16)+1),ROWS('Summary '!D$2:'Summary '!D11))),"")</f>
        <v/>
      </c>
      <c r="F130" s="131" t="str">
        <f t="array" aca="1" ref="F130" ca="1">IFERROR(INDEX('Summary '!$F$16:$F$35,SMALL(IF('Summary '!$M$16:$M$35&gt;0,ROW('Summary '!$F$16:$F$35)-ROW('Summary '!F$16)+1),ROWS('Summary '!F$2:'Summary '!F11))),"")</f>
        <v/>
      </c>
      <c r="G130" s="131" t="str">
        <f ca="1">IF(LEN(H130)&gt;0,'Summary '!$J$3,"")</f>
        <v/>
      </c>
      <c r="H130" s="132" t="str">
        <f t="array" aca="1" ref="H130" ca="1">IFERROR(INDEX('Summary '!$M$16:$M$35,SMALL(IF('Summary '!$M$16:$M$35&gt;0,ROW('Summary '!$M$16:$M$35)-ROW('Summary '!M$16)+1),ROWS('Summary '!K$2:'Summary '!K11))),"")</f>
        <v/>
      </c>
      <c r="I130" s="182" t="str">
        <f t="array" aca="1" ref="I130" ca="1">IFERROR(INDEX('Summary '!$G$16:$G$35,SMALL(IF('Summary '!$M$16:$M$35&gt;0,ROW('Summary '!$G$16:$G$35)-ROW('Summary '!G$16)+1),ROWS('Summary '!G$2:'Summary '!G11))),"")</f>
        <v/>
      </c>
      <c r="J130" s="182" t="str">
        <f t="array" aca="1" ref="J130" ca="1">IFERROR(INDEX('Summary '!$H$16:$H$35,SMALL(IF('Summary '!$M$16:$M$35&gt;0,ROW('Summary '!$H$16:$H$35)-ROW('Summary '!H$16)+1),ROWS('Summary '!H$2:'Summary '!H11))),"")</f>
        <v/>
      </c>
      <c r="K130" s="45"/>
      <c r="L130" s="293"/>
      <c r="M130" s="294"/>
      <c r="N130" s="221"/>
      <c r="O130" s="184" t="str">
        <f ca="1">IF(LEN(H130)&gt;0,IF(ISBLANK(N130),ROUND(IFERROR(VLOOKUP(I130,Stipends!$A$3:$B$17,2,)*H130,10000*H130),4),ROUND(N130,2)),"")</f>
        <v/>
      </c>
      <c r="P130" s="133" t="str">
        <f t="shared" ca="1" si="23"/>
        <v/>
      </c>
      <c r="Q130" s="134">
        <f ca="1">IFERROR(ROUND(IF(G130="Standard",VLOOKUP(I130,Stipends!$A$3:$F$13,4,FALSE),VLOOKUP(I130,Stipends!$A$3:$F$13,6,FALSE))*H130+S130,4),0)</f>
        <v>0</v>
      </c>
      <c r="R130" s="134">
        <f ca="1">IFERROR(ROUND(IF(G130="Standard",VLOOKUP(I130,Stipends!$A$3:$F$13,3,FALSE),VLOOKUP(I130,Stipends!$A$3:$F$13,5,FALSE))*H130+(IF(K130="Industry Co-Funded (AB)",(3000*H130),IF(K130="Industry Co-Funded (QC)",(4000*H130),0))),4),0)</f>
        <v>0</v>
      </c>
      <c r="S130" s="47"/>
      <c r="T130" s="134">
        <f t="shared" ca="1" si="24"/>
        <v>0</v>
      </c>
    </row>
    <row r="131" spans="1:20" ht="24" customHeight="1">
      <c r="A131" s="8"/>
      <c r="B131" s="141" t="str">
        <f t="array" aca="1" ref="B131" ca="1">IFERROR(INDEX('Summary '!$B$16:$B$35,SMALL(IF('Summary '!$M$16:$M$35&gt;0,ROW('Summary '!$B$16:$B$35)-ROW('Summary '!B$16)+1),ROWS('Summary '!B$2:'Summary '!B12))),"")</f>
        <v/>
      </c>
      <c r="C131" s="141" t="str">
        <f t="array" aca="1" ref="C131" ca="1">IFERROR(INDEX('Summary '!$C$16:$C$35,SMALL(IF('Summary '!$M$16:$M$35&gt;0,ROW('Summary '!$C$16:$C$35)-ROW('Summary '!C$16)+1),ROWS('Summary '!C$2:'Summary '!C12))),"")</f>
        <v/>
      </c>
      <c r="D131" s="141" t="str">
        <f t="array" aca="1" ref="D131" ca="1">IFERROR(INDEX('Summary '!$D$16:$D$35,SMALL(IF('Summary '!$M$16:$M$35&gt;0,ROW('Summary '!$D$16:$D$35)-ROW('Summary '!D$16)+1),ROWS('Summary '!D$2:'Summary '!D12))),"")</f>
        <v/>
      </c>
      <c r="E131" s="130" t="str">
        <f t="array" aca="1" ref="E131" ca="1">IFERROR(INDEX('Summary '!$E$16:$E$35,SMALL(IF('Summary '!$M$16:$M$35&gt;0,ROW('Summary '!$E$16:$E$35)-ROW('Summary '!E$16)+1),ROWS('Summary '!D$2:'Summary '!D12))),"")</f>
        <v/>
      </c>
      <c r="F131" s="131" t="str">
        <f t="array" aca="1" ref="F131" ca="1">IFERROR(INDEX('Summary '!$F$16:$F$35,SMALL(IF('Summary '!$M$16:$M$35&gt;0,ROW('Summary '!$F$16:$F$35)-ROW('Summary '!F$16)+1),ROWS('Summary '!F$2:'Summary '!F12))),"")</f>
        <v/>
      </c>
      <c r="G131" s="131" t="str">
        <f ca="1">IF(LEN(H131)&gt;0,'Summary '!$J$3,"")</f>
        <v/>
      </c>
      <c r="H131" s="132" t="str">
        <f t="array" aca="1" ref="H131" ca="1">IFERROR(INDEX('Summary '!$M$16:$M$35,SMALL(IF('Summary '!$M$16:$M$35&gt;0,ROW('Summary '!$M$16:$M$35)-ROW('Summary '!M$16)+1),ROWS('Summary '!K$2:'Summary '!K12))),"")</f>
        <v/>
      </c>
      <c r="I131" s="182" t="str">
        <f t="array" aca="1" ref="I131" ca="1">IFERROR(INDEX('Summary '!$G$16:$G$35,SMALL(IF('Summary '!$M$16:$M$35&gt;0,ROW('Summary '!$G$16:$G$35)-ROW('Summary '!G$16)+1),ROWS('Summary '!G$2:'Summary '!G12))),"")</f>
        <v/>
      </c>
      <c r="J131" s="182" t="str">
        <f t="array" aca="1" ref="J131" ca="1">IFERROR(INDEX('Summary '!$H$16:$H$35,SMALL(IF('Summary '!$M$16:$M$35&gt;0,ROW('Summary '!$H$16:$H$35)-ROW('Summary '!H$16)+1),ROWS('Summary '!H$2:'Summary '!H12))),"")</f>
        <v/>
      </c>
      <c r="K131" s="45"/>
      <c r="L131" s="293"/>
      <c r="M131" s="294"/>
      <c r="N131" s="221"/>
      <c r="O131" s="184" t="str">
        <f ca="1">IF(LEN(H131)&gt;0,IF(ISBLANK(N131),ROUND(IFERROR(VLOOKUP(I131,Stipends!$A$3:$B$17,2,)*H131,10000*H131),4),ROUND(N131,2)),"")</f>
        <v/>
      </c>
      <c r="P131" s="133" t="str">
        <f t="shared" ca="1" si="23"/>
        <v/>
      </c>
      <c r="Q131" s="134">
        <f ca="1">IFERROR(ROUND(IF(G131="Standard",VLOOKUP(I131,Stipends!$A$3:$F$13,4,FALSE),VLOOKUP(I131,Stipends!$A$3:$F$13,6,FALSE))*H131+S131,4),0)</f>
        <v>0</v>
      </c>
      <c r="R131" s="134">
        <f ca="1">IFERROR(ROUND(IF(G131="Standard",VLOOKUP(I131,Stipends!$A$3:$F$13,3,FALSE),VLOOKUP(I131,Stipends!$A$3:$F$13,5,FALSE))*H131+(IF(K131="Industry Co-Funded (AB)",(3000*H131),IF(K131="Industry Co-Funded (QC)",(4000*H131),0))),4),0)</f>
        <v>0</v>
      </c>
      <c r="S131" s="47"/>
      <c r="T131" s="134">
        <f t="shared" ca="1" si="24"/>
        <v>0</v>
      </c>
    </row>
    <row r="132" spans="1:20" ht="24" customHeight="1">
      <c r="A132" s="8"/>
      <c r="B132" s="141" t="str">
        <f t="array" aca="1" ref="B132" ca="1">IFERROR(INDEX('Summary '!$B$16:$B$35,SMALL(IF('Summary '!$M$16:$M$35&gt;0,ROW('Summary '!$B$16:$B$35)-ROW('Summary '!B$16)+1),ROWS('Summary '!B$2:'Summary '!B13))),"")</f>
        <v/>
      </c>
      <c r="C132" s="141" t="str">
        <f t="array" aca="1" ref="C132" ca="1">IFERROR(INDEX('Summary '!$C$16:$C$35,SMALL(IF('Summary '!$M$16:$M$35&gt;0,ROW('Summary '!$C$16:$C$35)-ROW('Summary '!C$16)+1),ROWS('Summary '!C$2:'Summary '!C13))),"")</f>
        <v/>
      </c>
      <c r="D132" s="141" t="str">
        <f t="array" aca="1" ref="D132" ca="1">IFERROR(INDEX('Summary '!$D$16:$D$35,SMALL(IF('Summary '!$M$16:$M$35&gt;0,ROW('Summary '!$D$16:$D$35)-ROW('Summary '!D$16)+1),ROWS('Summary '!D$2:'Summary '!D13))),"")</f>
        <v/>
      </c>
      <c r="E132" s="130" t="str">
        <f t="array" aca="1" ref="E132" ca="1">IFERROR(INDEX('Summary '!$E$16:$E$35,SMALL(IF('Summary '!$M$16:$M$35&gt;0,ROW('Summary '!$E$16:$E$35)-ROW('Summary '!E$16)+1),ROWS('Summary '!D$2:'Summary '!D13))),"")</f>
        <v/>
      </c>
      <c r="F132" s="131" t="str">
        <f t="array" aca="1" ref="F132" ca="1">IFERROR(INDEX('Summary '!$F$16:$F$35,SMALL(IF('Summary '!$M$16:$M$35&gt;0,ROW('Summary '!$F$16:$F$35)-ROW('Summary '!F$16)+1),ROWS('Summary '!F$2:'Summary '!F13))),"")</f>
        <v/>
      </c>
      <c r="G132" s="131" t="str">
        <f ca="1">IF(LEN(H132)&gt;0,'Summary '!$J$3,"")</f>
        <v/>
      </c>
      <c r="H132" s="132" t="str">
        <f t="array" aca="1" ref="H132" ca="1">IFERROR(INDEX('Summary '!$M$16:$M$35,SMALL(IF('Summary '!$M$16:$M$35&gt;0,ROW('Summary '!$M$16:$M$35)-ROW('Summary '!M$16)+1),ROWS('Summary '!K$2:'Summary '!K13))),"")</f>
        <v/>
      </c>
      <c r="I132" s="182" t="str">
        <f t="array" aca="1" ref="I132" ca="1">IFERROR(INDEX('Summary '!$G$16:$G$35,SMALL(IF('Summary '!$M$16:$M$35&gt;0,ROW('Summary '!$G$16:$G$35)-ROW('Summary '!G$16)+1),ROWS('Summary '!G$2:'Summary '!G13))),"")</f>
        <v/>
      </c>
      <c r="J132" s="182" t="str">
        <f t="array" aca="1" ref="J132" ca="1">IFERROR(INDEX('Summary '!$H$16:$H$35,SMALL(IF('Summary '!$M$16:$M$35&gt;0,ROW('Summary '!$H$16:$H$35)-ROW('Summary '!H$16)+1),ROWS('Summary '!H$2:'Summary '!H13))),"")</f>
        <v/>
      </c>
      <c r="K132" s="45"/>
      <c r="L132" s="293"/>
      <c r="M132" s="294"/>
      <c r="N132" s="221"/>
      <c r="O132" s="184" t="str">
        <f ca="1">IF(LEN(H132)&gt;0,IF(ISBLANK(N132),ROUND(IFERROR(VLOOKUP(I132,Stipends!$A$3:$B$17,2,)*H132,10000*H132),4),ROUND(N132,2)),"")</f>
        <v/>
      </c>
      <c r="P132" s="133" t="str">
        <f t="shared" ca="1" si="23"/>
        <v/>
      </c>
      <c r="Q132" s="134">
        <f ca="1">IFERROR(ROUND(IF(G132="Standard",VLOOKUP(I132,Stipends!$A$3:$F$13,4,FALSE),VLOOKUP(I132,Stipends!$A$3:$F$13,6,FALSE))*H132+S132,4),0)</f>
        <v>0</v>
      </c>
      <c r="R132" s="134">
        <f ca="1">IFERROR(ROUND(IF(G132="Standard",VLOOKUP(I132,Stipends!$A$3:$F$13,3,FALSE),VLOOKUP(I132,Stipends!$A$3:$F$13,5,FALSE))*H132+(IF(K132="Industry Co-Funded (AB)",(3000*H132),IF(K132="Industry Co-Funded (QC)",(4000*H132),0))),4),0)</f>
        <v>0</v>
      </c>
      <c r="S132" s="47"/>
      <c r="T132" s="134">
        <f t="shared" ca="1" si="24"/>
        <v>0</v>
      </c>
    </row>
    <row r="133" spans="1:20" ht="24" customHeight="1">
      <c r="A133" s="8"/>
      <c r="B133" s="141" t="str">
        <f t="array" aca="1" ref="B133" ca="1">IFERROR(INDEX('Summary '!$B$16:$B$35,SMALL(IF('Summary '!$M$16:$M$35&gt;0,ROW('Summary '!$B$16:$B$35)-ROW('Summary '!B$16)+1),ROWS('Summary '!B$2:'Summary '!B14))),"")</f>
        <v/>
      </c>
      <c r="C133" s="141" t="str">
        <f t="array" aca="1" ref="C133" ca="1">IFERROR(INDEX('Summary '!$C$16:$C$35,SMALL(IF('Summary '!$M$16:$M$35&gt;0,ROW('Summary '!$C$16:$C$35)-ROW('Summary '!C$16)+1),ROWS('Summary '!C$2:'Summary '!C14))),"")</f>
        <v/>
      </c>
      <c r="D133" s="141" t="str">
        <f t="array" aca="1" ref="D133" ca="1">IFERROR(INDEX('Summary '!$D$16:$D$35,SMALL(IF('Summary '!$M$16:$M$35&gt;0,ROW('Summary '!$D$16:$D$35)-ROW('Summary '!D$16)+1),ROWS('Summary '!D$2:'Summary '!D14))),"")</f>
        <v/>
      </c>
      <c r="E133" s="130" t="str">
        <f t="array" aca="1" ref="E133" ca="1">IFERROR(INDEX('Summary '!$E$16:$E$35,SMALL(IF('Summary '!$M$16:$M$35&gt;0,ROW('Summary '!$E$16:$E$35)-ROW('Summary '!E$16)+1),ROWS('Summary '!D$2:'Summary '!D14))),"")</f>
        <v/>
      </c>
      <c r="F133" s="131" t="str">
        <f t="array" aca="1" ref="F133" ca="1">IFERROR(INDEX('Summary '!$F$16:$F$35,SMALL(IF('Summary '!$M$16:$M$35&gt;0,ROW('Summary '!$F$16:$F$35)-ROW('Summary '!F$16)+1),ROWS('Summary '!F$2:'Summary '!F14))),"")</f>
        <v/>
      </c>
      <c r="G133" s="131" t="str">
        <f ca="1">IF(LEN(H133)&gt;0,'Summary '!$J$3,"")</f>
        <v/>
      </c>
      <c r="H133" s="132" t="str">
        <f t="array" aca="1" ref="H133" ca="1">IFERROR(INDEX('Summary '!$M$16:$M$35,SMALL(IF('Summary '!$M$16:$M$35&gt;0,ROW('Summary '!$M$16:$M$35)-ROW('Summary '!M$16)+1),ROWS('Summary '!K$2:'Summary '!L14))),"")</f>
        <v/>
      </c>
      <c r="I133" s="182" t="str">
        <f t="array" aca="1" ref="I133" ca="1">IFERROR(INDEX('Summary '!$G$16:$G$35,SMALL(IF('Summary '!$M$16:$M$35&gt;0,ROW('Summary '!$G$16:$G$35)-ROW('Summary '!G$16)+1),ROWS('Summary '!G$2:'Summary '!G14))),"")</f>
        <v/>
      </c>
      <c r="J133" s="182" t="str">
        <f t="array" aca="1" ref="J133" ca="1">IFERROR(INDEX('Summary '!$H$16:$H$35,SMALL(IF('Summary '!$M$16:$M$35&gt;0,ROW('Summary '!$H$16:$H$35)-ROW('Summary '!H$16)+1),ROWS('Summary '!H$2:'Summary '!H14))),"")</f>
        <v/>
      </c>
      <c r="K133" s="45"/>
      <c r="L133" s="293"/>
      <c r="M133" s="294"/>
      <c r="N133" s="221"/>
      <c r="O133" s="184" t="str">
        <f ca="1">IF(LEN(H133)&gt;0,IF(ISBLANK(N133),ROUND(IFERROR(VLOOKUP(I133,Stipends!$A$3:$B$17,2,)*H133,10000*H133),4),ROUND(N133,2)),"")</f>
        <v/>
      </c>
      <c r="P133" s="133" t="str">
        <f t="shared" ca="1" si="23"/>
        <v/>
      </c>
      <c r="Q133" s="134">
        <f ca="1">IFERROR(ROUND(IF(G133="Standard",VLOOKUP(I133,Stipends!$A$3:$F$13,4,FALSE),VLOOKUP(I133,Stipends!$A$3:$F$13,6,FALSE))*H133+S133,4),0)</f>
        <v>0</v>
      </c>
      <c r="R133" s="134">
        <f ca="1">IFERROR(ROUND(IF(G133="Standard",VLOOKUP(I133,Stipends!$A$3:$F$13,3,FALSE),VLOOKUP(I133,Stipends!$A$3:$F$13,5,FALSE))*H133+(IF(K133="Industry Co-Funded (AB)",(3000*H133),IF(K133="Industry Co-Funded (QC)",(4000*H133),0))),4),0)</f>
        <v>0</v>
      </c>
      <c r="S133" s="47"/>
      <c r="T133" s="134">
        <f t="shared" ca="1" si="24"/>
        <v>0</v>
      </c>
    </row>
    <row r="134" spans="1:20" ht="24" customHeight="1">
      <c r="A134" s="8"/>
      <c r="B134" s="141" t="str">
        <f t="array" aca="1" ref="B134" ca="1">IFERROR(INDEX('Summary '!$B$16:$B$35,SMALL(IF('Summary '!$M$16:$M$35&gt;0,ROW('Summary '!$B$16:$B$35)-ROW('Summary '!B$16)+1),ROWS('Summary '!B$2:'Summary '!B15))),"")</f>
        <v/>
      </c>
      <c r="C134" s="141" t="str">
        <f t="array" aca="1" ref="C134" ca="1">IFERROR(INDEX('Summary '!$C$16:$C$35,SMALL(IF('Summary '!$M$16:$M$35&gt;0,ROW('Summary '!$C$16:$C$35)-ROW('Summary '!C$16)+1),ROWS('Summary '!C$2:'Summary '!C15))),"")</f>
        <v/>
      </c>
      <c r="D134" s="141" t="str">
        <f t="array" aca="1" ref="D134" ca="1">IFERROR(INDEX('Summary '!$D$16:$D$35,SMALL(IF('Summary '!$M$16:$M$35&gt;0,ROW('Summary '!$D$16:$D$35)-ROW('Summary '!D$16)+1),ROWS('Summary '!D$2:'Summary '!D15))),"")</f>
        <v/>
      </c>
      <c r="E134" s="130" t="str">
        <f t="array" aca="1" ref="E134" ca="1">IFERROR(INDEX('Summary '!$E$16:$E$35,SMALL(IF('Summary '!$M$16:$M$35&gt;0,ROW('Summary '!$E$16:$E$35)-ROW('Summary '!E$16)+1),ROWS('Summary '!D$2:'Summary '!D15))),"")</f>
        <v/>
      </c>
      <c r="F134" s="131" t="str">
        <f t="array" aca="1" ref="F134" ca="1">IFERROR(INDEX('Summary '!$F$16:$F$35,SMALL(IF('Summary '!$M$16:$M$35&gt;0,ROW('Summary '!$F$16:$F$35)-ROW('Summary '!F$16)+1),ROWS('Summary '!F$2:'Summary '!F15))),"")</f>
        <v/>
      </c>
      <c r="G134" s="131" t="str">
        <f ca="1">IF(LEN(H134)&gt;0,'Summary '!$J$3,"")</f>
        <v/>
      </c>
      <c r="H134" s="132" t="str">
        <f t="array" aca="1" ref="H134" ca="1">IFERROR(INDEX('Summary '!$M$16:$M$35,SMALL(IF('Summary '!$M$16:$M$35&gt;0,ROW('Summary '!$M$16:$M$35)-ROW('Summary '!M$16)+1),ROWS('Summary '!K$2:'Summary '!L15))),"")</f>
        <v/>
      </c>
      <c r="I134" s="182" t="str">
        <f t="array" aca="1" ref="I134" ca="1">IFERROR(INDEX('Summary '!$G$16:$G$35,SMALL(IF('Summary '!$M$16:$M$35&gt;0,ROW('Summary '!$G$16:$G$35)-ROW('Summary '!G$16)+1),ROWS('Summary '!G$2:'Summary '!G15))),"")</f>
        <v/>
      </c>
      <c r="J134" s="182" t="str">
        <f t="array" aca="1" ref="J134" ca="1">IFERROR(INDEX('Summary '!$H$16:$H$35,SMALL(IF('Summary '!$M$16:$M$35&gt;0,ROW('Summary '!$H$16:$H$35)-ROW('Summary '!H$16)+1),ROWS('Summary '!H$2:'Summary '!H15))),"")</f>
        <v/>
      </c>
      <c r="K134" s="45"/>
      <c r="L134" s="293"/>
      <c r="M134" s="294"/>
      <c r="N134" s="221"/>
      <c r="O134" s="184" t="str">
        <f ca="1">IF(LEN(H134)&gt;0,IF(ISBLANK(N134),ROUND(IFERROR(VLOOKUP(I134,Stipends!$A$3:$B$17,2,)*H134,10000*H134),4),ROUND(N134,2)),"")</f>
        <v/>
      </c>
      <c r="P134" s="133" t="str">
        <f t="shared" ca="1" si="23"/>
        <v/>
      </c>
      <c r="Q134" s="134">
        <f ca="1">IFERROR(ROUND(IF(G134="Standard",VLOOKUP(I134,Stipends!$A$3:$F$13,4,FALSE),VLOOKUP(I134,Stipends!$A$3:$F$13,6,FALSE))*H134+S134,4),0)</f>
        <v>0</v>
      </c>
      <c r="R134" s="134">
        <f ca="1">IFERROR(ROUND(IF(G134="Standard",VLOOKUP(I134,Stipends!$A$3:$F$13,3,FALSE),VLOOKUP(I134,Stipends!$A$3:$F$13,5,FALSE))*H134+(IF(K134="Industry Co-Funded (AB)",(3000*H134),IF(K134="Industry Co-Funded (QC)",(4000*H134),0))),4),0)</f>
        <v>0</v>
      </c>
      <c r="S134" s="47"/>
      <c r="T134" s="134">
        <f t="shared" ca="1" si="24"/>
        <v>0</v>
      </c>
    </row>
    <row r="135" spans="1:20" ht="24" customHeight="1">
      <c r="A135" s="8"/>
      <c r="B135" s="141" t="str">
        <f t="array" aca="1" ref="B135" ca="1">IFERROR(INDEX('Summary '!$B$16:$B$35,SMALL(IF('Summary '!$M$16:$M$35&gt;0,ROW('Summary '!$B$16:$B$35)-ROW('Summary '!B$16)+1),ROWS('Summary '!B$2:'Summary '!B16))),"")</f>
        <v/>
      </c>
      <c r="C135" s="141" t="str">
        <f t="array" aca="1" ref="C135" ca="1">IFERROR(INDEX('Summary '!$C$16:$C$35,SMALL(IF('Summary '!$M$16:$M$35&gt;0,ROW('Summary '!$C$16:$C$35)-ROW('Summary '!C$16)+1),ROWS('Summary '!C$2:'Summary '!C16))),"")</f>
        <v/>
      </c>
      <c r="D135" s="141" t="str">
        <f t="array" aca="1" ref="D135" ca="1">IFERROR(INDEX('Summary '!$D$16:$D$35,SMALL(IF('Summary '!$M$16:$M$35&gt;0,ROW('Summary '!$D$16:$D$35)-ROW('Summary '!D$16)+1),ROWS('Summary '!D$2:'Summary '!D16))),"")</f>
        <v/>
      </c>
      <c r="E135" s="130" t="str">
        <f t="array" aca="1" ref="E135" ca="1">IFERROR(INDEX('Summary '!$E$16:$E$35,SMALL(IF('Summary '!$M$16:$M$35&gt;0,ROW('Summary '!$E$16:$E$35)-ROW('Summary '!E$16)+1),ROWS('Summary '!D$2:'Summary '!D16))),"")</f>
        <v/>
      </c>
      <c r="F135" s="131" t="str">
        <f t="array" aca="1" ref="F135" ca="1">IFERROR(INDEX('Summary '!$F$16:$F$35,SMALL(IF('Summary '!$M$16:$M$35&gt;0,ROW('Summary '!$F$16:$F$35)-ROW('Summary '!F$16)+1),ROWS('Summary '!F$2:'Summary '!F16))),"")</f>
        <v/>
      </c>
      <c r="G135" s="131" t="str">
        <f ca="1">IF(LEN(H135)&gt;0,'Summary '!$J$3,"")</f>
        <v/>
      </c>
      <c r="H135" s="132" t="str">
        <f t="array" aca="1" ref="H135" ca="1">IFERROR(INDEX('Summary '!$M$16:$M$35,SMALL(IF('Summary '!$M$16:$M$35&gt;0,ROW('Summary '!$M$16:$M$35)-ROW('Summary '!M$16)+1),ROWS('Summary '!K$2:'Summary '!L16))),"")</f>
        <v/>
      </c>
      <c r="I135" s="182" t="str">
        <f t="array" aca="1" ref="I135" ca="1">IFERROR(INDEX('Summary '!$G$16:$G$35,SMALL(IF('Summary '!$M$16:$M$35&gt;0,ROW('Summary '!$G$16:$G$35)-ROW('Summary '!G$16)+1),ROWS('Summary '!G$2:'Summary '!G16))),"")</f>
        <v/>
      </c>
      <c r="J135" s="182" t="str">
        <f t="array" aca="1" ref="J135" ca="1">IFERROR(INDEX('Summary '!$H$16:$H$35,SMALL(IF('Summary '!$M$16:$M$35&gt;0,ROW('Summary '!$H$16:$H$35)-ROW('Summary '!H$16)+1),ROWS('Summary '!H$2:'Summary '!H16))),"")</f>
        <v/>
      </c>
      <c r="K135" s="45"/>
      <c r="L135" s="293"/>
      <c r="M135" s="294"/>
      <c r="N135" s="221"/>
      <c r="O135" s="184" t="str">
        <f ca="1">IF(LEN(H135)&gt;0,IF(ISBLANK(N135),ROUND(IFERROR(VLOOKUP(I135,Stipends!$A$3:$B$17,2,)*H135,10000*H135),4),ROUND(N135,2)),"")</f>
        <v/>
      </c>
      <c r="P135" s="133" t="str">
        <f t="shared" ca="1" si="23"/>
        <v/>
      </c>
      <c r="Q135" s="134">
        <f ca="1">IFERROR(ROUND(IF(G135="Standard",VLOOKUP(I135,Stipends!$A$3:$F$13,4,FALSE),VLOOKUP(I135,Stipends!$A$3:$F$13,6,FALSE))*H135+S135,4),0)</f>
        <v>0</v>
      </c>
      <c r="R135" s="134">
        <f ca="1">IFERROR(ROUND(IF(G135="Standard",VLOOKUP(I135,Stipends!$A$3:$F$13,3,FALSE),VLOOKUP(I135,Stipends!$A$3:$F$13,5,FALSE))*H135+(IF(K135="Industry Co-Funded (AB)",(3000*H135),IF(K135="Industry Co-Funded (QC)",(4000*H135),0))),4),0)</f>
        <v>0</v>
      </c>
      <c r="S135" s="47"/>
      <c r="T135" s="134">
        <f t="shared" ca="1" si="24"/>
        <v>0</v>
      </c>
    </row>
    <row r="136" spans="1:20" ht="24" customHeight="1">
      <c r="A136" s="8"/>
      <c r="B136" s="141" t="str">
        <f t="array" aca="1" ref="B136" ca="1">IFERROR(INDEX('Summary '!$B$16:$B$35,SMALL(IF('Summary '!$M$16:$M$35&gt;0,ROW('Summary '!$B$16:$B$35)-ROW('Summary '!B$16)+1),ROWS('Summary '!B$2:'Summary '!B17))),"")</f>
        <v/>
      </c>
      <c r="C136" s="141" t="str">
        <f t="array" aca="1" ref="C136" ca="1">IFERROR(INDEX('Summary '!$C$16:$C$35,SMALL(IF('Summary '!$M$16:$M$35&gt;0,ROW('Summary '!$C$16:$C$35)-ROW('Summary '!C$16)+1),ROWS('Summary '!C$2:'Summary '!C17))),"")</f>
        <v/>
      </c>
      <c r="D136" s="141" t="str">
        <f t="array" aca="1" ref="D136" ca="1">IFERROR(INDEX('Summary '!$D$16:$D$35,SMALL(IF('Summary '!$M$16:$M$35&gt;0,ROW('Summary '!$D$16:$D$35)-ROW('Summary '!D$16)+1),ROWS('Summary '!D$2:'Summary '!D17))),"")</f>
        <v/>
      </c>
      <c r="E136" s="130" t="str">
        <f t="array" aca="1" ref="E136" ca="1">IFERROR(INDEX('Summary '!$E$16:$E$35,SMALL(IF('Summary '!$M$16:$M$35&gt;0,ROW('Summary '!$E$16:$E$35)-ROW('Summary '!E$16)+1),ROWS('Summary '!D$2:'Summary '!D17))),"")</f>
        <v/>
      </c>
      <c r="F136" s="131" t="str">
        <f t="array" aca="1" ref="F136" ca="1">IFERROR(INDEX('Summary '!$F$16:$F$35,SMALL(IF('Summary '!$M$16:$M$35&gt;0,ROW('Summary '!$F$16:$F$35)-ROW('Summary '!F$16)+1),ROWS('Summary '!F$2:'Summary '!F17))),"")</f>
        <v/>
      </c>
      <c r="G136" s="131" t="str">
        <f ca="1">IF(LEN(H136)&gt;0,'Summary '!$J$3,"")</f>
        <v/>
      </c>
      <c r="H136" s="132" t="str">
        <f t="array" aca="1" ref="H136" ca="1">IFERROR(INDEX('Summary '!$M$16:$M$35,SMALL(IF('Summary '!$M$16:$M$35&gt;0,ROW('Summary '!$M$16:$M$35)-ROW('Summary '!M$16)+1),ROWS('Summary '!K$2:'Summary '!L17))),"")</f>
        <v/>
      </c>
      <c r="I136" s="182" t="str">
        <f t="array" aca="1" ref="I136" ca="1">IFERROR(INDEX('Summary '!$G$16:$G$35,SMALL(IF('Summary '!$M$16:$M$35&gt;0,ROW('Summary '!$G$16:$G$35)-ROW('Summary '!G$16)+1),ROWS('Summary '!G$2:'Summary '!G17))),"")</f>
        <v/>
      </c>
      <c r="J136" s="182" t="str">
        <f t="array" aca="1" ref="J136" ca="1">IFERROR(INDEX('Summary '!$H$16:$H$35,SMALL(IF('Summary '!$M$16:$M$35&gt;0,ROW('Summary '!$H$16:$H$35)-ROW('Summary '!H$16)+1),ROWS('Summary '!H$2:'Summary '!H17))),"")</f>
        <v/>
      </c>
      <c r="K136" s="45"/>
      <c r="L136" s="293"/>
      <c r="M136" s="294"/>
      <c r="N136" s="221"/>
      <c r="O136" s="184" t="str">
        <f ca="1">IF(LEN(H136)&gt;0,IF(ISBLANK(N136),ROUND(IFERROR(VLOOKUP(I136,Stipends!$A$3:$B$17,2,)*H136,10000*H136),4),ROUND(N136,2)),"")</f>
        <v/>
      </c>
      <c r="P136" s="133" t="str">
        <f t="shared" ca="1" si="23"/>
        <v/>
      </c>
      <c r="Q136" s="134">
        <f ca="1">IFERROR(ROUND(IF(G136="Standard",VLOOKUP(I136,Stipends!$A$3:$F$13,4,FALSE),VLOOKUP(I136,Stipends!$A$3:$F$13,6,FALSE))*H136+S136,4),0)</f>
        <v>0</v>
      </c>
      <c r="R136" s="134">
        <f ca="1">IFERROR(ROUND(IF(G136="Standard",VLOOKUP(I136,Stipends!$A$3:$F$13,3,FALSE),VLOOKUP(I136,Stipends!$A$3:$F$13,5,FALSE))*H136+(IF(K136="Industry Co-Funded (AB)",(3000*H136),IF(K136="Industry Co-Funded (QC)",(4000*H136),0))),4),0)</f>
        <v>0</v>
      </c>
      <c r="S136" s="47"/>
      <c r="T136" s="134">
        <f t="shared" ca="1" si="24"/>
        <v>0</v>
      </c>
    </row>
    <row r="137" spans="1:20" ht="24" customHeight="1">
      <c r="A137" s="8"/>
      <c r="B137" s="141" t="str">
        <f t="array" aca="1" ref="B137" ca="1">IFERROR(INDEX('Summary '!$B$16:$B$35,SMALL(IF('Summary '!$M$16:$M$35&gt;0,ROW('Summary '!$B$16:$B$35)-ROW('Summary '!B$16)+1),ROWS('Summary '!B$2:'Summary '!B18))),"")</f>
        <v/>
      </c>
      <c r="C137" s="141" t="str">
        <f t="array" aca="1" ref="C137" ca="1">IFERROR(INDEX('Summary '!$C$16:$C$35,SMALL(IF('Summary '!$M$16:$M$35&gt;0,ROW('Summary '!$C$16:$C$35)-ROW('Summary '!C$16)+1),ROWS('Summary '!C$2:'Summary '!C18))),"")</f>
        <v/>
      </c>
      <c r="D137" s="141" t="str">
        <f t="array" aca="1" ref="D137" ca="1">IFERROR(INDEX('Summary '!$D$16:$D$35,SMALL(IF('Summary '!$M$16:$M$35&gt;0,ROW('Summary '!$D$16:$D$35)-ROW('Summary '!D$16)+1),ROWS('Summary '!D$2:'Summary '!D18))),"")</f>
        <v/>
      </c>
      <c r="E137" s="130" t="str">
        <f t="array" aca="1" ref="E137" ca="1">IFERROR(INDEX('Summary '!$E$16:$E$35,SMALL(IF('Summary '!$M$16:$M$35&gt;0,ROW('Summary '!$E$16:$E$35)-ROW('Summary '!E$16)+1),ROWS('Summary '!D$2:'Summary '!D18))),"")</f>
        <v/>
      </c>
      <c r="F137" s="131" t="str">
        <f t="array" aca="1" ref="F137" ca="1">IFERROR(INDEX('Summary '!$F$16:$F$35,SMALL(IF('Summary '!$M$16:$M$35&gt;0,ROW('Summary '!$F$16:$F$35)-ROW('Summary '!F$16)+1),ROWS('Summary '!F$2:'Summary '!F18))),"")</f>
        <v/>
      </c>
      <c r="G137" s="131" t="str">
        <f ca="1">IF(LEN(H137)&gt;0,'Summary '!$J$3,"")</f>
        <v/>
      </c>
      <c r="H137" s="132" t="str">
        <f t="array" aca="1" ref="H137" ca="1">IFERROR(INDEX('Summary '!$M$16:$M$35,SMALL(IF('Summary '!$M$16:$M$35&gt;0,ROW('Summary '!$M$16:$M$35)-ROW('Summary '!M$16)+1),ROWS('Summary '!K$2:'Summary '!L18))),"")</f>
        <v/>
      </c>
      <c r="I137" s="182" t="str">
        <f t="array" aca="1" ref="I137" ca="1">IFERROR(INDEX('Summary '!$G$16:$G$35,SMALL(IF('Summary '!$M$16:$M$35&gt;0,ROW('Summary '!$G$16:$G$35)-ROW('Summary '!G$16)+1),ROWS('Summary '!G$2:'Summary '!G18))),"")</f>
        <v/>
      </c>
      <c r="J137" s="182" t="str">
        <f t="array" aca="1" ref="J137" ca="1">IFERROR(INDEX('Summary '!$H$16:$H$35,SMALL(IF('Summary '!$M$16:$M$35&gt;0,ROW('Summary '!$H$16:$H$35)-ROW('Summary '!H$16)+1),ROWS('Summary '!H$2:'Summary '!H18))),"")</f>
        <v/>
      </c>
      <c r="K137" s="45"/>
      <c r="L137" s="293"/>
      <c r="M137" s="294"/>
      <c r="N137" s="221"/>
      <c r="O137" s="184" t="str">
        <f ca="1">IF(LEN(H137)&gt;0,IF(ISBLANK(N137),ROUND(IFERROR(VLOOKUP(I137,Stipends!$A$3:$B$17,2,)*H137,10000*H137),4),ROUND(N137,2)),"")</f>
        <v/>
      </c>
      <c r="P137" s="133" t="str">
        <f t="shared" ca="1" si="23"/>
        <v/>
      </c>
      <c r="Q137" s="134">
        <f ca="1">IFERROR(ROUND(IF(G137="Standard",VLOOKUP(I137,Stipends!$A$3:$F$13,4,FALSE),VLOOKUP(I137,Stipends!$A$3:$F$13,6,FALSE))*H137+S137,4),0)</f>
        <v>0</v>
      </c>
      <c r="R137" s="134">
        <f ca="1">IFERROR(ROUND(IF(G137="Standard",VLOOKUP(I137,Stipends!$A$3:$F$13,3,FALSE),VLOOKUP(I137,Stipends!$A$3:$F$13,5,FALSE))*H137+(IF(K137="Industry Co-Funded (AB)",(3000*H137),IF(K137="Industry Co-Funded (QC)",(4000*H137),0))),4),0)</f>
        <v>0</v>
      </c>
      <c r="S137" s="47"/>
      <c r="T137" s="134">
        <f t="shared" ca="1" si="24"/>
        <v>0</v>
      </c>
    </row>
    <row r="138" spans="1:20" ht="24" customHeight="1">
      <c r="A138" s="8"/>
      <c r="B138" s="141" t="str">
        <f t="array" aca="1" ref="B138" ca="1">IFERROR(INDEX('Summary '!$B$16:$B$35,SMALL(IF('Summary '!$M$16:$M$35&gt;0,ROW('Summary '!$B$16:$B$35)-ROW('Summary '!B$16)+1),ROWS('Summary '!B$2:'Summary '!B19))),"")</f>
        <v/>
      </c>
      <c r="C138" s="141" t="str">
        <f t="array" aca="1" ref="C138" ca="1">IFERROR(INDEX('Summary '!$C$16:$C$35,SMALL(IF('Summary '!$M$16:$M$35&gt;0,ROW('Summary '!$C$16:$C$35)-ROW('Summary '!C$16)+1),ROWS('Summary '!C$2:'Summary '!C19))),"")</f>
        <v/>
      </c>
      <c r="D138" s="141" t="str">
        <f t="array" aca="1" ref="D138" ca="1">IFERROR(INDEX('Summary '!$D$16:$D$35,SMALL(IF('Summary '!$M$16:$M$35&gt;0,ROW('Summary '!$D$16:$D$35)-ROW('Summary '!D$16)+1),ROWS('Summary '!D$2:'Summary '!D19))),"")</f>
        <v/>
      </c>
      <c r="E138" s="130" t="str">
        <f t="array" aca="1" ref="E138" ca="1">IFERROR(INDEX('Summary '!$E$16:$E$35,SMALL(IF('Summary '!$M$16:$M$35&gt;0,ROW('Summary '!$E$16:$E$35)-ROW('Summary '!E$16)+1),ROWS('Summary '!D$2:'Summary '!D19))),"")</f>
        <v/>
      </c>
      <c r="F138" s="131" t="str">
        <f t="array" aca="1" ref="F138" ca="1">IFERROR(INDEX('Summary '!$F$16:$F$35,SMALL(IF('Summary '!$M$16:$M$35&gt;0,ROW('Summary '!$F$16:$F$35)-ROW('Summary '!F$16)+1),ROWS('Summary '!F$2:'Summary '!F19))),"")</f>
        <v/>
      </c>
      <c r="G138" s="131" t="str">
        <f ca="1">IF(LEN(H138)&gt;0,'Summary '!$J$3,"")</f>
        <v/>
      </c>
      <c r="H138" s="132" t="str">
        <f t="array" aca="1" ref="H138" ca="1">IFERROR(INDEX('Summary '!$M$16:$M$35,SMALL(IF('Summary '!$M$16:$M$35&gt;0,ROW('Summary '!$M$16:$M$35)-ROW('Summary '!M$16)+1),ROWS('Summary '!K$2:'Summary '!L19))),"")</f>
        <v/>
      </c>
      <c r="I138" s="182" t="str">
        <f t="array" aca="1" ref="I138" ca="1">IFERROR(INDEX('Summary '!$G$16:$G$35,SMALL(IF('Summary '!$M$16:$M$35&gt;0,ROW('Summary '!$G$16:$G$35)-ROW('Summary '!G$16)+1),ROWS('Summary '!G$2:'Summary '!G19))),"")</f>
        <v/>
      </c>
      <c r="J138" s="182" t="str">
        <f t="array" aca="1" ref="J138" ca="1">IFERROR(INDEX('Summary '!$H$16:$H$35,SMALL(IF('Summary '!$M$16:$M$35&gt;0,ROW('Summary '!$H$16:$H$35)-ROW('Summary '!H$16)+1),ROWS('Summary '!H$2:'Summary '!H19))),"")</f>
        <v/>
      </c>
      <c r="K138" s="45"/>
      <c r="L138" s="293"/>
      <c r="M138" s="294"/>
      <c r="N138" s="221"/>
      <c r="O138" s="184" t="str">
        <f ca="1">IF(LEN(H138)&gt;0,IF(ISBLANK(N138),ROUND(IFERROR(VLOOKUP(I138,Stipends!$A$3:$B$17,2,)*H138,10000*H138),4),ROUND(N138,2)),"")</f>
        <v/>
      </c>
      <c r="P138" s="133" t="str">
        <f t="shared" ca="1" si="23"/>
        <v/>
      </c>
      <c r="Q138" s="134">
        <f ca="1">IFERROR(ROUND(IF(G138="Standard",VLOOKUP(I138,Stipends!$A$3:$F$13,4,FALSE),VLOOKUP(I138,Stipends!$A$3:$F$13,6,FALSE))*H138+S138,4),0)</f>
        <v>0</v>
      </c>
      <c r="R138" s="134">
        <f ca="1">IFERROR(ROUND(IF(G138="Standard",VLOOKUP(I138,Stipends!$A$3:$F$13,3,FALSE),VLOOKUP(I138,Stipends!$A$3:$F$13,5,FALSE))*H138+(IF(K138="Industry Co-Funded (AB)",(3000*H138),IF(K138="Industry Co-Funded (QC)",(4000*H138),0))),4),0)</f>
        <v>0</v>
      </c>
      <c r="S138" s="47"/>
      <c r="T138" s="134">
        <f t="shared" ca="1" si="24"/>
        <v>0</v>
      </c>
    </row>
    <row r="139" spans="1:20" ht="24" customHeight="1">
      <c r="A139" s="8"/>
      <c r="B139" s="141" t="str">
        <f t="array" aca="1" ref="B139" ca="1">IFERROR(INDEX('Summary '!$B$16:$B$35,SMALL(IF('Summary '!$M$16:$M$35&gt;0,ROW('Summary '!$B$16:$B$35)-ROW('Summary '!B$16)+1),ROWS('Summary '!B$2:'Summary '!B20))),"")</f>
        <v/>
      </c>
      <c r="C139" s="141" t="str">
        <f t="array" aca="1" ref="C139" ca="1">IFERROR(INDEX('Summary '!$C$16:$C$35,SMALL(IF('Summary '!$M$16:$M$35&gt;0,ROW('Summary '!$C$16:$C$35)-ROW('Summary '!C$16)+1),ROWS('Summary '!C$2:'Summary '!C20))),"")</f>
        <v/>
      </c>
      <c r="D139" s="141" t="str">
        <f t="array" aca="1" ref="D139" ca="1">IFERROR(INDEX('Summary '!$D$16:$D$35,SMALL(IF('Summary '!$M$16:$M$35&gt;0,ROW('Summary '!$D$16:$D$35)-ROW('Summary '!D$16)+1),ROWS('Summary '!D$2:'Summary '!D20))),"")</f>
        <v/>
      </c>
      <c r="E139" s="130" t="str">
        <f t="array" aca="1" ref="E139" ca="1">IFERROR(INDEX('Summary '!$E$16:$E$35,SMALL(IF('Summary '!$M$16:$M$35&gt;0,ROW('Summary '!$E$16:$E$35)-ROW('Summary '!E$16)+1),ROWS('Summary '!D$2:'Summary '!D20))),"")</f>
        <v/>
      </c>
      <c r="F139" s="131" t="str">
        <f t="array" aca="1" ref="F139" ca="1">IFERROR(INDEX('Summary '!$F$16:$F$35,SMALL(IF('Summary '!$M$16:$M$35&gt;0,ROW('Summary '!$F$16:$F$35)-ROW('Summary '!F$16)+1),ROWS('Summary '!F$2:'Summary '!F20))),"")</f>
        <v/>
      </c>
      <c r="G139" s="131" t="str">
        <f ca="1">IF(LEN(H139)&gt;0,'Summary '!$J$3,"")</f>
        <v/>
      </c>
      <c r="H139" s="132" t="str">
        <f t="array" aca="1" ref="H139" ca="1">IFERROR(INDEX('Summary '!$M$16:$M$35,SMALL(IF('Summary '!$M$16:$M$35&gt;0,ROW('Summary '!$M$16:$M$35)-ROW('Summary '!M$16)+1),ROWS('Summary '!K$2:'Summary '!L20))),"")</f>
        <v/>
      </c>
      <c r="I139" s="182" t="str">
        <f t="array" aca="1" ref="I139" ca="1">IFERROR(INDEX('Summary '!$G$16:$G$35,SMALL(IF('Summary '!$M$16:$M$35&gt;0,ROW('Summary '!$G$16:$G$35)-ROW('Summary '!G$16)+1),ROWS('Summary '!G$2:'Summary '!G20))),"")</f>
        <v/>
      </c>
      <c r="J139" s="182" t="str">
        <f t="array" aca="1" ref="J139" ca="1">IFERROR(INDEX('Summary '!$H$16:$H$35,SMALL(IF('Summary '!$M$16:$M$35&gt;0,ROW('Summary '!$H$16:$H$35)-ROW('Summary '!H$16)+1),ROWS('Summary '!H$2:'Summary '!H20))),"")</f>
        <v/>
      </c>
      <c r="K139" s="45"/>
      <c r="L139" s="293"/>
      <c r="M139" s="294"/>
      <c r="N139" s="221"/>
      <c r="O139" s="184" t="str">
        <f ca="1">IF(LEN(H139)&gt;0,IF(ISBLANK(N139),ROUND(IFERROR(VLOOKUP(I139,Stipends!$A$3:$B$17,2,)*H139,10000*H139),4),ROUND(N139,2)),"")</f>
        <v/>
      </c>
      <c r="P139" s="133" t="str">
        <f t="shared" ca="1" si="23"/>
        <v/>
      </c>
      <c r="Q139" s="134">
        <f ca="1">IFERROR(ROUND(IF(G139="Standard",VLOOKUP(I139,Stipends!$A$3:$F$13,4,FALSE),VLOOKUP(I139,Stipends!$A$3:$F$13,6,FALSE))*H139+S139,4),0)</f>
        <v>0</v>
      </c>
      <c r="R139" s="134">
        <f ca="1">IFERROR(ROUND(IF(G139="Standard",VLOOKUP(I139,Stipends!$A$3:$F$13,3,FALSE),VLOOKUP(I139,Stipends!$A$3:$F$13,5,FALSE))*H139+(IF(K139="Industry Co-Funded (AB)",(3000*H139),IF(K139="Industry Co-Funded (QC)",(4000*H139),0))),4),0)</f>
        <v>0</v>
      </c>
      <c r="S139" s="47"/>
      <c r="T139" s="134">
        <f t="shared" ca="1" si="24"/>
        <v>0</v>
      </c>
    </row>
    <row r="140" spans="1:20" ht="24" customHeight="1">
      <c r="A140" s="8"/>
      <c r="B140" s="141" t="str">
        <f t="array" aca="1" ref="B140" ca="1">IFERROR(INDEX('Summary '!$B$16:$B$35,SMALL(IF('Summary '!$M$16:$M$35&gt;0,ROW('Summary '!$B$16:$B$35)-ROW('Summary '!B$16)+1),ROWS('Summary '!B$2:'Summary '!B21))),"")</f>
        <v/>
      </c>
      <c r="C140" s="141" t="str">
        <f t="array" aca="1" ref="C140" ca="1">IFERROR(INDEX('Summary '!$C$16:$C$35,SMALL(IF('Summary '!$M$16:$M$35&gt;0,ROW('Summary '!$C$16:$C$35)-ROW('Summary '!C$16)+1),ROWS('Summary '!C$2:'Summary '!C21))),"")</f>
        <v/>
      </c>
      <c r="D140" s="141" t="str">
        <f t="array" aca="1" ref="D140" ca="1">IFERROR(INDEX('Summary '!$D$16:$D$35,SMALL(IF('Summary '!$M$16:$M$35&gt;0,ROW('Summary '!$D$16:$D$35)-ROW('Summary '!D$16)+1),ROWS('Summary '!D$2:'Summary '!D21))),"")</f>
        <v/>
      </c>
      <c r="E140" s="130" t="str">
        <f t="array" aca="1" ref="E140" ca="1">IFERROR(INDEX('Summary '!$E$16:$E$35,SMALL(IF('Summary '!$M$16:$M$35&gt;0,ROW('Summary '!$E$16:$E$35)-ROW('Summary '!E$16)+1),ROWS('Summary '!D$2:'Summary '!D21))),"")</f>
        <v/>
      </c>
      <c r="F140" s="131" t="str">
        <f t="array" aca="1" ref="F140" ca="1">IFERROR(INDEX('Summary '!$F$16:$F$35,SMALL(IF('Summary '!$M$16:$M$35&gt;0,ROW('Summary '!$F$16:$F$35)-ROW('Summary '!F$16)+1),ROWS('Summary '!F$2:'Summary '!F21))),"")</f>
        <v/>
      </c>
      <c r="G140" s="131" t="str">
        <f ca="1">IF(LEN(H140)&gt;0,'Summary '!$J$3,"")</f>
        <v/>
      </c>
      <c r="H140" s="132" t="str">
        <f t="array" aca="1" ref="H140" ca="1">IFERROR(INDEX('Summary '!$M$16:$M$35,SMALL(IF('Summary '!$M$16:$M$35&gt;0,ROW('Summary '!$M$16:$M$35)-ROW('Summary '!M$16)+1),ROWS('Summary '!K$2:'Summary '!L21))),"")</f>
        <v/>
      </c>
      <c r="I140" s="182" t="str">
        <f t="array" aca="1" ref="I140" ca="1">IFERROR(INDEX('Summary '!$G$16:$G$35,SMALL(IF('Summary '!$M$16:$M$35&gt;0,ROW('Summary '!$G$16:$G$35)-ROW('Summary '!G$16)+1),ROWS('Summary '!G$2:'Summary '!G21))),"")</f>
        <v/>
      </c>
      <c r="J140" s="182" t="str">
        <f t="array" aca="1" ref="J140" ca="1">IFERROR(INDEX('Summary '!$H$16:$H$35,SMALL(IF('Summary '!$M$16:$M$35&gt;0,ROW('Summary '!$H$16:$H$35)-ROW('Summary '!H$16)+1),ROWS('Summary '!H$2:'Summary '!H21))),"")</f>
        <v/>
      </c>
      <c r="K140" s="45"/>
      <c r="L140" s="293"/>
      <c r="M140" s="294"/>
      <c r="N140" s="221"/>
      <c r="O140" s="184" t="str">
        <f ca="1">IF(LEN(H140)&gt;0,IF(ISBLANK(N140),ROUND(IFERROR(VLOOKUP(I140,Stipends!$A$3:$B$17,2,)*H140,10000*H140),4),ROUND(N140,2)),"")</f>
        <v/>
      </c>
      <c r="P140" s="133" t="str">
        <f t="shared" ca="1" si="23"/>
        <v/>
      </c>
      <c r="Q140" s="134">
        <f ca="1">IFERROR(ROUND(IF(G140="Standard",VLOOKUP(I140,Stipends!$A$3:$F$13,4,FALSE),VLOOKUP(I140,Stipends!$A$3:$F$13,6,FALSE))*H140+S140,4),0)</f>
        <v>0</v>
      </c>
      <c r="R140" s="134">
        <f ca="1">IFERROR(ROUND(IF(G140="Standard",VLOOKUP(I140,Stipends!$A$3:$F$13,3,FALSE),VLOOKUP(I140,Stipends!$A$3:$F$13,5,FALSE))*H140+(IF(K140="Industry Co-Funded (AB)",(3000*H140),IF(K140="Industry Co-Funded (QC)",(4000*H140),0))),4),0)</f>
        <v>0</v>
      </c>
      <c r="S140" s="47"/>
      <c r="T140" s="134">
        <f t="shared" ca="1" si="24"/>
        <v>0</v>
      </c>
    </row>
    <row r="141" spans="1:20" ht="24" customHeight="1">
      <c r="A141" s="8"/>
      <c r="B141" s="142" t="s">
        <v>128</v>
      </c>
      <c r="C141" s="143"/>
      <c r="D141" s="143"/>
      <c r="E141" s="143"/>
      <c r="F141" s="143"/>
      <c r="G141" s="143"/>
      <c r="H141" s="144"/>
      <c r="I141" s="143"/>
      <c r="J141" s="143"/>
      <c r="K141" s="143"/>
      <c r="L141" s="143"/>
      <c r="M141" s="145"/>
      <c r="N141" s="146"/>
      <c r="O141" s="135">
        <f t="shared" ref="O141:P141" ca="1" si="25">SUM(O121:O140)</f>
        <v>0</v>
      </c>
      <c r="P141" s="135">
        <f t="shared" ca="1" si="25"/>
        <v>0</v>
      </c>
      <c r="Q141" s="135">
        <f ca="1">ROUND(SUM(Q121:Q140),4)</f>
        <v>0</v>
      </c>
      <c r="R141" s="135">
        <f t="shared" ref="R141:S141" ca="1" si="26">SUM(R121:R140)</f>
        <v>0</v>
      </c>
      <c r="S141" s="135">
        <f t="shared" si="26"/>
        <v>0</v>
      </c>
      <c r="T141" s="135">
        <f ca="1">SUM(T121:T140)</f>
        <v>0</v>
      </c>
    </row>
    <row r="142" spans="1:20" ht="23.25" customHeight="1">
      <c r="A142" s="8"/>
      <c r="B142" s="93"/>
      <c r="C142" s="93"/>
      <c r="D142" s="93"/>
      <c r="E142" s="93"/>
      <c r="F142" s="93"/>
      <c r="G142" s="93"/>
      <c r="H142" s="94"/>
      <c r="I142" s="94"/>
      <c r="J142" s="94"/>
      <c r="K142" s="8"/>
      <c r="L142" s="8"/>
      <c r="M142" s="8"/>
      <c r="N142" s="8"/>
      <c r="O142" s="99"/>
      <c r="P142" s="99"/>
      <c r="Q142" s="99"/>
      <c r="R142" s="100"/>
      <c r="S142" s="48"/>
      <c r="T142" s="99"/>
    </row>
    <row r="143" spans="1:20" ht="23.25" customHeight="1" thickBot="1">
      <c r="A143" s="8"/>
      <c r="B143" s="93"/>
      <c r="C143" s="93"/>
      <c r="D143" s="93"/>
      <c r="E143" s="93"/>
      <c r="F143" s="93"/>
      <c r="G143" s="93"/>
      <c r="H143" s="94"/>
      <c r="I143" s="94"/>
      <c r="J143" s="94"/>
      <c r="K143" s="8"/>
      <c r="L143" s="8"/>
      <c r="M143" s="8"/>
      <c r="N143" s="8"/>
      <c r="O143" s="99"/>
      <c r="P143" s="99"/>
      <c r="Q143" s="99"/>
      <c r="R143" s="99"/>
      <c r="S143" s="48"/>
      <c r="T143" s="99"/>
    </row>
    <row r="144" spans="1:20" ht="23.25" customHeight="1" thickBot="1">
      <c r="A144" s="8"/>
      <c r="B144" s="89" t="str">
        <f>"Term 6: "&amp;'Summary '!N15</f>
        <v>Term 6: Jan - Apr 2023</v>
      </c>
      <c r="C144" s="90"/>
      <c r="D144" s="90"/>
      <c r="E144" s="91"/>
      <c r="F144" s="91"/>
      <c r="G144" s="91"/>
      <c r="H144" s="92"/>
      <c r="I144" s="92"/>
      <c r="J144" s="92"/>
      <c r="K144" s="30"/>
      <c r="L144" s="30"/>
      <c r="M144" s="30"/>
      <c r="N144" s="30"/>
      <c r="O144" s="104"/>
      <c r="P144" s="104"/>
      <c r="Q144" s="105"/>
      <c r="R144" s="106"/>
      <c r="S144" s="52"/>
      <c r="T144" s="99"/>
    </row>
    <row r="145" spans="1:20" ht="30" customHeight="1">
      <c r="A145" s="8"/>
      <c r="B145" s="422" t="str">
        <f>B$15</f>
        <v>Intern name</v>
      </c>
      <c r="C145" s="422" t="str">
        <f t="shared" ref="C145:K145" si="27">C$15</f>
        <v>Academic Supervisor / Account Holder</v>
      </c>
      <c r="D145" s="426" t="str">
        <f t="shared" si="27"/>
        <v>Co-Supervisor</v>
      </c>
      <c r="E145" s="422" t="str">
        <f t="shared" si="27"/>
        <v>Academic Institution</v>
      </c>
      <c r="F145" s="426" t="str">
        <f t="shared" si="27"/>
        <v>Partner</v>
      </c>
      <c r="G145" s="426" t="str">
        <f t="shared" si="27"/>
        <v>Funding type</v>
      </c>
      <c r="H145" s="426" t="str">
        <f t="shared" si="27"/>
        <v>Internship Units</v>
      </c>
      <c r="I145" s="424" t="s">
        <v>58</v>
      </c>
      <c r="J145" s="424" t="str">
        <f>$J$15</f>
        <v>Intern Degree</v>
      </c>
      <c r="K145" s="426" t="str">
        <f t="shared" si="27"/>
        <v xml:space="preserve">Co Funding Option (no selection required unless advised) </v>
      </c>
      <c r="L145" s="439" t="str">
        <f>$L$15</f>
        <v>Internship Period (4 to 6 months per unit)</v>
      </c>
      <c r="M145" s="440"/>
      <c r="N145" s="437" t="str">
        <f t="shared" ref="N145:T145" si="28">N$15</f>
        <v>Stipend Overwrite (if more than $10,000 auto)</v>
      </c>
      <c r="O145" s="441" t="str">
        <f t="shared" si="28"/>
        <v>Stipend  
(Auto - min. $10,000 per internship unit)</v>
      </c>
      <c r="P145" s="420" t="str">
        <f t="shared" si="28"/>
        <v>Research Expenses</v>
      </c>
      <c r="Q145" s="420" t="str">
        <f t="shared" si="28"/>
        <v xml:space="preserve">Total Award </v>
      </c>
      <c r="R145" s="420" t="str">
        <f t="shared" si="28"/>
        <v>Partner Contribution</v>
      </c>
      <c r="S145" s="426" t="str">
        <f t="shared" si="28"/>
        <v xml:space="preserve">Additional Partner contribution </v>
      </c>
      <c r="T145" s="420" t="str">
        <f t="shared" si="28"/>
        <v>University Co-Funding Amount</v>
      </c>
    </row>
    <row r="146" spans="1:20" ht="45" customHeight="1" thickBot="1">
      <c r="A146" s="8"/>
      <c r="B146" s="423"/>
      <c r="C146" s="423"/>
      <c r="D146" s="427"/>
      <c r="E146" s="423"/>
      <c r="F146" s="427"/>
      <c r="G146" s="427"/>
      <c r="H146" s="427"/>
      <c r="I146" s="425"/>
      <c r="J146" s="425"/>
      <c r="K146" s="427"/>
      <c r="L146" s="186" t="str">
        <f>$L$16</f>
        <v>Start Date</v>
      </c>
      <c r="M146" s="186" t="str">
        <f>$M$16</f>
        <v>End Date</v>
      </c>
      <c r="N146" s="438"/>
      <c r="O146" s="442"/>
      <c r="P146" s="421"/>
      <c r="Q146" s="421"/>
      <c r="R146" s="421"/>
      <c r="S146" s="427"/>
      <c r="T146" s="421"/>
    </row>
    <row r="147" spans="1:20" ht="24" customHeight="1">
      <c r="A147" s="8"/>
      <c r="B147" s="61" t="str">
        <f t="array" aca="1" ref="B147" ca="1">IFERROR(INDEX('Summary '!$B$16:$B$35,SMALL(IF('Summary '!$N$16:$N$35&gt;0,ROW('Summary '!$B$16:$B$35)-ROW('Summary '!B$16)+1),ROWS('Summary '!B$2:'Summary '!B2))),"")</f>
        <v/>
      </c>
      <c r="C147" s="61" t="str">
        <f t="array" aca="1" ref="C147" ca="1">IFERROR(INDEX('Summary '!$C$16:$C$35,SMALL(IF('Summary '!$N$16:$N$35&gt;0,ROW('Summary '!$C$16:$C$35)-ROW('Summary '!C$16)+1),ROWS('Summary '!C$2:'Summary '!C2))),"")</f>
        <v/>
      </c>
      <c r="D147" s="61" t="str">
        <f t="array" aca="1" ref="D147" ca="1">IFERROR(INDEX('Summary '!$D$16:$D$35,SMALL(IF('Summary '!$N$16:$N$35&gt;0,ROW('Summary '!$D$16:$D$35)-ROW('Summary '!D$16)+1),ROWS('Summary '!D$2:'Summary '!D2))),"")</f>
        <v/>
      </c>
      <c r="E147" s="60" t="str">
        <f t="array" aca="1" ref="E147" ca="1">IFERROR(INDEX('Summary '!$E$16:$E$35,SMALL(IF('Summary '!$N$16:$N$35&gt;0,ROW('Summary '!$E$16:$E$35)-ROW('Summary '!E$16)+1),ROWS('Summary '!D$2:'Summary '!D2))),"")</f>
        <v/>
      </c>
      <c r="F147" s="62" t="str">
        <f t="array" aca="1" ref="F147" ca="1">IFERROR(INDEX('Summary '!$F$16:$F$35,SMALL(IF('Summary '!$N$16:$N$35&gt;0,ROW('Summary '!$F$16:$F$35)-ROW('Summary '!F$16)+1),ROWS('Summary '!F$2:'Summary '!F2))),"")</f>
        <v/>
      </c>
      <c r="G147" s="131" t="str">
        <f ca="1">IF(LEN(H147)&gt;0,'Summary '!$J$3,"")</f>
        <v/>
      </c>
      <c r="H147" s="63" t="str">
        <f t="array" aca="1" ref="H147" ca="1">IFERROR(INDEX('Summary '!$N$16:$N$35,SMALL(IF('Summary '!$N$16:$N$35&gt;0,ROW('Summary '!$N$16:$N$35)-ROW('Summary '!N$16)+1),ROWS('Summary '!L$2:'Summary '!L2))),"")</f>
        <v/>
      </c>
      <c r="I147" s="182" t="str">
        <f t="array" aca="1" ref="I147" ca="1">IFERROR(INDEX('Summary '!$G$16:$G$35,SMALL(IF('Summary '!$N$16:$N$35&gt;0,ROW('Summary '!$G$16:$G$35)-ROW('Summary '!G$16)+1),ROWS('Summary '!G$2:'Summary '!G2))),"")</f>
        <v/>
      </c>
      <c r="J147" s="182" t="str">
        <f t="array" aca="1" ref="J147" ca="1">IFERROR(INDEX('Summary '!$H$16:$H$35,SMALL(IF('Summary '!$N$16:$N$35&gt;0,ROW('Summary '!$H$16:$H$35)-ROW('Summary '!H$16)+1),ROWS('Summary '!H$2:'Summary '!H2))),"")</f>
        <v/>
      </c>
      <c r="K147" s="45"/>
      <c r="L147" s="293"/>
      <c r="M147" s="293"/>
      <c r="N147" s="220"/>
      <c r="O147" s="184" t="str">
        <f ca="1">IF(LEN(H147)&gt;0,IF(ISBLANK(N147),ROUND(IFERROR(VLOOKUP(I147,Stipends!$A$3:$B$17,2,)*H147,10000*H147),4),ROUND(N147,2)),"")</f>
        <v/>
      </c>
      <c r="P147" s="134" t="str">
        <f ca="1">IFERROR(ROUND(Q147-O147,4),"")</f>
        <v/>
      </c>
      <c r="Q147" s="134">
        <f ca="1">IFERROR(ROUND(IF(G147="Standard",VLOOKUP(I147,Stipends!$A$3:$F$13,4,FALSE),VLOOKUP(I147,Stipends!$A$3:$F$13,6,FALSE))*H147+S147,4),0)</f>
        <v>0</v>
      </c>
      <c r="R147" s="134">
        <f ca="1">IFERROR(ROUND(IF(G147="Standard",VLOOKUP(I147,Stipends!$A$3:$F$13,3,FALSE),VLOOKUP(I147,Stipends!$A$3:$F$13,5,FALSE))*H147+(IF(K147="Industry Co-Funded (AB)",(3000*H147),IF(K147="Industry Co-Funded (QC)",(4000*H147),0))),4),0)</f>
        <v>0</v>
      </c>
      <c r="S147" s="185"/>
      <c r="T147" s="134">
        <f ca="1">IF(LEN(H147)&lt;1,0,IF(K147="University Co-Funded (AB)",(3000*H147),IF(K147="University Co-Funded (QC)",(4000*H147),0)))</f>
        <v>0</v>
      </c>
    </row>
    <row r="148" spans="1:20" ht="24" customHeight="1">
      <c r="A148" s="8"/>
      <c r="B148" s="61" t="str">
        <f t="array" aca="1" ref="B148" ca="1">IFERROR(INDEX('Summary '!$B$16:$B$35,SMALL(IF('Summary '!$N$16:$N$35&gt;0,ROW('Summary '!$B$16:$B$35)-ROW('Summary '!B$16)+1),ROWS('Summary '!B$2:'Summary '!B3))),"")</f>
        <v/>
      </c>
      <c r="C148" s="61" t="str">
        <f t="array" aca="1" ref="C148" ca="1">IFERROR(INDEX('Summary '!$C$16:$C$35,SMALL(IF('Summary '!$N$16:$N$35&gt;0,ROW('Summary '!$C$16:$C$35)-ROW('Summary '!C$16)+1),ROWS('Summary '!C$2:'Summary '!C3))),"")</f>
        <v/>
      </c>
      <c r="D148" s="61" t="str">
        <f t="array" aca="1" ref="D148" ca="1">IFERROR(INDEX('Summary '!$D$16:$D$35,SMALL(IF('Summary '!$N$16:$N$35&gt;0,ROW('Summary '!$D$16:$D$35)-ROW('Summary '!D$16)+1),ROWS('Summary '!D$2:'Summary '!D3))),"")</f>
        <v/>
      </c>
      <c r="E148" s="60" t="str">
        <f t="array" aca="1" ref="E148" ca="1">IFERROR(INDEX('Summary '!$E$16:$E$35,SMALL(IF('Summary '!$N$16:$N$35&gt;0,ROW('Summary '!$E$16:$E$35)-ROW('Summary '!E$16)+1),ROWS('Summary '!D$2:'Summary '!D3))),"")</f>
        <v/>
      </c>
      <c r="F148" s="62" t="str">
        <f t="array" aca="1" ref="F148" ca="1">IFERROR(INDEX('Summary '!$F$16:$F$35,SMALL(IF('Summary '!$N$16:$N$35&gt;0,ROW('Summary '!$F$16:$F$35)-ROW('Summary '!F$16)+1),ROWS('Summary '!F$2:'Summary '!F3))),"")</f>
        <v/>
      </c>
      <c r="G148" s="131" t="str">
        <f ca="1">IF(LEN(H148)&gt;0,'Summary '!$J$3,"")</f>
        <v/>
      </c>
      <c r="H148" s="63" t="str">
        <f t="array" aca="1" ref="H148" ca="1">IFERROR(INDEX('Summary '!$N$16:$N$35,SMALL(IF('Summary '!$N$16:$N$35&gt;0,ROW('Summary '!$N$16:$N$35)-ROW('Summary '!N$16)+1),ROWS('Summary '!L$2:'Summary '!L3))),"")</f>
        <v/>
      </c>
      <c r="I148" s="182" t="str">
        <f t="array" aca="1" ref="I148" ca="1">IFERROR(INDEX('Summary '!$G$16:$G$35,SMALL(IF('Summary '!$N$16:$N$35&gt;0,ROW('Summary '!$G$16:$G$35)-ROW('Summary '!G$16)+1),ROWS('Summary '!G$2:'Summary '!G3))),"")</f>
        <v/>
      </c>
      <c r="J148" s="182" t="str">
        <f t="array" aca="1" ref="J148" ca="1">IFERROR(INDEX('Summary '!$H$16:$H$35,SMALL(IF('Summary '!$N$16:$N$35&gt;0,ROW('Summary '!$H$16:$H$35)-ROW('Summary '!H$16)+1),ROWS('Summary '!H$2:'Summary '!H3))),"")</f>
        <v/>
      </c>
      <c r="K148" s="45"/>
      <c r="L148" s="293"/>
      <c r="M148" s="294"/>
      <c r="N148" s="221"/>
      <c r="O148" s="184" t="str">
        <f ca="1">IF(LEN(H148)&gt;0,IF(ISBLANK(N148),ROUND(IFERROR(VLOOKUP(I148,Stipends!$A$3:$B$17,2,)*H148,10000*H148),4),ROUND(N148,2)),"")</f>
        <v/>
      </c>
      <c r="P148" s="133" t="str">
        <f t="shared" ref="P148:P166" ca="1" si="29">IFERROR(ROUND(Q148-O148,4),"")</f>
        <v/>
      </c>
      <c r="Q148" s="134">
        <f ca="1">IFERROR(ROUND(IF(G148="Standard",VLOOKUP(I148,Stipends!$A$3:$F$13,4,FALSE),VLOOKUP(I148,Stipends!$A$3:$F$13,6,FALSE))*H148+S148,4),0)</f>
        <v>0</v>
      </c>
      <c r="R148" s="134">
        <f ca="1">IFERROR(ROUND(IF(G148="Standard",VLOOKUP(I148,Stipends!$A$3:$F$13,3,FALSE),VLOOKUP(I148,Stipends!$A$3:$F$13,5,FALSE))*H148+(IF(K148="Industry Co-Funded (AB)",(3000*H148),IF(K148="Industry Co-Funded (QC)",(4000*H148),0))),4),0)</f>
        <v>0</v>
      </c>
      <c r="S148" s="47"/>
      <c r="T148" s="134">
        <f ca="1">IF(LEN(H148)&lt;1,0,IF(K148="University Co-Funded (AB)",(3000*H148),IF(K148="University Co-Funded (QC)",(4000*H148),0)))</f>
        <v>0</v>
      </c>
    </row>
    <row r="149" spans="1:20" ht="24" customHeight="1">
      <c r="A149" s="8"/>
      <c r="B149" s="61" t="str">
        <f t="array" aca="1" ref="B149" ca="1">IFERROR(INDEX('Summary '!$B$16:$B$35,SMALL(IF('Summary '!$N$16:$N$35&gt;0,ROW('Summary '!$B$16:$B$35)-ROW('Summary '!B$16)+1),ROWS('Summary '!B$2:'Summary '!B4))),"")</f>
        <v/>
      </c>
      <c r="C149" s="61" t="str">
        <f t="array" aca="1" ref="C149" ca="1">IFERROR(INDEX('Summary '!$C$16:$C$35,SMALL(IF('Summary '!$N$16:$N$35&gt;0,ROW('Summary '!$C$16:$C$35)-ROW('Summary '!C$16)+1),ROWS('Summary '!C$2:'Summary '!C4))),"")</f>
        <v/>
      </c>
      <c r="D149" s="61" t="str">
        <f t="array" aca="1" ref="D149" ca="1">IFERROR(INDEX('Summary '!$D$16:$D$35,SMALL(IF('Summary '!$N$16:$N$35&gt;0,ROW('Summary '!$D$16:$D$35)-ROW('Summary '!D$16)+1),ROWS('Summary '!D$2:'Summary '!D4))),"")</f>
        <v/>
      </c>
      <c r="E149" s="60" t="str">
        <f t="array" aca="1" ref="E149" ca="1">IFERROR(INDEX('Summary '!$E$16:$E$35,SMALL(IF('Summary '!$N$16:$N$35&gt;0,ROW('Summary '!$E$16:$E$35)-ROW('Summary '!E$16)+1),ROWS('Summary '!D$2:'Summary '!D4))),"")</f>
        <v/>
      </c>
      <c r="F149" s="62" t="str">
        <f t="array" aca="1" ref="F149" ca="1">IFERROR(INDEX('Summary '!$F$16:$F$35,SMALL(IF('Summary '!$N$16:$N$35&gt;0,ROW('Summary '!$F$16:$F$35)-ROW('Summary '!F$16)+1),ROWS('Summary '!F$2:'Summary '!F4))),"")</f>
        <v/>
      </c>
      <c r="G149" s="131" t="str">
        <f ca="1">IF(LEN(H149)&gt;0,'Summary '!$J$3,"")</f>
        <v/>
      </c>
      <c r="H149" s="63" t="str">
        <f t="array" aca="1" ref="H149" ca="1">IFERROR(INDEX('Summary '!$N$16:$N$35,SMALL(IF('Summary '!$N$16:$N$35&gt;0,ROW('Summary '!$N$16:$N$35)-ROW('Summary '!N$16)+1),ROWS('Summary '!L$2:'Summary '!L4))),"")</f>
        <v/>
      </c>
      <c r="I149" s="182" t="str">
        <f t="array" aca="1" ref="I149" ca="1">IFERROR(INDEX('Summary '!$G$16:$G$35,SMALL(IF('Summary '!$N$16:$N$35&gt;0,ROW('Summary '!$G$16:$G$35)-ROW('Summary '!G$16)+1),ROWS('Summary '!G$2:'Summary '!G4))),"")</f>
        <v/>
      </c>
      <c r="J149" s="182" t="str">
        <f t="array" aca="1" ref="J149" ca="1">IFERROR(INDEX('Summary '!$H$16:$H$35,SMALL(IF('Summary '!$N$16:$N$35&gt;0,ROW('Summary '!$H$16:$H$35)-ROW('Summary '!H$16)+1),ROWS('Summary '!H$2:'Summary '!H4))),"")</f>
        <v/>
      </c>
      <c r="K149" s="45"/>
      <c r="L149" s="293"/>
      <c r="M149" s="294"/>
      <c r="N149" s="221"/>
      <c r="O149" s="184" t="str">
        <f ca="1">IF(LEN(H149)&gt;0,IF(ISBLANK(N149),ROUND(IFERROR(VLOOKUP(I149,Stipends!$A$3:$B$17,2,)*H149,10000*H149),4),ROUND(N149,2)),"")</f>
        <v/>
      </c>
      <c r="P149" s="133" t="str">
        <f t="shared" ca="1" si="29"/>
        <v/>
      </c>
      <c r="Q149" s="134">
        <f ca="1">IFERROR(ROUND(IF(G149="Standard",VLOOKUP(I149,Stipends!$A$3:$F$13,4,FALSE),VLOOKUP(I149,Stipends!$A$3:$F$13,6,FALSE))*H149+S149,4),0)</f>
        <v>0</v>
      </c>
      <c r="R149" s="134">
        <f ca="1">IFERROR(ROUND(IF(G149="Standard",VLOOKUP(I149,Stipends!$A$3:$F$13,3,FALSE),VLOOKUP(I149,Stipends!$A$3:$F$13,5,FALSE))*H149+(IF(K149="Industry Co-Funded (AB)",(3000*H149),IF(K149="Industry Co-Funded (QC)",(4000*H149),0))),4),0)</f>
        <v>0</v>
      </c>
      <c r="S149" s="47"/>
      <c r="T149" s="134">
        <f t="shared" ref="T149:T166" ca="1" si="30">IF(LEN(H149)&lt;1,0,IF(K149="University Co-Funded (AB)",(3000*H149),IF(K149="University Co-Funded (QC)",(4000*H149),0)))</f>
        <v>0</v>
      </c>
    </row>
    <row r="150" spans="1:20" ht="24" customHeight="1">
      <c r="A150" s="8"/>
      <c r="B150" s="61" t="str">
        <f t="array" aca="1" ref="B150" ca="1">IFERROR(INDEX('Summary '!$B$16:$B$35,SMALL(IF('Summary '!$N$16:$N$35&gt;0,ROW('Summary '!$B$16:$B$35)-ROW('Summary '!B$16)+1),ROWS('Summary '!B$2:'Summary '!B5))),"")</f>
        <v/>
      </c>
      <c r="C150" s="61" t="str">
        <f t="array" aca="1" ref="C150" ca="1">IFERROR(INDEX('Summary '!$C$16:$C$35,SMALL(IF('Summary '!$N$16:$N$35&gt;0,ROW('Summary '!$C$16:$C$35)-ROW('Summary '!C$16)+1),ROWS('Summary '!C$2:'Summary '!C5))),"")</f>
        <v/>
      </c>
      <c r="D150" s="61" t="str">
        <f t="array" aca="1" ref="D150" ca="1">IFERROR(INDEX('Summary '!$D$16:$D$35,SMALL(IF('Summary '!$N$16:$N$35&gt;0,ROW('Summary '!$D$16:$D$35)-ROW('Summary '!D$16)+1),ROWS('Summary '!D$2:'Summary '!D5))),"")</f>
        <v/>
      </c>
      <c r="E150" s="60" t="str">
        <f t="array" aca="1" ref="E150" ca="1">IFERROR(INDEX('Summary '!$E$16:$E$35,SMALL(IF('Summary '!$N$16:$N$35&gt;0,ROW('Summary '!$E$16:$E$35)-ROW('Summary '!E$16)+1),ROWS('Summary '!D$2:'Summary '!D5))),"")</f>
        <v/>
      </c>
      <c r="F150" s="62" t="str">
        <f t="array" aca="1" ref="F150" ca="1">IFERROR(INDEX('Summary '!$F$16:$F$35,SMALL(IF('Summary '!$N$16:$N$35&gt;0,ROW('Summary '!$F$16:$F$35)-ROW('Summary '!F$16)+1),ROWS('Summary '!F$2:'Summary '!F5))),"")</f>
        <v/>
      </c>
      <c r="G150" s="131" t="str">
        <f ca="1">IF(LEN(H150)&gt;0,'Summary '!$J$3,"")</f>
        <v/>
      </c>
      <c r="H150" s="63" t="str">
        <f t="array" aca="1" ref="H150" ca="1">IFERROR(INDEX('Summary '!$N$16:$N$35,SMALL(IF('Summary '!$N$16:$N$35&gt;0,ROW('Summary '!$N$16:$N$35)-ROW('Summary '!N$16)+1),ROWS('Summary '!L$2:'Summary '!L5))),"")</f>
        <v/>
      </c>
      <c r="I150" s="182" t="str">
        <f t="array" aca="1" ref="I150" ca="1">IFERROR(INDEX('Summary '!$G$16:$G$35,SMALL(IF('Summary '!$N$16:$N$35&gt;0,ROW('Summary '!$G$16:$G$35)-ROW('Summary '!G$16)+1),ROWS('Summary '!G$2:'Summary '!G5))),"")</f>
        <v/>
      </c>
      <c r="J150" s="182" t="str">
        <f t="array" aca="1" ref="J150" ca="1">IFERROR(INDEX('Summary '!$H$16:$H$35,SMALL(IF('Summary '!$N$16:$N$35&gt;0,ROW('Summary '!$H$16:$H$35)-ROW('Summary '!H$16)+1),ROWS('Summary '!H$2:'Summary '!H5))),"")</f>
        <v/>
      </c>
      <c r="K150" s="45"/>
      <c r="L150" s="293"/>
      <c r="M150" s="294"/>
      <c r="N150" s="221"/>
      <c r="O150" s="184" t="str">
        <f ca="1">IF(LEN(H150)&gt;0,IF(ISBLANK(N150),ROUND(IFERROR(VLOOKUP(I150,Stipends!$A$3:$B$17,2,)*H150,10000*H150),4),ROUND(N150,2)),"")</f>
        <v/>
      </c>
      <c r="P150" s="133" t="str">
        <f t="shared" ca="1" si="29"/>
        <v/>
      </c>
      <c r="Q150" s="134">
        <f ca="1">IFERROR(ROUND(IF(G150="Standard",VLOOKUP(I150,Stipends!$A$3:$F$13,4,FALSE),VLOOKUP(I150,Stipends!$A$3:$F$13,6,FALSE))*H150+S150,4),0)</f>
        <v>0</v>
      </c>
      <c r="R150" s="134">
        <f ca="1">IFERROR(ROUND(IF(G150="Standard",VLOOKUP(I150,Stipends!$A$3:$F$13,3,FALSE),VLOOKUP(I150,Stipends!$A$3:$F$13,5,FALSE))*H150+(IF(K150="Industry Co-Funded (AB)",(3000*H150),IF(K150="Industry Co-Funded (QC)",(4000*H150),0))),4),0)</f>
        <v>0</v>
      </c>
      <c r="S150" s="47"/>
      <c r="T150" s="134">
        <f t="shared" ca="1" si="30"/>
        <v>0</v>
      </c>
    </row>
    <row r="151" spans="1:20" ht="24" customHeight="1">
      <c r="A151" s="8"/>
      <c r="B151" s="61" t="str">
        <f t="array" aca="1" ref="B151" ca="1">IFERROR(INDEX('Summary '!$B$16:$B$35,SMALL(IF('Summary '!$N$16:$N$35&gt;0,ROW('Summary '!$B$16:$B$35)-ROW('Summary '!B$16)+1),ROWS('Summary '!B$2:'Summary '!B6))),"")</f>
        <v/>
      </c>
      <c r="C151" s="61" t="str">
        <f t="array" aca="1" ref="C151" ca="1">IFERROR(INDEX('Summary '!$C$16:$C$35,SMALL(IF('Summary '!$N$16:$N$35&gt;0,ROW('Summary '!$C$16:$C$35)-ROW('Summary '!C$16)+1),ROWS('Summary '!C$2:'Summary '!C6))),"")</f>
        <v/>
      </c>
      <c r="D151" s="61" t="str">
        <f t="array" aca="1" ref="D151" ca="1">IFERROR(INDEX('Summary '!$D$16:$D$35,SMALL(IF('Summary '!$N$16:$N$35&gt;0,ROW('Summary '!$D$16:$D$35)-ROW('Summary '!D$16)+1),ROWS('Summary '!D$2:'Summary '!D6))),"")</f>
        <v/>
      </c>
      <c r="E151" s="60" t="str">
        <f t="array" aca="1" ref="E151" ca="1">IFERROR(INDEX('Summary '!$E$16:$E$35,SMALL(IF('Summary '!$N$16:$N$35&gt;0,ROW('Summary '!$E$16:$E$35)-ROW('Summary '!E$16)+1),ROWS('Summary '!D$2:'Summary '!D6))),"")</f>
        <v/>
      </c>
      <c r="F151" s="62" t="str">
        <f t="array" aca="1" ref="F151" ca="1">IFERROR(INDEX('Summary '!$F$16:$F$35,SMALL(IF('Summary '!$N$16:$N$35&gt;0,ROW('Summary '!$F$16:$F$35)-ROW('Summary '!F$16)+1),ROWS('Summary '!F$2:'Summary '!F6))),"")</f>
        <v/>
      </c>
      <c r="G151" s="131" t="str">
        <f ca="1">IF(LEN(H151)&gt;0,'Summary '!$J$3,"")</f>
        <v/>
      </c>
      <c r="H151" s="63" t="str">
        <f t="array" aca="1" ref="H151" ca="1">IFERROR(INDEX('Summary '!$N$16:$N$35,SMALL(IF('Summary '!$N$16:$N$35&gt;0,ROW('Summary '!$N$16:$N$35)-ROW('Summary '!N$16)+1),ROWS('Summary '!L$2:'Summary '!L6))),"")</f>
        <v/>
      </c>
      <c r="I151" s="182" t="str">
        <f t="array" aca="1" ref="I151" ca="1">IFERROR(INDEX('Summary '!$G$16:$G$35,SMALL(IF('Summary '!$N$16:$N$35&gt;0,ROW('Summary '!$G$16:$G$35)-ROW('Summary '!G$16)+1),ROWS('Summary '!G$2:'Summary '!G6))),"")</f>
        <v/>
      </c>
      <c r="J151" s="182" t="str">
        <f t="array" aca="1" ref="J151" ca="1">IFERROR(INDEX('Summary '!$H$16:$H$35,SMALL(IF('Summary '!$N$16:$N$35&gt;0,ROW('Summary '!$H$16:$H$35)-ROW('Summary '!H$16)+1),ROWS('Summary '!H$2:'Summary '!H6))),"")</f>
        <v/>
      </c>
      <c r="K151" s="45"/>
      <c r="L151" s="293"/>
      <c r="M151" s="294"/>
      <c r="N151" s="221"/>
      <c r="O151" s="184" t="str">
        <f ca="1">IF(LEN(H151)&gt;0,IF(ISBLANK(N151),ROUND(IFERROR(VLOOKUP(I151,Stipends!$A$3:$B$17,2,)*H151,10000*H151),4),ROUND(N151,2)),"")</f>
        <v/>
      </c>
      <c r="P151" s="133" t="str">
        <f t="shared" ca="1" si="29"/>
        <v/>
      </c>
      <c r="Q151" s="134">
        <f ca="1">IFERROR(ROUND(IF(G151="Standard",VLOOKUP(I151,Stipends!$A$3:$F$13,4,FALSE),VLOOKUP(I151,Stipends!$A$3:$F$13,6,FALSE))*H151+S151,4),0)</f>
        <v>0</v>
      </c>
      <c r="R151" s="134">
        <f ca="1">IFERROR(ROUND(IF(G151="Standard",VLOOKUP(I151,Stipends!$A$3:$F$13,3,FALSE),VLOOKUP(I151,Stipends!$A$3:$F$13,5,FALSE))*H151+(IF(K151="Industry Co-Funded (AB)",(3000*H151),IF(K151="Industry Co-Funded (QC)",(4000*H151),0))),4),0)</f>
        <v>0</v>
      </c>
      <c r="S151" s="47"/>
      <c r="T151" s="134">
        <f t="shared" ca="1" si="30"/>
        <v>0</v>
      </c>
    </row>
    <row r="152" spans="1:20" ht="24" customHeight="1">
      <c r="A152" s="8"/>
      <c r="B152" s="61" t="str">
        <f t="array" aca="1" ref="B152" ca="1">IFERROR(INDEX('Summary '!$B$16:$B$35,SMALL(IF('Summary '!$N$16:$N$35&gt;0,ROW('Summary '!$B$16:$B$35)-ROW('Summary '!B$16)+1),ROWS('Summary '!B$2:'Summary '!B7))),"")</f>
        <v/>
      </c>
      <c r="C152" s="61" t="str">
        <f t="array" aca="1" ref="C152" ca="1">IFERROR(INDEX('Summary '!$C$16:$C$35,SMALL(IF('Summary '!$N$16:$N$35&gt;0,ROW('Summary '!$C$16:$C$35)-ROW('Summary '!C$16)+1),ROWS('Summary '!C$2:'Summary '!C7))),"")</f>
        <v/>
      </c>
      <c r="D152" s="61" t="str">
        <f t="array" aca="1" ref="D152" ca="1">IFERROR(INDEX('Summary '!$D$16:$D$35,SMALL(IF('Summary '!$N$16:$N$35&gt;0,ROW('Summary '!$D$16:$D$35)-ROW('Summary '!D$16)+1),ROWS('Summary '!D$2:'Summary '!D7))),"")</f>
        <v/>
      </c>
      <c r="E152" s="60" t="str">
        <f t="array" aca="1" ref="E152" ca="1">IFERROR(INDEX('Summary '!$E$16:$E$35,SMALL(IF('Summary '!$N$16:$N$35&gt;0,ROW('Summary '!$E$16:$E$35)-ROW('Summary '!E$16)+1),ROWS('Summary '!D$2:'Summary '!D7))),"")</f>
        <v/>
      </c>
      <c r="F152" s="62" t="str">
        <f t="array" aca="1" ref="F152" ca="1">IFERROR(INDEX('Summary '!$F$16:$F$35,SMALL(IF('Summary '!$N$16:$N$35&gt;0,ROW('Summary '!$F$16:$F$35)-ROW('Summary '!F$16)+1),ROWS('Summary '!F$2:'Summary '!F7))),"")</f>
        <v/>
      </c>
      <c r="G152" s="131" t="str">
        <f ca="1">IF(LEN(H152)&gt;0,'Summary '!$J$3,"")</f>
        <v/>
      </c>
      <c r="H152" s="63" t="str">
        <f t="array" aca="1" ref="H152" ca="1">IFERROR(INDEX('Summary '!$N$16:$N$35,SMALL(IF('Summary '!$N$16:$N$35&gt;0,ROW('Summary '!$N$16:$N$35)-ROW('Summary '!N$16)+1),ROWS('Summary '!L$2:'Summary '!L7))),"")</f>
        <v/>
      </c>
      <c r="I152" s="182" t="str">
        <f t="array" aca="1" ref="I152" ca="1">IFERROR(INDEX('Summary '!$G$16:$G$35,SMALL(IF('Summary '!$N$16:$N$35&gt;0,ROW('Summary '!$G$16:$G$35)-ROW('Summary '!G$16)+1),ROWS('Summary '!G$2:'Summary '!G7))),"")</f>
        <v/>
      </c>
      <c r="J152" s="182" t="str">
        <f t="array" aca="1" ref="J152" ca="1">IFERROR(INDEX('Summary '!$H$16:$H$35,SMALL(IF('Summary '!$N$16:$N$35&gt;0,ROW('Summary '!$H$16:$H$35)-ROW('Summary '!H$16)+1),ROWS('Summary '!H$2:'Summary '!H7))),"")</f>
        <v/>
      </c>
      <c r="K152" s="45"/>
      <c r="L152" s="293"/>
      <c r="M152" s="294"/>
      <c r="N152" s="221"/>
      <c r="O152" s="184" t="str">
        <f ca="1">IF(LEN(H152)&gt;0,IF(ISBLANK(N152),ROUND(IFERROR(VLOOKUP(I152,Stipends!$A$3:$B$17,2,)*H152,10000*H152),4),ROUND(N152,2)),"")</f>
        <v/>
      </c>
      <c r="P152" s="133" t="str">
        <f t="shared" ca="1" si="29"/>
        <v/>
      </c>
      <c r="Q152" s="134">
        <f ca="1">IFERROR(ROUND(IF(G152="Standard",VLOOKUP(I152,Stipends!$A$3:$F$13,4,FALSE),VLOOKUP(I152,Stipends!$A$3:$F$13,6,FALSE))*H152+S152,4),0)</f>
        <v>0</v>
      </c>
      <c r="R152" s="134">
        <f ca="1">IFERROR(ROUND(IF(G152="Standard",VLOOKUP(I152,Stipends!$A$3:$F$13,3,FALSE),VLOOKUP(I152,Stipends!$A$3:$F$13,5,FALSE))*H152+(IF(K152="Industry Co-Funded (AB)",(3000*H152),IF(K152="Industry Co-Funded (QC)",(4000*H152),0))),4),0)</f>
        <v>0</v>
      </c>
      <c r="S152" s="47"/>
      <c r="T152" s="134">
        <f t="shared" ca="1" si="30"/>
        <v>0</v>
      </c>
    </row>
    <row r="153" spans="1:20" ht="24" customHeight="1">
      <c r="A153" s="8"/>
      <c r="B153" s="61" t="str">
        <f t="array" aca="1" ref="B153" ca="1">IFERROR(INDEX('Summary '!$B$16:$B$35,SMALL(IF('Summary '!$N$16:$N$35&gt;0,ROW('Summary '!$B$16:$B$35)-ROW('Summary '!B$16)+1),ROWS('Summary '!B$2:'Summary '!B8))),"")</f>
        <v/>
      </c>
      <c r="C153" s="61" t="str">
        <f t="array" aca="1" ref="C153" ca="1">IFERROR(INDEX('Summary '!$C$16:$C$35,SMALL(IF('Summary '!$N$16:$N$35&gt;0,ROW('Summary '!$C$16:$C$35)-ROW('Summary '!C$16)+1),ROWS('Summary '!C$2:'Summary '!C8))),"")</f>
        <v/>
      </c>
      <c r="D153" s="61" t="str">
        <f t="array" aca="1" ref="D153" ca="1">IFERROR(INDEX('Summary '!$D$16:$D$35,SMALL(IF('Summary '!$N$16:$N$35&gt;0,ROW('Summary '!$D$16:$D$35)-ROW('Summary '!D$16)+1),ROWS('Summary '!D$2:'Summary '!D8))),"")</f>
        <v/>
      </c>
      <c r="E153" s="60" t="str">
        <f t="array" aca="1" ref="E153" ca="1">IFERROR(INDEX('Summary '!$E$16:$E$35,SMALL(IF('Summary '!$N$16:$N$35&gt;0,ROW('Summary '!$E$16:$E$35)-ROW('Summary '!E$16)+1),ROWS('Summary '!D$2:'Summary '!D8))),"")</f>
        <v/>
      </c>
      <c r="F153" s="62" t="str">
        <f t="array" aca="1" ref="F153" ca="1">IFERROR(INDEX('Summary '!$F$16:$F$35,SMALL(IF('Summary '!$N$16:$N$35&gt;0,ROW('Summary '!$F$16:$F$35)-ROW('Summary '!F$16)+1),ROWS('Summary '!F$2:'Summary '!F8))),"")</f>
        <v/>
      </c>
      <c r="G153" s="131" t="str">
        <f ca="1">IF(LEN(H153)&gt;0,'Summary '!$J$3,"")</f>
        <v/>
      </c>
      <c r="H153" s="63" t="str">
        <f t="array" aca="1" ref="H153" ca="1">IFERROR(INDEX('Summary '!$N$16:$N$35,SMALL(IF('Summary '!$N$16:$N$35&gt;0,ROW('Summary '!$N$16:$N$35)-ROW('Summary '!N$16)+1),ROWS('Summary '!L$2:'Summary '!L8))),"")</f>
        <v/>
      </c>
      <c r="I153" s="182" t="str">
        <f t="array" aca="1" ref="I153" ca="1">IFERROR(INDEX('Summary '!$G$16:$G$35,SMALL(IF('Summary '!$N$16:$N$35&gt;0,ROW('Summary '!$G$16:$G$35)-ROW('Summary '!G$16)+1),ROWS('Summary '!G$2:'Summary '!G8))),"")</f>
        <v/>
      </c>
      <c r="J153" s="182" t="str">
        <f t="array" aca="1" ref="J153" ca="1">IFERROR(INDEX('Summary '!$H$16:$H$35,SMALL(IF('Summary '!$N$16:$N$35&gt;0,ROW('Summary '!$H$16:$H$35)-ROW('Summary '!H$16)+1),ROWS('Summary '!H$2:'Summary '!H8))),"")</f>
        <v/>
      </c>
      <c r="K153" s="45"/>
      <c r="L153" s="293"/>
      <c r="M153" s="294"/>
      <c r="N153" s="221"/>
      <c r="O153" s="184" t="str">
        <f ca="1">IF(LEN(H153)&gt;0,IF(ISBLANK(N153),ROUND(IFERROR(VLOOKUP(I153,Stipends!$A$3:$B$17,2,)*H153,10000*H153),4),ROUND(N153,2)),"")</f>
        <v/>
      </c>
      <c r="P153" s="133" t="str">
        <f t="shared" ca="1" si="29"/>
        <v/>
      </c>
      <c r="Q153" s="134">
        <f ca="1">IFERROR(ROUND(IF(G153="Standard",VLOOKUP(I153,Stipends!$A$3:$F$13,4,FALSE),VLOOKUP(I153,Stipends!$A$3:$F$13,6,FALSE))*H153+S153,4),0)</f>
        <v>0</v>
      </c>
      <c r="R153" s="134">
        <f ca="1">IFERROR(ROUND(IF(G153="Standard",VLOOKUP(I153,Stipends!$A$3:$F$13,3,FALSE),VLOOKUP(I153,Stipends!$A$3:$F$13,5,FALSE))*H153+(IF(K153="Industry Co-Funded (AB)",(3000*H153),IF(K153="Industry Co-Funded (QC)",(4000*H153),0))),4),0)</f>
        <v>0</v>
      </c>
      <c r="S153" s="47"/>
      <c r="T153" s="134">
        <f t="shared" ca="1" si="30"/>
        <v>0</v>
      </c>
    </row>
    <row r="154" spans="1:20" ht="24" customHeight="1">
      <c r="A154" s="8"/>
      <c r="B154" s="61" t="str">
        <f t="array" aca="1" ref="B154" ca="1">IFERROR(INDEX('Summary '!$B$16:$B$35,SMALL(IF('Summary '!$N$16:$N$35&gt;0,ROW('Summary '!$B$16:$B$35)-ROW('Summary '!B$16)+1),ROWS('Summary '!B$2:'Summary '!B9))),"")</f>
        <v/>
      </c>
      <c r="C154" s="61" t="str">
        <f t="array" aca="1" ref="C154" ca="1">IFERROR(INDEX('Summary '!$C$16:$C$35,SMALL(IF('Summary '!$N$16:$N$35&gt;0,ROW('Summary '!$C$16:$C$35)-ROW('Summary '!C$16)+1),ROWS('Summary '!C$2:'Summary '!C9))),"")</f>
        <v/>
      </c>
      <c r="D154" s="61" t="str">
        <f t="array" aca="1" ref="D154" ca="1">IFERROR(INDEX('Summary '!$D$16:$D$35,SMALL(IF('Summary '!$N$16:$N$35&gt;0,ROW('Summary '!$D$16:$D$35)-ROW('Summary '!D$16)+1),ROWS('Summary '!D$2:'Summary '!D9))),"")</f>
        <v/>
      </c>
      <c r="E154" s="60" t="str">
        <f t="array" aca="1" ref="E154" ca="1">IFERROR(INDEX('Summary '!$E$16:$E$35,SMALL(IF('Summary '!$N$16:$N$35&gt;0,ROW('Summary '!$E$16:$E$35)-ROW('Summary '!E$16)+1),ROWS('Summary '!D$2:'Summary '!D9))),"")</f>
        <v/>
      </c>
      <c r="F154" s="62" t="str">
        <f t="array" aca="1" ref="F154" ca="1">IFERROR(INDEX('Summary '!$F$16:$F$35,SMALL(IF('Summary '!$N$16:$N$35&gt;0,ROW('Summary '!$F$16:$F$35)-ROW('Summary '!F$16)+1),ROWS('Summary '!F$2:'Summary '!F9))),"")</f>
        <v/>
      </c>
      <c r="G154" s="131" t="str">
        <f ca="1">IF(LEN(H154)&gt;0,'Summary '!$J$3,"")</f>
        <v/>
      </c>
      <c r="H154" s="63" t="str">
        <f t="array" aca="1" ref="H154" ca="1">IFERROR(INDEX('Summary '!$N$16:$N$35,SMALL(IF('Summary '!$N$16:$N$35&gt;0,ROW('Summary '!$N$16:$N$35)-ROW('Summary '!N$16)+1),ROWS('Summary '!L$2:'Summary '!L9))),"")</f>
        <v/>
      </c>
      <c r="I154" s="182" t="str">
        <f t="array" aca="1" ref="I154" ca="1">IFERROR(INDEX('Summary '!$G$16:$G$35,SMALL(IF('Summary '!$N$16:$N$35&gt;0,ROW('Summary '!$G$16:$G$35)-ROW('Summary '!G$16)+1),ROWS('Summary '!G$2:'Summary '!G9))),"")</f>
        <v/>
      </c>
      <c r="J154" s="182" t="str">
        <f t="array" aca="1" ref="J154" ca="1">IFERROR(INDEX('Summary '!$H$16:$H$35,SMALL(IF('Summary '!$N$16:$N$35&gt;0,ROW('Summary '!$H$16:$H$35)-ROW('Summary '!H$16)+1),ROWS('Summary '!H$2:'Summary '!H9))),"")</f>
        <v/>
      </c>
      <c r="K154" s="45"/>
      <c r="L154" s="293"/>
      <c r="M154" s="294"/>
      <c r="N154" s="221"/>
      <c r="O154" s="184" t="str">
        <f ca="1">IF(LEN(H154)&gt;0,IF(ISBLANK(N154),ROUND(IFERROR(VLOOKUP(I154,Stipends!$A$3:$B$17,2,)*H154,10000*H154),4),ROUND(N154,2)),"")</f>
        <v/>
      </c>
      <c r="P154" s="133" t="str">
        <f t="shared" ca="1" si="29"/>
        <v/>
      </c>
      <c r="Q154" s="134">
        <f ca="1">IFERROR(ROUND(IF(G154="Standard",VLOOKUP(I154,Stipends!$A$3:$F$13,4,FALSE),VLOOKUP(I154,Stipends!$A$3:$F$13,6,FALSE))*H154+S154,4),0)</f>
        <v>0</v>
      </c>
      <c r="R154" s="134">
        <f ca="1">IFERROR(ROUND(IF(G154="Standard",VLOOKUP(I154,Stipends!$A$3:$F$13,3,FALSE),VLOOKUP(I154,Stipends!$A$3:$F$13,5,FALSE))*H154+(IF(K154="Industry Co-Funded (AB)",(3000*H154),IF(K154="Industry Co-Funded (QC)",(4000*H154),0))),4),0)</f>
        <v>0</v>
      </c>
      <c r="S154" s="47"/>
      <c r="T154" s="134">
        <f t="shared" ca="1" si="30"/>
        <v>0</v>
      </c>
    </row>
    <row r="155" spans="1:20" ht="24" customHeight="1">
      <c r="A155" s="8"/>
      <c r="B155" s="61" t="str">
        <f t="array" aca="1" ref="B155" ca="1">IFERROR(INDEX('Summary '!$B$16:$B$35,SMALL(IF('Summary '!$N$16:$N$35&gt;0,ROW('Summary '!$B$16:$B$35)-ROW('Summary '!B$16)+1),ROWS('Summary '!B$2:'Summary '!B10))),"")</f>
        <v/>
      </c>
      <c r="C155" s="61" t="str">
        <f t="array" aca="1" ref="C155" ca="1">IFERROR(INDEX('Summary '!$C$16:$C$35,SMALL(IF('Summary '!$N$16:$N$35&gt;0,ROW('Summary '!$C$16:$C$35)-ROW('Summary '!C$16)+1),ROWS('Summary '!C$2:'Summary '!C10))),"")</f>
        <v/>
      </c>
      <c r="D155" s="61" t="str">
        <f t="array" aca="1" ref="D155" ca="1">IFERROR(INDEX('Summary '!$D$16:$D$35,SMALL(IF('Summary '!$N$16:$N$35&gt;0,ROW('Summary '!$D$16:$D$35)-ROW('Summary '!D$16)+1),ROWS('Summary '!D$2:'Summary '!D10))),"")</f>
        <v/>
      </c>
      <c r="E155" s="60" t="str">
        <f t="array" aca="1" ref="E155" ca="1">IFERROR(INDEX('Summary '!$E$16:$E$35,SMALL(IF('Summary '!$N$16:$N$35&gt;0,ROW('Summary '!$E$16:$E$35)-ROW('Summary '!E$16)+1),ROWS('Summary '!D$2:'Summary '!D10))),"")</f>
        <v/>
      </c>
      <c r="F155" s="62" t="str">
        <f t="array" aca="1" ref="F155" ca="1">IFERROR(INDEX('Summary '!$F$16:$F$35,SMALL(IF('Summary '!$N$16:$N$35&gt;0,ROW('Summary '!$F$16:$F$35)-ROW('Summary '!F$16)+1),ROWS('Summary '!F$2:'Summary '!F10))),"")</f>
        <v/>
      </c>
      <c r="G155" s="131" t="str">
        <f ca="1">IF(LEN(H155)&gt;0,'Summary '!$J$3,"")</f>
        <v/>
      </c>
      <c r="H155" s="63" t="str">
        <f t="array" aca="1" ref="H155" ca="1">IFERROR(INDEX('Summary '!$N$16:$N$35,SMALL(IF('Summary '!$N$16:$N$35&gt;0,ROW('Summary '!$N$16:$N$35)-ROW('Summary '!N$16)+1),ROWS('Summary '!L$2:'Summary '!L10))),"")</f>
        <v/>
      </c>
      <c r="I155" s="182" t="str">
        <f t="array" aca="1" ref="I155" ca="1">IFERROR(INDEX('Summary '!$G$16:$G$35,SMALL(IF('Summary '!$N$16:$N$35&gt;0,ROW('Summary '!$G$16:$G$35)-ROW('Summary '!G$16)+1),ROWS('Summary '!G$2:'Summary '!G10))),"")</f>
        <v/>
      </c>
      <c r="J155" s="182" t="str">
        <f t="array" aca="1" ref="J155" ca="1">IFERROR(INDEX('Summary '!$H$16:$H$35,SMALL(IF('Summary '!$N$16:$N$35&gt;0,ROW('Summary '!$H$16:$H$35)-ROW('Summary '!H$16)+1),ROWS('Summary '!H$2:'Summary '!H10))),"")</f>
        <v/>
      </c>
      <c r="K155" s="45"/>
      <c r="L155" s="293"/>
      <c r="M155" s="294"/>
      <c r="N155" s="221"/>
      <c r="O155" s="184" t="str">
        <f ca="1">IF(LEN(H155)&gt;0,IF(ISBLANK(N155),ROUND(IFERROR(VLOOKUP(I155,Stipends!$A$3:$B$17,2,)*H155,10000*H155),4),ROUND(N155,2)),"")</f>
        <v/>
      </c>
      <c r="P155" s="133" t="str">
        <f t="shared" ca="1" si="29"/>
        <v/>
      </c>
      <c r="Q155" s="134">
        <f ca="1">IFERROR(ROUND(IF(G155="Standard",VLOOKUP(I155,Stipends!$A$3:$F$13,4,FALSE),VLOOKUP(I155,Stipends!$A$3:$F$13,6,FALSE))*H155+S155,4),0)</f>
        <v>0</v>
      </c>
      <c r="R155" s="134">
        <f ca="1">IFERROR(ROUND(IF(G155="Standard",VLOOKUP(I155,Stipends!$A$3:$F$13,3,FALSE),VLOOKUP(I155,Stipends!$A$3:$F$13,5,FALSE))*H155+(IF(K155="Industry Co-Funded (AB)",(3000*H155),IF(K155="Industry Co-Funded (QC)",(4000*H155),0))),4),0)</f>
        <v>0</v>
      </c>
      <c r="S155" s="47"/>
      <c r="T155" s="134">
        <f t="shared" ca="1" si="30"/>
        <v>0</v>
      </c>
    </row>
    <row r="156" spans="1:20" ht="24" customHeight="1">
      <c r="A156" s="8"/>
      <c r="B156" s="61" t="str">
        <f t="array" aca="1" ref="B156" ca="1">IFERROR(INDEX('Summary '!$B$16:$B$35,SMALL(IF('Summary '!$N$16:$N$35&gt;0,ROW('Summary '!$B$16:$B$35)-ROW('Summary '!B$16)+1),ROWS('Summary '!B$2:'Summary '!B11))),"")</f>
        <v/>
      </c>
      <c r="C156" s="61" t="str">
        <f t="array" aca="1" ref="C156" ca="1">IFERROR(INDEX('Summary '!$C$16:$C$35,SMALL(IF('Summary '!$N$16:$N$35&gt;0,ROW('Summary '!$C$16:$C$35)-ROW('Summary '!C$16)+1),ROWS('Summary '!C$2:'Summary '!C11))),"")</f>
        <v/>
      </c>
      <c r="D156" s="61" t="str">
        <f t="array" aca="1" ref="D156" ca="1">IFERROR(INDEX('Summary '!$D$16:$D$35,SMALL(IF('Summary '!$N$16:$N$35&gt;0,ROW('Summary '!$D$16:$D$35)-ROW('Summary '!D$16)+1),ROWS('Summary '!D$2:'Summary '!D11))),"")</f>
        <v/>
      </c>
      <c r="E156" s="60" t="str">
        <f t="array" aca="1" ref="E156" ca="1">IFERROR(INDEX('Summary '!$E$16:$E$35,SMALL(IF('Summary '!$N$16:$N$35&gt;0,ROW('Summary '!$E$16:$E$35)-ROW('Summary '!E$16)+1),ROWS('Summary '!D$2:'Summary '!D11))),"")</f>
        <v/>
      </c>
      <c r="F156" s="62" t="str">
        <f t="array" aca="1" ref="F156" ca="1">IFERROR(INDEX('Summary '!$F$16:$F$35,SMALL(IF('Summary '!$N$16:$N$35&gt;0,ROW('Summary '!$F$16:$F$35)-ROW('Summary '!F$16)+1),ROWS('Summary '!F$2:'Summary '!F11))),"")</f>
        <v/>
      </c>
      <c r="G156" s="131" t="str">
        <f ca="1">IF(LEN(H156)&gt;0,'Summary '!$J$3,"")</f>
        <v/>
      </c>
      <c r="H156" s="63" t="str">
        <f t="array" aca="1" ref="H156" ca="1">IFERROR(INDEX('Summary '!$N$16:$N$35,SMALL(IF('Summary '!$N$16:$N$35&gt;0,ROW('Summary '!$N$16:$N$35)-ROW('Summary '!N$16)+1),ROWS('Summary '!L$2:'Summary '!L11))),"")</f>
        <v/>
      </c>
      <c r="I156" s="182" t="str">
        <f t="array" aca="1" ref="I156" ca="1">IFERROR(INDEX('Summary '!$G$16:$G$35,SMALL(IF('Summary '!$N$16:$N$35&gt;0,ROW('Summary '!$G$16:$G$35)-ROW('Summary '!G$16)+1),ROWS('Summary '!G$2:'Summary '!G11))),"")</f>
        <v/>
      </c>
      <c r="J156" s="182" t="str">
        <f t="array" aca="1" ref="J156" ca="1">IFERROR(INDEX('Summary '!$H$16:$H$35,SMALL(IF('Summary '!$N$16:$N$35&gt;0,ROW('Summary '!$H$16:$H$35)-ROW('Summary '!H$16)+1),ROWS('Summary '!H$2:'Summary '!H11))),"")</f>
        <v/>
      </c>
      <c r="K156" s="45"/>
      <c r="L156" s="293"/>
      <c r="M156" s="294"/>
      <c r="N156" s="221"/>
      <c r="O156" s="184" t="str">
        <f ca="1">IF(LEN(H156)&gt;0,IF(ISBLANK(N156),ROUND(IFERROR(VLOOKUP(I156,Stipends!$A$3:$B$17,2,)*H156,10000*H156),4),ROUND(N156,2)),"")</f>
        <v/>
      </c>
      <c r="P156" s="133" t="str">
        <f t="shared" ca="1" si="29"/>
        <v/>
      </c>
      <c r="Q156" s="134">
        <f ca="1">IFERROR(ROUND(IF(G156="Standard",VLOOKUP(I156,Stipends!$A$3:$F$13,4,FALSE),VLOOKUP(I156,Stipends!$A$3:$F$13,6,FALSE))*H156+S156,4),0)</f>
        <v>0</v>
      </c>
      <c r="R156" s="134">
        <f ca="1">IFERROR(ROUND(IF(G156="Standard",VLOOKUP(I156,Stipends!$A$3:$F$13,3,FALSE),VLOOKUP(I156,Stipends!$A$3:$F$13,5,FALSE))*H156+(IF(K156="Industry Co-Funded (AB)",(3000*H156),IF(K156="Industry Co-Funded (QC)",(4000*H156),0))),4),0)</f>
        <v>0</v>
      </c>
      <c r="S156" s="47"/>
      <c r="T156" s="134">
        <f t="shared" ca="1" si="30"/>
        <v>0</v>
      </c>
    </row>
    <row r="157" spans="1:20" ht="24" customHeight="1">
      <c r="A157" s="8"/>
      <c r="B157" s="61" t="str">
        <f t="array" aca="1" ref="B157" ca="1">IFERROR(INDEX('Summary '!$B$16:$B$35,SMALL(IF('Summary '!$N$16:$N$35&gt;0,ROW('Summary '!$B$16:$B$35)-ROW('Summary '!B$16)+1),ROWS('Summary '!B$2:'Summary '!B12))),"")</f>
        <v/>
      </c>
      <c r="C157" s="61" t="str">
        <f t="array" aca="1" ref="C157" ca="1">IFERROR(INDEX('Summary '!$C$16:$C$35,SMALL(IF('Summary '!$N$16:$N$35&gt;0,ROW('Summary '!$C$16:$C$35)-ROW('Summary '!C$16)+1),ROWS('Summary '!C$2:'Summary '!C12))),"")</f>
        <v/>
      </c>
      <c r="D157" s="61" t="str">
        <f t="array" aca="1" ref="D157" ca="1">IFERROR(INDEX('Summary '!$D$16:$D$35,SMALL(IF('Summary '!$N$16:$N$35&gt;0,ROW('Summary '!$D$16:$D$35)-ROW('Summary '!D$16)+1),ROWS('Summary '!D$2:'Summary '!D12))),"")</f>
        <v/>
      </c>
      <c r="E157" s="60" t="str">
        <f t="array" aca="1" ref="E157" ca="1">IFERROR(INDEX('Summary '!$E$16:$E$35,SMALL(IF('Summary '!$N$16:$N$35&gt;0,ROW('Summary '!$E$16:$E$35)-ROW('Summary '!E$16)+1),ROWS('Summary '!D$2:'Summary '!D12))),"")</f>
        <v/>
      </c>
      <c r="F157" s="62" t="str">
        <f t="array" aca="1" ref="F157" ca="1">IFERROR(INDEX('Summary '!$F$16:$F$35,SMALL(IF('Summary '!$N$16:$N$35&gt;0,ROW('Summary '!$F$16:$F$35)-ROW('Summary '!F$16)+1),ROWS('Summary '!F$2:'Summary '!F12))),"")</f>
        <v/>
      </c>
      <c r="G157" s="131" t="str">
        <f ca="1">IF(LEN(H157)&gt;0,'Summary '!$J$3,"")</f>
        <v/>
      </c>
      <c r="H157" s="63" t="str">
        <f t="array" aca="1" ref="H157" ca="1">IFERROR(INDEX('Summary '!$N$16:$N$35,SMALL(IF('Summary '!$N$16:$N$35&gt;0,ROW('Summary '!$N$16:$N$35)-ROW('Summary '!N$16)+1),ROWS('Summary '!L$2:'Summary '!L12))),"")</f>
        <v/>
      </c>
      <c r="I157" s="182" t="str">
        <f t="array" aca="1" ref="I157" ca="1">IFERROR(INDEX('Summary '!$G$16:$G$35,SMALL(IF('Summary '!$N$16:$N$35&gt;0,ROW('Summary '!$G$16:$G$35)-ROW('Summary '!G$16)+1),ROWS('Summary '!G$2:'Summary '!G12))),"")</f>
        <v/>
      </c>
      <c r="J157" s="182" t="str">
        <f t="array" aca="1" ref="J157" ca="1">IFERROR(INDEX('Summary '!$H$16:$H$35,SMALL(IF('Summary '!$N$16:$N$35&gt;0,ROW('Summary '!$H$16:$H$35)-ROW('Summary '!H$16)+1),ROWS('Summary '!H$2:'Summary '!H12))),"")</f>
        <v/>
      </c>
      <c r="K157" s="45"/>
      <c r="L157" s="293"/>
      <c r="M157" s="294"/>
      <c r="N157" s="221"/>
      <c r="O157" s="184" t="str">
        <f ca="1">IF(LEN(H157)&gt;0,IF(ISBLANK(N157),ROUND(IFERROR(VLOOKUP(I157,Stipends!$A$3:$B$17,2,)*H157,10000*H157),4),ROUND(N157,2)),"")</f>
        <v/>
      </c>
      <c r="P157" s="133" t="str">
        <f t="shared" ca="1" si="29"/>
        <v/>
      </c>
      <c r="Q157" s="134">
        <f ca="1">IFERROR(ROUND(IF(G157="Standard",VLOOKUP(I157,Stipends!$A$3:$F$13,4,FALSE),VLOOKUP(I157,Stipends!$A$3:$F$13,6,FALSE))*H157+S157,4),0)</f>
        <v>0</v>
      </c>
      <c r="R157" s="134">
        <f ca="1">IFERROR(ROUND(IF(G157="Standard",VLOOKUP(I157,Stipends!$A$3:$F$13,3,FALSE),VLOOKUP(I157,Stipends!$A$3:$F$13,5,FALSE))*H157+(IF(K157="Industry Co-Funded (AB)",(3000*H157),IF(K157="Industry Co-Funded (QC)",(4000*H157),0))),4),0)</f>
        <v>0</v>
      </c>
      <c r="S157" s="47"/>
      <c r="T157" s="134">
        <f t="shared" ca="1" si="30"/>
        <v>0</v>
      </c>
    </row>
    <row r="158" spans="1:20" ht="24" customHeight="1">
      <c r="A158" s="8"/>
      <c r="B158" s="61" t="str">
        <f t="array" aca="1" ref="B158" ca="1">IFERROR(INDEX('Summary '!$B$16:$B$35,SMALL(IF('Summary '!$N$16:$N$35&gt;0,ROW('Summary '!$B$16:$B$35)-ROW('Summary '!B$16)+1),ROWS('Summary '!B$2:'Summary '!B13))),"")</f>
        <v/>
      </c>
      <c r="C158" s="61" t="str">
        <f t="array" aca="1" ref="C158" ca="1">IFERROR(INDEX('Summary '!$C$16:$C$35,SMALL(IF('Summary '!$N$16:$N$35&gt;0,ROW('Summary '!$C$16:$C$35)-ROW('Summary '!C$16)+1),ROWS('Summary '!C$2:'Summary '!C13))),"")</f>
        <v/>
      </c>
      <c r="D158" s="61" t="str">
        <f t="array" aca="1" ref="D158" ca="1">IFERROR(INDEX('Summary '!$D$16:$D$35,SMALL(IF('Summary '!$N$16:$N$35&gt;0,ROW('Summary '!$D$16:$D$35)-ROW('Summary '!D$16)+1),ROWS('Summary '!D$2:'Summary '!D13))),"")</f>
        <v/>
      </c>
      <c r="E158" s="60" t="str">
        <f t="array" aca="1" ref="E158" ca="1">IFERROR(INDEX('Summary '!$E$16:$E$35,SMALL(IF('Summary '!$N$16:$N$35&gt;0,ROW('Summary '!$E$16:$E$35)-ROW('Summary '!E$16)+1),ROWS('Summary '!D$2:'Summary '!D13))),"")</f>
        <v/>
      </c>
      <c r="F158" s="62" t="str">
        <f t="array" aca="1" ref="F158" ca="1">IFERROR(INDEX('Summary '!$F$16:$F$35,SMALL(IF('Summary '!$N$16:$N$35&gt;0,ROW('Summary '!$F$16:$F$35)-ROW('Summary '!F$16)+1),ROWS('Summary '!F$2:'Summary '!F13))),"")</f>
        <v/>
      </c>
      <c r="G158" s="131" t="str">
        <f ca="1">IF(LEN(H158)&gt;0,'Summary '!$J$3,"")</f>
        <v/>
      </c>
      <c r="H158" s="63" t="str">
        <f t="array" aca="1" ref="H158" ca="1">IFERROR(INDEX('Summary '!$N$16:$N$35,SMALL(IF('Summary '!$N$16:$N$35&gt;0,ROW('Summary '!$N$16:$N$35)-ROW('Summary '!N$16)+1),ROWS('Summary '!L$2:'Summary '!L13))),"")</f>
        <v/>
      </c>
      <c r="I158" s="182" t="str">
        <f t="array" aca="1" ref="I158" ca="1">IFERROR(INDEX('Summary '!$G$16:$G$35,SMALL(IF('Summary '!$N$16:$N$35&gt;0,ROW('Summary '!$G$16:$G$35)-ROW('Summary '!G$16)+1),ROWS('Summary '!G$2:'Summary '!G13))),"")</f>
        <v/>
      </c>
      <c r="J158" s="182" t="str">
        <f t="array" aca="1" ref="J158" ca="1">IFERROR(INDEX('Summary '!$H$16:$H$35,SMALL(IF('Summary '!$N$16:$N$35&gt;0,ROW('Summary '!$H$16:$H$35)-ROW('Summary '!H$16)+1),ROWS('Summary '!H$2:'Summary '!H13))),"")</f>
        <v/>
      </c>
      <c r="K158" s="45"/>
      <c r="L158" s="293"/>
      <c r="M158" s="294"/>
      <c r="N158" s="221"/>
      <c r="O158" s="184" t="str">
        <f ca="1">IF(LEN(H158)&gt;0,IF(ISBLANK(N158),ROUND(IFERROR(VLOOKUP(I158,Stipends!$A$3:$B$17,2,)*H158,10000*H158),4),ROUND(N158,2)),"")</f>
        <v/>
      </c>
      <c r="P158" s="133" t="str">
        <f t="shared" ca="1" si="29"/>
        <v/>
      </c>
      <c r="Q158" s="134">
        <f ca="1">IFERROR(ROUND(IF(G158="Standard",VLOOKUP(I158,Stipends!$A$3:$F$13,4,FALSE),VLOOKUP(I158,Stipends!$A$3:$F$13,6,FALSE))*H158+S158,4),0)</f>
        <v>0</v>
      </c>
      <c r="R158" s="134">
        <f ca="1">IFERROR(ROUND(IF(G158="Standard",VLOOKUP(I158,Stipends!$A$3:$F$13,3,FALSE),VLOOKUP(I158,Stipends!$A$3:$F$13,5,FALSE))*H158+(IF(K158="Industry Co-Funded (AB)",(3000*H158),IF(K158="Industry Co-Funded (QC)",(4000*H158),0))),4),0)</f>
        <v>0</v>
      </c>
      <c r="S158" s="47"/>
      <c r="T158" s="134">
        <f t="shared" ca="1" si="30"/>
        <v>0</v>
      </c>
    </row>
    <row r="159" spans="1:20" ht="24" customHeight="1">
      <c r="A159" s="8"/>
      <c r="B159" s="61" t="str">
        <f t="array" aca="1" ref="B159" ca="1">IFERROR(INDEX('Summary '!$B$16:$B$35,SMALL(IF('Summary '!$N$16:$N$35&gt;0,ROW('Summary '!$B$16:$B$35)-ROW('Summary '!B$16)+1),ROWS('Summary '!B$2:'Summary '!B14))),"")</f>
        <v/>
      </c>
      <c r="C159" s="61" t="str">
        <f t="array" aca="1" ref="C159" ca="1">IFERROR(INDEX('Summary '!$C$16:$C$35,SMALL(IF('Summary '!$N$16:$N$35&gt;0,ROW('Summary '!$C$16:$C$35)-ROW('Summary '!C$16)+1),ROWS('Summary '!C$2:'Summary '!C14))),"")</f>
        <v/>
      </c>
      <c r="D159" s="61" t="str">
        <f t="array" aca="1" ref="D159" ca="1">IFERROR(INDEX('Summary '!$D$16:$D$35,SMALL(IF('Summary '!$N$16:$N$35&gt;0,ROW('Summary '!$D$16:$D$35)-ROW('Summary '!D$16)+1),ROWS('Summary '!D$2:'Summary '!D14))),"")</f>
        <v/>
      </c>
      <c r="E159" s="60" t="str">
        <f t="array" aca="1" ref="E159" ca="1">IFERROR(INDEX('Summary '!$E$16:$E$35,SMALL(IF('Summary '!$N$16:$N$35&gt;0,ROW('Summary '!$E$16:$E$35)-ROW('Summary '!E$16)+1),ROWS('Summary '!D$2:'Summary '!D14))),"")</f>
        <v/>
      </c>
      <c r="F159" s="62" t="str">
        <f t="array" aca="1" ref="F159" ca="1">IFERROR(INDEX('Summary '!$F$16:$F$35,SMALL(IF('Summary '!$N$16:$N$35&gt;0,ROW('Summary '!$F$16:$F$35)-ROW('Summary '!F$16)+1),ROWS('Summary '!F$2:'Summary '!F14))),"")</f>
        <v/>
      </c>
      <c r="G159" s="131" t="str">
        <f ca="1">IF(LEN(H159)&gt;0,'Summary '!$J$3,"")</f>
        <v/>
      </c>
      <c r="H159" s="63" t="str">
        <f t="array" aca="1" ref="H159" ca="1">IFERROR(INDEX('Summary '!$N$16:$N$35,SMALL(IF('Summary '!$N$16:$N$35&gt;0,ROW('Summary '!$N$16:$N$35)-ROW('Summary '!N$16)+1),ROWS('Summary '!L$2:'Summary '!M14))),"")</f>
        <v/>
      </c>
      <c r="I159" s="182" t="str">
        <f t="array" aca="1" ref="I159" ca="1">IFERROR(INDEX('Summary '!$G$16:$G$35,SMALL(IF('Summary '!$N$16:$N$35&gt;0,ROW('Summary '!$G$16:$G$35)-ROW('Summary '!G$16)+1),ROWS('Summary '!G$2:'Summary '!G14))),"")</f>
        <v/>
      </c>
      <c r="J159" s="182" t="str">
        <f t="array" aca="1" ref="J159" ca="1">IFERROR(INDEX('Summary '!$H$16:$H$35,SMALL(IF('Summary '!$N$16:$N$35&gt;0,ROW('Summary '!$H$16:$H$35)-ROW('Summary '!H$16)+1),ROWS('Summary '!H$2:'Summary '!H14))),"")</f>
        <v/>
      </c>
      <c r="K159" s="45"/>
      <c r="L159" s="293"/>
      <c r="M159" s="294"/>
      <c r="N159" s="221"/>
      <c r="O159" s="184" t="str">
        <f ca="1">IF(LEN(H159)&gt;0,IF(ISBLANK(N159),ROUND(IFERROR(VLOOKUP(I159,Stipends!$A$3:$B$17,2,)*H159,10000*H159),4),ROUND(N159,2)),"")</f>
        <v/>
      </c>
      <c r="P159" s="133" t="str">
        <f t="shared" ca="1" si="29"/>
        <v/>
      </c>
      <c r="Q159" s="134">
        <f ca="1">IFERROR(ROUND(IF(G159="Standard",VLOOKUP(I159,Stipends!$A$3:$F$13,4,FALSE),VLOOKUP(I159,Stipends!$A$3:$F$13,6,FALSE))*H159+S159,4),0)</f>
        <v>0</v>
      </c>
      <c r="R159" s="134">
        <f ca="1">IFERROR(ROUND(IF(G159="Standard",VLOOKUP(I159,Stipends!$A$3:$F$13,3,FALSE),VLOOKUP(I159,Stipends!$A$3:$F$13,5,FALSE))*H159+(IF(K159="Industry Co-Funded (AB)",(3000*H159),IF(K159="Industry Co-Funded (QC)",(4000*H159),0))),4),0)</f>
        <v>0</v>
      </c>
      <c r="S159" s="47"/>
      <c r="T159" s="134">
        <f t="shared" ca="1" si="30"/>
        <v>0</v>
      </c>
    </row>
    <row r="160" spans="1:20" ht="24" customHeight="1">
      <c r="A160" s="8"/>
      <c r="B160" s="61" t="str">
        <f t="array" aca="1" ref="B160" ca="1">IFERROR(INDEX('Summary '!$B$16:$B$35,SMALL(IF('Summary '!$N$16:$N$35&gt;0,ROW('Summary '!$B$16:$B$35)-ROW('Summary '!B$16)+1),ROWS('Summary '!B$2:'Summary '!B15))),"")</f>
        <v/>
      </c>
      <c r="C160" s="61" t="str">
        <f t="array" aca="1" ref="C160" ca="1">IFERROR(INDEX('Summary '!$C$16:$C$35,SMALL(IF('Summary '!$N$16:$N$35&gt;0,ROW('Summary '!$C$16:$C$35)-ROW('Summary '!C$16)+1),ROWS('Summary '!C$2:'Summary '!C15))),"")</f>
        <v/>
      </c>
      <c r="D160" s="61" t="str">
        <f t="array" aca="1" ref="D160" ca="1">IFERROR(INDEX('Summary '!$D$16:$D$35,SMALL(IF('Summary '!$N$16:$N$35&gt;0,ROW('Summary '!$D$16:$D$35)-ROW('Summary '!D$16)+1),ROWS('Summary '!D$2:'Summary '!D15))),"")</f>
        <v/>
      </c>
      <c r="E160" s="60" t="str">
        <f t="array" aca="1" ref="E160" ca="1">IFERROR(INDEX('Summary '!$E$16:$E$35,SMALL(IF('Summary '!$N$16:$N$35&gt;0,ROW('Summary '!$E$16:$E$35)-ROW('Summary '!E$16)+1),ROWS('Summary '!D$2:'Summary '!D15))),"")</f>
        <v/>
      </c>
      <c r="F160" s="62" t="str">
        <f t="array" aca="1" ref="F160" ca="1">IFERROR(INDEX('Summary '!$F$16:$F$35,SMALL(IF('Summary '!$N$16:$N$35&gt;0,ROW('Summary '!$F$16:$F$35)-ROW('Summary '!F$16)+1),ROWS('Summary '!F$2:'Summary '!F15))),"")</f>
        <v/>
      </c>
      <c r="G160" s="131" t="str">
        <f ca="1">IF(LEN(H160)&gt;0,'Summary '!$J$3,"")</f>
        <v/>
      </c>
      <c r="H160" s="63" t="str">
        <f t="array" aca="1" ref="H160" ca="1">IFERROR(INDEX('Summary '!$N$16:$N$35,SMALL(IF('Summary '!$N$16:$N$35&gt;0,ROW('Summary '!$N$16:$N$35)-ROW('Summary '!N$16)+1),ROWS('Summary '!L$2:'Summary '!M15))),"")</f>
        <v/>
      </c>
      <c r="I160" s="182" t="str">
        <f t="array" aca="1" ref="I160" ca="1">IFERROR(INDEX('Summary '!$G$16:$G$35,SMALL(IF('Summary '!$N$16:$N$35&gt;0,ROW('Summary '!$G$16:$G$35)-ROW('Summary '!G$16)+1),ROWS('Summary '!G$2:'Summary '!G15))),"")</f>
        <v/>
      </c>
      <c r="J160" s="182" t="str">
        <f t="array" aca="1" ref="J160" ca="1">IFERROR(INDEX('Summary '!$H$16:$H$35,SMALL(IF('Summary '!$N$16:$N$35&gt;0,ROW('Summary '!$H$16:$H$35)-ROW('Summary '!H$16)+1),ROWS('Summary '!H$2:'Summary '!H15))),"")</f>
        <v/>
      </c>
      <c r="K160" s="45"/>
      <c r="L160" s="293"/>
      <c r="M160" s="294"/>
      <c r="N160" s="221"/>
      <c r="O160" s="184" t="str">
        <f ca="1">IF(LEN(H160)&gt;0,IF(ISBLANK(N160),ROUND(IFERROR(VLOOKUP(I160,Stipends!$A$3:$B$17,2,)*H160,10000*H160),4),ROUND(N160,2)),"")</f>
        <v/>
      </c>
      <c r="P160" s="133" t="str">
        <f t="shared" ca="1" si="29"/>
        <v/>
      </c>
      <c r="Q160" s="134">
        <f ca="1">IFERROR(ROUND(IF(G160="Standard",VLOOKUP(I160,Stipends!$A$3:$F$13,4,FALSE),VLOOKUP(I160,Stipends!$A$3:$F$13,6,FALSE))*H160+S160,4),0)</f>
        <v>0</v>
      </c>
      <c r="R160" s="134">
        <f ca="1">IFERROR(ROUND(IF(G160="Standard",VLOOKUP(I160,Stipends!$A$3:$F$13,3,FALSE),VLOOKUP(I160,Stipends!$A$3:$F$13,5,FALSE))*H160+(IF(K160="Industry Co-Funded (AB)",(3000*H160),IF(K160="Industry Co-Funded (QC)",(4000*H160),0))),4),0)</f>
        <v>0</v>
      </c>
      <c r="S160" s="47"/>
      <c r="T160" s="134">
        <f t="shared" ca="1" si="30"/>
        <v>0</v>
      </c>
    </row>
    <row r="161" spans="1:20" ht="24" customHeight="1">
      <c r="A161" s="8"/>
      <c r="B161" s="61" t="str">
        <f t="array" aca="1" ref="B161" ca="1">IFERROR(INDEX('Summary '!$B$16:$B$35,SMALL(IF('Summary '!$N$16:$N$35&gt;0,ROW('Summary '!$B$16:$B$35)-ROW('Summary '!B$16)+1),ROWS('Summary '!B$2:'Summary '!B16))),"")</f>
        <v/>
      </c>
      <c r="C161" s="61" t="str">
        <f t="array" aca="1" ref="C161" ca="1">IFERROR(INDEX('Summary '!$C$16:$C$35,SMALL(IF('Summary '!$N$16:$N$35&gt;0,ROW('Summary '!$C$16:$C$35)-ROW('Summary '!C$16)+1),ROWS('Summary '!C$2:'Summary '!C16))),"")</f>
        <v/>
      </c>
      <c r="D161" s="61" t="str">
        <f t="array" aca="1" ref="D161" ca="1">IFERROR(INDEX('Summary '!$D$16:$D$35,SMALL(IF('Summary '!$N$16:$N$35&gt;0,ROW('Summary '!$D$16:$D$35)-ROW('Summary '!D$16)+1),ROWS('Summary '!D$2:'Summary '!D16))),"")</f>
        <v/>
      </c>
      <c r="E161" s="60" t="str">
        <f t="array" aca="1" ref="E161" ca="1">IFERROR(INDEX('Summary '!$E$16:$E$35,SMALL(IF('Summary '!$N$16:$N$35&gt;0,ROW('Summary '!$E$16:$E$35)-ROW('Summary '!E$16)+1),ROWS('Summary '!D$2:'Summary '!D16))),"")</f>
        <v/>
      </c>
      <c r="F161" s="62" t="str">
        <f t="array" aca="1" ref="F161" ca="1">IFERROR(INDEX('Summary '!$F$16:$F$35,SMALL(IF('Summary '!$N$16:$N$35&gt;0,ROW('Summary '!$F$16:$F$35)-ROW('Summary '!F$16)+1),ROWS('Summary '!F$2:'Summary '!F16))),"")</f>
        <v/>
      </c>
      <c r="G161" s="131" t="str">
        <f ca="1">IF(LEN(H161)&gt;0,'Summary '!$J$3,"")</f>
        <v/>
      </c>
      <c r="H161" s="63" t="str">
        <f t="array" aca="1" ref="H161" ca="1">IFERROR(INDEX('Summary '!$N$16:$N$35,SMALL(IF('Summary '!$N$16:$N$35&gt;0,ROW('Summary '!$N$16:$N$35)-ROW('Summary '!N$16)+1),ROWS('Summary '!L$2:'Summary '!M16))),"")</f>
        <v/>
      </c>
      <c r="I161" s="182" t="str">
        <f t="array" aca="1" ref="I161" ca="1">IFERROR(INDEX('Summary '!$G$16:$G$35,SMALL(IF('Summary '!$N$16:$N$35&gt;0,ROW('Summary '!$G$16:$G$35)-ROW('Summary '!G$16)+1),ROWS('Summary '!G$2:'Summary '!G16))),"")</f>
        <v/>
      </c>
      <c r="J161" s="182" t="str">
        <f t="array" aca="1" ref="J161" ca="1">IFERROR(INDEX('Summary '!$H$16:$H$35,SMALL(IF('Summary '!$N$16:$N$35&gt;0,ROW('Summary '!$H$16:$H$35)-ROW('Summary '!H$16)+1),ROWS('Summary '!H$2:'Summary '!H16))),"")</f>
        <v/>
      </c>
      <c r="K161" s="45"/>
      <c r="L161" s="293"/>
      <c r="M161" s="294"/>
      <c r="N161" s="221"/>
      <c r="O161" s="184" t="str">
        <f ca="1">IF(LEN(H161)&gt;0,IF(ISBLANK(N161),ROUND(IFERROR(VLOOKUP(I161,Stipends!$A$3:$B$17,2,)*H161,10000*H161),4),ROUND(N161,2)),"")</f>
        <v/>
      </c>
      <c r="P161" s="133" t="str">
        <f t="shared" ca="1" si="29"/>
        <v/>
      </c>
      <c r="Q161" s="134">
        <f ca="1">IFERROR(ROUND(IF(G161="Standard",VLOOKUP(I161,Stipends!$A$3:$F$13,4,FALSE),VLOOKUP(I161,Stipends!$A$3:$F$13,6,FALSE))*H161+S161,4),0)</f>
        <v>0</v>
      </c>
      <c r="R161" s="134">
        <f ca="1">IFERROR(ROUND(IF(G161="Standard",VLOOKUP(I161,Stipends!$A$3:$F$13,3,FALSE),VLOOKUP(I161,Stipends!$A$3:$F$13,5,FALSE))*H161+(IF(K161="Industry Co-Funded (AB)",(3000*H161),IF(K161="Industry Co-Funded (QC)",(4000*H161),0))),4),0)</f>
        <v>0</v>
      </c>
      <c r="S161" s="47"/>
      <c r="T161" s="134">
        <f t="shared" ca="1" si="30"/>
        <v>0</v>
      </c>
    </row>
    <row r="162" spans="1:20" ht="24" customHeight="1">
      <c r="A162" s="8"/>
      <c r="B162" s="61" t="str">
        <f t="array" aca="1" ref="B162" ca="1">IFERROR(INDEX('Summary '!$B$16:$B$35,SMALL(IF('Summary '!$N$16:$N$35&gt;0,ROW('Summary '!$B$16:$B$35)-ROW('Summary '!B$16)+1),ROWS('Summary '!B$2:'Summary '!B17))),"")</f>
        <v/>
      </c>
      <c r="C162" s="61" t="str">
        <f t="array" aca="1" ref="C162" ca="1">IFERROR(INDEX('Summary '!$C$16:$C$35,SMALL(IF('Summary '!$N$16:$N$35&gt;0,ROW('Summary '!$C$16:$C$35)-ROW('Summary '!C$16)+1),ROWS('Summary '!C$2:'Summary '!C17))),"")</f>
        <v/>
      </c>
      <c r="D162" s="61" t="str">
        <f t="array" aca="1" ref="D162" ca="1">IFERROR(INDEX('Summary '!$D$16:$D$35,SMALL(IF('Summary '!$N$16:$N$35&gt;0,ROW('Summary '!$D$16:$D$35)-ROW('Summary '!D$16)+1),ROWS('Summary '!D$2:'Summary '!D17))),"")</f>
        <v/>
      </c>
      <c r="E162" s="60" t="str">
        <f t="array" aca="1" ref="E162" ca="1">IFERROR(INDEX('Summary '!$E$16:$E$35,SMALL(IF('Summary '!$N$16:$N$35&gt;0,ROW('Summary '!$E$16:$E$35)-ROW('Summary '!E$16)+1),ROWS('Summary '!D$2:'Summary '!D17))),"")</f>
        <v/>
      </c>
      <c r="F162" s="62" t="str">
        <f t="array" aca="1" ref="F162" ca="1">IFERROR(INDEX('Summary '!$F$16:$F$35,SMALL(IF('Summary '!$N$16:$N$35&gt;0,ROW('Summary '!$F$16:$F$35)-ROW('Summary '!F$16)+1),ROWS('Summary '!F$2:'Summary '!F17))),"")</f>
        <v/>
      </c>
      <c r="G162" s="131" t="str">
        <f ca="1">IF(LEN(H162)&gt;0,'Summary '!$J$3,"")</f>
        <v/>
      </c>
      <c r="H162" s="63" t="str">
        <f t="array" aca="1" ref="H162" ca="1">IFERROR(INDEX('Summary '!$N$16:$N$35,SMALL(IF('Summary '!$N$16:$N$35&gt;0,ROW('Summary '!$N$16:$N$35)-ROW('Summary '!N$16)+1),ROWS('Summary '!L$2:'Summary '!M17))),"")</f>
        <v/>
      </c>
      <c r="I162" s="182" t="str">
        <f t="array" aca="1" ref="I162" ca="1">IFERROR(INDEX('Summary '!$G$16:$G$35,SMALL(IF('Summary '!$N$16:$N$35&gt;0,ROW('Summary '!$G$16:$G$35)-ROW('Summary '!G$16)+1),ROWS('Summary '!G$2:'Summary '!G17))),"")</f>
        <v/>
      </c>
      <c r="J162" s="182" t="str">
        <f t="array" aca="1" ref="J162" ca="1">IFERROR(INDEX('Summary '!$H$16:$H$35,SMALL(IF('Summary '!$N$16:$N$35&gt;0,ROW('Summary '!$H$16:$H$35)-ROW('Summary '!H$16)+1),ROWS('Summary '!H$2:'Summary '!H17))),"")</f>
        <v/>
      </c>
      <c r="K162" s="45"/>
      <c r="L162" s="293"/>
      <c r="M162" s="294"/>
      <c r="N162" s="221"/>
      <c r="O162" s="184" t="str">
        <f ca="1">IF(LEN(H162)&gt;0,IF(ISBLANK(N162),ROUND(IFERROR(VLOOKUP(I162,Stipends!$A$3:$B$17,2,)*H162,10000*H162),4),ROUND(N162,2)),"")</f>
        <v/>
      </c>
      <c r="P162" s="133" t="str">
        <f t="shared" ca="1" si="29"/>
        <v/>
      </c>
      <c r="Q162" s="134">
        <f ca="1">IFERROR(ROUND(IF(G162="Standard",VLOOKUP(I162,Stipends!$A$3:$F$13,4,FALSE),VLOOKUP(I162,Stipends!$A$3:$F$13,6,FALSE))*H162+S162,4),0)</f>
        <v>0</v>
      </c>
      <c r="R162" s="134">
        <f ca="1">IFERROR(ROUND(IF(G162="Standard",VLOOKUP(I162,Stipends!$A$3:$F$13,3,FALSE),VLOOKUP(I162,Stipends!$A$3:$F$13,5,FALSE))*H162+(IF(K162="Industry Co-Funded (AB)",(3000*H162),IF(K162="Industry Co-Funded (QC)",(4000*H162),0))),4),0)</f>
        <v>0</v>
      </c>
      <c r="S162" s="47"/>
      <c r="T162" s="134">
        <f t="shared" ca="1" si="30"/>
        <v>0</v>
      </c>
    </row>
    <row r="163" spans="1:20" ht="24" customHeight="1">
      <c r="A163" s="8"/>
      <c r="B163" s="61" t="str">
        <f t="array" aca="1" ref="B163" ca="1">IFERROR(INDEX('Summary '!$B$16:$B$35,SMALL(IF('Summary '!$N$16:$N$35&gt;0,ROW('Summary '!$B$16:$B$35)-ROW('Summary '!B$16)+1),ROWS('Summary '!B$2:'Summary '!B18))),"")</f>
        <v/>
      </c>
      <c r="C163" s="61" t="str">
        <f t="array" aca="1" ref="C163" ca="1">IFERROR(INDEX('Summary '!$C$16:$C$35,SMALL(IF('Summary '!$N$16:$N$35&gt;0,ROW('Summary '!$C$16:$C$35)-ROW('Summary '!C$16)+1),ROWS('Summary '!C$2:'Summary '!C18))),"")</f>
        <v/>
      </c>
      <c r="D163" s="61" t="str">
        <f t="array" aca="1" ref="D163" ca="1">IFERROR(INDEX('Summary '!$D$16:$D$35,SMALL(IF('Summary '!$N$16:$N$35&gt;0,ROW('Summary '!$D$16:$D$35)-ROW('Summary '!D$16)+1),ROWS('Summary '!D$2:'Summary '!D18))),"")</f>
        <v/>
      </c>
      <c r="E163" s="60" t="str">
        <f t="array" aca="1" ref="E163" ca="1">IFERROR(INDEX('Summary '!$E$16:$E$35,SMALL(IF('Summary '!$N$16:$N$35&gt;0,ROW('Summary '!$E$16:$E$35)-ROW('Summary '!E$16)+1),ROWS('Summary '!D$2:'Summary '!D18))),"")</f>
        <v/>
      </c>
      <c r="F163" s="62" t="str">
        <f t="array" aca="1" ref="F163" ca="1">IFERROR(INDEX('Summary '!$F$16:$F$35,SMALL(IF('Summary '!$N$16:$N$35&gt;0,ROW('Summary '!$F$16:$F$35)-ROW('Summary '!F$16)+1),ROWS('Summary '!F$2:'Summary '!F18))),"")</f>
        <v/>
      </c>
      <c r="G163" s="131" t="str">
        <f ca="1">IF(LEN(H163)&gt;0,'Summary '!$J$3,"")</f>
        <v/>
      </c>
      <c r="H163" s="63" t="str">
        <f t="array" aca="1" ref="H163" ca="1">IFERROR(INDEX('Summary '!$N$16:$N$35,SMALL(IF('Summary '!$N$16:$N$35&gt;0,ROW('Summary '!$N$16:$N$35)-ROW('Summary '!N$16)+1),ROWS('Summary '!L$2:'Summary '!M18))),"")</f>
        <v/>
      </c>
      <c r="I163" s="182" t="str">
        <f t="array" aca="1" ref="I163" ca="1">IFERROR(INDEX('Summary '!$G$16:$G$35,SMALL(IF('Summary '!$N$16:$N$35&gt;0,ROW('Summary '!$G$16:$G$35)-ROW('Summary '!G$16)+1),ROWS('Summary '!G$2:'Summary '!G18))),"")</f>
        <v/>
      </c>
      <c r="J163" s="182" t="str">
        <f t="array" aca="1" ref="J163" ca="1">IFERROR(INDEX('Summary '!$H$16:$H$35,SMALL(IF('Summary '!$N$16:$N$35&gt;0,ROW('Summary '!$H$16:$H$35)-ROW('Summary '!H$16)+1),ROWS('Summary '!H$2:'Summary '!H18))),"")</f>
        <v/>
      </c>
      <c r="K163" s="45"/>
      <c r="L163" s="293"/>
      <c r="M163" s="294"/>
      <c r="N163" s="221"/>
      <c r="O163" s="184" t="str">
        <f ca="1">IF(LEN(H163)&gt;0,IF(ISBLANK(N163),ROUND(IFERROR(VLOOKUP(I163,Stipends!$A$3:$B$17,2,)*H163,10000*H163),4),ROUND(N163,2)),"")</f>
        <v/>
      </c>
      <c r="P163" s="133" t="str">
        <f t="shared" ca="1" si="29"/>
        <v/>
      </c>
      <c r="Q163" s="134">
        <f ca="1">IFERROR(ROUND(IF(G163="Standard",VLOOKUP(I163,Stipends!$A$3:$F$13,4,FALSE),VLOOKUP(I163,Stipends!$A$3:$F$13,6,FALSE))*H163+S163,4),0)</f>
        <v>0</v>
      </c>
      <c r="R163" s="134">
        <f ca="1">IFERROR(ROUND(IF(G163="Standard",VLOOKUP(I163,Stipends!$A$3:$F$13,3,FALSE),VLOOKUP(I163,Stipends!$A$3:$F$13,5,FALSE))*H163+(IF(K163="Industry Co-Funded (AB)",(3000*H163),IF(K163="Industry Co-Funded (QC)",(4000*H163),0))),4),0)</f>
        <v>0</v>
      </c>
      <c r="S163" s="47"/>
      <c r="T163" s="134">
        <f t="shared" ca="1" si="30"/>
        <v>0</v>
      </c>
    </row>
    <row r="164" spans="1:20" ht="24" customHeight="1">
      <c r="A164" s="8"/>
      <c r="B164" s="61" t="str">
        <f t="array" aca="1" ref="B164" ca="1">IFERROR(INDEX('Summary '!$B$16:$B$35,SMALL(IF('Summary '!$N$16:$N$35&gt;0,ROW('Summary '!$B$16:$B$35)-ROW('Summary '!B$16)+1),ROWS('Summary '!B$2:'Summary '!B19))),"")</f>
        <v/>
      </c>
      <c r="C164" s="61" t="str">
        <f t="array" aca="1" ref="C164" ca="1">IFERROR(INDEX('Summary '!$C$16:$C$35,SMALL(IF('Summary '!$N$16:$N$35&gt;0,ROW('Summary '!$C$16:$C$35)-ROW('Summary '!C$16)+1),ROWS('Summary '!C$2:'Summary '!C19))),"")</f>
        <v/>
      </c>
      <c r="D164" s="61" t="str">
        <f t="array" aca="1" ref="D164" ca="1">IFERROR(INDEX('Summary '!$D$16:$D$35,SMALL(IF('Summary '!$N$16:$N$35&gt;0,ROW('Summary '!$D$16:$D$35)-ROW('Summary '!D$16)+1),ROWS('Summary '!D$2:'Summary '!D19))),"")</f>
        <v/>
      </c>
      <c r="E164" s="60" t="str">
        <f t="array" aca="1" ref="E164" ca="1">IFERROR(INDEX('Summary '!$E$16:$E$35,SMALL(IF('Summary '!$N$16:$N$35&gt;0,ROW('Summary '!$E$16:$E$35)-ROW('Summary '!E$16)+1),ROWS('Summary '!D$2:'Summary '!D19))),"")</f>
        <v/>
      </c>
      <c r="F164" s="62" t="str">
        <f t="array" aca="1" ref="F164" ca="1">IFERROR(INDEX('Summary '!$F$16:$F$35,SMALL(IF('Summary '!$N$16:$N$35&gt;0,ROW('Summary '!$F$16:$F$35)-ROW('Summary '!F$16)+1),ROWS('Summary '!F$2:'Summary '!F19))),"")</f>
        <v/>
      </c>
      <c r="G164" s="131" t="str">
        <f ca="1">IF(LEN(H164)&gt;0,'Summary '!$J$3,"")</f>
        <v/>
      </c>
      <c r="H164" s="63" t="str">
        <f t="array" aca="1" ref="H164" ca="1">IFERROR(INDEX('Summary '!$N$16:$N$35,SMALL(IF('Summary '!$N$16:$N$35&gt;0,ROW('Summary '!$N$16:$N$35)-ROW('Summary '!N$16)+1),ROWS('Summary '!L$2:'Summary '!M19))),"")</f>
        <v/>
      </c>
      <c r="I164" s="182" t="str">
        <f t="array" aca="1" ref="I164" ca="1">IFERROR(INDEX('Summary '!$G$16:$G$35,SMALL(IF('Summary '!$N$16:$N$35&gt;0,ROW('Summary '!$G$16:$G$35)-ROW('Summary '!G$16)+1),ROWS('Summary '!G$2:'Summary '!G19))),"")</f>
        <v/>
      </c>
      <c r="J164" s="182" t="str">
        <f t="array" aca="1" ref="J164" ca="1">IFERROR(INDEX('Summary '!$H$16:$H$35,SMALL(IF('Summary '!$N$16:$N$35&gt;0,ROW('Summary '!$H$16:$H$35)-ROW('Summary '!H$16)+1),ROWS('Summary '!H$2:'Summary '!H19))),"")</f>
        <v/>
      </c>
      <c r="K164" s="45"/>
      <c r="L164" s="293"/>
      <c r="M164" s="294"/>
      <c r="N164" s="221"/>
      <c r="O164" s="184" t="str">
        <f ca="1">IF(LEN(H164)&gt;0,IF(ISBLANK(N164),ROUND(IFERROR(VLOOKUP(I164,Stipends!$A$3:$B$17,2,)*H164,10000*H164),4),ROUND(N164,2)),"")</f>
        <v/>
      </c>
      <c r="P164" s="133" t="str">
        <f t="shared" ca="1" si="29"/>
        <v/>
      </c>
      <c r="Q164" s="134">
        <f ca="1">IFERROR(ROUND(IF(G164="Standard",VLOOKUP(I164,Stipends!$A$3:$F$13,4,FALSE),VLOOKUP(I164,Stipends!$A$3:$F$13,6,FALSE))*H164+S164,4),0)</f>
        <v>0</v>
      </c>
      <c r="R164" s="134">
        <f ca="1">IFERROR(ROUND(IF(G164="Standard",VLOOKUP(I164,Stipends!$A$3:$F$13,3,FALSE),VLOOKUP(I164,Stipends!$A$3:$F$13,5,FALSE))*H164+(IF(K164="Industry Co-Funded (AB)",(3000*H164),IF(K164="Industry Co-Funded (QC)",(4000*H164),0))),4),0)</f>
        <v>0</v>
      </c>
      <c r="S164" s="47"/>
      <c r="T164" s="134">
        <f t="shared" ca="1" si="30"/>
        <v>0</v>
      </c>
    </row>
    <row r="165" spans="1:20" ht="24" customHeight="1">
      <c r="A165" s="8"/>
      <c r="B165" s="61" t="str">
        <f t="array" aca="1" ref="B165" ca="1">IFERROR(INDEX('Summary '!$B$16:$B$35,SMALL(IF('Summary '!$N$16:$N$35&gt;0,ROW('Summary '!$B$16:$B$35)-ROW('Summary '!B$16)+1),ROWS('Summary '!B$2:'Summary '!B20))),"")</f>
        <v/>
      </c>
      <c r="C165" s="61" t="str">
        <f t="array" aca="1" ref="C165" ca="1">IFERROR(INDEX('Summary '!$C$16:$C$35,SMALL(IF('Summary '!$N$16:$N$35&gt;0,ROW('Summary '!$C$16:$C$35)-ROW('Summary '!C$16)+1),ROWS('Summary '!C$2:'Summary '!C20))),"")</f>
        <v/>
      </c>
      <c r="D165" s="61" t="str">
        <f t="array" aca="1" ref="D165" ca="1">IFERROR(INDEX('Summary '!$D$16:$D$35,SMALL(IF('Summary '!$N$16:$N$35&gt;0,ROW('Summary '!$D$16:$D$35)-ROW('Summary '!D$16)+1),ROWS('Summary '!D$2:'Summary '!D20))),"")</f>
        <v/>
      </c>
      <c r="E165" s="60" t="str">
        <f t="array" aca="1" ref="E165" ca="1">IFERROR(INDEX('Summary '!$E$16:$E$35,SMALL(IF('Summary '!$N$16:$N$35&gt;0,ROW('Summary '!$E$16:$E$35)-ROW('Summary '!E$16)+1),ROWS('Summary '!D$2:'Summary '!D20))),"")</f>
        <v/>
      </c>
      <c r="F165" s="62" t="str">
        <f t="array" aca="1" ref="F165" ca="1">IFERROR(INDEX('Summary '!$F$16:$F$35,SMALL(IF('Summary '!$N$16:$N$35&gt;0,ROW('Summary '!$F$16:$F$35)-ROW('Summary '!F$16)+1),ROWS('Summary '!F$2:'Summary '!F20))),"")</f>
        <v/>
      </c>
      <c r="G165" s="131" t="str">
        <f ca="1">IF(LEN(H165)&gt;0,'Summary '!$J$3,"")</f>
        <v/>
      </c>
      <c r="H165" s="63" t="str">
        <f t="array" aca="1" ref="H165" ca="1">IFERROR(INDEX('Summary '!$N$16:$N$35,SMALL(IF('Summary '!$N$16:$N$35&gt;0,ROW('Summary '!$N$16:$N$35)-ROW('Summary '!N$16)+1),ROWS('Summary '!L$2:'Summary '!M20))),"")</f>
        <v/>
      </c>
      <c r="I165" s="182" t="str">
        <f t="array" aca="1" ref="I165" ca="1">IFERROR(INDEX('Summary '!$G$16:$G$35,SMALL(IF('Summary '!$N$16:$N$35&gt;0,ROW('Summary '!$G$16:$G$35)-ROW('Summary '!G$16)+1),ROWS('Summary '!G$2:'Summary '!G20))),"")</f>
        <v/>
      </c>
      <c r="J165" s="182" t="str">
        <f t="array" aca="1" ref="J165" ca="1">IFERROR(INDEX('Summary '!$H$16:$H$35,SMALL(IF('Summary '!$N$16:$N$35&gt;0,ROW('Summary '!$H$16:$H$35)-ROW('Summary '!H$16)+1),ROWS('Summary '!H$2:'Summary '!H20))),"")</f>
        <v/>
      </c>
      <c r="K165" s="45"/>
      <c r="L165" s="293"/>
      <c r="M165" s="294"/>
      <c r="N165" s="221"/>
      <c r="O165" s="184" t="str">
        <f ca="1">IF(LEN(H165)&gt;0,IF(ISBLANK(N165),ROUND(IFERROR(VLOOKUP(I165,Stipends!$A$3:$B$17,2,)*H165,10000*H165),4),ROUND(N165,2)),"")</f>
        <v/>
      </c>
      <c r="P165" s="133" t="str">
        <f t="shared" ca="1" si="29"/>
        <v/>
      </c>
      <c r="Q165" s="134">
        <f ca="1">IFERROR(ROUND(IF(G165="Standard",VLOOKUP(I165,Stipends!$A$3:$F$13,4,FALSE),VLOOKUP(I165,Stipends!$A$3:$F$13,6,FALSE))*H165+S165,4),0)</f>
        <v>0</v>
      </c>
      <c r="R165" s="134">
        <f ca="1">IFERROR(ROUND(IF(G165="Standard",VLOOKUP(I165,Stipends!$A$3:$F$13,3,FALSE),VLOOKUP(I165,Stipends!$A$3:$F$13,5,FALSE))*H165+(IF(K165="Industry Co-Funded (AB)",(3000*H165),IF(K165="Industry Co-Funded (QC)",(4000*H165),0))),4),0)</f>
        <v>0</v>
      </c>
      <c r="S165" s="47"/>
      <c r="T165" s="134">
        <f t="shared" ca="1" si="30"/>
        <v>0</v>
      </c>
    </row>
    <row r="166" spans="1:20" ht="24" customHeight="1">
      <c r="A166" s="8"/>
      <c r="B166" s="61" t="str">
        <f t="array" aca="1" ref="B166" ca="1">IFERROR(INDEX('Summary '!$B$16:$B$35,SMALL(IF('Summary '!$N$16:$N$35&gt;0,ROW('Summary '!$B$16:$B$35)-ROW('Summary '!B$16)+1),ROWS('Summary '!B$2:'Summary '!B21))),"")</f>
        <v/>
      </c>
      <c r="C166" s="61" t="str">
        <f t="array" aca="1" ref="C166" ca="1">IFERROR(INDEX('Summary '!$C$16:$C$35,SMALL(IF('Summary '!$N$16:$N$35&gt;0,ROW('Summary '!$C$16:$C$35)-ROW('Summary '!C$16)+1),ROWS('Summary '!C$2:'Summary '!C21))),"")</f>
        <v/>
      </c>
      <c r="D166" s="61" t="str">
        <f t="array" aca="1" ref="D166" ca="1">IFERROR(INDEX('Summary '!$D$16:$D$35,SMALL(IF('Summary '!$N$16:$N$35&gt;0,ROW('Summary '!$D$16:$D$35)-ROW('Summary '!D$16)+1),ROWS('Summary '!D$2:'Summary '!D21))),"")</f>
        <v/>
      </c>
      <c r="E166" s="60" t="str">
        <f t="array" aca="1" ref="E166" ca="1">IFERROR(INDEX('Summary '!$E$16:$E$35,SMALL(IF('Summary '!$N$16:$N$35&gt;0,ROW('Summary '!$E$16:$E$35)-ROW('Summary '!E$16)+1),ROWS('Summary '!D$2:'Summary '!D21))),"")</f>
        <v/>
      </c>
      <c r="F166" s="62" t="str">
        <f t="array" aca="1" ref="F166" ca="1">IFERROR(INDEX('Summary '!$F$16:$F$35,SMALL(IF('Summary '!$N$16:$N$35&gt;0,ROW('Summary '!$F$16:$F$35)-ROW('Summary '!F$16)+1),ROWS('Summary '!F$2:'Summary '!F21))),"")</f>
        <v/>
      </c>
      <c r="G166" s="131" t="str">
        <f ca="1">IF(LEN(H166)&gt;0,'Summary '!$J$3,"")</f>
        <v/>
      </c>
      <c r="H166" s="63" t="str">
        <f t="array" aca="1" ref="H166" ca="1">IFERROR(INDEX('Summary '!$N$16:$N$35,SMALL(IF('Summary '!$N$16:$N$35&gt;0,ROW('Summary '!$N$16:$N$35)-ROW('Summary '!N$16)+1),ROWS('Summary '!L$2:'Summary '!M21))),"")</f>
        <v/>
      </c>
      <c r="I166" s="182" t="str">
        <f t="array" aca="1" ref="I166" ca="1">IFERROR(INDEX('Summary '!$G$16:$G$35,SMALL(IF('Summary '!$N$16:$N$35&gt;0,ROW('Summary '!$G$16:$G$35)-ROW('Summary '!G$16)+1),ROWS('Summary '!G$2:'Summary '!G21))),"")</f>
        <v/>
      </c>
      <c r="J166" s="182" t="str">
        <f t="array" aca="1" ref="J166" ca="1">IFERROR(INDEX('Summary '!$H$16:$H$35,SMALL(IF('Summary '!$N$16:$N$35&gt;0,ROW('Summary '!$H$16:$H$35)-ROW('Summary '!H$16)+1),ROWS('Summary '!H$2:'Summary '!H21))),"")</f>
        <v/>
      </c>
      <c r="K166" s="45"/>
      <c r="L166" s="293"/>
      <c r="M166" s="294"/>
      <c r="N166" s="221"/>
      <c r="O166" s="184" t="str">
        <f ca="1">IF(LEN(H166)&gt;0,IF(ISBLANK(N166),ROUND(IFERROR(VLOOKUP(I166,Stipends!$A$3:$B$17,2,)*H166,10000*H166),4),ROUND(N166,2)),"")</f>
        <v/>
      </c>
      <c r="P166" s="133" t="str">
        <f t="shared" ca="1" si="29"/>
        <v/>
      </c>
      <c r="Q166" s="134">
        <f ca="1">IFERROR(ROUND(IF(G166="Standard",VLOOKUP(I166,Stipends!$A$3:$F$13,4,FALSE),VLOOKUP(I166,Stipends!$A$3:$F$13,6,FALSE))*H166+S166,4),0)</f>
        <v>0</v>
      </c>
      <c r="R166" s="134">
        <f ca="1">IFERROR(ROUND(IF(G166="Standard",VLOOKUP(I166,Stipends!$A$3:$F$13,3,FALSE),VLOOKUP(I166,Stipends!$A$3:$F$13,5,FALSE))*H166+(IF(K166="Industry Co-Funded (AB)",(3000*H166),IF(K166="Industry Co-Funded (QC)",(4000*H166),0))),4),0)</f>
        <v>0</v>
      </c>
      <c r="S166" s="47"/>
      <c r="T166" s="134">
        <f t="shared" ca="1" si="30"/>
        <v>0</v>
      </c>
    </row>
    <row r="167" spans="1:20" ht="24" customHeight="1">
      <c r="A167" s="8"/>
      <c r="B167" s="97" t="s">
        <v>128</v>
      </c>
      <c r="C167" s="98"/>
      <c r="D167" s="98"/>
      <c r="E167" s="98"/>
      <c r="F167" s="98"/>
      <c r="G167" s="98"/>
      <c r="H167" s="88"/>
      <c r="I167" s="98"/>
      <c r="J167" s="98"/>
      <c r="K167" s="98"/>
      <c r="L167" s="98"/>
      <c r="M167" s="110"/>
      <c r="N167" s="112"/>
      <c r="O167" s="59">
        <f t="shared" ref="O167:P167" ca="1" si="31">SUM(O147:O166)</f>
        <v>0</v>
      </c>
      <c r="P167" s="59">
        <f t="shared" ca="1" si="31"/>
        <v>0</v>
      </c>
      <c r="Q167" s="135">
        <f ca="1">ROUND(SUM(Q147:Q166),4)</f>
        <v>0</v>
      </c>
      <c r="R167" s="59">
        <f t="shared" ref="R167:S167" ca="1" si="32">SUM(R147:R166)</f>
        <v>0</v>
      </c>
      <c r="S167" s="59">
        <f t="shared" si="32"/>
        <v>0</v>
      </c>
      <c r="T167" s="135">
        <f ca="1">SUM(T147:T166)</f>
        <v>0</v>
      </c>
    </row>
    <row r="168" spans="1:20" ht="23.25" customHeight="1">
      <c r="A168" s="8"/>
      <c r="B168" s="93"/>
      <c r="C168" s="93"/>
      <c r="D168" s="93"/>
      <c r="E168" s="93"/>
      <c r="F168" s="93"/>
      <c r="G168" s="93"/>
      <c r="H168" s="94"/>
      <c r="I168" s="94"/>
      <c r="J168" s="94"/>
      <c r="K168" s="8"/>
      <c r="L168" s="8"/>
      <c r="M168" s="8"/>
      <c r="N168" s="8"/>
      <c r="O168" s="99"/>
      <c r="P168" s="99"/>
      <c r="Q168" s="99"/>
      <c r="R168" s="100"/>
      <c r="S168" s="48"/>
      <c r="T168" s="99"/>
    </row>
    <row r="169" spans="1:20" ht="23.25" customHeight="1" thickBot="1">
      <c r="A169" s="8"/>
      <c r="B169" s="93"/>
      <c r="C169" s="93"/>
      <c r="D169" s="93"/>
      <c r="E169" s="93"/>
      <c r="F169" s="93"/>
      <c r="G169" s="93"/>
      <c r="H169" s="94"/>
      <c r="I169" s="94"/>
      <c r="J169" s="94"/>
      <c r="K169" s="8"/>
      <c r="L169" s="8"/>
      <c r="M169" s="8"/>
      <c r="N169" s="8"/>
      <c r="O169" s="99"/>
      <c r="P169" s="99"/>
      <c r="Q169" s="99"/>
      <c r="R169" s="100"/>
      <c r="S169" s="48"/>
      <c r="T169" s="99"/>
    </row>
    <row r="170" spans="1:20" ht="23.25" customHeight="1" thickBot="1">
      <c r="A170" s="8"/>
      <c r="B170" s="89" t="str">
        <f>'Summary '!O15</f>
        <v>Year 3</v>
      </c>
      <c r="C170" s="90"/>
      <c r="D170" s="90"/>
      <c r="E170" s="91"/>
      <c r="F170" s="91"/>
      <c r="G170" s="91"/>
      <c r="H170" s="92"/>
      <c r="I170" s="92"/>
      <c r="J170" s="92"/>
      <c r="K170" s="30"/>
      <c r="L170" s="30"/>
      <c r="M170" s="30"/>
      <c r="N170" s="30"/>
      <c r="O170" s="104"/>
      <c r="P170" s="104"/>
      <c r="Q170" s="105"/>
      <c r="R170" s="106"/>
      <c r="S170" s="52"/>
      <c r="T170" s="99"/>
    </row>
    <row r="171" spans="1:20" ht="30" customHeight="1">
      <c r="A171" s="8"/>
      <c r="B171" s="422" t="str">
        <f>B$15</f>
        <v>Intern name</v>
      </c>
      <c r="C171" s="422" t="str">
        <f t="shared" ref="C171:K171" si="33">C$15</f>
        <v>Academic Supervisor / Account Holder</v>
      </c>
      <c r="D171" s="426" t="str">
        <f t="shared" si="33"/>
        <v>Co-Supervisor</v>
      </c>
      <c r="E171" s="422" t="str">
        <f t="shared" si="33"/>
        <v>Academic Institution</v>
      </c>
      <c r="F171" s="426" t="str">
        <f t="shared" si="33"/>
        <v>Partner</v>
      </c>
      <c r="G171" s="426" t="str">
        <f t="shared" si="33"/>
        <v>Funding type</v>
      </c>
      <c r="H171" s="426" t="str">
        <f t="shared" si="33"/>
        <v>Internship Units</v>
      </c>
      <c r="I171" s="424" t="s">
        <v>58</v>
      </c>
      <c r="J171" s="424" t="str">
        <f>$J$15</f>
        <v>Intern Degree</v>
      </c>
      <c r="K171" s="426" t="str">
        <f t="shared" si="33"/>
        <v xml:space="preserve">Co Funding Option (no selection required unless advised) </v>
      </c>
      <c r="L171" s="439" t="str">
        <f>$L$15</f>
        <v>Internship Period (4 to 6 months per unit)</v>
      </c>
      <c r="M171" s="440"/>
      <c r="N171" s="437" t="str">
        <f t="shared" ref="N171:T171" si="34">N$15</f>
        <v>Stipend Overwrite (if more than $10,000 auto)</v>
      </c>
      <c r="O171" s="441" t="str">
        <f t="shared" si="34"/>
        <v>Stipend  
(Auto - min. $10,000 per internship unit)</v>
      </c>
      <c r="P171" s="420" t="str">
        <f t="shared" si="34"/>
        <v>Research Expenses</v>
      </c>
      <c r="Q171" s="420" t="str">
        <f t="shared" si="34"/>
        <v xml:space="preserve">Total Award </v>
      </c>
      <c r="R171" s="420" t="str">
        <f t="shared" si="34"/>
        <v>Partner Contribution</v>
      </c>
      <c r="S171" s="426" t="str">
        <f t="shared" si="34"/>
        <v xml:space="preserve">Additional Partner contribution </v>
      </c>
      <c r="T171" s="420" t="str">
        <f t="shared" si="34"/>
        <v>University Co-Funding Amount</v>
      </c>
    </row>
    <row r="172" spans="1:20" ht="47.25" customHeight="1" thickBot="1">
      <c r="A172" s="8"/>
      <c r="B172" s="423"/>
      <c r="C172" s="423"/>
      <c r="D172" s="427"/>
      <c r="E172" s="423"/>
      <c r="F172" s="427"/>
      <c r="G172" s="427"/>
      <c r="H172" s="427"/>
      <c r="I172" s="425"/>
      <c r="J172" s="425"/>
      <c r="K172" s="427"/>
      <c r="L172" s="186" t="str">
        <f>$L$16</f>
        <v>Start Date</v>
      </c>
      <c r="M172" s="186" t="str">
        <f>$M$16</f>
        <v>End Date</v>
      </c>
      <c r="N172" s="438"/>
      <c r="O172" s="442"/>
      <c r="P172" s="421"/>
      <c r="Q172" s="421"/>
      <c r="R172" s="421"/>
      <c r="S172" s="427"/>
      <c r="T172" s="421"/>
    </row>
    <row r="173" spans="1:20" ht="24" customHeight="1">
      <c r="A173" s="8"/>
      <c r="B173" s="61" t="str">
        <f t="array" aca="1" ref="B173" ca="1">IFERROR(INDEX('Summary '!$B$16:$B$35,SMALL(IF('Summary '!$O$16:$O$35&gt;0,ROW('Summary '!$B$16:$B$35)-ROW('Summary '!B$16)+1),ROWS('Summary '!B$2:'Summary '!B2))),"")</f>
        <v/>
      </c>
      <c r="C173" s="61" t="str">
        <f t="array" aca="1" ref="C173" ca="1">IFERROR(INDEX('Summary '!$C$16:$C$35,SMALL(IF('Summary '!$O$16:$O$35&gt;0,ROW('Summary '!$C$16:$C$35)-ROW('Summary '!C$16)+1),ROWS('Summary '!C$2:'Summary '!C2))),"")</f>
        <v/>
      </c>
      <c r="D173" s="61" t="str">
        <f t="array" aca="1" ref="D173" ca="1">IFERROR(INDEX('Summary '!$D$16:$D$35,SMALL(IF('Summary '!$O$16:$O$35&gt;0,ROW('Summary '!$D$16:$D$35)-ROW('Summary '!D$16)+1),ROWS('Summary '!D$2:'Summary '!D2))),"")</f>
        <v/>
      </c>
      <c r="E173" s="60" t="str">
        <f t="array" aca="1" ref="E173" ca="1">IFERROR(INDEX('Summary '!$E$16:$E$35,SMALL(IF('Summary '!$O$16:$O$35&gt;0,ROW('Summary '!$E$16:$E$35)-ROW('Summary '!E$16)+1),ROWS('Summary '!D$2:'Summary '!D2))),"")</f>
        <v/>
      </c>
      <c r="F173" s="62" t="str">
        <f t="array" aca="1" ref="F173" ca="1">IFERROR(INDEX('Summary '!$F$16:$F$35,SMALL(IF('Summary '!$O$16:$O$35&gt;0,ROW('Summary '!$F$16:$F$35)-ROW('Summary '!F$16)+1),ROWS('Summary '!F$2:'Summary '!F2))),"")</f>
        <v/>
      </c>
      <c r="G173" s="131" t="str">
        <f ca="1">IF(LEN(H173)&gt;0,'Summary '!$J$3,"")</f>
        <v/>
      </c>
      <c r="H173" s="63" t="str">
        <f t="array" aca="1" ref="H173" ca="1">IFERROR(INDEX('Summary '!$O$16:$O$35,SMALL(IF('Summary '!$O$16:$O$35&gt;0,ROW('Summary '!$O$16:$O$35)-ROW('Summary '!O$16)+1),ROWS('Summary '!M$2:'Summary '!M2))),"")</f>
        <v/>
      </c>
      <c r="I173" s="182" t="str">
        <f t="array" aca="1" ref="I173" ca="1">IFERROR(INDEX('Summary '!$G$16:$G$35,SMALL(IF('Summary '!$O$16:$O$35&gt;0,ROW('Summary '!$G$16:$G$35)-ROW('Summary '!G$16)+1),ROWS('Summary '!G$2:'Summary '!G2))),"")</f>
        <v/>
      </c>
      <c r="J173" s="182" t="str">
        <f t="array" aca="1" ref="J173" ca="1">IFERROR(INDEX('Summary '!$H$16:$H$35,SMALL(IF('Summary '!$O$16:$O$35&gt;0,ROW('Summary '!$H$16:$H$35)-ROW('Summary '!H$16)+1),ROWS('Summary '!H$2:'Summary '!H2))),"")</f>
        <v/>
      </c>
      <c r="K173" s="45"/>
      <c r="L173" s="293"/>
      <c r="M173" s="293"/>
      <c r="N173" s="220"/>
      <c r="O173" s="184" t="str">
        <f ca="1">IF(LEN(H173)&gt;0,IF(ISBLANK(N173),ROUND(IFERROR(VLOOKUP(I173,Stipends!$A$3:$B$17,2,)*H173,10000*H173),4),ROUND(N173,2)),"")</f>
        <v/>
      </c>
      <c r="P173" s="134" t="str">
        <f ca="1">IFERROR(ROUND(Q173-O173,4),"")</f>
        <v/>
      </c>
      <c r="Q173" s="134">
        <f ca="1">IFERROR(ROUND(IF(G173="Standard",VLOOKUP(I173,Stipends!$A$3:$F$13,4,FALSE),VLOOKUP(I173,Stipends!$A$3:$F$13,6,FALSE))*H173+S173,4),0)</f>
        <v>0</v>
      </c>
      <c r="R173" s="134">
        <f ca="1">IFERROR(ROUND(IF(G173="Standard",VLOOKUP(I173,Stipends!$A$3:$F$13,3,FALSE),VLOOKUP(I173,Stipends!$A$3:$F$13,5,FALSE))*H173+(IF(K173="Industry Co-Funded (AB)",(3000*H173),IF(K173="Industry Co-Funded (QC)",(4000*H173),0))),4),0)</f>
        <v>0</v>
      </c>
      <c r="S173" s="185"/>
      <c r="T173" s="134">
        <f ca="1">IF(LEN(H173)&lt;1,0,IF(K173="University Co-Funded (AB)",(3000*H173),IF(K173="University Co-Funded (QC)",(4000*H173),0)))</f>
        <v>0</v>
      </c>
    </row>
    <row r="174" spans="1:20" ht="24" customHeight="1">
      <c r="A174" s="8"/>
      <c r="B174" s="61" t="str">
        <f t="array" aca="1" ref="B174" ca="1">IFERROR(INDEX('Summary '!$B$16:$B$35,SMALL(IF('Summary '!$O$16:$O$35&gt;0,ROW('Summary '!$B$16:$B$35)-ROW('Summary '!B$16)+1),ROWS('Summary '!B$2:'Summary '!B3))),"")</f>
        <v/>
      </c>
      <c r="C174" s="61" t="str">
        <f t="array" aca="1" ref="C174" ca="1">IFERROR(INDEX('Summary '!$C$16:$C$35,SMALL(IF('Summary '!$O$16:$O$35&gt;0,ROW('Summary '!$C$16:$C$35)-ROW('Summary '!C$16)+1),ROWS('Summary '!C$2:'Summary '!C3))),"")</f>
        <v/>
      </c>
      <c r="D174" s="61" t="str">
        <f t="array" aca="1" ref="D174" ca="1">IFERROR(INDEX('Summary '!$D$16:$D$35,SMALL(IF('Summary '!$O$16:$O$35&gt;0,ROW('Summary '!$D$16:$D$35)-ROW('Summary '!D$16)+1),ROWS('Summary '!D$2:'Summary '!D3))),"")</f>
        <v/>
      </c>
      <c r="E174" s="60" t="str">
        <f t="array" aca="1" ref="E174" ca="1">IFERROR(INDEX('Summary '!$E$16:$E$35,SMALL(IF('Summary '!$O$16:$O$35&gt;0,ROW('Summary '!$E$16:$E$35)-ROW('Summary '!E$16)+1),ROWS('Summary '!D$2:'Summary '!D3))),"")</f>
        <v/>
      </c>
      <c r="F174" s="62" t="str">
        <f t="array" aca="1" ref="F174" ca="1">IFERROR(INDEX('Summary '!$F$16:$F$35,SMALL(IF('Summary '!$O$16:$O$35&gt;0,ROW('Summary '!$F$16:$F$35)-ROW('Summary '!F$16)+1),ROWS('Summary '!F$2:'Summary '!F3))),"")</f>
        <v/>
      </c>
      <c r="G174" s="131" t="str">
        <f ca="1">IF(LEN(H174)&gt;0,'Summary '!$J$3,"")</f>
        <v/>
      </c>
      <c r="H174" s="63" t="str">
        <f t="array" aca="1" ref="H174" ca="1">IFERROR(INDEX('Summary '!$O$16:$O$35,SMALL(IF('Summary '!$O$16:$O$35&gt;0,ROW('Summary '!$O$16:$O$35)-ROW('Summary '!O$16)+1),ROWS('Summary '!M$2:'Summary '!M3))),"")</f>
        <v/>
      </c>
      <c r="I174" s="182" t="str">
        <f t="array" aca="1" ref="I174" ca="1">IFERROR(INDEX('Summary '!$G$16:$G$35,SMALL(IF('Summary '!$O$16:$O$35&gt;0,ROW('Summary '!$G$16:$G$35)-ROW('Summary '!G$16)+1),ROWS('Summary '!G$2:'Summary '!G3))),"")</f>
        <v/>
      </c>
      <c r="J174" s="182" t="str">
        <f t="array" aca="1" ref="J174" ca="1">IFERROR(INDEX('Summary '!$H$16:$H$35,SMALL(IF('Summary '!$O$16:$O$35&gt;0,ROW('Summary '!$H$16:$H$35)-ROW('Summary '!H$16)+1),ROWS('Summary '!H$2:'Summary '!H3))),"")</f>
        <v/>
      </c>
      <c r="K174" s="45"/>
      <c r="L174" s="293"/>
      <c r="M174" s="294"/>
      <c r="N174" s="221"/>
      <c r="O174" s="184" t="str">
        <f ca="1">IF(LEN(H174)&gt;0,IF(ISBLANK(N174),ROUND(IFERROR(VLOOKUP(I174,Stipends!$A$3:$B$17,2,)*H174,10000*H174),4),ROUND(N174,2)),"")</f>
        <v/>
      </c>
      <c r="P174" s="133" t="str">
        <f t="shared" ref="P174:P192" ca="1" si="35">IFERROR(ROUND(Q174-O174,4),"")</f>
        <v/>
      </c>
      <c r="Q174" s="134">
        <f ca="1">IFERROR(ROUND(IF(G174="Standard",VLOOKUP(I174,Stipends!$A$3:$F$13,4,FALSE),VLOOKUP(I174,Stipends!$A$3:$F$13,6,FALSE))*H174+S174,4),0)</f>
        <v>0</v>
      </c>
      <c r="R174" s="134">
        <f ca="1">IFERROR(ROUND(IF(G174="Standard",VLOOKUP(I174,Stipends!$A$3:$F$13,3,FALSE),VLOOKUP(I174,Stipends!$A$3:$F$13,5,FALSE))*H174+(IF(K174="Industry Co-Funded (AB)",(3000*H174),IF(K174="Industry Co-Funded (QC)",(4000*H174),0))),4),0)</f>
        <v>0</v>
      </c>
      <c r="S174" s="47"/>
      <c r="T174" s="134">
        <f ca="1">IF(LEN(H174)&lt;1,0,IF(K174="University Co-Funded (AB)",(3000*H174),IF(K174="University Co-Funded (QC)",(4000*H174),0)))</f>
        <v>0</v>
      </c>
    </row>
    <row r="175" spans="1:20" ht="24" customHeight="1">
      <c r="A175" s="8"/>
      <c r="B175" s="61" t="str">
        <f t="array" aca="1" ref="B175" ca="1">IFERROR(INDEX('Summary '!$B$16:$B$35,SMALL(IF('Summary '!$O$16:$O$35&gt;0,ROW('Summary '!$B$16:$B$35)-ROW('Summary '!B$16)+1),ROWS('Summary '!B$2:'Summary '!B4))),"")</f>
        <v/>
      </c>
      <c r="C175" s="61" t="str">
        <f t="array" aca="1" ref="C175" ca="1">IFERROR(INDEX('Summary '!$C$16:$C$35,SMALL(IF('Summary '!$O$16:$O$35&gt;0,ROW('Summary '!$C$16:$C$35)-ROW('Summary '!C$16)+1),ROWS('Summary '!C$2:'Summary '!C4))),"")</f>
        <v/>
      </c>
      <c r="D175" s="61" t="str">
        <f t="array" aca="1" ref="D175" ca="1">IFERROR(INDEX('Summary '!$D$16:$D$35,SMALL(IF('Summary '!$O$16:$O$35&gt;0,ROW('Summary '!$D$16:$D$35)-ROW('Summary '!D$16)+1),ROWS('Summary '!D$2:'Summary '!D4))),"")</f>
        <v/>
      </c>
      <c r="E175" s="60" t="str">
        <f t="array" aca="1" ref="E175" ca="1">IFERROR(INDEX('Summary '!$E$16:$E$35,SMALL(IF('Summary '!$O$16:$O$35&gt;0,ROW('Summary '!$E$16:$E$35)-ROW('Summary '!E$16)+1),ROWS('Summary '!D$2:'Summary '!D4))),"")</f>
        <v/>
      </c>
      <c r="F175" s="62" t="str">
        <f t="array" aca="1" ref="F175" ca="1">IFERROR(INDEX('Summary '!$F$16:$F$35,SMALL(IF('Summary '!$O$16:$O$35&gt;0,ROW('Summary '!$F$16:$F$35)-ROW('Summary '!F$16)+1),ROWS('Summary '!F$2:'Summary '!F4))),"")</f>
        <v/>
      </c>
      <c r="G175" s="131" t="str">
        <f ca="1">IF(LEN(H175)&gt;0,'Summary '!$J$3,"")</f>
        <v/>
      </c>
      <c r="H175" s="63" t="str">
        <f t="array" aca="1" ref="H175" ca="1">IFERROR(INDEX('Summary '!$O$16:$O$35,SMALL(IF('Summary '!$O$16:$O$35&gt;0,ROW('Summary '!$O$16:$O$35)-ROW('Summary '!O$16)+1),ROWS('Summary '!M$2:'Summary '!M4))),"")</f>
        <v/>
      </c>
      <c r="I175" s="182" t="str">
        <f t="array" aca="1" ref="I175" ca="1">IFERROR(INDEX('Summary '!$G$16:$G$35,SMALL(IF('Summary '!$O$16:$O$35&gt;0,ROW('Summary '!$G$16:$G$35)-ROW('Summary '!G$16)+1),ROWS('Summary '!G$2:'Summary '!G4))),"")</f>
        <v/>
      </c>
      <c r="J175" s="182" t="str">
        <f t="array" aca="1" ref="J175" ca="1">IFERROR(INDEX('Summary '!$H$16:$H$35,SMALL(IF('Summary '!$O$16:$O$35&gt;0,ROW('Summary '!$H$16:$H$35)-ROW('Summary '!H$16)+1),ROWS('Summary '!H$2:'Summary '!H4))),"")</f>
        <v/>
      </c>
      <c r="K175" s="45"/>
      <c r="L175" s="293"/>
      <c r="M175" s="294"/>
      <c r="N175" s="221"/>
      <c r="O175" s="184" t="str">
        <f ca="1">IF(LEN(H175)&gt;0,IF(ISBLANK(N175),ROUND(IFERROR(VLOOKUP(I175,Stipends!$A$3:$B$17,2,)*H175,10000*H175),4),ROUND(N175,2)),"")</f>
        <v/>
      </c>
      <c r="P175" s="133" t="str">
        <f t="shared" ca="1" si="35"/>
        <v/>
      </c>
      <c r="Q175" s="134">
        <f ca="1">IFERROR(ROUND(IF(G175="Standard",VLOOKUP(I175,Stipends!$A$3:$F$13,4,FALSE),VLOOKUP(I175,Stipends!$A$3:$F$13,6,FALSE))*H175+S175,4),0)</f>
        <v>0</v>
      </c>
      <c r="R175" s="134">
        <f ca="1">IFERROR(ROUND(IF(G175="Standard",VLOOKUP(I175,Stipends!$A$3:$F$13,3,FALSE),VLOOKUP(I175,Stipends!$A$3:$F$13,5,FALSE))*H175+(IF(K175="Industry Co-Funded (AB)",(3000*H175),IF(K175="Industry Co-Funded (QC)",(4000*H175),0))),4),0)</f>
        <v>0</v>
      </c>
      <c r="S175" s="47"/>
      <c r="T175" s="134">
        <f t="shared" ref="T175:T192" ca="1" si="36">IF(LEN(H175)&lt;1,0,IF(K175="University Co-Funded (AB)",(3000*H175),IF(K175="University Co-Funded (QC)",(4000*H175),0)))</f>
        <v>0</v>
      </c>
    </row>
    <row r="176" spans="1:20" ht="24" customHeight="1">
      <c r="A176" s="8"/>
      <c r="B176" s="61" t="str">
        <f t="array" aca="1" ref="B176" ca="1">IFERROR(INDEX('Summary '!$B$16:$B$35,SMALL(IF('Summary '!$O$16:$O$35&gt;0,ROW('Summary '!$B$16:$B$35)-ROW('Summary '!B$16)+1),ROWS('Summary '!B$2:'Summary '!B5))),"")</f>
        <v/>
      </c>
      <c r="C176" s="61" t="str">
        <f t="array" aca="1" ref="C176" ca="1">IFERROR(INDEX('Summary '!$C$16:$C$35,SMALL(IF('Summary '!$O$16:$O$35&gt;0,ROW('Summary '!$C$16:$C$35)-ROW('Summary '!C$16)+1),ROWS('Summary '!C$2:'Summary '!C5))),"")</f>
        <v/>
      </c>
      <c r="D176" s="61" t="str">
        <f t="array" aca="1" ref="D176" ca="1">IFERROR(INDEX('Summary '!$D$16:$D$35,SMALL(IF('Summary '!$O$16:$O$35&gt;0,ROW('Summary '!$D$16:$D$35)-ROW('Summary '!D$16)+1),ROWS('Summary '!D$2:'Summary '!D5))),"")</f>
        <v/>
      </c>
      <c r="E176" s="60" t="str">
        <f t="array" aca="1" ref="E176" ca="1">IFERROR(INDEX('Summary '!$E$16:$E$35,SMALL(IF('Summary '!$O$16:$O$35&gt;0,ROW('Summary '!$E$16:$E$35)-ROW('Summary '!E$16)+1),ROWS('Summary '!D$2:'Summary '!D5))),"")</f>
        <v/>
      </c>
      <c r="F176" s="62" t="str">
        <f t="array" aca="1" ref="F176" ca="1">IFERROR(INDEX('Summary '!$F$16:$F$35,SMALL(IF('Summary '!$O$16:$O$35&gt;0,ROW('Summary '!$F$16:$F$35)-ROW('Summary '!F$16)+1),ROWS('Summary '!F$2:'Summary '!F5))),"")</f>
        <v/>
      </c>
      <c r="G176" s="131" t="str">
        <f ca="1">IF(LEN(H176)&gt;0,'Summary '!$J$3,"")</f>
        <v/>
      </c>
      <c r="H176" s="63" t="str">
        <f t="array" aca="1" ref="H176" ca="1">IFERROR(INDEX('Summary '!$O$16:$O$35,SMALL(IF('Summary '!$O$16:$O$35&gt;0,ROW('Summary '!$O$16:$O$35)-ROW('Summary '!O$16)+1),ROWS('Summary '!M$2:'Summary '!M5))),"")</f>
        <v/>
      </c>
      <c r="I176" s="182" t="str">
        <f t="array" aca="1" ref="I176" ca="1">IFERROR(INDEX('Summary '!$G$16:$G$35,SMALL(IF('Summary '!$O$16:$O$35&gt;0,ROW('Summary '!$G$16:$G$35)-ROW('Summary '!G$16)+1),ROWS('Summary '!G$2:'Summary '!G5))),"")</f>
        <v/>
      </c>
      <c r="J176" s="182" t="str">
        <f t="array" aca="1" ref="J176" ca="1">IFERROR(INDEX('Summary '!$H$16:$H$35,SMALL(IF('Summary '!$O$16:$O$35&gt;0,ROW('Summary '!$H$16:$H$35)-ROW('Summary '!H$16)+1),ROWS('Summary '!H$2:'Summary '!H5))),"")</f>
        <v/>
      </c>
      <c r="K176" s="45"/>
      <c r="L176" s="293"/>
      <c r="M176" s="294"/>
      <c r="N176" s="221"/>
      <c r="O176" s="184" t="str">
        <f ca="1">IF(LEN(H176)&gt;0,IF(ISBLANK(N176),ROUND(IFERROR(VLOOKUP(I176,Stipends!$A$3:$B$17,2,)*H176,10000*H176),4),ROUND(N176,2)),"")</f>
        <v/>
      </c>
      <c r="P176" s="133" t="str">
        <f t="shared" ca="1" si="35"/>
        <v/>
      </c>
      <c r="Q176" s="134">
        <f ca="1">IFERROR(ROUND(IF(G176="Standard",VLOOKUP(I176,Stipends!$A$3:$F$13,4,FALSE),VLOOKUP(I176,Stipends!$A$3:$F$13,6,FALSE))*H176+S176,4),0)</f>
        <v>0</v>
      </c>
      <c r="R176" s="134">
        <f ca="1">IFERROR(ROUND(IF(G176="Standard",VLOOKUP(I176,Stipends!$A$3:$F$13,3,FALSE),VLOOKUP(I176,Stipends!$A$3:$F$13,5,FALSE))*H176+(IF(K176="Industry Co-Funded (AB)",(3000*H176),IF(K176="Industry Co-Funded (QC)",(4000*H176),0))),4),0)</f>
        <v>0</v>
      </c>
      <c r="S176" s="47"/>
      <c r="T176" s="134">
        <f t="shared" ca="1" si="36"/>
        <v>0</v>
      </c>
    </row>
    <row r="177" spans="1:20" ht="24" customHeight="1">
      <c r="A177" s="8"/>
      <c r="B177" s="61" t="str">
        <f t="array" aca="1" ref="B177" ca="1">IFERROR(INDEX('Summary '!$B$16:$B$35,SMALL(IF('Summary '!$O$16:$O$35&gt;0,ROW('Summary '!$B$16:$B$35)-ROW('Summary '!B$16)+1),ROWS('Summary '!B$2:'Summary '!B6))),"")</f>
        <v/>
      </c>
      <c r="C177" s="61" t="str">
        <f t="array" aca="1" ref="C177" ca="1">IFERROR(INDEX('Summary '!$C$16:$C$35,SMALL(IF('Summary '!$O$16:$O$35&gt;0,ROW('Summary '!$C$16:$C$35)-ROW('Summary '!C$16)+1),ROWS('Summary '!C$2:'Summary '!C6))),"")</f>
        <v/>
      </c>
      <c r="D177" s="61" t="str">
        <f t="array" aca="1" ref="D177" ca="1">IFERROR(INDEX('Summary '!$D$16:$D$35,SMALL(IF('Summary '!$O$16:$O$35&gt;0,ROW('Summary '!$D$16:$D$35)-ROW('Summary '!D$16)+1),ROWS('Summary '!D$2:'Summary '!D6))),"")</f>
        <v/>
      </c>
      <c r="E177" s="60" t="str">
        <f t="array" aca="1" ref="E177" ca="1">IFERROR(INDEX('Summary '!$E$16:$E$35,SMALL(IF('Summary '!$O$16:$O$35&gt;0,ROW('Summary '!$E$16:$E$35)-ROW('Summary '!E$16)+1),ROWS('Summary '!D$2:'Summary '!D6))),"")</f>
        <v/>
      </c>
      <c r="F177" s="62" t="str">
        <f t="array" aca="1" ref="F177" ca="1">IFERROR(INDEX('Summary '!$F$16:$F$35,SMALL(IF('Summary '!$O$16:$O$35&gt;0,ROW('Summary '!$F$16:$F$35)-ROW('Summary '!F$16)+1),ROWS('Summary '!F$2:'Summary '!F6))),"")</f>
        <v/>
      </c>
      <c r="G177" s="131" t="str">
        <f ca="1">IF(LEN(H177)&gt;0,'Summary '!$J$3,"")</f>
        <v/>
      </c>
      <c r="H177" s="63" t="str">
        <f t="array" aca="1" ref="H177" ca="1">IFERROR(INDEX('Summary '!$O$16:$O$35,SMALL(IF('Summary '!$O$16:$O$35&gt;0,ROW('Summary '!$O$16:$O$35)-ROW('Summary '!O$16)+1),ROWS('Summary '!M$2:'Summary '!M6))),"")</f>
        <v/>
      </c>
      <c r="I177" s="182" t="str">
        <f t="array" aca="1" ref="I177" ca="1">IFERROR(INDEX('Summary '!$G$16:$G$35,SMALL(IF('Summary '!$O$16:$O$35&gt;0,ROW('Summary '!$G$16:$G$35)-ROW('Summary '!G$16)+1),ROWS('Summary '!G$2:'Summary '!G6))),"")</f>
        <v/>
      </c>
      <c r="J177" s="182" t="str">
        <f t="array" aca="1" ref="J177" ca="1">IFERROR(INDEX('Summary '!$H$16:$H$35,SMALL(IF('Summary '!$O$16:$O$35&gt;0,ROW('Summary '!$H$16:$H$35)-ROW('Summary '!H$16)+1),ROWS('Summary '!H$2:'Summary '!H6))),"")</f>
        <v/>
      </c>
      <c r="K177" s="45"/>
      <c r="L177" s="293"/>
      <c r="M177" s="294"/>
      <c r="N177" s="221"/>
      <c r="O177" s="184" t="str">
        <f ca="1">IF(LEN(H177)&gt;0,IF(ISBLANK(N177),ROUND(IFERROR(VLOOKUP(I177,Stipends!$A$3:$B$17,2,)*H177,10000*H177),4),ROUND(N177,2)),"")</f>
        <v/>
      </c>
      <c r="P177" s="133" t="str">
        <f t="shared" ca="1" si="35"/>
        <v/>
      </c>
      <c r="Q177" s="134">
        <f ca="1">IFERROR(ROUND(IF(G177="Standard",VLOOKUP(I177,Stipends!$A$3:$F$13,4,FALSE),VLOOKUP(I177,Stipends!$A$3:$F$13,6,FALSE))*H177+S177,4),0)</f>
        <v>0</v>
      </c>
      <c r="R177" s="134">
        <f ca="1">IFERROR(ROUND(IF(G177="Standard",VLOOKUP(I177,Stipends!$A$3:$F$13,3,FALSE),VLOOKUP(I177,Stipends!$A$3:$F$13,5,FALSE))*H177+(IF(K177="Industry Co-Funded (AB)",(3000*H177),IF(K177="Industry Co-Funded (QC)",(4000*H177),0))),4),0)</f>
        <v>0</v>
      </c>
      <c r="S177" s="47"/>
      <c r="T177" s="134">
        <f t="shared" ca="1" si="36"/>
        <v>0</v>
      </c>
    </row>
    <row r="178" spans="1:20" ht="24" customHeight="1">
      <c r="A178" s="8"/>
      <c r="B178" s="61" t="str">
        <f t="array" aca="1" ref="B178" ca="1">IFERROR(INDEX('Summary '!$B$16:$B$35,SMALL(IF('Summary '!$O$16:$O$35&gt;0,ROW('Summary '!$B$16:$B$35)-ROW('Summary '!B$16)+1),ROWS('Summary '!B$2:'Summary '!B7))),"")</f>
        <v/>
      </c>
      <c r="C178" s="61" t="str">
        <f t="array" aca="1" ref="C178" ca="1">IFERROR(INDEX('Summary '!$C$16:$C$35,SMALL(IF('Summary '!$O$16:$O$35&gt;0,ROW('Summary '!$C$16:$C$35)-ROW('Summary '!C$16)+1),ROWS('Summary '!C$2:'Summary '!C7))),"")</f>
        <v/>
      </c>
      <c r="D178" s="61" t="str">
        <f t="array" aca="1" ref="D178" ca="1">IFERROR(INDEX('Summary '!$D$16:$D$35,SMALL(IF('Summary '!$O$16:$O$35&gt;0,ROW('Summary '!$D$16:$D$35)-ROW('Summary '!D$16)+1),ROWS('Summary '!D$2:'Summary '!D7))),"")</f>
        <v/>
      </c>
      <c r="E178" s="60" t="str">
        <f t="array" aca="1" ref="E178" ca="1">IFERROR(INDEX('Summary '!$E$16:$E$35,SMALL(IF('Summary '!$O$16:$O$35&gt;0,ROW('Summary '!$E$16:$E$35)-ROW('Summary '!E$16)+1),ROWS('Summary '!D$2:'Summary '!D7))),"")</f>
        <v/>
      </c>
      <c r="F178" s="62" t="str">
        <f t="array" aca="1" ref="F178" ca="1">IFERROR(INDEX('Summary '!$F$16:$F$35,SMALL(IF('Summary '!$O$16:$O$35&gt;0,ROW('Summary '!$F$16:$F$35)-ROW('Summary '!F$16)+1),ROWS('Summary '!F$2:'Summary '!F7))),"")</f>
        <v/>
      </c>
      <c r="G178" s="131" t="str">
        <f ca="1">IF(LEN(H178)&gt;0,'Summary '!$J$3,"")</f>
        <v/>
      </c>
      <c r="H178" s="63" t="str">
        <f t="array" aca="1" ref="H178" ca="1">IFERROR(INDEX('Summary '!$O$16:$O$35,SMALL(IF('Summary '!$O$16:$O$35&gt;0,ROW('Summary '!$O$16:$O$35)-ROW('Summary '!O$16)+1),ROWS('Summary '!M$2:'Summary '!M7))),"")</f>
        <v/>
      </c>
      <c r="I178" s="182" t="str">
        <f t="array" aca="1" ref="I178" ca="1">IFERROR(INDEX('Summary '!$G$16:$G$35,SMALL(IF('Summary '!$O$16:$O$35&gt;0,ROW('Summary '!$G$16:$G$35)-ROW('Summary '!G$16)+1),ROWS('Summary '!G$2:'Summary '!G7))),"")</f>
        <v/>
      </c>
      <c r="J178" s="182" t="str">
        <f t="array" aca="1" ref="J178" ca="1">IFERROR(INDEX('Summary '!$H$16:$H$35,SMALL(IF('Summary '!$O$16:$O$35&gt;0,ROW('Summary '!$H$16:$H$35)-ROW('Summary '!H$16)+1),ROWS('Summary '!H$2:'Summary '!H7))),"")</f>
        <v/>
      </c>
      <c r="K178" s="45"/>
      <c r="L178" s="293"/>
      <c r="M178" s="294"/>
      <c r="N178" s="221"/>
      <c r="O178" s="184" t="str">
        <f ca="1">IF(LEN(H178)&gt;0,IF(ISBLANK(N178),ROUND(IFERROR(VLOOKUP(I178,Stipends!$A$3:$B$17,2,)*H178,10000*H178),4),ROUND(N178,2)),"")</f>
        <v/>
      </c>
      <c r="P178" s="133" t="str">
        <f t="shared" ca="1" si="35"/>
        <v/>
      </c>
      <c r="Q178" s="134">
        <f ca="1">IFERROR(ROUND(IF(G178="Standard",VLOOKUP(I178,Stipends!$A$3:$F$13,4,FALSE),VLOOKUP(I178,Stipends!$A$3:$F$13,6,FALSE))*H178+S178,4),0)</f>
        <v>0</v>
      </c>
      <c r="R178" s="134">
        <f ca="1">IFERROR(ROUND(IF(G178="Standard",VLOOKUP(I178,Stipends!$A$3:$F$13,3,FALSE),VLOOKUP(I178,Stipends!$A$3:$F$13,5,FALSE))*H178+(IF(K178="Industry Co-Funded (AB)",(3000*H178),IF(K178="Industry Co-Funded (QC)",(4000*H178),0))),4),0)</f>
        <v>0</v>
      </c>
      <c r="S178" s="47"/>
      <c r="T178" s="134">
        <f t="shared" ca="1" si="36"/>
        <v>0</v>
      </c>
    </row>
    <row r="179" spans="1:20" ht="24" customHeight="1">
      <c r="A179" s="8"/>
      <c r="B179" s="61" t="str">
        <f t="array" aca="1" ref="B179" ca="1">IFERROR(INDEX('Summary '!$B$16:$B$35,SMALL(IF('Summary '!$O$16:$O$35&gt;0,ROW('Summary '!$B$16:$B$35)-ROW('Summary '!B$16)+1),ROWS('Summary '!B$2:'Summary '!B8))),"")</f>
        <v/>
      </c>
      <c r="C179" s="61" t="str">
        <f t="array" aca="1" ref="C179" ca="1">IFERROR(INDEX('Summary '!$C$16:$C$35,SMALL(IF('Summary '!$O$16:$O$35&gt;0,ROW('Summary '!$C$16:$C$35)-ROW('Summary '!C$16)+1),ROWS('Summary '!C$2:'Summary '!C8))),"")</f>
        <v/>
      </c>
      <c r="D179" s="61" t="str">
        <f t="array" aca="1" ref="D179" ca="1">IFERROR(INDEX('Summary '!$D$16:$D$35,SMALL(IF('Summary '!$O$16:$O$35&gt;0,ROW('Summary '!$D$16:$D$35)-ROW('Summary '!D$16)+1),ROWS('Summary '!D$2:'Summary '!D8))),"")</f>
        <v/>
      </c>
      <c r="E179" s="60" t="str">
        <f t="array" aca="1" ref="E179" ca="1">IFERROR(INDEX('Summary '!$E$16:$E$35,SMALL(IF('Summary '!$O$16:$O$35&gt;0,ROW('Summary '!$E$16:$E$35)-ROW('Summary '!E$16)+1),ROWS('Summary '!D$2:'Summary '!D8))),"")</f>
        <v/>
      </c>
      <c r="F179" s="62" t="str">
        <f t="array" aca="1" ref="F179" ca="1">IFERROR(INDEX('Summary '!$F$16:$F$35,SMALL(IF('Summary '!$O$16:$O$35&gt;0,ROW('Summary '!$F$16:$F$35)-ROW('Summary '!F$16)+1),ROWS('Summary '!F$2:'Summary '!F8))),"")</f>
        <v/>
      </c>
      <c r="G179" s="131" t="str">
        <f ca="1">IF(LEN(H179)&gt;0,'Summary '!$J$3,"")</f>
        <v/>
      </c>
      <c r="H179" s="63" t="str">
        <f t="array" aca="1" ref="H179" ca="1">IFERROR(INDEX('Summary '!$O$16:$O$35,SMALL(IF('Summary '!$O$16:$O$35&gt;0,ROW('Summary '!$O$16:$O$35)-ROW('Summary '!O$16)+1),ROWS('Summary '!M$2:'Summary '!M8))),"")</f>
        <v/>
      </c>
      <c r="I179" s="182" t="str">
        <f t="array" aca="1" ref="I179" ca="1">IFERROR(INDEX('Summary '!$G$16:$G$35,SMALL(IF('Summary '!$O$16:$O$35&gt;0,ROW('Summary '!$G$16:$G$35)-ROW('Summary '!G$16)+1),ROWS('Summary '!G$2:'Summary '!G8))),"")</f>
        <v/>
      </c>
      <c r="J179" s="182" t="str">
        <f t="array" aca="1" ref="J179" ca="1">IFERROR(INDEX('Summary '!$H$16:$H$35,SMALL(IF('Summary '!$O$16:$O$35&gt;0,ROW('Summary '!$H$16:$H$35)-ROW('Summary '!H$16)+1),ROWS('Summary '!H$2:'Summary '!H8))),"")</f>
        <v/>
      </c>
      <c r="K179" s="45"/>
      <c r="L179" s="293"/>
      <c r="M179" s="294"/>
      <c r="N179" s="221"/>
      <c r="O179" s="184" t="str">
        <f ca="1">IF(LEN(H179)&gt;0,IF(ISBLANK(N179),ROUND(IFERROR(VLOOKUP(I179,Stipends!$A$3:$B$17,2,)*H179,10000*H179),4),ROUND(N179,2)),"")</f>
        <v/>
      </c>
      <c r="P179" s="133" t="str">
        <f t="shared" ca="1" si="35"/>
        <v/>
      </c>
      <c r="Q179" s="134">
        <f ca="1">IFERROR(ROUND(IF(G179="Standard",VLOOKUP(I179,Stipends!$A$3:$F$13,4,FALSE),VLOOKUP(I179,Stipends!$A$3:$F$13,6,FALSE))*H179+S179,4),0)</f>
        <v>0</v>
      </c>
      <c r="R179" s="134">
        <f ca="1">IFERROR(ROUND(IF(G179="Standard",VLOOKUP(I179,Stipends!$A$3:$F$13,3,FALSE),VLOOKUP(I179,Stipends!$A$3:$F$13,5,FALSE))*H179+(IF(K179="Industry Co-Funded (AB)",(3000*H179),IF(K179="Industry Co-Funded (QC)",(4000*H179),0))),4),0)</f>
        <v>0</v>
      </c>
      <c r="S179" s="47"/>
      <c r="T179" s="134">
        <f t="shared" ca="1" si="36"/>
        <v>0</v>
      </c>
    </row>
    <row r="180" spans="1:20" ht="24" customHeight="1">
      <c r="A180" s="8"/>
      <c r="B180" s="61" t="str">
        <f t="array" aca="1" ref="B180" ca="1">IFERROR(INDEX('Summary '!$B$16:$B$35,SMALL(IF('Summary '!$O$16:$O$35&gt;0,ROW('Summary '!$B$16:$B$35)-ROW('Summary '!B$16)+1),ROWS('Summary '!B$2:'Summary '!B9))),"")</f>
        <v/>
      </c>
      <c r="C180" s="61" t="str">
        <f t="array" aca="1" ref="C180" ca="1">IFERROR(INDEX('Summary '!$C$16:$C$35,SMALL(IF('Summary '!$O$16:$O$35&gt;0,ROW('Summary '!$C$16:$C$35)-ROW('Summary '!C$16)+1),ROWS('Summary '!C$2:'Summary '!C9))),"")</f>
        <v/>
      </c>
      <c r="D180" s="61" t="str">
        <f t="array" aca="1" ref="D180" ca="1">IFERROR(INDEX('Summary '!$D$16:$D$35,SMALL(IF('Summary '!$O$16:$O$35&gt;0,ROW('Summary '!$D$16:$D$35)-ROW('Summary '!D$16)+1),ROWS('Summary '!D$2:'Summary '!D9))),"")</f>
        <v/>
      </c>
      <c r="E180" s="60" t="str">
        <f t="array" aca="1" ref="E180" ca="1">IFERROR(INDEX('Summary '!$E$16:$E$35,SMALL(IF('Summary '!$O$16:$O$35&gt;0,ROW('Summary '!$E$16:$E$35)-ROW('Summary '!E$16)+1),ROWS('Summary '!D$2:'Summary '!D9))),"")</f>
        <v/>
      </c>
      <c r="F180" s="62" t="str">
        <f t="array" aca="1" ref="F180" ca="1">IFERROR(INDEX('Summary '!$F$16:$F$35,SMALL(IF('Summary '!$O$16:$O$35&gt;0,ROW('Summary '!$F$16:$F$35)-ROW('Summary '!F$16)+1),ROWS('Summary '!F$2:'Summary '!F9))),"")</f>
        <v/>
      </c>
      <c r="G180" s="131" t="str">
        <f ca="1">IF(LEN(H180)&gt;0,'Summary '!$J$3,"")</f>
        <v/>
      </c>
      <c r="H180" s="63" t="str">
        <f t="array" aca="1" ref="H180" ca="1">IFERROR(INDEX('Summary '!$O$16:$O$35,SMALL(IF('Summary '!$O$16:$O$35&gt;0,ROW('Summary '!$O$16:$O$35)-ROW('Summary '!O$16)+1),ROWS('Summary '!M$2:'Summary '!M9))),"")</f>
        <v/>
      </c>
      <c r="I180" s="182" t="str">
        <f t="array" aca="1" ref="I180" ca="1">IFERROR(INDEX('Summary '!$G$16:$G$35,SMALL(IF('Summary '!$O$16:$O$35&gt;0,ROW('Summary '!$G$16:$G$35)-ROW('Summary '!G$16)+1),ROWS('Summary '!G$2:'Summary '!G9))),"")</f>
        <v/>
      </c>
      <c r="J180" s="182" t="str">
        <f t="array" aca="1" ref="J180" ca="1">IFERROR(INDEX('Summary '!$H$16:$H$35,SMALL(IF('Summary '!$O$16:$O$35&gt;0,ROW('Summary '!$H$16:$H$35)-ROW('Summary '!H$16)+1),ROWS('Summary '!H$2:'Summary '!H9))),"")</f>
        <v/>
      </c>
      <c r="K180" s="45"/>
      <c r="L180" s="293"/>
      <c r="M180" s="294"/>
      <c r="N180" s="221"/>
      <c r="O180" s="184" t="str">
        <f ca="1">IF(LEN(H180)&gt;0,IF(ISBLANK(N180),ROUND(IFERROR(VLOOKUP(I180,Stipends!$A$3:$B$17,2,)*H180,10000*H180),4),ROUND(N180,2)),"")</f>
        <v/>
      </c>
      <c r="P180" s="133" t="str">
        <f t="shared" ca="1" si="35"/>
        <v/>
      </c>
      <c r="Q180" s="134">
        <f ca="1">IFERROR(ROUND(IF(G180="Standard",VLOOKUP(I180,Stipends!$A$3:$F$13,4,FALSE),VLOOKUP(I180,Stipends!$A$3:$F$13,6,FALSE))*H180+S180,4),0)</f>
        <v>0</v>
      </c>
      <c r="R180" s="134">
        <f ca="1">IFERROR(ROUND(IF(G180="Standard",VLOOKUP(I180,Stipends!$A$3:$F$13,3,FALSE),VLOOKUP(I180,Stipends!$A$3:$F$13,5,FALSE))*H180+(IF(K180="Industry Co-Funded (AB)",(3000*H180),IF(K180="Industry Co-Funded (QC)",(4000*H180),0))),4),0)</f>
        <v>0</v>
      </c>
      <c r="S180" s="47"/>
      <c r="T180" s="134">
        <f t="shared" ca="1" si="36"/>
        <v>0</v>
      </c>
    </row>
    <row r="181" spans="1:20" ht="24" customHeight="1">
      <c r="A181" s="8"/>
      <c r="B181" s="61" t="str">
        <f t="array" aca="1" ref="B181" ca="1">IFERROR(INDEX('Summary '!$B$16:$B$35,SMALL(IF('Summary '!$O$16:$O$35&gt;0,ROW('Summary '!$B$16:$B$35)-ROW('Summary '!B$16)+1),ROWS('Summary '!B$2:'Summary '!B10))),"")</f>
        <v/>
      </c>
      <c r="C181" s="61" t="str">
        <f t="array" aca="1" ref="C181" ca="1">IFERROR(INDEX('Summary '!$C$16:$C$35,SMALL(IF('Summary '!$O$16:$O$35&gt;0,ROW('Summary '!$C$16:$C$35)-ROW('Summary '!C$16)+1),ROWS('Summary '!C$2:'Summary '!C10))),"")</f>
        <v/>
      </c>
      <c r="D181" s="61" t="str">
        <f t="array" aca="1" ref="D181" ca="1">IFERROR(INDEX('Summary '!$D$16:$D$35,SMALL(IF('Summary '!$O$16:$O$35&gt;0,ROW('Summary '!$D$16:$D$35)-ROW('Summary '!D$16)+1),ROWS('Summary '!D$2:'Summary '!D10))),"")</f>
        <v/>
      </c>
      <c r="E181" s="60" t="str">
        <f t="array" aca="1" ref="E181" ca="1">IFERROR(INDEX('Summary '!$E$16:$E$35,SMALL(IF('Summary '!$O$16:$O$35&gt;0,ROW('Summary '!$E$16:$E$35)-ROW('Summary '!E$16)+1),ROWS('Summary '!D$2:'Summary '!D10))),"")</f>
        <v/>
      </c>
      <c r="F181" s="62" t="str">
        <f t="array" aca="1" ref="F181" ca="1">IFERROR(INDEX('Summary '!$F$16:$F$35,SMALL(IF('Summary '!$O$16:$O$35&gt;0,ROW('Summary '!$F$16:$F$35)-ROW('Summary '!F$16)+1),ROWS('Summary '!F$2:'Summary '!F10))),"")</f>
        <v/>
      </c>
      <c r="G181" s="131" t="str">
        <f ca="1">IF(LEN(H181)&gt;0,'Summary '!$J$3,"")</f>
        <v/>
      </c>
      <c r="H181" s="63" t="str">
        <f t="array" aca="1" ref="H181" ca="1">IFERROR(INDEX('Summary '!$O$16:$O$35,SMALL(IF('Summary '!$O$16:$O$35&gt;0,ROW('Summary '!$O$16:$O$35)-ROW('Summary '!O$16)+1),ROWS('Summary '!M$2:'Summary '!M10))),"")</f>
        <v/>
      </c>
      <c r="I181" s="182" t="str">
        <f t="array" aca="1" ref="I181" ca="1">IFERROR(INDEX('Summary '!$G$16:$G$35,SMALL(IF('Summary '!$O$16:$O$35&gt;0,ROW('Summary '!$G$16:$G$35)-ROW('Summary '!G$16)+1),ROWS('Summary '!G$2:'Summary '!G10))),"")</f>
        <v/>
      </c>
      <c r="J181" s="182" t="str">
        <f t="array" aca="1" ref="J181" ca="1">IFERROR(INDEX('Summary '!$H$16:$H$35,SMALL(IF('Summary '!$O$16:$O$35&gt;0,ROW('Summary '!$H$16:$H$35)-ROW('Summary '!H$16)+1),ROWS('Summary '!H$2:'Summary '!H10))),"")</f>
        <v/>
      </c>
      <c r="K181" s="45"/>
      <c r="L181" s="293"/>
      <c r="M181" s="294"/>
      <c r="N181" s="221"/>
      <c r="O181" s="184" t="str">
        <f ca="1">IF(LEN(H181)&gt;0,IF(ISBLANK(N181),ROUND(IFERROR(VLOOKUP(I181,Stipends!$A$3:$B$17,2,)*H181,10000*H181),4),ROUND(N181,2)),"")</f>
        <v/>
      </c>
      <c r="P181" s="133" t="str">
        <f t="shared" ca="1" si="35"/>
        <v/>
      </c>
      <c r="Q181" s="134">
        <f ca="1">IFERROR(ROUND(IF(G181="Standard",VLOOKUP(I181,Stipends!$A$3:$F$13,4,FALSE),VLOOKUP(I181,Stipends!$A$3:$F$13,6,FALSE))*H181+S181,4),0)</f>
        <v>0</v>
      </c>
      <c r="R181" s="134">
        <f ca="1">IFERROR(ROUND(IF(G181="Standard",VLOOKUP(I181,Stipends!$A$3:$F$13,3,FALSE),VLOOKUP(I181,Stipends!$A$3:$F$13,5,FALSE))*H181+(IF(K181="Industry Co-Funded (AB)",(3000*H181),IF(K181="Industry Co-Funded (QC)",(4000*H181),0))),4),0)</f>
        <v>0</v>
      </c>
      <c r="S181" s="47"/>
      <c r="T181" s="134">
        <f t="shared" ca="1" si="36"/>
        <v>0</v>
      </c>
    </row>
    <row r="182" spans="1:20" ht="24" customHeight="1">
      <c r="A182" s="8"/>
      <c r="B182" s="61" t="str">
        <f t="array" aca="1" ref="B182" ca="1">IFERROR(INDEX('Summary '!$B$16:$B$35,SMALL(IF('Summary '!$O$16:$O$35&gt;0,ROW('Summary '!$B$16:$B$35)-ROW('Summary '!B$16)+1),ROWS('Summary '!B$2:'Summary '!B11))),"")</f>
        <v/>
      </c>
      <c r="C182" s="61" t="str">
        <f t="array" aca="1" ref="C182" ca="1">IFERROR(INDEX('Summary '!$C$16:$C$35,SMALL(IF('Summary '!$O$16:$O$35&gt;0,ROW('Summary '!$C$16:$C$35)-ROW('Summary '!C$16)+1),ROWS('Summary '!C$2:'Summary '!C11))),"")</f>
        <v/>
      </c>
      <c r="D182" s="61" t="str">
        <f t="array" aca="1" ref="D182" ca="1">IFERROR(INDEX('Summary '!$D$16:$D$35,SMALL(IF('Summary '!$O$16:$O$35&gt;0,ROW('Summary '!$D$16:$D$35)-ROW('Summary '!D$16)+1),ROWS('Summary '!D$2:'Summary '!D11))),"")</f>
        <v/>
      </c>
      <c r="E182" s="60" t="str">
        <f t="array" aca="1" ref="E182" ca="1">IFERROR(INDEX('Summary '!$E$16:$E$35,SMALL(IF('Summary '!$O$16:$O$35&gt;0,ROW('Summary '!$E$16:$E$35)-ROW('Summary '!E$16)+1),ROWS('Summary '!D$2:'Summary '!D11))),"")</f>
        <v/>
      </c>
      <c r="F182" s="62" t="str">
        <f t="array" aca="1" ref="F182" ca="1">IFERROR(INDEX('Summary '!$F$16:$F$35,SMALL(IF('Summary '!$O$16:$O$35&gt;0,ROW('Summary '!$F$16:$F$35)-ROW('Summary '!F$16)+1),ROWS('Summary '!F$2:'Summary '!F11))),"")</f>
        <v/>
      </c>
      <c r="G182" s="131" t="str">
        <f ca="1">IF(LEN(H182)&gt;0,'Summary '!$J$3,"")</f>
        <v/>
      </c>
      <c r="H182" s="63" t="str">
        <f t="array" aca="1" ref="H182" ca="1">IFERROR(INDEX('Summary '!$O$16:$O$35,SMALL(IF('Summary '!$O$16:$O$35&gt;0,ROW('Summary '!$O$16:$O$35)-ROW('Summary '!O$16)+1),ROWS('Summary '!M$2:'Summary '!M11))),"")</f>
        <v/>
      </c>
      <c r="I182" s="182" t="str">
        <f t="array" aca="1" ref="I182" ca="1">IFERROR(INDEX('Summary '!$G$16:$G$35,SMALL(IF('Summary '!$O$16:$O$35&gt;0,ROW('Summary '!$G$16:$G$35)-ROW('Summary '!G$16)+1),ROWS('Summary '!G$2:'Summary '!G11))),"")</f>
        <v/>
      </c>
      <c r="J182" s="182" t="str">
        <f t="array" aca="1" ref="J182" ca="1">IFERROR(INDEX('Summary '!$H$16:$H$35,SMALL(IF('Summary '!$O$16:$O$35&gt;0,ROW('Summary '!$H$16:$H$35)-ROW('Summary '!H$16)+1),ROWS('Summary '!H$2:'Summary '!H11))),"")</f>
        <v/>
      </c>
      <c r="K182" s="45"/>
      <c r="L182" s="293"/>
      <c r="M182" s="294"/>
      <c r="N182" s="221"/>
      <c r="O182" s="184" t="str">
        <f ca="1">IF(LEN(H182)&gt;0,IF(ISBLANK(N182),ROUND(IFERROR(VLOOKUP(I182,Stipends!$A$3:$B$17,2,)*H182,10000*H182),4),ROUND(N182,2)),"")</f>
        <v/>
      </c>
      <c r="P182" s="133" t="str">
        <f t="shared" ca="1" si="35"/>
        <v/>
      </c>
      <c r="Q182" s="134">
        <f ca="1">IFERROR(ROUND(IF(G182="Standard",VLOOKUP(I182,Stipends!$A$3:$F$13,4,FALSE),VLOOKUP(I182,Stipends!$A$3:$F$13,6,FALSE))*H182+S182,4),0)</f>
        <v>0</v>
      </c>
      <c r="R182" s="134">
        <f ca="1">IFERROR(ROUND(IF(G182="Standard",VLOOKUP(I182,Stipends!$A$3:$F$13,3,FALSE),VLOOKUP(I182,Stipends!$A$3:$F$13,5,FALSE))*H182+(IF(K182="Industry Co-Funded (AB)",(3000*H182),IF(K182="Industry Co-Funded (QC)",(4000*H182),0))),4),0)</f>
        <v>0</v>
      </c>
      <c r="S182" s="47"/>
      <c r="T182" s="134">
        <f t="shared" ca="1" si="36"/>
        <v>0</v>
      </c>
    </row>
    <row r="183" spans="1:20" ht="24" customHeight="1">
      <c r="A183" s="8"/>
      <c r="B183" s="61" t="str">
        <f t="array" aca="1" ref="B183" ca="1">IFERROR(INDEX('Summary '!$B$16:$B$35,SMALL(IF('Summary '!$O$16:$O$35&gt;0,ROW('Summary '!$B$16:$B$35)-ROW('Summary '!B$16)+1),ROWS('Summary '!B$2:'Summary '!B12))),"")</f>
        <v/>
      </c>
      <c r="C183" s="61" t="str">
        <f t="array" aca="1" ref="C183" ca="1">IFERROR(INDEX('Summary '!$C$16:$C$35,SMALL(IF('Summary '!$O$16:$O$35&gt;0,ROW('Summary '!$C$16:$C$35)-ROW('Summary '!C$16)+1),ROWS('Summary '!C$2:'Summary '!C12))),"")</f>
        <v/>
      </c>
      <c r="D183" s="61" t="str">
        <f t="array" aca="1" ref="D183" ca="1">IFERROR(INDEX('Summary '!$D$16:$D$35,SMALL(IF('Summary '!$O$16:$O$35&gt;0,ROW('Summary '!$D$16:$D$35)-ROW('Summary '!D$16)+1),ROWS('Summary '!D$2:'Summary '!D12))),"")</f>
        <v/>
      </c>
      <c r="E183" s="60" t="str">
        <f t="array" aca="1" ref="E183" ca="1">IFERROR(INDEX('Summary '!$E$16:$E$35,SMALL(IF('Summary '!$O$16:$O$35&gt;0,ROW('Summary '!$E$16:$E$35)-ROW('Summary '!E$16)+1),ROWS('Summary '!D$2:'Summary '!D12))),"")</f>
        <v/>
      </c>
      <c r="F183" s="62" t="str">
        <f t="array" aca="1" ref="F183" ca="1">IFERROR(INDEX('Summary '!$F$16:$F$35,SMALL(IF('Summary '!$O$16:$O$35&gt;0,ROW('Summary '!$F$16:$F$35)-ROW('Summary '!F$16)+1),ROWS('Summary '!F$2:'Summary '!F12))),"")</f>
        <v/>
      </c>
      <c r="G183" s="131" t="str">
        <f ca="1">IF(LEN(H183)&gt;0,'Summary '!$J$3,"")</f>
        <v/>
      </c>
      <c r="H183" s="63" t="str">
        <f t="array" aca="1" ref="H183" ca="1">IFERROR(INDEX('Summary '!$O$16:$O$35,SMALL(IF('Summary '!$O$16:$O$35&gt;0,ROW('Summary '!$O$16:$O$35)-ROW('Summary '!O$16)+1),ROWS('Summary '!M$2:'Summary '!M12))),"")</f>
        <v/>
      </c>
      <c r="I183" s="182" t="str">
        <f t="array" aca="1" ref="I183" ca="1">IFERROR(INDEX('Summary '!$G$16:$G$35,SMALL(IF('Summary '!$O$16:$O$35&gt;0,ROW('Summary '!$G$16:$G$35)-ROW('Summary '!G$16)+1),ROWS('Summary '!G$2:'Summary '!G12))),"")</f>
        <v/>
      </c>
      <c r="J183" s="182" t="str">
        <f t="array" aca="1" ref="J183" ca="1">IFERROR(INDEX('Summary '!$H$16:$H$35,SMALL(IF('Summary '!$O$16:$O$35&gt;0,ROW('Summary '!$H$16:$H$35)-ROW('Summary '!H$16)+1),ROWS('Summary '!H$2:'Summary '!H12))),"")</f>
        <v/>
      </c>
      <c r="K183" s="45"/>
      <c r="L183" s="293"/>
      <c r="M183" s="294"/>
      <c r="N183" s="221"/>
      <c r="O183" s="184" t="str">
        <f ca="1">IF(LEN(H183)&gt;0,IF(ISBLANK(N183),ROUND(IFERROR(VLOOKUP(I183,Stipends!$A$3:$B$17,2,)*H183,10000*H183),4),ROUND(N183,2)),"")</f>
        <v/>
      </c>
      <c r="P183" s="133" t="str">
        <f t="shared" ca="1" si="35"/>
        <v/>
      </c>
      <c r="Q183" s="134">
        <f ca="1">IFERROR(ROUND(IF(G183="Standard",VLOOKUP(I183,Stipends!$A$3:$F$13,4,FALSE),VLOOKUP(I183,Stipends!$A$3:$F$13,6,FALSE))*H183+S183,4),0)</f>
        <v>0</v>
      </c>
      <c r="R183" s="134">
        <f ca="1">IFERROR(ROUND(IF(G183="Standard",VLOOKUP(I183,Stipends!$A$3:$F$13,3,FALSE),VLOOKUP(I183,Stipends!$A$3:$F$13,5,FALSE))*H183+(IF(K183="Industry Co-Funded (AB)",(3000*H183),IF(K183="Industry Co-Funded (QC)",(4000*H183),0))),4),0)</f>
        <v>0</v>
      </c>
      <c r="S183" s="47"/>
      <c r="T183" s="134">
        <f t="shared" ca="1" si="36"/>
        <v>0</v>
      </c>
    </row>
    <row r="184" spans="1:20" ht="24" customHeight="1">
      <c r="A184" s="8"/>
      <c r="B184" s="61" t="str">
        <f t="array" aca="1" ref="B184" ca="1">IFERROR(INDEX('Summary '!$B$16:$B$35,SMALL(IF('Summary '!$O$16:$O$35&gt;0,ROW('Summary '!$B$16:$B$35)-ROW('Summary '!B$16)+1),ROWS('Summary '!B$2:'Summary '!B13))),"")</f>
        <v/>
      </c>
      <c r="C184" s="61" t="str">
        <f t="array" aca="1" ref="C184" ca="1">IFERROR(INDEX('Summary '!$C$16:$C$35,SMALL(IF('Summary '!$O$16:$O$35&gt;0,ROW('Summary '!$C$16:$C$35)-ROW('Summary '!C$16)+1),ROWS('Summary '!C$2:'Summary '!C13))),"")</f>
        <v/>
      </c>
      <c r="D184" s="61" t="str">
        <f t="array" aca="1" ref="D184" ca="1">IFERROR(INDEX('Summary '!$D$16:$D$35,SMALL(IF('Summary '!$O$16:$O$35&gt;0,ROW('Summary '!$D$16:$D$35)-ROW('Summary '!D$16)+1),ROWS('Summary '!D$2:'Summary '!D13))),"")</f>
        <v/>
      </c>
      <c r="E184" s="60" t="str">
        <f t="array" aca="1" ref="E184" ca="1">IFERROR(INDEX('Summary '!$E$16:$E$35,SMALL(IF('Summary '!$O$16:$O$35&gt;0,ROW('Summary '!$E$16:$E$35)-ROW('Summary '!E$16)+1),ROWS('Summary '!D$2:'Summary '!D13))),"")</f>
        <v/>
      </c>
      <c r="F184" s="62" t="str">
        <f t="array" aca="1" ref="F184" ca="1">IFERROR(INDEX('Summary '!$F$16:$F$35,SMALL(IF('Summary '!$O$16:$O$35&gt;0,ROW('Summary '!$F$16:$F$35)-ROW('Summary '!F$16)+1),ROWS('Summary '!F$2:'Summary '!F13))),"")</f>
        <v/>
      </c>
      <c r="G184" s="131" t="str">
        <f ca="1">IF(LEN(H184)&gt;0,'Summary '!$J$3,"")</f>
        <v/>
      </c>
      <c r="H184" s="63" t="str">
        <f t="array" aca="1" ref="H184" ca="1">IFERROR(INDEX('Summary '!$O$16:$O$35,SMALL(IF('Summary '!$O$16:$O$35&gt;0,ROW('Summary '!$O$16:$O$35)-ROW('Summary '!O$16)+1),ROWS('Summary '!M$2:'Summary '!M13))),"")</f>
        <v/>
      </c>
      <c r="I184" s="182" t="str">
        <f t="array" aca="1" ref="I184" ca="1">IFERROR(INDEX('Summary '!$G$16:$G$35,SMALL(IF('Summary '!$O$16:$O$35&gt;0,ROW('Summary '!$G$16:$G$35)-ROW('Summary '!G$16)+1),ROWS('Summary '!G$2:'Summary '!G13))),"")</f>
        <v/>
      </c>
      <c r="J184" s="182" t="str">
        <f t="array" aca="1" ref="J184" ca="1">IFERROR(INDEX('Summary '!$H$16:$H$35,SMALL(IF('Summary '!$O$16:$O$35&gt;0,ROW('Summary '!$H$16:$H$35)-ROW('Summary '!H$16)+1),ROWS('Summary '!H$2:'Summary '!H13))),"")</f>
        <v/>
      </c>
      <c r="K184" s="45"/>
      <c r="L184" s="293"/>
      <c r="M184" s="294"/>
      <c r="N184" s="221"/>
      <c r="O184" s="184" t="str">
        <f ca="1">IF(LEN(H184)&gt;0,IF(ISBLANK(N184),ROUND(IFERROR(VLOOKUP(I184,Stipends!$A$3:$B$17,2,)*H184,10000*H184),4),ROUND(N184,2)),"")</f>
        <v/>
      </c>
      <c r="P184" s="133" t="str">
        <f t="shared" ca="1" si="35"/>
        <v/>
      </c>
      <c r="Q184" s="134">
        <f ca="1">IFERROR(ROUND(IF(G184="Standard",VLOOKUP(I184,Stipends!$A$3:$F$13,4,FALSE),VLOOKUP(I184,Stipends!$A$3:$F$13,6,FALSE))*H184+S184,4),0)</f>
        <v>0</v>
      </c>
      <c r="R184" s="134">
        <f ca="1">IFERROR(ROUND(IF(G184="Standard",VLOOKUP(I184,Stipends!$A$3:$F$13,3,FALSE),VLOOKUP(I184,Stipends!$A$3:$F$13,5,FALSE))*H184+(IF(K184="Industry Co-Funded (AB)",(3000*H184),IF(K184="Industry Co-Funded (QC)",(4000*H184),0))),4),0)</f>
        <v>0</v>
      </c>
      <c r="S184" s="47"/>
      <c r="T184" s="134">
        <f t="shared" ca="1" si="36"/>
        <v>0</v>
      </c>
    </row>
    <row r="185" spans="1:20" ht="24" customHeight="1">
      <c r="A185" s="8"/>
      <c r="B185" s="61" t="str">
        <f t="array" aca="1" ref="B185" ca="1">IFERROR(INDEX('Summary '!$B$16:$B$35,SMALL(IF('Summary '!$O$16:$O$35&gt;0,ROW('Summary '!$B$16:$B$35)-ROW('Summary '!B$16)+1),ROWS('Summary '!B$2:'Summary '!B14))),"")</f>
        <v/>
      </c>
      <c r="C185" s="61" t="str">
        <f t="array" aca="1" ref="C185" ca="1">IFERROR(INDEX('Summary '!$C$16:$C$35,SMALL(IF('Summary '!$O$16:$O$35&gt;0,ROW('Summary '!$C$16:$C$35)-ROW('Summary '!C$16)+1),ROWS('Summary '!C$2:'Summary '!C14))),"")</f>
        <v/>
      </c>
      <c r="D185" s="61" t="str">
        <f t="array" aca="1" ref="D185" ca="1">IFERROR(INDEX('Summary '!$D$16:$D$35,SMALL(IF('Summary '!$O$16:$O$35&gt;0,ROW('Summary '!$D$16:$D$35)-ROW('Summary '!D$16)+1),ROWS('Summary '!D$2:'Summary '!D14))),"")</f>
        <v/>
      </c>
      <c r="E185" s="60" t="str">
        <f t="array" aca="1" ref="E185" ca="1">IFERROR(INDEX('Summary '!$E$16:$E$35,SMALL(IF('Summary '!$O$16:$O$35&gt;0,ROW('Summary '!$E$16:$E$35)-ROW('Summary '!E$16)+1),ROWS('Summary '!D$2:'Summary '!D14))),"")</f>
        <v/>
      </c>
      <c r="F185" s="62" t="str">
        <f t="array" aca="1" ref="F185" ca="1">IFERROR(INDEX('Summary '!$F$16:$F$35,SMALL(IF('Summary '!$O$16:$O$35&gt;0,ROW('Summary '!$F$16:$F$35)-ROW('Summary '!F$16)+1),ROWS('Summary '!F$2:'Summary '!F14))),"")</f>
        <v/>
      </c>
      <c r="G185" s="131" t="str">
        <f ca="1">IF(LEN(H185)&gt;0,'Summary '!$J$3,"")</f>
        <v/>
      </c>
      <c r="H185" s="63" t="str">
        <f t="array" aca="1" ref="H185" ca="1">IFERROR(INDEX('Summary '!$O$16:$O$35,SMALL(IF('Summary '!$O$16:$O$35&gt;0,ROW('Summary '!$O$16:$O$35)-ROW('Summary '!O$16)+1),ROWS('Summary '!M$2:'Summary '!N14))),"")</f>
        <v/>
      </c>
      <c r="I185" s="182" t="str">
        <f t="array" aca="1" ref="I185" ca="1">IFERROR(INDEX('Summary '!$G$16:$G$35,SMALL(IF('Summary '!$O$16:$O$35&gt;0,ROW('Summary '!$G$16:$G$35)-ROW('Summary '!G$16)+1),ROWS('Summary '!G$2:'Summary '!G14))),"")</f>
        <v/>
      </c>
      <c r="J185" s="182" t="str">
        <f t="array" aca="1" ref="J185" ca="1">IFERROR(INDEX('Summary '!$H$16:$H$35,SMALL(IF('Summary '!$O$16:$O$35&gt;0,ROW('Summary '!$H$16:$H$35)-ROW('Summary '!H$16)+1),ROWS('Summary '!H$2:'Summary '!H14))),"")</f>
        <v/>
      </c>
      <c r="K185" s="45"/>
      <c r="L185" s="293"/>
      <c r="M185" s="294"/>
      <c r="N185" s="221"/>
      <c r="O185" s="184" t="str">
        <f ca="1">IF(LEN(H185)&gt;0,IF(ISBLANK(N185),ROUND(IFERROR(VLOOKUP(I185,Stipends!$A$3:$B$17,2,)*H185,10000*H185),4),ROUND(N185,2)),"")</f>
        <v/>
      </c>
      <c r="P185" s="133" t="str">
        <f t="shared" ca="1" si="35"/>
        <v/>
      </c>
      <c r="Q185" s="134">
        <f ca="1">IFERROR(ROUND(IF(G185="Standard",VLOOKUP(I185,Stipends!$A$3:$F$13,4,FALSE),VLOOKUP(I185,Stipends!$A$3:$F$13,6,FALSE))*H185+S185,4),0)</f>
        <v>0</v>
      </c>
      <c r="R185" s="134">
        <f ca="1">IFERROR(ROUND(IF(G185="Standard",VLOOKUP(I185,Stipends!$A$3:$F$13,3,FALSE),VLOOKUP(I185,Stipends!$A$3:$F$13,5,FALSE))*H185+(IF(K185="Industry Co-Funded (AB)",(3000*H185),IF(K185="Industry Co-Funded (QC)",(4000*H185),0))),4),0)</f>
        <v>0</v>
      </c>
      <c r="S185" s="47"/>
      <c r="T185" s="134">
        <f t="shared" ca="1" si="36"/>
        <v>0</v>
      </c>
    </row>
    <row r="186" spans="1:20" ht="24" customHeight="1">
      <c r="A186" s="8"/>
      <c r="B186" s="61" t="str">
        <f t="array" aca="1" ref="B186" ca="1">IFERROR(INDEX('Summary '!$B$16:$B$35,SMALL(IF('Summary '!$O$16:$O$35&gt;0,ROW('Summary '!$B$16:$B$35)-ROW('Summary '!B$16)+1),ROWS('Summary '!B$2:'Summary '!B15))),"")</f>
        <v/>
      </c>
      <c r="C186" s="61" t="str">
        <f t="array" aca="1" ref="C186" ca="1">IFERROR(INDEX('Summary '!$C$16:$C$35,SMALL(IF('Summary '!$O$16:$O$35&gt;0,ROW('Summary '!$C$16:$C$35)-ROW('Summary '!C$16)+1),ROWS('Summary '!C$2:'Summary '!C15))),"")</f>
        <v/>
      </c>
      <c r="D186" s="61" t="str">
        <f t="array" aca="1" ref="D186" ca="1">IFERROR(INDEX('Summary '!$D$16:$D$35,SMALL(IF('Summary '!$O$16:$O$35&gt;0,ROW('Summary '!$D$16:$D$35)-ROW('Summary '!D$16)+1),ROWS('Summary '!D$2:'Summary '!D15))),"")</f>
        <v/>
      </c>
      <c r="E186" s="60" t="str">
        <f t="array" aca="1" ref="E186" ca="1">IFERROR(INDEX('Summary '!$E$16:$E$35,SMALL(IF('Summary '!$O$16:$O$35&gt;0,ROW('Summary '!$E$16:$E$35)-ROW('Summary '!E$16)+1),ROWS('Summary '!D$2:'Summary '!D15))),"")</f>
        <v/>
      </c>
      <c r="F186" s="62" t="str">
        <f t="array" aca="1" ref="F186" ca="1">IFERROR(INDEX('Summary '!$F$16:$F$35,SMALL(IF('Summary '!$O$16:$O$35&gt;0,ROW('Summary '!$F$16:$F$35)-ROW('Summary '!F$16)+1),ROWS('Summary '!F$2:'Summary '!F15))),"")</f>
        <v/>
      </c>
      <c r="G186" s="131" t="str">
        <f ca="1">IF(LEN(H186)&gt;0,'Summary '!$J$3,"")</f>
        <v/>
      </c>
      <c r="H186" s="63" t="str">
        <f t="array" aca="1" ref="H186" ca="1">IFERROR(INDEX('Summary '!$O$16:$O$35,SMALL(IF('Summary '!$O$16:$O$35&gt;0,ROW('Summary '!$O$16:$O$35)-ROW('Summary '!O$16)+1),ROWS('Summary '!M$2:'Summary '!N15))),"")</f>
        <v/>
      </c>
      <c r="I186" s="182" t="str">
        <f t="array" aca="1" ref="I186" ca="1">IFERROR(INDEX('Summary '!$G$16:$G$35,SMALL(IF('Summary '!$O$16:$O$35&gt;0,ROW('Summary '!$G$16:$G$35)-ROW('Summary '!G$16)+1),ROWS('Summary '!G$2:'Summary '!G15))),"")</f>
        <v/>
      </c>
      <c r="J186" s="182" t="str">
        <f t="array" aca="1" ref="J186" ca="1">IFERROR(INDEX('Summary '!$H$16:$H$35,SMALL(IF('Summary '!$O$16:$O$35&gt;0,ROW('Summary '!$H$16:$H$35)-ROW('Summary '!H$16)+1),ROWS('Summary '!H$2:'Summary '!H15))),"")</f>
        <v/>
      </c>
      <c r="K186" s="45"/>
      <c r="L186" s="293"/>
      <c r="M186" s="294"/>
      <c r="N186" s="221"/>
      <c r="O186" s="184" t="str">
        <f ca="1">IF(LEN(H186)&gt;0,IF(ISBLANK(N186),ROUND(IFERROR(VLOOKUP(I186,Stipends!$A$3:$B$17,2,)*H186,10000*H186),4),ROUND(N186,2)),"")</f>
        <v/>
      </c>
      <c r="P186" s="133" t="str">
        <f t="shared" ca="1" si="35"/>
        <v/>
      </c>
      <c r="Q186" s="134">
        <f ca="1">IFERROR(ROUND(IF(G186="Standard",VLOOKUP(I186,Stipends!$A$3:$F$13,4,FALSE),VLOOKUP(I186,Stipends!$A$3:$F$13,6,FALSE))*H186+S186,4),0)</f>
        <v>0</v>
      </c>
      <c r="R186" s="134">
        <f ca="1">IFERROR(ROUND(IF(G186="Standard",VLOOKUP(I186,Stipends!$A$3:$F$13,3,FALSE),VLOOKUP(I186,Stipends!$A$3:$F$13,5,FALSE))*H186+(IF(K186="Industry Co-Funded (AB)",(3000*H186),IF(K186="Industry Co-Funded (QC)",(4000*H186),0))),4),0)</f>
        <v>0</v>
      </c>
      <c r="S186" s="47"/>
      <c r="T186" s="134">
        <f t="shared" ca="1" si="36"/>
        <v>0</v>
      </c>
    </row>
    <row r="187" spans="1:20" ht="24" customHeight="1">
      <c r="A187" s="8"/>
      <c r="B187" s="61" t="str">
        <f t="array" aca="1" ref="B187" ca="1">IFERROR(INDEX('Summary '!$B$16:$B$35,SMALL(IF('Summary '!$O$16:$O$35&gt;0,ROW('Summary '!$B$16:$B$35)-ROW('Summary '!B$16)+1),ROWS('Summary '!B$2:'Summary '!B16))),"")</f>
        <v/>
      </c>
      <c r="C187" s="61" t="str">
        <f t="array" aca="1" ref="C187" ca="1">IFERROR(INDEX('Summary '!$C$16:$C$35,SMALL(IF('Summary '!$O$16:$O$35&gt;0,ROW('Summary '!$C$16:$C$35)-ROW('Summary '!C$16)+1),ROWS('Summary '!C$2:'Summary '!C16))),"")</f>
        <v/>
      </c>
      <c r="D187" s="61" t="str">
        <f t="array" aca="1" ref="D187" ca="1">IFERROR(INDEX('Summary '!$D$16:$D$35,SMALL(IF('Summary '!$O$16:$O$35&gt;0,ROW('Summary '!$D$16:$D$35)-ROW('Summary '!D$16)+1),ROWS('Summary '!D$2:'Summary '!D16))),"")</f>
        <v/>
      </c>
      <c r="E187" s="60" t="str">
        <f t="array" aca="1" ref="E187" ca="1">IFERROR(INDEX('Summary '!$E$16:$E$35,SMALL(IF('Summary '!$O$16:$O$35&gt;0,ROW('Summary '!$E$16:$E$35)-ROW('Summary '!E$16)+1),ROWS('Summary '!D$2:'Summary '!D16))),"")</f>
        <v/>
      </c>
      <c r="F187" s="62" t="str">
        <f t="array" aca="1" ref="F187" ca="1">IFERROR(INDEX('Summary '!$F$16:$F$35,SMALL(IF('Summary '!$O$16:$O$35&gt;0,ROW('Summary '!$F$16:$F$35)-ROW('Summary '!F$16)+1),ROWS('Summary '!F$2:'Summary '!F16))),"")</f>
        <v/>
      </c>
      <c r="G187" s="131" t="str">
        <f ca="1">IF(LEN(H187)&gt;0,'Summary '!$J$3,"")</f>
        <v/>
      </c>
      <c r="H187" s="63" t="str">
        <f t="array" aca="1" ref="H187" ca="1">IFERROR(INDEX('Summary '!$O$16:$O$35,SMALL(IF('Summary '!$O$16:$O$35&gt;0,ROW('Summary '!$O$16:$O$35)-ROW('Summary '!O$16)+1),ROWS('Summary '!M$2:'Summary '!N16))),"")</f>
        <v/>
      </c>
      <c r="I187" s="182" t="str">
        <f t="array" aca="1" ref="I187" ca="1">IFERROR(INDEX('Summary '!$G$16:$G$35,SMALL(IF('Summary '!$O$16:$O$35&gt;0,ROW('Summary '!$G$16:$G$35)-ROW('Summary '!G$16)+1),ROWS('Summary '!G$2:'Summary '!G16))),"")</f>
        <v/>
      </c>
      <c r="J187" s="182" t="str">
        <f t="array" aca="1" ref="J187" ca="1">IFERROR(INDEX('Summary '!$H$16:$H$35,SMALL(IF('Summary '!$O$16:$O$35&gt;0,ROW('Summary '!$H$16:$H$35)-ROW('Summary '!H$16)+1),ROWS('Summary '!H$2:'Summary '!H16))),"")</f>
        <v/>
      </c>
      <c r="K187" s="45"/>
      <c r="L187" s="293"/>
      <c r="M187" s="294"/>
      <c r="N187" s="221"/>
      <c r="O187" s="184" t="str">
        <f ca="1">IF(LEN(H187)&gt;0,IF(ISBLANK(N187),ROUND(IFERROR(VLOOKUP(I187,Stipends!$A$3:$B$17,2,)*H187,10000*H187),4),ROUND(N187,2)),"")</f>
        <v/>
      </c>
      <c r="P187" s="133" t="str">
        <f t="shared" ca="1" si="35"/>
        <v/>
      </c>
      <c r="Q187" s="134">
        <f ca="1">IFERROR(ROUND(IF(G187="Standard",VLOOKUP(I187,Stipends!$A$3:$F$13,4,FALSE),VLOOKUP(I187,Stipends!$A$3:$F$13,6,FALSE))*H187+S187,4),0)</f>
        <v>0</v>
      </c>
      <c r="R187" s="134">
        <f ca="1">IFERROR(ROUND(IF(G187="Standard",VLOOKUP(I187,Stipends!$A$3:$F$13,3,FALSE),VLOOKUP(I187,Stipends!$A$3:$F$13,5,FALSE))*H187+(IF(K187="Industry Co-Funded (AB)",(3000*H187),IF(K187="Industry Co-Funded (QC)",(4000*H187),0))),4),0)</f>
        <v>0</v>
      </c>
      <c r="S187" s="47"/>
      <c r="T187" s="134">
        <f t="shared" ca="1" si="36"/>
        <v>0</v>
      </c>
    </row>
    <row r="188" spans="1:20" ht="24" customHeight="1">
      <c r="A188" s="8"/>
      <c r="B188" s="61" t="str">
        <f t="array" aca="1" ref="B188" ca="1">IFERROR(INDEX('Summary '!$B$16:$B$35,SMALL(IF('Summary '!$O$16:$O$35&gt;0,ROW('Summary '!$B$16:$B$35)-ROW('Summary '!B$16)+1),ROWS('Summary '!B$2:'Summary '!B17))),"")</f>
        <v/>
      </c>
      <c r="C188" s="61" t="str">
        <f t="array" aca="1" ref="C188" ca="1">IFERROR(INDEX('Summary '!$C$16:$C$35,SMALL(IF('Summary '!$O$16:$O$35&gt;0,ROW('Summary '!$C$16:$C$35)-ROW('Summary '!C$16)+1),ROWS('Summary '!C$2:'Summary '!C17))),"")</f>
        <v/>
      </c>
      <c r="D188" s="61" t="str">
        <f t="array" aca="1" ref="D188" ca="1">IFERROR(INDEX('Summary '!$D$16:$D$35,SMALL(IF('Summary '!$O$16:$O$35&gt;0,ROW('Summary '!$D$16:$D$35)-ROW('Summary '!D$16)+1),ROWS('Summary '!D$2:'Summary '!D17))),"")</f>
        <v/>
      </c>
      <c r="E188" s="60" t="str">
        <f t="array" aca="1" ref="E188" ca="1">IFERROR(INDEX('Summary '!$E$16:$E$35,SMALL(IF('Summary '!$O$16:$O$35&gt;0,ROW('Summary '!$E$16:$E$35)-ROW('Summary '!E$16)+1),ROWS('Summary '!D$2:'Summary '!D17))),"")</f>
        <v/>
      </c>
      <c r="F188" s="62" t="str">
        <f t="array" aca="1" ref="F188" ca="1">IFERROR(INDEX('Summary '!$F$16:$F$35,SMALL(IF('Summary '!$O$16:$O$35&gt;0,ROW('Summary '!$F$16:$F$35)-ROW('Summary '!F$16)+1),ROWS('Summary '!F$2:'Summary '!F17))),"")</f>
        <v/>
      </c>
      <c r="G188" s="131" t="str">
        <f ca="1">IF(LEN(H188)&gt;0,'Summary '!$J$3,"")</f>
        <v/>
      </c>
      <c r="H188" s="63" t="str">
        <f t="array" aca="1" ref="H188" ca="1">IFERROR(INDEX('Summary '!$O$16:$O$35,SMALL(IF('Summary '!$O$16:$O$35&gt;0,ROW('Summary '!$O$16:$O$35)-ROW('Summary '!O$16)+1),ROWS('Summary '!M$2:'Summary '!N17))),"")</f>
        <v/>
      </c>
      <c r="I188" s="182" t="str">
        <f t="array" aca="1" ref="I188" ca="1">IFERROR(INDEX('Summary '!$G$16:$G$35,SMALL(IF('Summary '!$O$16:$O$35&gt;0,ROW('Summary '!$G$16:$G$35)-ROW('Summary '!G$16)+1),ROWS('Summary '!G$2:'Summary '!G17))),"")</f>
        <v/>
      </c>
      <c r="J188" s="182" t="str">
        <f t="array" aca="1" ref="J188" ca="1">IFERROR(INDEX('Summary '!$H$16:$H$35,SMALL(IF('Summary '!$O$16:$O$35&gt;0,ROW('Summary '!$H$16:$H$35)-ROW('Summary '!H$16)+1),ROWS('Summary '!H$2:'Summary '!H17))),"")</f>
        <v/>
      </c>
      <c r="K188" s="45"/>
      <c r="L188" s="293"/>
      <c r="M188" s="294"/>
      <c r="N188" s="221"/>
      <c r="O188" s="184" t="str">
        <f ca="1">IF(LEN(H188)&gt;0,IF(ISBLANK(N188),ROUND(IFERROR(VLOOKUP(I188,Stipends!$A$3:$B$17,2,)*H188,10000*H188),4),ROUND(N188,2)),"")</f>
        <v/>
      </c>
      <c r="P188" s="133" t="str">
        <f t="shared" ca="1" si="35"/>
        <v/>
      </c>
      <c r="Q188" s="134">
        <f ca="1">IFERROR(ROUND(IF(G188="Standard",VLOOKUP(I188,Stipends!$A$3:$F$13,4,FALSE),VLOOKUP(I188,Stipends!$A$3:$F$13,6,FALSE))*H188+S188,4),0)</f>
        <v>0</v>
      </c>
      <c r="R188" s="134">
        <f ca="1">IFERROR(ROUND(IF(G188="Standard",VLOOKUP(I188,Stipends!$A$3:$F$13,3,FALSE),VLOOKUP(I188,Stipends!$A$3:$F$13,5,FALSE))*H188+(IF(K188="Industry Co-Funded (AB)",(3000*H188),IF(K188="Industry Co-Funded (QC)",(4000*H188),0))),4),0)</f>
        <v>0</v>
      </c>
      <c r="S188" s="47"/>
      <c r="T188" s="134">
        <f t="shared" ca="1" si="36"/>
        <v>0</v>
      </c>
    </row>
    <row r="189" spans="1:20" ht="24" customHeight="1">
      <c r="A189" s="8"/>
      <c r="B189" s="61" t="str">
        <f t="array" aca="1" ref="B189" ca="1">IFERROR(INDEX('Summary '!$B$16:$B$35,SMALL(IF('Summary '!$O$16:$O$35&gt;0,ROW('Summary '!$B$16:$B$35)-ROW('Summary '!B$16)+1),ROWS('Summary '!B$2:'Summary '!B18))),"")</f>
        <v/>
      </c>
      <c r="C189" s="61" t="str">
        <f t="array" aca="1" ref="C189" ca="1">IFERROR(INDEX('Summary '!$C$16:$C$35,SMALL(IF('Summary '!$O$16:$O$35&gt;0,ROW('Summary '!$C$16:$C$35)-ROW('Summary '!C$16)+1),ROWS('Summary '!C$2:'Summary '!C18))),"")</f>
        <v/>
      </c>
      <c r="D189" s="61" t="str">
        <f t="array" aca="1" ref="D189" ca="1">IFERROR(INDEX('Summary '!$D$16:$D$35,SMALL(IF('Summary '!$O$16:$O$35&gt;0,ROW('Summary '!$D$16:$D$35)-ROW('Summary '!D$16)+1),ROWS('Summary '!D$2:'Summary '!D18))),"")</f>
        <v/>
      </c>
      <c r="E189" s="60" t="str">
        <f t="array" aca="1" ref="E189" ca="1">IFERROR(INDEX('Summary '!$E$16:$E$35,SMALL(IF('Summary '!$O$16:$O$35&gt;0,ROW('Summary '!$E$16:$E$35)-ROW('Summary '!E$16)+1),ROWS('Summary '!D$2:'Summary '!D18))),"")</f>
        <v/>
      </c>
      <c r="F189" s="62" t="str">
        <f t="array" aca="1" ref="F189" ca="1">IFERROR(INDEX('Summary '!$F$16:$F$35,SMALL(IF('Summary '!$O$16:$O$35&gt;0,ROW('Summary '!$F$16:$F$35)-ROW('Summary '!F$16)+1),ROWS('Summary '!F$2:'Summary '!F18))),"")</f>
        <v/>
      </c>
      <c r="G189" s="131" t="str">
        <f ca="1">IF(LEN(H189)&gt;0,'Summary '!$J$3,"")</f>
        <v/>
      </c>
      <c r="H189" s="63" t="str">
        <f t="array" aca="1" ref="H189" ca="1">IFERROR(INDEX('Summary '!$O$16:$O$35,SMALL(IF('Summary '!$O$16:$O$35&gt;0,ROW('Summary '!$O$16:$O$35)-ROW('Summary '!O$16)+1),ROWS('Summary '!M$2:'Summary '!N18))),"")</f>
        <v/>
      </c>
      <c r="I189" s="182" t="str">
        <f t="array" aca="1" ref="I189" ca="1">IFERROR(INDEX('Summary '!$G$16:$G$35,SMALL(IF('Summary '!$O$16:$O$35&gt;0,ROW('Summary '!$G$16:$G$35)-ROW('Summary '!G$16)+1),ROWS('Summary '!G$2:'Summary '!G18))),"")</f>
        <v/>
      </c>
      <c r="J189" s="182" t="str">
        <f t="array" aca="1" ref="J189" ca="1">IFERROR(INDEX('Summary '!$H$16:$H$35,SMALL(IF('Summary '!$O$16:$O$35&gt;0,ROW('Summary '!$H$16:$H$35)-ROW('Summary '!H$16)+1),ROWS('Summary '!H$2:'Summary '!H18))),"")</f>
        <v/>
      </c>
      <c r="K189" s="45"/>
      <c r="L189" s="293"/>
      <c r="M189" s="294"/>
      <c r="N189" s="221"/>
      <c r="O189" s="184" t="str">
        <f ca="1">IF(LEN(H189)&gt;0,IF(ISBLANK(N189),ROUND(IFERROR(VLOOKUP(I189,Stipends!$A$3:$B$17,2,)*H189,10000*H189),4),ROUND(N189,2)),"")</f>
        <v/>
      </c>
      <c r="P189" s="133" t="str">
        <f t="shared" ca="1" si="35"/>
        <v/>
      </c>
      <c r="Q189" s="134">
        <f ca="1">IFERROR(ROUND(IF(G189="Standard",VLOOKUP(I189,Stipends!$A$3:$F$13,4,FALSE),VLOOKUP(I189,Stipends!$A$3:$F$13,6,FALSE))*H189+S189,4),0)</f>
        <v>0</v>
      </c>
      <c r="R189" s="134">
        <f ca="1">IFERROR(ROUND(IF(G189="Standard",VLOOKUP(I189,Stipends!$A$3:$F$13,3,FALSE),VLOOKUP(I189,Stipends!$A$3:$F$13,5,FALSE))*H189+(IF(K189="Industry Co-Funded (AB)",(3000*H189),IF(K189="Industry Co-Funded (QC)",(4000*H189),0))),4),0)</f>
        <v>0</v>
      </c>
      <c r="S189" s="47"/>
      <c r="T189" s="134">
        <f t="shared" ca="1" si="36"/>
        <v>0</v>
      </c>
    </row>
    <row r="190" spans="1:20" ht="24" customHeight="1">
      <c r="A190" s="8"/>
      <c r="B190" s="61" t="str">
        <f t="array" aca="1" ref="B190" ca="1">IFERROR(INDEX('Summary '!$B$16:$B$35,SMALL(IF('Summary '!$O$16:$O$35&gt;0,ROW('Summary '!$B$16:$B$35)-ROW('Summary '!B$16)+1),ROWS('Summary '!B$2:'Summary '!B19))),"")</f>
        <v/>
      </c>
      <c r="C190" s="61" t="str">
        <f t="array" aca="1" ref="C190" ca="1">IFERROR(INDEX('Summary '!$C$16:$C$35,SMALL(IF('Summary '!$O$16:$O$35&gt;0,ROW('Summary '!$C$16:$C$35)-ROW('Summary '!C$16)+1),ROWS('Summary '!C$2:'Summary '!C19))),"")</f>
        <v/>
      </c>
      <c r="D190" s="61" t="str">
        <f t="array" aca="1" ref="D190" ca="1">IFERROR(INDEX('Summary '!$D$16:$D$35,SMALL(IF('Summary '!$O$16:$O$35&gt;0,ROW('Summary '!$D$16:$D$35)-ROW('Summary '!D$16)+1),ROWS('Summary '!D$2:'Summary '!D19))),"")</f>
        <v/>
      </c>
      <c r="E190" s="60" t="str">
        <f t="array" aca="1" ref="E190" ca="1">IFERROR(INDEX('Summary '!$E$16:$E$35,SMALL(IF('Summary '!$O$16:$O$35&gt;0,ROW('Summary '!$E$16:$E$35)-ROW('Summary '!E$16)+1),ROWS('Summary '!D$2:'Summary '!D19))),"")</f>
        <v/>
      </c>
      <c r="F190" s="62" t="str">
        <f t="array" aca="1" ref="F190" ca="1">IFERROR(INDEX('Summary '!$F$16:$F$35,SMALL(IF('Summary '!$O$16:$O$35&gt;0,ROW('Summary '!$F$16:$F$35)-ROW('Summary '!F$16)+1),ROWS('Summary '!F$2:'Summary '!F19))),"")</f>
        <v/>
      </c>
      <c r="G190" s="131" t="str">
        <f ca="1">IF(LEN(H190)&gt;0,'Summary '!$J$3,"")</f>
        <v/>
      </c>
      <c r="H190" s="63" t="str">
        <f t="array" aca="1" ref="H190" ca="1">IFERROR(INDEX('Summary '!$O$16:$O$35,SMALL(IF('Summary '!$O$16:$O$35&gt;0,ROW('Summary '!$O$16:$O$35)-ROW('Summary '!O$16)+1),ROWS('Summary '!M$2:'Summary '!N19))),"")</f>
        <v/>
      </c>
      <c r="I190" s="182" t="str">
        <f t="array" aca="1" ref="I190" ca="1">IFERROR(INDEX('Summary '!$G$16:$G$35,SMALL(IF('Summary '!$O$16:$O$35&gt;0,ROW('Summary '!$G$16:$G$35)-ROW('Summary '!G$16)+1),ROWS('Summary '!G$2:'Summary '!G19))),"")</f>
        <v/>
      </c>
      <c r="J190" s="182" t="str">
        <f t="array" aca="1" ref="J190" ca="1">IFERROR(INDEX('Summary '!$H$16:$H$35,SMALL(IF('Summary '!$O$16:$O$35&gt;0,ROW('Summary '!$H$16:$H$35)-ROW('Summary '!H$16)+1),ROWS('Summary '!H$2:'Summary '!H19))),"")</f>
        <v/>
      </c>
      <c r="K190" s="45"/>
      <c r="L190" s="293"/>
      <c r="M190" s="294"/>
      <c r="N190" s="221"/>
      <c r="O190" s="184" t="str">
        <f ca="1">IF(LEN(H190)&gt;0,IF(ISBLANK(N190),ROUND(IFERROR(VLOOKUP(I190,Stipends!$A$3:$B$17,2,)*H190,10000*H190),4),ROUND(N190,2)),"")</f>
        <v/>
      </c>
      <c r="P190" s="133" t="str">
        <f t="shared" ca="1" si="35"/>
        <v/>
      </c>
      <c r="Q190" s="134">
        <f ca="1">IFERROR(ROUND(IF(G190="Standard",VLOOKUP(I190,Stipends!$A$3:$F$13,4,FALSE),VLOOKUP(I190,Stipends!$A$3:$F$13,6,FALSE))*H190+S190,4),0)</f>
        <v>0</v>
      </c>
      <c r="R190" s="134">
        <f ca="1">IFERROR(ROUND(IF(G190="Standard",VLOOKUP(I190,Stipends!$A$3:$F$13,3,FALSE),VLOOKUP(I190,Stipends!$A$3:$F$13,5,FALSE))*H190+(IF(K190="Industry Co-Funded (AB)",(3000*H190),IF(K190="Industry Co-Funded (QC)",(4000*H190),0))),4),0)</f>
        <v>0</v>
      </c>
      <c r="S190" s="47"/>
      <c r="T190" s="134">
        <f t="shared" ca="1" si="36"/>
        <v>0</v>
      </c>
    </row>
    <row r="191" spans="1:20" ht="24" customHeight="1">
      <c r="A191" s="8"/>
      <c r="B191" s="61" t="str">
        <f t="array" aca="1" ref="B191" ca="1">IFERROR(INDEX('Summary '!$B$16:$B$35,SMALL(IF('Summary '!$O$16:$O$35&gt;0,ROW('Summary '!$B$16:$B$35)-ROW('Summary '!B$16)+1),ROWS('Summary '!B$2:'Summary '!B20))),"")</f>
        <v/>
      </c>
      <c r="C191" s="61" t="str">
        <f t="array" aca="1" ref="C191" ca="1">IFERROR(INDEX('Summary '!$C$16:$C$35,SMALL(IF('Summary '!$O$16:$O$35&gt;0,ROW('Summary '!$C$16:$C$35)-ROW('Summary '!C$16)+1),ROWS('Summary '!C$2:'Summary '!C20))),"")</f>
        <v/>
      </c>
      <c r="D191" s="61" t="str">
        <f t="array" aca="1" ref="D191" ca="1">IFERROR(INDEX('Summary '!$D$16:$D$35,SMALL(IF('Summary '!$O$16:$O$35&gt;0,ROW('Summary '!$D$16:$D$35)-ROW('Summary '!D$16)+1),ROWS('Summary '!D$2:'Summary '!D20))),"")</f>
        <v/>
      </c>
      <c r="E191" s="60" t="str">
        <f t="array" aca="1" ref="E191" ca="1">IFERROR(INDEX('Summary '!$E$16:$E$35,SMALL(IF('Summary '!$O$16:$O$35&gt;0,ROW('Summary '!$E$16:$E$35)-ROW('Summary '!E$16)+1),ROWS('Summary '!D$2:'Summary '!D20))),"")</f>
        <v/>
      </c>
      <c r="F191" s="62" t="str">
        <f t="array" aca="1" ref="F191" ca="1">IFERROR(INDEX('Summary '!$F$16:$F$35,SMALL(IF('Summary '!$O$16:$O$35&gt;0,ROW('Summary '!$F$16:$F$35)-ROW('Summary '!F$16)+1),ROWS('Summary '!F$2:'Summary '!F20))),"")</f>
        <v/>
      </c>
      <c r="G191" s="131" t="str">
        <f ca="1">IF(LEN(H191)&gt;0,'Summary '!$J$3,"")</f>
        <v/>
      </c>
      <c r="H191" s="63" t="str">
        <f t="array" aca="1" ref="H191" ca="1">IFERROR(INDEX('Summary '!$O$16:$O$35,SMALL(IF('Summary '!$O$16:$O$35&gt;0,ROW('Summary '!$O$16:$O$35)-ROW('Summary '!O$16)+1),ROWS('Summary '!M$2:'Summary '!N20))),"")</f>
        <v/>
      </c>
      <c r="I191" s="182" t="str">
        <f t="array" aca="1" ref="I191" ca="1">IFERROR(INDEX('Summary '!$G$16:$G$35,SMALL(IF('Summary '!$O$16:$O$35&gt;0,ROW('Summary '!$G$16:$G$35)-ROW('Summary '!G$16)+1),ROWS('Summary '!G$2:'Summary '!G20))),"")</f>
        <v/>
      </c>
      <c r="J191" s="182" t="str">
        <f t="array" aca="1" ref="J191" ca="1">IFERROR(INDEX('Summary '!$H$16:$H$35,SMALL(IF('Summary '!$O$16:$O$35&gt;0,ROW('Summary '!$H$16:$H$35)-ROW('Summary '!H$16)+1),ROWS('Summary '!H$2:'Summary '!H20))),"")</f>
        <v/>
      </c>
      <c r="K191" s="45"/>
      <c r="L191" s="293"/>
      <c r="M191" s="294"/>
      <c r="N191" s="221"/>
      <c r="O191" s="184" t="str">
        <f ca="1">IF(LEN(H191)&gt;0,IF(ISBLANK(N191),ROUND(IFERROR(VLOOKUP(I191,Stipends!$A$3:$B$17,2,)*H191,10000*H191),4),ROUND(N191,2)),"")</f>
        <v/>
      </c>
      <c r="P191" s="133" t="str">
        <f t="shared" ca="1" si="35"/>
        <v/>
      </c>
      <c r="Q191" s="134">
        <f ca="1">IFERROR(ROUND(IF(G191="Standard",VLOOKUP(I191,Stipends!$A$3:$F$13,4,FALSE),VLOOKUP(I191,Stipends!$A$3:$F$13,6,FALSE))*H191+S191,4),0)</f>
        <v>0</v>
      </c>
      <c r="R191" s="134">
        <f ca="1">IFERROR(ROUND(IF(G191="Standard",VLOOKUP(I191,Stipends!$A$3:$F$13,3,FALSE),VLOOKUP(I191,Stipends!$A$3:$F$13,5,FALSE))*H191+(IF(K191="Industry Co-Funded (AB)",(3000*H191),IF(K191="Industry Co-Funded (QC)",(4000*H191),0))),4),0)</f>
        <v>0</v>
      </c>
      <c r="S191" s="47"/>
      <c r="T191" s="134">
        <f t="shared" ca="1" si="36"/>
        <v>0</v>
      </c>
    </row>
    <row r="192" spans="1:20" ht="24" customHeight="1">
      <c r="A192" s="8"/>
      <c r="B192" s="61" t="str">
        <f t="array" aca="1" ref="B192" ca="1">IFERROR(INDEX('Summary '!$B$16:$B$35,SMALL(IF('Summary '!$O$16:$O$35&gt;0,ROW('Summary '!$B$16:$B$35)-ROW('Summary '!B$16)+1),ROWS('Summary '!B$2:'Summary '!B21))),"")</f>
        <v/>
      </c>
      <c r="C192" s="61" t="str">
        <f t="array" aca="1" ref="C192" ca="1">IFERROR(INDEX('Summary '!$C$16:$C$35,SMALL(IF('Summary '!$O$16:$O$35&gt;0,ROW('Summary '!$C$16:$C$35)-ROW('Summary '!C$16)+1),ROWS('Summary '!C$2:'Summary '!C21))),"")</f>
        <v/>
      </c>
      <c r="D192" s="61" t="str">
        <f t="array" aca="1" ref="D192" ca="1">IFERROR(INDEX('Summary '!$D$16:$D$35,SMALL(IF('Summary '!$O$16:$O$35&gt;0,ROW('Summary '!$D$16:$D$35)-ROW('Summary '!D$16)+1),ROWS('Summary '!D$2:'Summary '!D21))),"")</f>
        <v/>
      </c>
      <c r="E192" s="60" t="str">
        <f t="array" aca="1" ref="E192" ca="1">IFERROR(INDEX('Summary '!$E$16:$E$35,SMALL(IF('Summary '!$O$16:$O$35&gt;0,ROW('Summary '!$E$16:$E$35)-ROW('Summary '!E$16)+1),ROWS('Summary '!D$2:'Summary '!D21))),"")</f>
        <v/>
      </c>
      <c r="F192" s="62" t="str">
        <f t="array" aca="1" ref="F192" ca="1">IFERROR(INDEX('Summary '!$F$16:$F$35,SMALL(IF('Summary '!$O$16:$O$35&gt;0,ROW('Summary '!$F$16:$F$35)-ROW('Summary '!F$16)+1),ROWS('Summary '!F$2:'Summary '!F21))),"")</f>
        <v/>
      </c>
      <c r="G192" s="131" t="str">
        <f ca="1">IF(LEN(H192)&gt;0,'Summary '!$J$3,"")</f>
        <v/>
      </c>
      <c r="H192" s="63" t="str">
        <f t="array" aca="1" ref="H192" ca="1">IFERROR(INDEX('Summary '!$O$16:$O$35,SMALL(IF('Summary '!$O$16:$O$35&gt;0,ROW('Summary '!$O$16:$O$35)-ROW('Summary '!O$16)+1),ROWS('Summary '!M$2:'Summary '!N21))),"")</f>
        <v/>
      </c>
      <c r="I192" s="182" t="str">
        <f t="array" aca="1" ref="I192" ca="1">IFERROR(INDEX('Summary '!$G$16:$G$35,SMALL(IF('Summary '!$O$16:$O$35&gt;0,ROW('Summary '!$G$16:$G$35)-ROW('Summary '!G$16)+1),ROWS('Summary '!G$2:'Summary '!G21))),"")</f>
        <v/>
      </c>
      <c r="J192" s="182" t="str">
        <f t="array" aca="1" ref="J192" ca="1">IFERROR(INDEX('Summary '!$H$16:$H$35,SMALL(IF('Summary '!$O$16:$O$35&gt;0,ROW('Summary '!$H$16:$H$35)-ROW('Summary '!H$16)+1),ROWS('Summary '!H$2:'Summary '!H21))),"")</f>
        <v/>
      </c>
      <c r="K192" s="45"/>
      <c r="L192" s="293"/>
      <c r="M192" s="294"/>
      <c r="N192" s="221"/>
      <c r="O192" s="184" t="str">
        <f ca="1">IF(LEN(H192)&gt;0,IF(ISBLANK(N192),ROUND(IFERROR(VLOOKUP(I192,Stipends!$A$3:$B$17,2,)*H192,10000*H192),4),ROUND(N192,2)),"")</f>
        <v/>
      </c>
      <c r="P192" s="133" t="str">
        <f t="shared" ca="1" si="35"/>
        <v/>
      </c>
      <c r="Q192" s="134">
        <f ca="1">IFERROR(ROUND(IF(G192="Standard",VLOOKUP(I192,Stipends!$A$3:$F$13,4,FALSE),VLOOKUP(I192,Stipends!$A$3:$F$13,6,FALSE))*H192+S192,4),0)</f>
        <v>0</v>
      </c>
      <c r="R192" s="134">
        <f ca="1">IFERROR(ROUND(IF(G192="Standard",VLOOKUP(I192,Stipends!$A$3:$F$13,3,FALSE),VLOOKUP(I192,Stipends!$A$3:$F$13,5,FALSE))*H192+(IF(K192="Industry Co-Funded (AB)",(3000*H192),IF(K192="Industry Co-Funded (QC)",(4000*H192),0))),4),0)</f>
        <v>0</v>
      </c>
      <c r="S192" s="47"/>
      <c r="T192" s="134">
        <f t="shared" ca="1" si="36"/>
        <v>0</v>
      </c>
    </row>
    <row r="193" spans="1:20" ht="24" customHeight="1">
      <c r="A193" s="8"/>
      <c r="B193" s="97" t="s">
        <v>128</v>
      </c>
      <c r="C193" s="98"/>
      <c r="D193" s="98"/>
      <c r="E193" s="98"/>
      <c r="F193" s="98"/>
      <c r="G193" s="98"/>
      <c r="H193" s="88"/>
      <c r="I193" s="98"/>
      <c r="J193" s="98"/>
      <c r="K193" s="98"/>
      <c r="L193" s="98"/>
      <c r="M193" s="110"/>
      <c r="N193" s="111"/>
      <c r="O193" s="59">
        <f t="shared" ref="O193:P193" ca="1" si="37">SUM(O173:O192)</f>
        <v>0</v>
      </c>
      <c r="P193" s="59">
        <f t="shared" ca="1" si="37"/>
        <v>0</v>
      </c>
      <c r="Q193" s="135">
        <f ca="1">ROUND(SUM(Q173:Q192),4)</f>
        <v>0</v>
      </c>
      <c r="R193" s="59">
        <f t="shared" ref="R193:S193" ca="1" si="38">SUM(R173:R192)</f>
        <v>0</v>
      </c>
      <c r="S193" s="59">
        <f t="shared" si="38"/>
        <v>0</v>
      </c>
      <c r="T193" s="135">
        <f ca="1">SUM(T173:T192)</f>
        <v>0</v>
      </c>
    </row>
    <row r="194" spans="1:20" ht="23.25" customHeight="1">
      <c r="A194" s="8"/>
      <c r="B194" s="93"/>
      <c r="C194" s="93"/>
      <c r="D194" s="93"/>
      <c r="E194" s="93"/>
      <c r="F194" s="93"/>
      <c r="G194" s="93"/>
      <c r="H194" s="94"/>
      <c r="I194" s="94"/>
      <c r="J194" s="94"/>
      <c r="K194" s="8"/>
      <c r="L194" s="8"/>
      <c r="M194" s="8"/>
      <c r="N194" s="8"/>
      <c r="O194" s="99"/>
      <c r="P194" s="99"/>
      <c r="Q194" s="99"/>
      <c r="R194" s="100"/>
      <c r="S194" s="48"/>
      <c r="T194" s="99"/>
    </row>
    <row r="195" spans="1:20" ht="23.25" customHeight="1" thickBot="1">
      <c r="A195" s="8"/>
      <c r="B195" s="93"/>
      <c r="C195" s="93"/>
      <c r="D195" s="93"/>
      <c r="E195" s="93"/>
      <c r="F195" s="93"/>
      <c r="G195" s="93"/>
      <c r="H195" s="94"/>
      <c r="I195" s="94"/>
      <c r="J195" s="94"/>
      <c r="K195" s="8"/>
      <c r="L195" s="8"/>
      <c r="M195" s="8"/>
      <c r="N195" s="8"/>
      <c r="O195" s="99"/>
      <c r="P195" s="99"/>
      <c r="Q195" s="99"/>
      <c r="R195" s="100"/>
      <c r="S195" s="48"/>
      <c r="T195" s="99"/>
    </row>
    <row r="196" spans="1:20" ht="23.25" customHeight="1" thickBot="1">
      <c r="A196" s="8"/>
      <c r="B196" s="89" t="str">
        <f>'Summary '!P15</f>
        <v>Year 4</v>
      </c>
      <c r="C196" s="90"/>
      <c r="D196" s="90"/>
      <c r="E196" s="91"/>
      <c r="F196" s="91"/>
      <c r="G196" s="91"/>
      <c r="H196" s="92"/>
      <c r="I196" s="92"/>
      <c r="J196" s="92"/>
      <c r="K196" s="30"/>
      <c r="L196" s="30"/>
      <c r="M196" s="30"/>
      <c r="N196" s="30"/>
      <c r="O196" s="104"/>
      <c r="P196" s="104"/>
      <c r="Q196" s="105"/>
      <c r="R196" s="106"/>
      <c r="S196" s="52"/>
      <c r="T196" s="99"/>
    </row>
    <row r="197" spans="1:20" ht="30" customHeight="1">
      <c r="A197" s="8"/>
      <c r="B197" s="422" t="str">
        <f>B$15</f>
        <v>Intern name</v>
      </c>
      <c r="C197" s="422" t="str">
        <f t="shared" ref="C197:K197" si="39">C$15</f>
        <v>Academic Supervisor / Account Holder</v>
      </c>
      <c r="D197" s="426" t="str">
        <f t="shared" si="39"/>
        <v>Co-Supervisor</v>
      </c>
      <c r="E197" s="422" t="str">
        <f t="shared" si="39"/>
        <v>Academic Institution</v>
      </c>
      <c r="F197" s="426" t="str">
        <f t="shared" si="39"/>
        <v>Partner</v>
      </c>
      <c r="G197" s="426" t="str">
        <f t="shared" si="39"/>
        <v>Funding type</v>
      </c>
      <c r="H197" s="426" t="str">
        <f t="shared" si="39"/>
        <v>Internship Units</v>
      </c>
      <c r="I197" s="424" t="s">
        <v>58</v>
      </c>
      <c r="J197" s="424" t="str">
        <f>$J$15</f>
        <v>Intern Degree</v>
      </c>
      <c r="K197" s="426" t="str">
        <f t="shared" si="39"/>
        <v xml:space="preserve">Co Funding Option (no selection required unless advised) </v>
      </c>
      <c r="L197" s="439" t="str">
        <f>$L$15</f>
        <v>Internship Period (4 to 6 months per unit)</v>
      </c>
      <c r="M197" s="440"/>
      <c r="N197" s="437" t="str">
        <f t="shared" ref="N197:T197" si="40">N$15</f>
        <v>Stipend Overwrite (if more than $10,000 auto)</v>
      </c>
      <c r="O197" s="441" t="str">
        <f t="shared" si="40"/>
        <v>Stipend  
(Auto - min. $10,000 per internship unit)</v>
      </c>
      <c r="P197" s="420" t="str">
        <f t="shared" si="40"/>
        <v>Research Expenses</v>
      </c>
      <c r="Q197" s="420" t="str">
        <f t="shared" si="40"/>
        <v xml:space="preserve">Total Award </v>
      </c>
      <c r="R197" s="420" t="str">
        <f t="shared" si="40"/>
        <v>Partner Contribution</v>
      </c>
      <c r="S197" s="426" t="str">
        <f t="shared" si="40"/>
        <v xml:space="preserve">Additional Partner contribution </v>
      </c>
      <c r="T197" s="420" t="str">
        <f t="shared" si="40"/>
        <v>University Co-Funding Amount</v>
      </c>
    </row>
    <row r="198" spans="1:20" ht="58.5" customHeight="1" thickBot="1">
      <c r="A198" s="8"/>
      <c r="B198" s="423"/>
      <c r="C198" s="423"/>
      <c r="D198" s="427"/>
      <c r="E198" s="423"/>
      <c r="F198" s="427"/>
      <c r="G198" s="427"/>
      <c r="H198" s="427"/>
      <c r="I198" s="425"/>
      <c r="J198" s="425"/>
      <c r="K198" s="427"/>
      <c r="L198" s="186" t="str">
        <f>$L$16</f>
        <v>Start Date</v>
      </c>
      <c r="M198" s="186" t="str">
        <f>$M$16</f>
        <v>End Date</v>
      </c>
      <c r="N198" s="438"/>
      <c r="O198" s="442"/>
      <c r="P198" s="421"/>
      <c r="Q198" s="421"/>
      <c r="R198" s="421"/>
      <c r="S198" s="427"/>
      <c r="T198" s="421"/>
    </row>
    <row r="199" spans="1:20" ht="24" customHeight="1">
      <c r="A199" s="8"/>
      <c r="B199" s="130" t="str">
        <f t="array" aca="1" ref="B199" ca="1">IFERROR(INDEX('Summary '!$B$16:$B$35,SMALL(IF('Summary '!$P$16:$P$35&gt;0,ROW('Summary '!$B$16:$B$35)-ROW('Summary '!B$16)+1),ROWS('Summary '!B$2:'Summary '!B2))),"")</f>
        <v/>
      </c>
      <c r="C199" s="130" t="str">
        <f t="array" aca="1" ref="C199" ca="1">IFERROR(INDEX('Summary '!$C$16:$C$35,SMALL(IF('Summary '!$P$16:$P$35&gt;0,ROW('Summary '!$C$16:$C$35)-ROW('Summary '!C$16)+1),ROWS('Summary '!C$2:'Summary '!C2))),"")</f>
        <v/>
      </c>
      <c r="D199" s="130" t="str">
        <f t="array" aca="1" ref="D199" ca="1">IFERROR(INDEX('Summary '!$D$16:$D$35,SMALL(IF('Summary '!$P$16:$P$35&gt;0,ROW('Summary '!$D$16:$D$35)-ROW('Summary '!D$16)+1),ROWS('Summary '!D$2:'Summary '!D2))),"")</f>
        <v/>
      </c>
      <c r="E199" s="130" t="str">
        <f t="array" aca="1" ref="E199" ca="1">IFERROR(INDEX('Summary '!$E$16:$E$35,SMALL(IF('Summary '!$P$16:$P$35&gt;0,ROW('Summary '!$E$16:$E$35)-ROW('Summary '!E$16)+1),ROWS('Summary '!D$2:'Summary '!D2))),"")</f>
        <v/>
      </c>
      <c r="F199" s="131" t="str">
        <f t="array" aca="1" ref="F199" ca="1">IFERROR(INDEX('Summary '!$F$16:$F$35,SMALL(IF('Summary '!$P$16:$P$35&gt;0,ROW('Summary '!$F$16:$F$35)-ROW('Summary '!F$16)+1),ROWS('Summary '!F$2:'Summary '!F2))),"")</f>
        <v/>
      </c>
      <c r="G199" s="131" t="str">
        <f ca="1">IF(LEN(H199)&gt;0,'Summary '!$J$3,"")</f>
        <v/>
      </c>
      <c r="H199" s="132" t="str">
        <f t="array" aca="1" ref="H199" ca="1">IFERROR(INDEX('Summary '!$P$16:$P$35,SMALL(IF('Summary '!$P$16:$P$35&gt;0,ROW('Summary '!$P$16:$P$35)-ROW('Summary '!P$16)+1),ROWS('Summary '!N$2:'Summary '!N2))),"")</f>
        <v/>
      </c>
      <c r="I199" s="182" t="str">
        <f t="array" aca="1" ref="I199" ca="1">IFERROR(INDEX('Summary '!$G$16:$G$35,SMALL(IF('Summary '!$P$16:$P$35&gt;0,ROW('Summary '!$G$16:$G$35)-ROW('Summary '!G$16)+1),ROWS('Summary '!G$2:'Summary '!G2))),"")</f>
        <v/>
      </c>
      <c r="J199" s="182" t="str">
        <f t="array" aca="1" ref="J199" ca="1">IFERROR(INDEX('Summary '!$H$16:$H$35,SMALL(IF('Summary '!$P$16:$P$35&gt;0,ROW('Summary '!$H$16:$H$35)-ROW('Summary '!H$16)+1),ROWS('Summary '!H$2:'Summary '!H2))),"")</f>
        <v/>
      </c>
      <c r="K199" s="45"/>
      <c r="L199" s="293"/>
      <c r="M199" s="293"/>
      <c r="N199" s="220"/>
      <c r="O199" s="184" t="str">
        <f ca="1">IF(LEN(H199)&gt;0,IF(ISBLANK(N199),ROUND(IFERROR(VLOOKUP(I199,Stipends!$A$3:$B$17,2,)*H199,10000*H199),4),ROUND(N199,2)),"")</f>
        <v/>
      </c>
      <c r="P199" s="134" t="str">
        <f ca="1">IFERROR(ROUND(Q199-O199,4),"")</f>
        <v/>
      </c>
      <c r="Q199" s="134">
        <f ca="1">IFERROR(ROUND(IF(G199="Standard",VLOOKUP(I199,Stipends!$A$3:$F$13,4,FALSE),VLOOKUP(I199,Stipends!$A$3:$F$13,6,FALSE))*H199+S199,4),0)</f>
        <v>0</v>
      </c>
      <c r="R199" s="134">
        <f ca="1">IFERROR(ROUND(IF(G199="Standard",VLOOKUP(I199,Stipends!$A$3:$F$13,3,FALSE),VLOOKUP(I199,Stipends!$A$3:$F$13,5,FALSE))*H199+(IF(K199="Industry Co-Funded (AB)",(3000*H199),IF(K199="Industry Co-Funded (QC)",(4000*H199),0))),4),0)</f>
        <v>0</v>
      </c>
      <c r="S199" s="185"/>
      <c r="T199" s="134">
        <f ca="1">IF(LEN(H199)&lt;1,0,IF(K199="University Co-Funded (AB)",(3000*H199),IF(K199="University Co-Funded (QC)",(4000*H199),0)))</f>
        <v>0</v>
      </c>
    </row>
    <row r="200" spans="1:20" ht="24" customHeight="1">
      <c r="A200" s="8"/>
      <c r="B200" s="130" t="str">
        <f t="array" aca="1" ref="B200" ca="1">IFERROR(INDEX('Summary '!$B$16:$B$35,SMALL(IF('Summary '!$P$16:$P$35&gt;0,ROW('Summary '!$B$16:$B$35)-ROW('Summary '!B$16)+1),ROWS('Summary '!B$2:'Summary '!B3))),"")</f>
        <v/>
      </c>
      <c r="C200" s="130" t="str">
        <f t="array" aca="1" ref="C200" ca="1">IFERROR(INDEX('Summary '!$C$16:$C$35,SMALL(IF('Summary '!$P$16:$P$35&gt;0,ROW('Summary '!$C$16:$C$35)-ROW('Summary '!C$16)+1),ROWS('Summary '!C$2:'Summary '!C3))),"")</f>
        <v/>
      </c>
      <c r="D200" s="130" t="str">
        <f t="array" aca="1" ref="D200" ca="1">IFERROR(INDEX('Summary '!$D$16:$D$35,SMALL(IF('Summary '!$P$16:$P$35&gt;0,ROW('Summary '!$D$16:$D$35)-ROW('Summary '!D$16)+1),ROWS('Summary '!D$2:'Summary '!D3))),"")</f>
        <v/>
      </c>
      <c r="E200" s="130" t="str">
        <f t="array" aca="1" ref="E200" ca="1">IFERROR(INDEX('Summary '!$E$16:$E$35,SMALL(IF('Summary '!$P$16:$P$35&gt;0,ROW('Summary '!$E$16:$E$35)-ROW('Summary '!E$16)+1),ROWS('Summary '!D$2:'Summary '!D3))),"")</f>
        <v/>
      </c>
      <c r="F200" s="131" t="str">
        <f t="array" aca="1" ref="F200" ca="1">IFERROR(INDEX('Summary '!$F$16:$F$35,SMALL(IF('Summary '!$P$16:$P$35&gt;0,ROW('Summary '!$F$16:$F$35)-ROW('Summary '!F$16)+1),ROWS('Summary '!F$2:'Summary '!F3))),"")</f>
        <v/>
      </c>
      <c r="G200" s="131" t="str">
        <f ca="1">IF(LEN(H200)&gt;0,'Summary '!$J$3,"")</f>
        <v/>
      </c>
      <c r="H200" s="132" t="str">
        <f t="array" aca="1" ref="H200" ca="1">IFERROR(INDEX('Summary '!$P$16:$P$35,SMALL(IF('Summary '!$P$16:$P$35&gt;0,ROW('Summary '!$P$16:$P$35)-ROW('Summary '!P$16)+1),ROWS('Summary '!N$2:'Summary '!N3))),"")</f>
        <v/>
      </c>
      <c r="I200" s="182" t="str">
        <f t="array" aca="1" ref="I200" ca="1">IFERROR(INDEX('Summary '!$G$16:$G$35,SMALL(IF('Summary '!$P$16:$P$35&gt;0,ROW('Summary '!$G$16:$G$35)-ROW('Summary '!G$16)+1),ROWS('Summary '!G$2:'Summary '!G3))),"")</f>
        <v/>
      </c>
      <c r="J200" s="182" t="str">
        <f t="array" aca="1" ref="J200" ca="1">IFERROR(INDEX('Summary '!$H$16:$H$35,SMALL(IF('Summary '!$P$16:$P$35&gt;0,ROW('Summary '!$H$16:$H$35)-ROW('Summary '!H$16)+1),ROWS('Summary '!H$2:'Summary '!H3))),"")</f>
        <v/>
      </c>
      <c r="K200" s="45"/>
      <c r="L200" s="293"/>
      <c r="M200" s="294"/>
      <c r="N200" s="221"/>
      <c r="O200" s="184" t="str">
        <f ca="1">IF(LEN(H200)&gt;0,IF(ISBLANK(N200),ROUND(IFERROR(VLOOKUP(I200,Stipends!$A$3:$B$17,2,)*H200,10000*H200),4),ROUND(N200,2)),"")</f>
        <v/>
      </c>
      <c r="P200" s="133" t="str">
        <f t="shared" ref="P200:P218" ca="1" si="41">IFERROR(ROUND(Q200-O200,4),"")</f>
        <v/>
      </c>
      <c r="Q200" s="134">
        <f ca="1">IFERROR(ROUND(IF(G200="Standard",VLOOKUP(I200,Stipends!$A$3:$F$13,4,FALSE),VLOOKUP(I200,Stipends!$A$3:$F$13,6,FALSE))*H200+S200,4),0)</f>
        <v>0</v>
      </c>
      <c r="R200" s="134">
        <f ca="1">IFERROR(ROUND(IF(G200="Standard",VLOOKUP(I200,Stipends!$A$3:$F$13,3,FALSE),VLOOKUP(I200,Stipends!$A$3:$F$13,5,FALSE))*H200+(IF(K200="Industry Co-Funded (AB)",(3000*H200),IF(K200="Industry Co-Funded (QC)",(4000*H200),0))),4),0)</f>
        <v>0</v>
      </c>
      <c r="S200" s="47"/>
      <c r="T200" s="134">
        <f ca="1">IF(LEN(H200)&lt;1,0,IF(K200="University Co-Funded (AB)",(3000*H200),IF(K200="University Co-Funded (QC)",(4000*H200),0)))</f>
        <v>0</v>
      </c>
    </row>
    <row r="201" spans="1:20" ht="24" customHeight="1">
      <c r="A201" s="8"/>
      <c r="B201" s="130" t="str">
        <f t="array" aca="1" ref="B201" ca="1">IFERROR(INDEX('Summary '!$B$16:$B$35,SMALL(IF('Summary '!$P$16:$P$35&gt;0,ROW('Summary '!$B$16:$B$35)-ROW('Summary '!B$16)+1),ROWS('Summary '!B$2:'Summary '!B4))),"")</f>
        <v/>
      </c>
      <c r="C201" s="130" t="str">
        <f t="array" aca="1" ref="C201" ca="1">IFERROR(INDEX('Summary '!$C$16:$C$35,SMALL(IF('Summary '!$P$16:$P$35&gt;0,ROW('Summary '!$C$16:$C$35)-ROW('Summary '!C$16)+1),ROWS('Summary '!C$2:'Summary '!C4))),"")</f>
        <v/>
      </c>
      <c r="D201" s="130" t="str">
        <f t="array" aca="1" ref="D201" ca="1">IFERROR(INDEX('Summary '!$D$16:$D$35,SMALL(IF('Summary '!$P$16:$P$35&gt;0,ROW('Summary '!$D$16:$D$35)-ROW('Summary '!D$16)+1),ROWS('Summary '!D$2:'Summary '!D4))),"")</f>
        <v/>
      </c>
      <c r="E201" s="130" t="str">
        <f t="array" aca="1" ref="E201" ca="1">IFERROR(INDEX('Summary '!$E$16:$E$35,SMALL(IF('Summary '!$P$16:$P$35&gt;0,ROW('Summary '!$E$16:$E$35)-ROW('Summary '!E$16)+1),ROWS('Summary '!D$2:'Summary '!D4))),"")</f>
        <v/>
      </c>
      <c r="F201" s="131" t="str">
        <f t="array" aca="1" ref="F201" ca="1">IFERROR(INDEX('Summary '!$F$16:$F$35,SMALL(IF('Summary '!$P$16:$P$35&gt;0,ROW('Summary '!$F$16:$F$35)-ROW('Summary '!F$16)+1),ROWS('Summary '!F$2:'Summary '!F4))),"")</f>
        <v/>
      </c>
      <c r="G201" s="131" t="str">
        <f ca="1">IF(LEN(H201)&gt;0,'Summary '!$J$3,"")</f>
        <v/>
      </c>
      <c r="H201" s="132" t="str">
        <f t="array" aca="1" ref="H201" ca="1">IFERROR(INDEX('Summary '!$P$16:$P$35,SMALL(IF('Summary '!$P$16:$P$35&gt;0,ROW('Summary '!$P$16:$P$35)-ROW('Summary '!P$16)+1),ROWS('Summary '!N$2:'Summary '!N4))),"")</f>
        <v/>
      </c>
      <c r="I201" s="182" t="str">
        <f t="array" aca="1" ref="I201" ca="1">IFERROR(INDEX('Summary '!$G$16:$G$35,SMALL(IF('Summary '!$P$16:$P$35&gt;0,ROW('Summary '!$G$16:$G$35)-ROW('Summary '!G$16)+1),ROWS('Summary '!G$2:'Summary '!G4))),"")</f>
        <v/>
      </c>
      <c r="J201" s="182" t="str">
        <f t="array" aca="1" ref="J201" ca="1">IFERROR(INDEX('Summary '!$H$16:$H$35,SMALL(IF('Summary '!$P$16:$P$35&gt;0,ROW('Summary '!$H$16:$H$35)-ROW('Summary '!H$16)+1),ROWS('Summary '!H$2:'Summary '!H4))),"")</f>
        <v/>
      </c>
      <c r="K201" s="45"/>
      <c r="L201" s="293"/>
      <c r="M201" s="294"/>
      <c r="N201" s="221"/>
      <c r="O201" s="184" t="str">
        <f ca="1">IF(LEN(H201)&gt;0,IF(ISBLANK(N201),ROUND(IFERROR(VLOOKUP(I201,Stipends!$A$3:$B$17,2,)*H201,10000*H201),4),ROUND(N201,2)),"")</f>
        <v/>
      </c>
      <c r="P201" s="133" t="str">
        <f t="shared" ca="1" si="41"/>
        <v/>
      </c>
      <c r="Q201" s="134">
        <f ca="1">IFERROR(ROUND(IF(G201="Standard",VLOOKUP(I201,Stipends!$A$3:$F$13,4,FALSE),VLOOKUP(I201,Stipends!$A$3:$F$13,6,FALSE))*H201+S201,4),0)</f>
        <v>0</v>
      </c>
      <c r="R201" s="134">
        <f ca="1">IFERROR(ROUND(IF(G201="Standard",VLOOKUP(I201,Stipends!$A$3:$F$13,3,FALSE),VLOOKUP(I201,Stipends!$A$3:$F$13,5,FALSE))*H201+(IF(K201="Industry Co-Funded (AB)",(3000*H201),IF(K201="Industry Co-Funded (QC)",(4000*H201),0))),4),0)</f>
        <v>0</v>
      </c>
      <c r="S201" s="47"/>
      <c r="T201" s="134">
        <f t="shared" ref="T201:T218" ca="1" si="42">IF(LEN(H201)&lt;1,0,IF(K201="University Co-Funded (AB)",(3000*H201),IF(K201="University Co-Funded (QC)",(4000*H201),0)))</f>
        <v>0</v>
      </c>
    </row>
    <row r="202" spans="1:20" ht="24" customHeight="1">
      <c r="A202" s="8"/>
      <c r="B202" s="130" t="str">
        <f t="array" aca="1" ref="B202" ca="1">IFERROR(INDEX('Summary '!$B$16:$B$35,SMALL(IF('Summary '!$P$16:$P$35&gt;0,ROW('Summary '!$B$16:$B$35)-ROW('Summary '!B$16)+1),ROWS('Summary '!B$2:'Summary '!B5))),"")</f>
        <v/>
      </c>
      <c r="C202" s="130" t="str">
        <f t="array" aca="1" ref="C202" ca="1">IFERROR(INDEX('Summary '!$C$16:$C$35,SMALL(IF('Summary '!$P$16:$P$35&gt;0,ROW('Summary '!$C$16:$C$35)-ROW('Summary '!C$16)+1),ROWS('Summary '!C$2:'Summary '!C5))),"")</f>
        <v/>
      </c>
      <c r="D202" s="130" t="str">
        <f t="array" aca="1" ref="D202" ca="1">IFERROR(INDEX('Summary '!$D$16:$D$35,SMALL(IF('Summary '!$P$16:$P$35&gt;0,ROW('Summary '!$D$16:$D$35)-ROW('Summary '!D$16)+1),ROWS('Summary '!D$2:'Summary '!D5))),"")</f>
        <v/>
      </c>
      <c r="E202" s="130" t="str">
        <f t="array" aca="1" ref="E202" ca="1">IFERROR(INDEX('Summary '!$E$16:$E$35,SMALL(IF('Summary '!$P$16:$P$35&gt;0,ROW('Summary '!$E$16:$E$35)-ROW('Summary '!E$16)+1),ROWS('Summary '!D$2:'Summary '!D5))),"")</f>
        <v/>
      </c>
      <c r="F202" s="131" t="str">
        <f t="array" aca="1" ref="F202" ca="1">IFERROR(INDEX('Summary '!$F$16:$F$35,SMALL(IF('Summary '!$P$16:$P$35&gt;0,ROW('Summary '!$F$16:$F$35)-ROW('Summary '!F$16)+1),ROWS('Summary '!F$2:'Summary '!F5))),"")</f>
        <v/>
      </c>
      <c r="G202" s="131" t="str">
        <f ca="1">IF(LEN(H202)&gt;0,'Summary '!$J$3,"")</f>
        <v/>
      </c>
      <c r="H202" s="132" t="str">
        <f t="array" aca="1" ref="H202" ca="1">IFERROR(INDEX('Summary '!$P$16:$P$35,SMALL(IF('Summary '!$P$16:$P$35&gt;0,ROW('Summary '!$P$16:$P$35)-ROW('Summary '!P$16)+1),ROWS('Summary '!N$2:'Summary '!N5))),"")</f>
        <v/>
      </c>
      <c r="I202" s="182" t="str">
        <f t="array" aca="1" ref="I202" ca="1">IFERROR(INDEX('Summary '!$G$16:$G$35,SMALL(IF('Summary '!$P$16:$P$35&gt;0,ROW('Summary '!$G$16:$G$35)-ROW('Summary '!G$16)+1),ROWS('Summary '!G$2:'Summary '!G5))),"")</f>
        <v/>
      </c>
      <c r="J202" s="182" t="str">
        <f t="array" aca="1" ref="J202" ca="1">IFERROR(INDEX('Summary '!$H$16:$H$35,SMALL(IF('Summary '!$P$16:$P$35&gt;0,ROW('Summary '!$H$16:$H$35)-ROW('Summary '!H$16)+1),ROWS('Summary '!H$2:'Summary '!H5))),"")</f>
        <v/>
      </c>
      <c r="K202" s="45"/>
      <c r="L202" s="293"/>
      <c r="M202" s="294"/>
      <c r="N202" s="221"/>
      <c r="O202" s="184" t="str">
        <f ca="1">IF(LEN(H202)&gt;0,IF(ISBLANK(N202),ROUND(IFERROR(VLOOKUP(I202,Stipends!$A$3:$B$17,2,)*H202,10000*H202),4),ROUND(N202,2)),"")</f>
        <v/>
      </c>
      <c r="P202" s="133" t="str">
        <f t="shared" ca="1" si="41"/>
        <v/>
      </c>
      <c r="Q202" s="134">
        <f ca="1">IFERROR(ROUND(IF(G202="Standard",VLOOKUP(I202,Stipends!$A$3:$F$13,4,FALSE),VLOOKUP(I202,Stipends!$A$3:$F$13,6,FALSE))*H202+S202,4),0)</f>
        <v>0</v>
      </c>
      <c r="R202" s="134">
        <f ca="1">IFERROR(ROUND(IF(G202="Standard",VLOOKUP(I202,Stipends!$A$3:$F$13,3,FALSE),VLOOKUP(I202,Stipends!$A$3:$F$13,5,FALSE))*H202+(IF(K202="Industry Co-Funded (AB)",(3000*H202),IF(K202="Industry Co-Funded (QC)",(4000*H202),0))),4),0)</f>
        <v>0</v>
      </c>
      <c r="S202" s="47"/>
      <c r="T202" s="134">
        <f t="shared" ca="1" si="42"/>
        <v>0</v>
      </c>
    </row>
    <row r="203" spans="1:20" ht="24" customHeight="1">
      <c r="A203" s="8"/>
      <c r="B203" s="130" t="str">
        <f t="array" aca="1" ref="B203" ca="1">IFERROR(INDEX('Summary '!$B$16:$B$35,SMALL(IF('Summary '!$P$16:$P$35&gt;0,ROW('Summary '!$B$16:$B$35)-ROW('Summary '!B$16)+1),ROWS('Summary '!B$2:'Summary '!B6))),"")</f>
        <v/>
      </c>
      <c r="C203" s="130" t="str">
        <f t="array" aca="1" ref="C203" ca="1">IFERROR(INDEX('Summary '!$C$16:$C$35,SMALL(IF('Summary '!$P$16:$P$35&gt;0,ROW('Summary '!$C$16:$C$35)-ROW('Summary '!C$16)+1),ROWS('Summary '!C$2:'Summary '!C6))),"")</f>
        <v/>
      </c>
      <c r="D203" s="130" t="str">
        <f t="array" aca="1" ref="D203" ca="1">IFERROR(INDEX('Summary '!$D$16:$D$35,SMALL(IF('Summary '!$P$16:$P$35&gt;0,ROW('Summary '!$D$16:$D$35)-ROW('Summary '!D$16)+1),ROWS('Summary '!D$2:'Summary '!D6))),"")</f>
        <v/>
      </c>
      <c r="E203" s="130" t="str">
        <f t="array" aca="1" ref="E203" ca="1">IFERROR(INDEX('Summary '!$E$16:$E$35,SMALL(IF('Summary '!$P$16:$P$35&gt;0,ROW('Summary '!$E$16:$E$35)-ROW('Summary '!E$16)+1),ROWS('Summary '!D$2:'Summary '!D6))),"")</f>
        <v/>
      </c>
      <c r="F203" s="131" t="str">
        <f t="array" aca="1" ref="F203" ca="1">IFERROR(INDEX('Summary '!$F$16:$F$35,SMALL(IF('Summary '!$P$16:$P$35&gt;0,ROW('Summary '!$F$16:$F$35)-ROW('Summary '!F$16)+1),ROWS('Summary '!F$2:'Summary '!F6))),"")</f>
        <v/>
      </c>
      <c r="G203" s="131" t="str">
        <f ca="1">IF(LEN(H203)&gt;0,'Summary '!$J$3,"")</f>
        <v/>
      </c>
      <c r="H203" s="132" t="str">
        <f t="array" aca="1" ref="H203" ca="1">IFERROR(INDEX('Summary '!$P$16:$P$35,SMALL(IF('Summary '!$P$16:$P$35&gt;0,ROW('Summary '!$P$16:$P$35)-ROW('Summary '!P$16)+1),ROWS('Summary '!N$2:'Summary '!N6))),"")</f>
        <v/>
      </c>
      <c r="I203" s="182" t="str">
        <f t="array" aca="1" ref="I203" ca="1">IFERROR(INDEX('Summary '!$G$16:$G$35,SMALL(IF('Summary '!$P$16:$P$35&gt;0,ROW('Summary '!$G$16:$G$35)-ROW('Summary '!G$16)+1),ROWS('Summary '!G$2:'Summary '!G6))),"")</f>
        <v/>
      </c>
      <c r="J203" s="182" t="str">
        <f t="array" aca="1" ref="J203" ca="1">IFERROR(INDEX('Summary '!$H$16:$H$35,SMALL(IF('Summary '!$P$16:$P$35&gt;0,ROW('Summary '!$H$16:$H$35)-ROW('Summary '!H$16)+1),ROWS('Summary '!H$2:'Summary '!H6))),"")</f>
        <v/>
      </c>
      <c r="K203" s="45"/>
      <c r="L203" s="293"/>
      <c r="M203" s="294"/>
      <c r="N203" s="221"/>
      <c r="O203" s="184" t="str">
        <f ca="1">IF(LEN(H203)&gt;0,IF(ISBLANK(N203),ROUND(IFERROR(VLOOKUP(I203,Stipends!$A$3:$B$17,2,)*H203,10000*H203),4),ROUND(N203,2)),"")</f>
        <v/>
      </c>
      <c r="P203" s="133" t="str">
        <f t="shared" ca="1" si="41"/>
        <v/>
      </c>
      <c r="Q203" s="134">
        <f ca="1">IFERROR(ROUND(IF(G203="Standard",VLOOKUP(I203,Stipends!$A$3:$F$13,4,FALSE),VLOOKUP(I203,Stipends!$A$3:$F$13,6,FALSE))*H203+S203,4),0)</f>
        <v>0</v>
      </c>
      <c r="R203" s="134">
        <f ca="1">IFERROR(ROUND(IF(G203="Standard",VLOOKUP(I203,Stipends!$A$3:$F$13,3,FALSE),VLOOKUP(I203,Stipends!$A$3:$F$13,5,FALSE))*H203+(IF(K203="Industry Co-Funded (AB)",(3000*H203),IF(K203="Industry Co-Funded (QC)",(4000*H203),0))),4),0)</f>
        <v>0</v>
      </c>
      <c r="S203" s="47"/>
      <c r="T203" s="134">
        <f t="shared" ca="1" si="42"/>
        <v>0</v>
      </c>
    </row>
    <row r="204" spans="1:20" ht="24" customHeight="1">
      <c r="A204" s="8"/>
      <c r="B204" s="130" t="str">
        <f t="array" aca="1" ref="B204" ca="1">IFERROR(INDEX('Summary '!$B$16:$B$35,SMALL(IF('Summary '!$P$16:$P$35&gt;0,ROW('Summary '!$B$16:$B$35)-ROW('Summary '!B$16)+1),ROWS('Summary '!B$2:'Summary '!B7))),"")</f>
        <v/>
      </c>
      <c r="C204" s="130" t="str">
        <f t="array" aca="1" ref="C204" ca="1">IFERROR(INDEX('Summary '!$C$16:$C$35,SMALL(IF('Summary '!$P$16:$P$35&gt;0,ROW('Summary '!$C$16:$C$35)-ROW('Summary '!C$16)+1),ROWS('Summary '!C$2:'Summary '!C7))),"")</f>
        <v/>
      </c>
      <c r="D204" s="130" t="str">
        <f t="array" aca="1" ref="D204" ca="1">IFERROR(INDEX('Summary '!$D$16:$D$35,SMALL(IF('Summary '!$P$16:$P$35&gt;0,ROW('Summary '!$D$16:$D$35)-ROW('Summary '!D$16)+1),ROWS('Summary '!D$2:'Summary '!D7))),"")</f>
        <v/>
      </c>
      <c r="E204" s="130" t="str">
        <f t="array" aca="1" ref="E204" ca="1">IFERROR(INDEX('Summary '!$E$16:$E$35,SMALL(IF('Summary '!$P$16:$P$35&gt;0,ROW('Summary '!$E$16:$E$35)-ROW('Summary '!E$16)+1),ROWS('Summary '!D$2:'Summary '!D7))),"")</f>
        <v/>
      </c>
      <c r="F204" s="131" t="str">
        <f t="array" aca="1" ref="F204" ca="1">IFERROR(INDEX('Summary '!$F$16:$F$35,SMALL(IF('Summary '!$P$16:$P$35&gt;0,ROW('Summary '!$F$16:$F$35)-ROW('Summary '!F$16)+1),ROWS('Summary '!F$2:'Summary '!F7))),"")</f>
        <v/>
      </c>
      <c r="G204" s="131" t="str">
        <f ca="1">IF(LEN(H204)&gt;0,'Summary '!$J$3,"")</f>
        <v/>
      </c>
      <c r="H204" s="132" t="str">
        <f t="array" aca="1" ref="H204" ca="1">IFERROR(INDEX('Summary '!$P$16:$P$35,SMALL(IF('Summary '!$P$16:$P$35&gt;0,ROW('Summary '!$P$16:$P$35)-ROW('Summary '!P$16)+1),ROWS('Summary '!N$2:'Summary '!N7))),"")</f>
        <v/>
      </c>
      <c r="I204" s="182" t="str">
        <f t="array" aca="1" ref="I204" ca="1">IFERROR(INDEX('Summary '!$G$16:$G$35,SMALL(IF('Summary '!$P$16:$P$35&gt;0,ROW('Summary '!$G$16:$G$35)-ROW('Summary '!G$16)+1),ROWS('Summary '!G$2:'Summary '!G7))),"")</f>
        <v/>
      </c>
      <c r="J204" s="182" t="str">
        <f t="array" aca="1" ref="J204" ca="1">IFERROR(INDEX('Summary '!$H$16:$H$35,SMALL(IF('Summary '!$P$16:$P$35&gt;0,ROW('Summary '!$H$16:$H$35)-ROW('Summary '!H$16)+1),ROWS('Summary '!H$2:'Summary '!H7))),"")</f>
        <v/>
      </c>
      <c r="K204" s="45"/>
      <c r="L204" s="293"/>
      <c r="M204" s="294"/>
      <c r="N204" s="221"/>
      <c r="O204" s="184" t="str">
        <f ca="1">IF(LEN(H204)&gt;0,IF(ISBLANK(N204),ROUND(IFERROR(VLOOKUP(I204,Stipends!$A$3:$B$17,2,)*H204,10000*H204),4),ROUND(N204,2)),"")</f>
        <v/>
      </c>
      <c r="P204" s="133" t="str">
        <f t="shared" ca="1" si="41"/>
        <v/>
      </c>
      <c r="Q204" s="134">
        <f ca="1">IFERROR(ROUND(IF(G204="Standard",VLOOKUP(I204,Stipends!$A$3:$F$13,4,FALSE),VLOOKUP(I204,Stipends!$A$3:$F$13,6,FALSE))*H204+S204,4),0)</f>
        <v>0</v>
      </c>
      <c r="R204" s="134">
        <f ca="1">IFERROR(ROUND(IF(G204="Standard",VLOOKUP(I204,Stipends!$A$3:$F$13,3,FALSE),VLOOKUP(I204,Stipends!$A$3:$F$13,5,FALSE))*H204+(IF(K204="Industry Co-Funded (AB)",(3000*H204),IF(K204="Industry Co-Funded (QC)",(4000*H204),0))),4),0)</f>
        <v>0</v>
      </c>
      <c r="S204" s="47"/>
      <c r="T204" s="134">
        <f t="shared" ca="1" si="42"/>
        <v>0</v>
      </c>
    </row>
    <row r="205" spans="1:20" ht="24" customHeight="1">
      <c r="A205" s="8"/>
      <c r="B205" s="130" t="str">
        <f t="array" aca="1" ref="B205" ca="1">IFERROR(INDEX('Summary '!$B$16:$B$35,SMALL(IF('Summary '!$P$16:$P$35&gt;0,ROW('Summary '!$B$16:$B$35)-ROW('Summary '!B$16)+1),ROWS('Summary '!B$2:'Summary '!B8))),"")</f>
        <v/>
      </c>
      <c r="C205" s="130" t="str">
        <f t="array" aca="1" ref="C205" ca="1">IFERROR(INDEX('Summary '!$C$16:$C$35,SMALL(IF('Summary '!$P$16:$P$35&gt;0,ROW('Summary '!$C$16:$C$35)-ROW('Summary '!C$16)+1),ROWS('Summary '!C$2:'Summary '!C8))),"")</f>
        <v/>
      </c>
      <c r="D205" s="130" t="str">
        <f t="array" aca="1" ref="D205" ca="1">IFERROR(INDEX('Summary '!$D$16:$D$35,SMALL(IF('Summary '!$P$16:$P$35&gt;0,ROW('Summary '!$D$16:$D$35)-ROW('Summary '!D$16)+1),ROWS('Summary '!D$2:'Summary '!D8))),"")</f>
        <v/>
      </c>
      <c r="E205" s="130" t="str">
        <f t="array" aca="1" ref="E205" ca="1">IFERROR(INDEX('Summary '!$E$16:$E$35,SMALL(IF('Summary '!$P$16:$P$35&gt;0,ROW('Summary '!$E$16:$E$35)-ROW('Summary '!E$16)+1),ROWS('Summary '!D$2:'Summary '!D8))),"")</f>
        <v/>
      </c>
      <c r="F205" s="131" t="str">
        <f t="array" aca="1" ref="F205" ca="1">IFERROR(INDEX('Summary '!$F$16:$F$35,SMALL(IF('Summary '!$P$16:$P$35&gt;0,ROW('Summary '!$F$16:$F$35)-ROW('Summary '!F$16)+1),ROWS('Summary '!F$2:'Summary '!F8))),"")</f>
        <v/>
      </c>
      <c r="G205" s="131" t="str">
        <f ca="1">IF(LEN(H205)&gt;0,'Summary '!$J$3,"")</f>
        <v/>
      </c>
      <c r="H205" s="132" t="str">
        <f t="array" aca="1" ref="H205" ca="1">IFERROR(INDEX('Summary '!$P$16:$P$35,SMALL(IF('Summary '!$P$16:$P$35&gt;0,ROW('Summary '!$P$16:$P$35)-ROW('Summary '!P$16)+1),ROWS('Summary '!N$2:'Summary '!N8))),"")</f>
        <v/>
      </c>
      <c r="I205" s="182" t="str">
        <f t="array" aca="1" ref="I205" ca="1">IFERROR(INDEX('Summary '!$G$16:$G$35,SMALL(IF('Summary '!$P$16:$P$35&gt;0,ROW('Summary '!$G$16:$G$35)-ROW('Summary '!G$16)+1),ROWS('Summary '!G$2:'Summary '!G8))),"")</f>
        <v/>
      </c>
      <c r="J205" s="182" t="str">
        <f t="array" aca="1" ref="J205" ca="1">IFERROR(INDEX('Summary '!$H$16:$H$35,SMALL(IF('Summary '!$P$16:$P$35&gt;0,ROW('Summary '!$H$16:$H$35)-ROW('Summary '!H$16)+1),ROWS('Summary '!H$2:'Summary '!H8))),"")</f>
        <v/>
      </c>
      <c r="K205" s="45"/>
      <c r="L205" s="293"/>
      <c r="M205" s="294"/>
      <c r="N205" s="221"/>
      <c r="O205" s="184" t="str">
        <f ca="1">IF(LEN(H205)&gt;0,IF(ISBLANK(N205),ROUND(IFERROR(VLOOKUP(I205,Stipends!$A$3:$B$17,2,)*H205,10000*H205),4),ROUND(N205,2)),"")</f>
        <v/>
      </c>
      <c r="P205" s="133" t="str">
        <f t="shared" ca="1" si="41"/>
        <v/>
      </c>
      <c r="Q205" s="134">
        <f ca="1">IFERROR(ROUND(IF(G205="Standard",VLOOKUP(I205,Stipends!$A$3:$F$13,4,FALSE),VLOOKUP(I205,Stipends!$A$3:$F$13,6,FALSE))*H205+S205,4),0)</f>
        <v>0</v>
      </c>
      <c r="R205" s="134">
        <f ca="1">IFERROR(ROUND(IF(G205="Standard",VLOOKUP(I205,Stipends!$A$3:$F$13,3,FALSE),VLOOKUP(I205,Stipends!$A$3:$F$13,5,FALSE))*H205+(IF(K205="Industry Co-Funded (AB)",(3000*H205),IF(K205="Industry Co-Funded (QC)",(4000*H205),0))),4),0)</f>
        <v>0</v>
      </c>
      <c r="S205" s="47"/>
      <c r="T205" s="134">
        <f t="shared" ca="1" si="42"/>
        <v>0</v>
      </c>
    </row>
    <row r="206" spans="1:20" ht="24" customHeight="1">
      <c r="A206" s="8"/>
      <c r="B206" s="130" t="str">
        <f t="array" aca="1" ref="B206" ca="1">IFERROR(INDEX('Summary '!$B$16:$B$35,SMALL(IF('Summary '!$P$16:$P$35&gt;0,ROW('Summary '!$B$16:$B$35)-ROW('Summary '!B$16)+1),ROWS('Summary '!B$2:'Summary '!B9))),"")</f>
        <v/>
      </c>
      <c r="C206" s="130" t="str">
        <f t="array" aca="1" ref="C206" ca="1">IFERROR(INDEX('Summary '!$C$16:$C$35,SMALL(IF('Summary '!$P$16:$P$35&gt;0,ROW('Summary '!$C$16:$C$35)-ROW('Summary '!C$16)+1),ROWS('Summary '!C$2:'Summary '!C9))),"")</f>
        <v/>
      </c>
      <c r="D206" s="130" t="str">
        <f t="array" aca="1" ref="D206" ca="1">IFERROR(INDEX('Summary '!$D$16:$D$35,SMALL(IF('Summary '!$P$16:$P$35&gt;0,ROW('Summary '!$D$16:$D$35)-ROW('Summary '!D$16)+1),ROWS('Summary '!D$2:'Summary '!D9))),"")</f>
        <v/>
      </c>
      <c r="E206" s="130" t="str">
        <f t="array" aca="1" ref="E206" ca="1">IFERROR(INDEX('Summary '!$E$16:$E$35,SMALL(IF('Summary '!$P$16:$P$35&gt;0,ROW('Summary '!$E$16:$E$35)-ROW('Summary '!E$16)+1),ROWS('Summary '!D$2:'Summary '!D9))),"")</f>
        <v/>
      </c>
      <c r="F206" s="131" t="str">
        <f t="array" aca="1" ref="F206" ca="1">IFERROR(INDEX('Summary '!$F$16:$F$35,SMALL(IF('Summary '!$P$16:$P$35&gt;0,ROW('Summary '!$F$16:$F$35)-ROW('Summary '!F$16)+1),ROWS('Summary '!F$2:'Summary '!F9))),"")</f>
        <v/>
      </c>
      <c r="G206" s="131" t="str">
        <f ca="1">IF(LEN(H206)&gt;0,'Summary '!$J$3,"")</f>
        <v/>
      </c>
      <c r="H206" s="132" t="str">
        <f t="array" aca="1" ref="H206" ca="1">IFERROR(INDEX('Summary '!$P$16:$P$35,SMALL(IF('Summary '!$P$16:$P$35&gt;0,ROW('Summary '!$P$16:$P$35)-ROW('Summary '!P$16)+1),ROWS('Summary '!N$2:'Summary '!N9))),"")</f>
        <v/>
      </c>
      <c r="I206" s="182" t="str">
        <f t="array" aca="1" ref="I206" ca="1">IFERROR(INDEX('Summary '!$G$16:$G$35,SMALL(IF('Summary '!$P$16:$P$35&gt;0,ROW('Summary '!$G$16:$G$35)-ROW('Summary '!G$16)+1),ROWS('Summary '!G$2:'Summary '!G9))),"")</f>
        <v/>
      </c>
      <c r="J206" s="182" t="str">
        <f t="array" aca="1" ref="J206" ca="1">IFERROR(INDEX('Summary '!$H$16:$H$35,SMALL(IF('Summary '!$P$16:$P$35&gt;0,ROW('Summary '!$H$16:$H$35)-ROW('Summary '!H$16)+1),ROWS('Summary '!H$2:'Summary '!H9))),"")</f>
        <v/>
      </c>
      <c r="K206" s="45"/>
      <c r="L206" s="293"/>
      <c r="M206" s="294"/>
      <c r="N206" s="221"/>
      <c r="O206" s="184" t="str">
        <f ca="1">IF(LEN(H206)&gt;0,IF(ISBLANK(N206),ROUND(IFERROR(VLOOKUP(I206,Stipends!$A$3:$B$17,2,)*H206,10000*H206),4),ROUND(N206,2)),"")</f>
        <v/>
      </c>
      <c r="P206" s="133" t="str">
        <f t="shared" ca="1" si="41"/>
        <v/>
      </c>
      <c r="Q206" s="134">
        <f ca="1">IFERROR(ROUND(IF(G206="Standard",VLOOKUP(I206,Stipends!$A$3:$F$13,4,FALSE),VLOOKUP(I206,Stipends!$A$3:$F$13,6,FALSE))*H206+S206,4),0)</f>
        <v>0</v>
      </c>
      <c r="R206" s="134">
        <f ca="1">IFERROR(ROUND(IF(G206="Standard",VLOOKUP(I206,Stipends!$A$3:$F$13,3,FALSE),VLOOKUP(I206,Stipends!$A$3:$F$13,5,FALSE))*H206+(IF(K206="Industry Co-Funded (AB)",(3000*H206),IF(K206="Industry Co-Funded (QC)",(4000*H206),0))),4),0)</f>
        <v>0</v>
      </c>
      <c r="S206" s="47"/>
      <c r="T206" s="134">
        <f t="shared" ca="1" si="42"/>
        <v>0</v>
      </c>
    </row>
    <row r="207" spans="1:20" ht="24" customHeight="1">
      <c r="A207" s="8"/>
      <c r="B207" s="130" t="str">
        <f t="array" aca="1" ref="B207" ca="1">IFERROR(INDEX('Summary '!$B$16:$B$35,SMALL(IF('Summary '!$P$16:$P$35&gt;0,ROW('Summary '!$B$16:$B$35)-ROW('Summary '!B$16)+1),ROWS('Summary '!B$2:'Summary '!B10))),"")</f>
        <v/>
      </c>
      <c r="C207" s="130" t="str">
        <f t="array" aca="1" ref="C207" ca="1">IFERROR(INDEX('Summary '!$C$16:$C$35,SMALL(IF('Summary '!$P$16:$P$35&gt;0,ROW('Summary '!$C$16:$C$35)-ROW('Summary '!C$16)+1),ROWS('Summary '!C$2:'Summary '!C10))),"")</f>
        <v/>
      </c>
      <c r="D207" s="130" t="str">
        <f t="array" aca="1" ref="D207" ca="1">IFERROR(INDEX('Summary '!$D$16:$D$35,SMALL(IF('Summary '!$P$16:$P$35&gt;0,ROW('Summary '!$D$16:$D$35)-ROW('Summary '!D$16)+1),ROWS('Summary '!D$2:'Summary '!D10))),"")</f>
        <v/>
      </c>
      <c r="E207" s="130" t="str">
        <f t="array" aca="1" ref="E207" ca="1">IFERROR(INDEX('Summary '!$E$16:$E$35,SMALL(IF('Summary '!$P$16:$P$35&gt;0,ROW('Summary '!$E$16:$E$35)-ROW('Summary '!E$16)+1),ROWS('Summary '!D$2:'Summary '!D10))),"")</f>
        <v/>
      </c>
      <c r="F207" s="131" t="str">
        <f t="array" aca="1" ref="F207" ca="1">IFERROR(INDEX('Summary '!$F$16:$F$35,SMALL(IF('Summary '!$P$16:$P$35&gt;0,ROW('Summary '!$F$16:$F$35)-ROW('Summary '!F$16)+1),ROWS('Summary '!F$2:'Summary '!F10))),"")</f>
        <v/>
      </c>
      <c r="G207" s="131" t="str">
        <f ca="1">IF(LEN(H207)&gt;0,'Summary '!$J$3,"")</f>
        <v/>
      </c>
      <c r="H207" s="132" t="str">
        <f t="array" aca="1" ref="H207" ca="1">IFERROR(INDEX('Summary '!$P$16:$P$35,SMALL(IF('Summary '!$P$16:$P$35&gt;0,ROW('Summary '!$P$16:$P$35)-ROW('Summary '!P$16)+1),ROWS('Summary '!N$2:'Summary '!N10))),"")</f>
        <v/>
      </c>
      <c r="I207" s="182" t="str">
        <f t="array" aca="1" ref="I207" ca="1">IFERROR(INDEX('Summary '!$G$16:$G$35,SMALL(IF('Summary '!$P$16:$P$35&gt;0,ROW('Summary '!$G$16:$G$35)-ROW('Summary '!G$16)+1),ROWS('Summary '!G$2:'Summary '!G10))),"")</f>
        <v/>
      </c>
      <c r="J207" s="182" t="str">
        <f t="array" aca="1" ref="J207" ca="1">IFERROR(INDEX('Summary '!$H$16:$H$35,SMALL(IF('Summary '!$P$16:$P$35&gt;0,ROW('Summary '!$H$16:$H$35)-ROW('Summary '!H$16)+1),ROWS('Summary '!H$2:'Summary '!H10))),"")</f>
        <v/>
      </c>
      <c r="K207" s="45"/>
      <c r="L207" s="293"/>
      <c r="M207" s="294"/>
      <c r="N207" s="221"/>
      <c r="O207" s="184" t="str">
        <f ca="1">IF(LEN(H207)&gt;0,IF(ISBLANK(N207),ROUND(IFERROR(VLOOKUP(I207,Stipends!$A$3:$B$17,2,)*H207,10000*H207),4),ROUND(N207,2)),"")</f>
        <v/>
      </c>
      <c r="P207" s="133" t="str">
        <f t="shared" ca="1" si="41"/>
        <v/>
      </c>
      <c r="Q207" s="134">
        <f ca="1">IFERROR(ROUND(IF(G207="Standard",VLOOKUP(I207,Stipends!$A$3:$F$13,4,FALSE),VLOOKUP(I207,Stipends!$A$3:$F$13,6,FALSE))*H207+S207,4),0)</f>
        <v>0</v>
      </c>
      <c r="R207" s="134">
        <f ca="1">IFERROR(ROUND(IF(G207="Standard",VLOOKUP(I207,Stipends!$A$3:$F$13,3,FALSE),VLOOKUP(I207,Stipends!$A$3:$F$13,5,FALSE))*H207+(IF(K207="Industry Co-Funded (AB)",(3000*H207),IF(K207="Industry Co-Funded (QC)",(4000*H207),0))),4),0)</f>
        <v>0</v>
      </c>
      <c r="S207" s="47"/>
      <c r="T207" s="134">
        <f t="shared" ca="1" si="42"/>
        <v>0</v>
      </c>
    </row>
    <row r="208" spans="1:20" ht="24" customHeight="1">
      <c r="A208" s="8"/>
      <c r="B208" s="130" t="str">
        <f t="array" aca="1" ref="B208" ca="1">IFERROR(INDEX('Summary '!$B$16:$B$35,SMALL(IF('Summary '!$P$16:$P$35&gt;0,ROW('Summary '!$B$16:$B$35)-ROW('Summary '!B$16)+1),ROWS('Summary '!B$2:'Summary '!B11))),"")</f>
        <v/>
      </c>
      <c r="C208" s="130" t="str">
        <f t="array" aca="1" ref="C208" ca="1">IFERROR(INDEX('Summary '!$C$16:$C$35,SMALL(IF('Summary '!$P$16:$P$35&gt;0,ROW('Summary '!$C$16:$C$35)-ROW('Summary '!C$16)+1),ROWS('Summary '!C$2:'Summary '!C11))),"")</f>
        <v/>
      </c>
      <c r="D208" s="130" t="str">
        <f t="array" aca="1" ref="D208" ca="1">IFERROR(INDEX('Summary '!$D$16:$D$35,SMALL(IF('Summary '!$P$16:$P$35&gt;0,ROW('Summary '!$D$16:$D$35)-ROW('Summary '!D$16)+1),ROWS('Summary '!D$2:'Summary '!D11))),"")</f>
        <v/>
      </c>
      <c r="E208" s="130" t="str">
        <f t="array" aca="1" ref="E208" ca="1">IFERROR(INDEX('Summary '!$E$16:$E$35,SMALL(IF('Summary '!$P$16:$P$35&gt;0,ROW('Summary '!$E$16:$E$35)-ROW('Summary '!E$16)+1),ROWS('Summary '!D$2:'Summary '!D11))),"")</f>
        <v/>
      </c>
      <c r="F208" s="131" t="str">
        <f t="array" aca="1" ref="F208" ca="1">IFERROR(INDEX('Summary '!$F$16:$F$35,SMALL(IF('Summary '!$P$16:$P$35&gt;0,ROW('Summary '!$F$16:$F$35)-ROW('Summary '!F$16)+1),ROWS('Summary '!F$2:'Summary '!F11))),"")</f>
        <v/>
      </c>
      <c r="G208" s="131" t="str">
        <f ca="1">IF(LEN(H208)&gt;0,'Summary '!$J$3,"")</f>
        <v/>
      </c>
      <c r="H208" s="132" t="str">
        <f t="array" aca="1" ref="H208" ca="1">IFERROR(INDEX('Summary '!$P$16:$P$35,SMALL(IF('Summary '!$P$16:$P$35&gt;0,ROW('Summary '!$P$16:$P$35)-ROW('Summary '!P$16)+1),ROWS('Summary '!N$2:'Summary '!N11))),"")</f>
        <v/>
      </c>
      <c r="I208" s="182" t="str">
        <f t="array" aca="1" ref="I208" ca="1">IFERROR(INDEX('Summary '!$G$16:$G$35,SMALL(IF('Summary '!$P$16:$P$35&gt;0,ROW('Summary '!$G$16:$G$35)-ROW('Summary '!G$16)+1),ROWS('Summary '!G$2:'Summary '!G11))),"")</f>
        <v/>
      </c>
      <c r="J208" s="182" t="str">
        <f t="array" aca="1" ref="J208" ca="1">IFERROR(INDEX('Summary '!$H$16:$H$35,SMALL(IF('Summary '!$P$16:$P$35&gt;0,ROW('Summary '!$H$16:$H$35)-ROW('Summary '!H$16)+1),ROWS('Summary '!H$2:'Summary '!H11))),"")</f>
        <v/>
      </c>
      <c r="K208" s="45"/>
      <c r="L208" s="293"/>
      <c r="M208" s="294"/>
      <c r="N208" s="221"/>
      <c r="O208" s="184" t="str">
        <f ca="1">IF(LEN(H208)&gt;0,IF(ISBLANK(N208),ROUND(IFERROR(VLOOKUP(I208,Stipends!$A$3:$B$17,2,)*H208,10000*H208),4),ROUND(N208,2)),"")</f>
        <v/>
      </c>
      <c r="P208" s="133" t="str">
        <f t="shared" ca="1" si="41"/>
        <v/>
      </c>
      <c r="Q208" s="134">
        <f ca="1">IFERROR(ROUND(IF(G208="Standard",VLOOKUP(I208,Stipends!$A$3:$F$13,4,FALSE),VLOOKUP(I208,Stipends!$A$3:$F$13,6,FALSE))*H208+S208,4),0)</f>
        <v>0</v>
      </c>
      <c r="R208" s="134">
        <f ca="1">IFERROR(ROUND(IF(G208="Standard",VLOOKUP(I208,Stipends!$A$3:$F$13,3,FALSE),VLOOKUP(I208,Stipends!$A$3:$F$13,5,FALSE))*H208+(IF(K208="Industry Co-Funded (AB)",(3000*H208),IF(K208="Industry Co-Funded (QC)",(4000*H208),0))),4),0)</f>
        <v>0</v>
      </c>
      <c r="S208" s="47"/>
      <c r="T208" s="134">
        <f t="shared" ca="1" si="42"/>
        <v>0</v>
      </c>
    </row>
    <row r="209" spans="1:20" ht="24" customHeight="1">
      <c r="A209" s="8"/>
      <c r="B209" s="130" t="str">
        <f t="array" aca="1" ref="B209" ca="1">IFERROR(INDEX('Summary '!$B$16:$B$35,SMALL(IF('Summary '!$P$16:$P$35&gt;0,ROW('Summary '!$B$16:$B$35)-ROW('Summary '!B$16)+1),ROWS('Summary '!B$2:'Summary '!B12))),"")</f>
        <v/>
      </c>
      <c r="C209" s="130" t="str">
        <f t="array" aca="1" ref="C209" ca="1">IFERROR(INDEX('Summary '!$C$16:$C$35,SMALL(IF('Summary '!$P$16:$P$35&gt;0,ROW('Summary '!$C$16:$C$35)-ROW('Summary '!C$16)+1),ROWS('Summary '!C$2:'Summary '!C12))),"")</f>
        <v/>
      </c>
      <c r="D209" s="130" t="str">
        <f t="array" aca="1" ref="D209" ca="1">IFERROR(INDEX('Summary '!$D$16:$D$35,SMALL(IF('Summary '!$P$16:$P$35&gt;0,ROW('Summary '!$D$16:$D$35)-ROW('Summary '!D$16)+1),ROWS('Summary '!D$2:'Summary '!D12))),"")</f>
        <v/>
      </c>
      <c r="E209" s="130" t="str">
        <f t="array" aca="1" ref="E209" ca="1">IFERROR(INDEX('Summary '!$E$16:$E$35,SMALL(IF('Summary '!$P$16:$P$35&gt;0,ROW('Summary '!$E$16:$E$35)-ROW('Summary '!E$16)+1),ROWS('Summary '!D$2:'Summary '!D12))),"")</f>
        <v/>
      </c>
      <c r="F209" s="131" t="str">
        <f t="array" aca="1" ref="F209" ca="1">IFERROR(INDEX('Summary '!$F$16:$F$35,SMALL(IF('Summary '!$P$16:$P$35&gt;0,ROW('Summary '!$F$16:$F$35)-ROW('Summary '!F$16)+1),ROWS('Summary '!F$2:'Summary '!F12))),"")</f>
        <v/>
      </c>
      <c r="G209" s="131" t="str">
        <f ca="1">IF(LEN(H209)&gt;0,'Summary '!$J$3,"")</f>
        <v/>
      </c>
      <c r="H209" s="132" t="str">
        <f t="array" aca="1" ref="H209" ca="1">IFERROR(INDEX('Summary '!$P$16:$P$35,SMALL(IF('Summary '!$P$16:$P$35&gt;0,ROW('Summary '!$P$16:$P$35)-ROW('Summary '!P$16)+1),ROWS('Summary '!N$2:'Summary '!N12))),"")</f>
        <v/>
      </c>
      <c r="I209" s="182" t="str">
        <f t="array" aca="1" ref="I209" ca="1">IFERROR(INDEX('Summary '!$G$16:$G$35,SMALL(IF('Summary '!$P$16:$P$35&gt;0,ROW('Summary '!$G$16:$G$35)-ROW('Summary '!G$16)+1),ROWS('Summary '!G$2:'Summary '!G12))),"")</f>
        <v/>
      </c>
      <c r="J209" s="182" t="str">
        <f t="array" aca="1" ref="J209" ca="1">IFERROR(INDEX('Summary '!$H$16:$H$35,SMALL(IF('Summary '!$P$16:$P$35&gt;0,ROW('Summary '!$H$16:$H$35)-ROW('Summary '!H$16)+1),ROWS('Summary '!H$2:'Summary '!H12))),"")</f>
        <v/>
      </c>
      <c r="K209" s="45"/>
      <c r="L209" s="293"/>
      <c r="M209" s="294"/>
      <c r="N209" s="221"/>
      <c r="O209" s="184" t="str">
        <f ca="1">IF(LEN(H209)&gt;0,IF(ISBLANK(N209),ROUND(IFERROR(VLOOKUP(I209,Stipends!$A$3:$B$17,2,)*H209,10000*H209),4),ROUND(N209,2)),"")</f>
        <v/>
      </c>
      <c r="P209" s="133" t="str">
        <f t="shared" ca="1" si="41"/>
        <v/>
      </c>
      <c r="Q209" s="134">
        <f ca="1">IFERROR(ROUND(IF(G209="Standard",VLOOKUP(I209,Stipends!$A$3:$F$13,4,FALSE),VLOOKUP(I209,Stipends!$A$3:$F$13,6,FALSE))*H209+S209,4),0)</f>
        <v>0</v>
      </c>
      <c r="R209" s="134">
        <f ca="1">IFERROR(ROUND(IF(G209="Standard",VLOOKUP(I209,Stipends!$A$3:$F$13,3,FALSE),VLOOKUP(I209,Stipends!$A$3:$F$13,5,FALSE))*H209+(IF(K209="Industry Co-Funded (AB)",(3000*H209),IF(K209="Industry Co-Funded (QC)",(4000*H209),0))),4),0)</f>
        <v>0</v>
      </c>
      <c r="S209" s="47"/>
      <c r="T209" s="134">
        <f t="shared" ca="1" si="42"/>
        <v>0</v>
      </c>
    </row>
    <row r="210" spans="1:20" ht="24" customHeight="1">
      <c r="A210" s="8"/>
      <c r="B210" s="130" t="str">
        <f t="array" aca="1" ref="B210" ca="1">IFERROR(INDEX('Summary '!$B$16:$B$35,SMALL(IF('Summary '!$P$16:$P$35&gt;0,ROW('Summary '!$B$16:$B$35)-ROW('Summary '!B$16)+1),ROWS('Summary '!B$2:'Summary '!B13))),"")</f>
        <v/>
      </c>
      <c r="C210" s="130" t="str">
        <f t="array" aca="1" ref="C210" ca="1">IFERROR(INDEX('Summary '!$C$16:$C$35,SMALL(IF('Summary '!$P$16:$P$35&gt;0,ROW('Summary '!$C$16:$C$35)-ROW('Summary '!C$16)+1),ROWS('Summary '!C$2:'Summary '!C13))),"")</f>
        <v/>
      </c>
      <c r="D210" s="130" t="str">
        <f t="array" aca="1" ref="D210" ca="1">IFERROR(INDEX('Summary '!$D$16:$D$35,SMALL(IF('Summary '!$P$16:$P$35&gt;0,ROW('Summary '!$D$16:$D$35)-ROW('Summary '!D$16)+1),ROWS('Summary '!D$2:'Summary '!D13))),"")</f>
        <v/>
      </c>
      <c r="E210" s="130" t="str">
        <f t="array" aca="1" ref="E210" ca="1">IFERROR(INDEX('Summary '!$E$16:$E$35,SMALL(IF('Summary '!$P$16:$P$35&gt;0,ROW('Summary '!$E$16:$E$35)-ROW('Summary '!E$16)+1),ROWS('Summary '!D$2:'Summary '!D13))),"")</f>
        <v/>
      </c>
      <c r="F210" s="131" t="str">
        <f t="array" aca="1" ref="F210" ca="1">IFERROR(INDEX('Summary '!$F$16:$F$35,SMALL(IF('Summary '!$P$16:$P$35&gt;0,ROW('Summary '!$F$16:$F$35)-ROW('Summary '!F$16)+1),ROWS('Summary '!F$2:'Summary '!F13))),"")</f>
        <v/>
      </c>
      <c r="G210" s="131" t="str">
        <f ca="1">IF(LEN(H210)&gt;0,'Summary '!$J$3,"")</f>
        <v/>
      </c>
      <c r="H210" s="132" t="str">
        <f t="array" aca="1" ref="H210" ca="1">IFERROR(INDEX('Summary '!$P$16:$P$35,SMALL(IF('Summary '!$P$16:$P$35&gt;0,ROW('Summary '!$P$16:$P$35)-ROW('Summary '!P$16)+1),ROWS('Summary '!N$2:'Summary '!N13))),"")</f>
        <v/>
      </c>
      <c r="I210" s="182" t="str">
        <f t="array" aca="1" ref="I210" ca="1">IFERROR(INDEX('Summary '!$G$16:$G$35,SMALL(IF('Summary '!$P$16:$P$35&gt;0,ROW('Summary '!$G$16:$G$35)-ROW('Summary '!G$16)+1),ROWS('Summary '!G$2:'Summary '!G13))),"")</f>
        <v/>
      </c>
      <c r="J210" s="182" t="str">
        <f t="array" aca="1" ref="J210" ca="1">IFERROR(INDEX('Summary '!$H$16:$H$35,SMALL(IF('Summary '!$P$16:$P$35&gt;0,ROW('Summary '!$H$16:$H$35)-ROW('Summary '!H$16)+1),ROWS('Summary '!H$2:'Summary '!H13))),"")</f>
        <v/>
      </c>
      <c r="K210" s="45"/>
      <c r="L210" s="293"/>
      <c r="M210" s="294"/>
      <c r="N210" s="221"/>
      <c r="O210" s="184" t="str">
        <f ca="1">IF(LEN(H210)&gt;0,IF(ISBLANK(N210),ROUND(IFERROR(VLOOKUP(I210,Stipends!$A$3:$B$17,2,)*H210,10000*H210),4),ROUND(N210,2)),"")</f>
        <v/>
      </c>
      <c r="P210" s="133" t="str">
        <f t="shared" ca="1" si="41"/>
        <v/>
      </c>
      <c r="Q210" s="134">
        <f ca="1">IFERROR(ROUND(IF(G210="Standard",VLOOKUP(I210,Stipends!$A$3:$F$13,4,FALSE),VLOOKUP(I210,Stipends!$A$3:$F$13,6,FALSE))*H210+S210,4),0)</f>
        <v>0</v>
      </c>
      <c r="R210" s="134">
        <f ca="1">IFERROR(ROUND(IF(G210="Standard",VLOOKUP(I210,Stipends!$A$3:$F$13,3,FALSE),VLOOKUP(I210,Stipends!$A$3:$F$13,5,FALSE))*H210+(IF(K210="Industry Co-Funded (AB)",(3000*H210),IF(K210="Industry Co-Funded (QC)",(4000*H210),0))),4),0)</f>
        <v>0</v>
      </c>
      <c r="S210" s="47"/>
      <c r="T210" s="134">
        <f t="shared" ca="1" si="42"/>
        <v>0</v>
      </c>
    </row>
    <row r="211" spans="1:20" ht="24" customHeight="1">
      <c r="A211" s="8"/>
      <c r="B211" s="130" t="str">
        <f t="array" aca="1" ref="B211" ca="1">IFERROR(INDEX('Summary '!$B$16:$B$35,SMALL(IF('Summary '!$P$16:$P$35&gt;0,ROW('Summary '!$B$16:$B$35)-ROW('Summary '!B$16)+1),ROWS('Summary '!B$2:'Summary '!B14))),"")</f>
        <v/>
      </c>
      <c r="C211" s="130" t="str">
        <f t="array" aca="1" ref="C211" ca="1">IFERROR(INDEX('Summary '!$C$16:$C$35,SMALL(IF('Summary '!$P$16:$P$35&gt;0,ROW('Summary '!$C$16:$C$35)-ROW('Summary '!C$16)+1),ROWS('Summary '!C$2:'Summary '!C14))),"")</f>
        <v/>
      </c>
      <c r="D211" s="130" t="str">
        <f t="array" aca="1" ref="D211" ca="1">IFERROR(INDEX('Summary '!$D$16:$D$35,SMALL(IF('Summary '!$P$16:$P$35&gt;0,ROW('Summary '!$D$16:$D$35)-ROW('Summary '!D$16)+1),ROWS('Summary '!D$2:'Summary '!D14))),"")</f>
        <v/>
      </c>
      <c r="E211" s="130" t="str">
        <f t="array" aca="1" ref="E211" ca="1">IFERROR(INDEX('Summary '!$E$16:$E$35,SMALL(IF('Summary '!$P$16:$P$35&gt;0,ROW('Summary '!$E$16:$E$35)-ROW('Summary '!E$16)+1),ROWS('Summary '!D$2:'Summary '!D14))),"")</f>
        <v/>
      </c>
      <c r="F211" s="131" t="str">
        <f t="array" aca="1" ref="F211" ca="1">IFERROR(INDEX('Summary '!$F$16:$F$35,SMALL(IF('Summary '!$P$16:$P$35&gt;0,ROW('Summary '!$F$16:$F$35)-ROW('Summary '!F$16)+1),ROWS('Summary '!F$2:'Summary '!F14))),"")</f>
        <v/>
      </c>
      <c r="G211" s="131" t="str">
        <f ca="1">IF(LEN(H211)&gt;0,'Summary '!$J$3,"")</f>
        <v/>
      </c>
      <c r="H211" s="132" t="str">
        <f t="array" aca="1" ref="H211" ca="1">IFERROR(INDEX('Summary '!$P$16:$P$35,SMALL(IF('Summary '!$P$16:$P$35&gt;0,ROW('Summary '!$P$16:$P$35)-ROW('Summary '!P$16)+1),ROWS('Summary '!N$2:'Summary '!O14))),"")</f>
        <v/>
      </c>
      <c r="I211" s="182" t="str">
        <f t="array" aca="1" ref="I211" ca="1">IFERROR(INDEX('Summary '!$G$16:$G$35,SMALL(IF('Summary '!$P$16:$P$35&gt;0,ROW('Summary '!$G$16:$G$35)-ROW('Summary '!G$16)+1),ROWS('Summary '!G$2:'Summary '!G14))),"")</f>
        <v/>
      </c>
      <c r="J211" s="182" t="str">
        <f t="array" aca="1" ref="J211" ca="1">IFERROR(INDEX('Summary '!$H$16:$H$35,SMALL(IF('Summary '!$P$16:$P$35&gt;0,ROW('Summary '!$H$16:$H$35)-ROW('Summary '!H$16)+1),ROWS('Summary '!H$2:'Summary '!H14))),"")</f>
        <v/>
      </c>
      <c r="K211" s="45"/>
      <c r="L211" s="293"/>
      <c r="M211" s="294"/>
      <c r="N211" s="221"/>
      <c r="O211" s="184" t="str">
        <f ca="1">IF(LEN(H211)&gt;0,IF(ISBLANK(N211),ROUND(IFERROR(VLOOKUP(I211,Stipends!$A$3:$B$17,2,)*H211,10000*H211),4),ROUND(N211,2)),"")</f>
        <v/>
      </c>
      <c r="P211" s="133" t="str">
        <f t="shared" ca="1" si="41"/>
        <v/>
      </c>
      <c r="Q211" s="134">
        <f ca="1">IFERROR(ROUND(IF(G211="Standard",VLOOKUP(I211,Stipends!$A$3:$F$13,4,FALSE),VLOOKUP(I211,Stipends!$A$3:$F$13,6,FALSE))*H211+S211,4),0)</f>
        <v>0</v>
      </c>
      <c r="R211" s="134">
        <f ca="1">IFERROR(ROUND(IF(G211="Standard",VLOOKUP(I211,Stipends!$A$3:$F$13,3,FALSE),VLOOKUP(I211,Stipends!$A$3:$F$13,5,FALSE))*H211+(IF(K211="Industry Co-Funded (AB)",(3000*H211),IF(K211="Industry Co-Funded (QC)",(4000*H211),0))),4),0)</f>
        <v>0</v>
      </c>
      <c r="S211" s="47"/>
      <c r="T211" s="134">
        <f t="shared" ca="1" si="42"/>
        <v>0</v>
      </c>
    </row>
    <row r="212" spans="1:20" ht="24" customHeight="1">
      <c r="A212" s="8"/>
      <c r="B212" s="130" t="str">
        <f t="array" aca="1" ref="B212" ca="1">IFERROR(INDEX('Summary '!$B$16:$B$35,SMALL(IF('Summary '!$P$16:$P$35&gt;0,ROW('Summary '!$B$16:$B$35)-ROW('Summary '!B$16)+1),ROWS('Summary '!B$2:'Summary '!B15))),"")</f>
        <v/>
      </c>
      <c r="C212" s="130" t="str">
        <f t="array" aca="1" ref="C212" ca="1">IFERROR(INDEX('Summary '!$C$16:$C$35,SMALL(IF('Summary '!$P$16:$P$35&gt;0,ROW('Summary '!$C$16:$C$35)-ROW('Summary '!C$16)+1),ROWS('Summary '!C$2:'Summary '!C15))),"")</f>
        <v/>
      </c>
      <c r="D212" s="130" t="str">
        <f t="array" aca="1" ref="D212" ca="1">IFERROR(INDEX('Summary '!$D$16:$D$35,SMALL(IF('Summary '!$P$16:$P$35&gt;0,ROW('Summary '!$D$16:$D$35)-ROW('Summary '!D$16)+1),ROWS('Summary '!D$2:'Summary '!D15))),"")</f>
        <v/>
      </c>
      <c r="E212" s="130" t="str">
        <f t="array" aca="1" ref="E212" ca="1">IFERROR(INDEX('Summary '!$E$16:$E$35,SMALL(IF('Summary '!$P$16:$P$35&gt;0,ROW('Summary '!$E$16:$E$35)-ROW('Summary '!E$16)+1),ROWS('Summary '!D$2:'Summary '!D15))),"")</f>
        <v/>
      </c>
      <c r="F212" s="131" t="str">
        <f t="array" aca="1" ref="F212" ca="1">IFERROR(INDEX('Summary '!$F$16:$F$35,SMALL(IF('Summary '!$P$16:$P$35&gt;0,ROW('Summary '!$F$16:$F$35)-ROW('Summary '!F$16)+1),ROWS('Summary '!F$2:'Summary '!F15))),"")</f>
        <v/>
      </c>
      <c r="G212" s="131" t="str">
        <f ca="1">IF(LEN(H212)&gt;0,'Summary '!$J$3,"")</f>
        <v/>
      </c>
      <c r="H212" s="132" t="str">
        <f t="array" aca="1" ref="H212" ca="1">IFERROR(INDEX('Summary '!$P$16:$P$35,SMALL(IF('Summary '!$P$16:$P$35&gt;0,ROW('Summary '!$P$16:$P$35)-ROW('Summary '!P$16)+1),ROWS('Summary '!N$2:'Summary '!O15))),"")</f>
        <v/>
      </c>
      <c r="I212" s="182" t="str">
        <f t="array" aca="1" ref="I212" ca="1">IFERROR(INDEX('Summary '!$G$16:$G$35,SMALL(IF('Summary '!$P$16:$P$35&gt;0,ROW('Summary '!$G$16:$G$35)-ROW('Summary '!G$16)+1),ROWS('Summary '!G$2:'Summary '!G15))),"")</f>
        <v/>
      </c>
      <c r="J212" s="182" t="str">
        <f t="array" aca="1" ref="J212" ca="1">IFERROR(INDEX('Summary '!$H$16:$H$35,SMALL(IF('Summary '!$P$16:$P$35&gt;0,ROW('Summary '!$H$16:$H$35)-ROW('Summary '!H$16)+1),ROWS('Summary '!H$2:'Summary '!H15))),"")</f>
        <v/>
      </c>
      <c r="K212" s="45"/>
      <c r="L212" s="293"/>
      <c r="M212" s="294"/>
      <c r="N212" s="221"/>
      <c r="O212" s="184" t="str">
        <f ca="1">IF(LEN(H212)&gt;0,IF(ISBLANK(N212),ROUND(IFERROR(VLOOKUP(I212,Stipends!$A$3:$B$17,2,)*H212,10000*H212),4),ROUND(N212,2)),"")</f>
        <v/>
      </c>
      <c r="P212" s="133" t="str">
        <f t="shared" ca="1" si="41"/>
        <v/>
      </c>
      <c r="Q212" s="134">
        <f ca="1">IFERROR(ROUND(IF(G212="Standard",VLOOKUP(I212,Stipends!$A$3:$F$13,4,FALSE),VLOOKUP(I212,Stipends!$A$3:$F$13,6,FALSE))*H212+S212,4),0)</f>
        <v>0</v>
      </c>
      <c r="R212" s="134">
        <f ca="1">IFERROR(ROUND(IF(G212="Standard",VLOOKUP(I212,Stipends!$A$3:$F$13,3,FALSE),VLOOKUP(I212,Stipends!$A$3:$F$13,5,FALSE))*H212+(IF(K212="Industry Co-Funded (AB)",(3000*H212),IF(K212="Industry Co-Funded (QC)",(4000*H212),0))),4),0)</f>
        <v>0</v>
      </c>
      <c r="S212" s="47"/>
      <c r="T212" s="134">
        <f t="shared" ca="1" si="42"/>
        <v>0</v>
      </c>
    </row>
    <row r="213" spans="1:20" ht="24" customHeight="1">
      <c r="A213" s="8"/>
      <c r="B213" s="130" t="str">
        <f t="array" aca="1" ref="B213" ca="1">IFERROR(INDEX('Summary '!$B$16:$B$35,SMALL(IF('Summary '!$P$16:$P$35&gt;0,ROW('Summary '!$B$16:$B$35)-ROW('Summary '!B$16)+1),ROWS('Summary '!B$2:'Summary '!B16))),"")</f>
        <v/>
      </c>
      <c r="C213" s="130" t="str">
        <f t="array" aca="1" ref="C213" ca="1">IFERROR(INDEX('Summary '!$C$16:$C$35,SMALL(IF('Summary '!$P$16:$P$35&gt;0,ROW('Summary '!$C$16:$C$35)-ROW('Summary '!C$16)+1),ROWS('Summary '!C$2:'Summary '!C16))),"")</f>
        <v/>
      </c>
      <c r="D213" s="130" t="str">
        <f t="array" aca="1" ref="D213" ca="1">IFERROR(INDEX('Summary '!$D$16:$D$35,SMALL(IF('Summary '!$P$16:$P$35&gt;0,ROW('Summary '!$D$16:$D$35)-ROW('Summary '!D$16)+1),ROWS('Summary '!D$2:'Summary '!D16))),"")</f>
        <v/>
      </c>
      <c r="E213" s="130" t="str">
        <f t="array" aca="1" ref="E213" ca="1">IFERROR(INDEX('Summary '!$E$16:$E$35,SMALL(IF('Summary '!$P$16:$P$35&gt;0,ROW('Summary '!$E$16:$E$35)-ROW('Summary '!E$16)+1),ROWS('Summary '!D$2:'Summary '!D16))),"")</f>
        <v/>
      </c>
      <c r="F213" s="131" t="str">
        <f t="array" aca="1" ref="F213" ca="1">IFERROR(INDEX('Summary '!$F$16:$F$35,SMALL(IF('Summary '!$P$16:$P$35&gt;0,ROW('Summary '!$F$16:$F$35)-ROW('Summary '!F$16)+1),ROWS('Summary '!F$2:'Summary '!F16))),"")</f>
        <v/>
      </c>
      <c r="G213" s="131" t="str">
        <f ca="1">IF(LEN(H213)&gt;0,'Summary '!$J$3,"")</f>
        <v/>
      </c>
      <c r="H213" s="132" t="str">
        <f t="array" aca="1" ref="H213" ca="1">IFERROR(INDEX('Summary '!$P$16:$P$35,SMALL(IF('Summary '!$P$16:$P$35&gt;0,ROW('Summary '!$P$16:$P$35)-ROW('Summary '!P$16)+1),ROWS('Summary '!N$2:'Summary '!O16))),"")</f>
        <v/>
      </c>
      <c r="I213" s="182" t="str">
        <f t="array" aca="1" ref="I213" ca="1">IFERROR(INDEX('Summary '!$G$16:$G$35,SMALL(IF('Summary '!$P$16:$P$35&gt;0,ROW('Summary '!$G$16:$G$35)-ROW('Summary '!G$16)+1),ROWS('Summary '!G$2:'Summary '!G16))),"")</f>
        <v/>
      </c>
      <c r="J213" s="182" t="str">
        <f t="array" aca="1" ref="J213" ca="1">IFERROR(INDEX('Summary '!$H$16:$H$35,SMALL(IF('Summary '!$P$16:$P$35&gt;0,ROW('Summary '!$H$16:$H$35)-ROW('Summary '!H$16)+1),ROWS('Summary '!H$2:'Summary '!H16))),"")</f>
        <v/>
      </c>
      <c r="K213" s="45"/>
      <c r="L213" s="293"/>
      <c r="M213" s="294"/>
      <c r="N213" s="221"/>
      <c r="O213" s="184" t="str">
        <f ca="1">IF(LEN(H213)&gt;0,IF(ISBLANK(N213),ROUND(IFERROR(VLOOKUP(I213,Stipends!$A$3:$B$17,2,)*H213,10000*H213),4),ROUND(N213,2)),"")</f>
        <v/>
      </c>
      <c r="P213" s="133" t="str">
        <f t="shared" ca="1" si="41"/>
        <v/>
      </c>
      <c r="Q213" s="134">
        <f ca="1">IFERROR(ROUND(IF(G213="Standard",VLOOKUP(I213,Stipends!$A$3:$F$13,4,FALSE),VLOOKUP(I213,Stipends!$A$3:$F$13,6,FALSE))*H213+S213,4),0)</f>
        <v>0</v>
      </c>
      <c r="R213" s="134">
        <f ca="1">IFERROR(ROUND(IF(G213="Standard",VLOOKUP(I213,Stipends!$A$3:$F$13,3,FALSE),VLOOKUP(I213,Stipends!$A$3:$F$13,5,FALSE))*H213+(IF(K213="Industry Co-Funded (AB)",(3000*H213),IF(K213="Industry Co-Funded (QC)",(4000*H213),0))),4),0)</f>
        <v>0</v>
      </c>
      <c r="S213" s="47"/>
      <c r="T213" s="134">
        <f t="shared" ca="1" si="42"/>
        <v>0</v>
      </c>
    </row>
    <row r="214" spans="1:20" ht="24" customHeight="1">
      <c r="A214" s="8"/>
      <c r="B214" s="130" t="str">
        <f t="array" aca="1" ref="B214" ca="1">IFERROR(INDEX('Summary '!$B$16:$B$35,SMALL(IF('Summary '!$P$16:$P$35&gt;0,ROW('Summary '!$B$16:$B$35)-ROW('Summary '!B$16)+1),ROWS('Summary '!B$2:'Summary '!B17))),"")</f>
        <v/>
      </c>
      <c r="C214" s="130" t="str">
        <f t="array" aca="1" ref="C214" ca="1">IFERROR(INDEX('Summary '!$C$16:$C$35,SMALL(IF('Summary '!$P$16:$P$35&gt;0,ROW('Summary '!$C$16:$C$35)-ROW('Summary '!C$16)+1),ROWS('Summary '!C$2:'Summary '!C17))),"")</f>
        <v/>
      </c>
      <c r="D214" s="130" t="str">
        <f t="array" aca="1" ref="D214" ca="1">IFERROR(INDEX('Summary '!$D$16:$D$35,SMALL(IF('Summary '!$P$16:$P$35&gt;0,ROW('Summary '!$D$16:$D$35)-ROW('Summary '!D$16)+1),ROWS('Summary '!D$2:'Summary '!D17))),"")</f>
        <v/>
      </c>
      <c r="E214" s="130" t="str">
        <f t="array" aca="1" ref="E214" ca="1">IFERROR(INDEX('Summary '!$E$16:$E$35,SMALL(IF('Summary '!$P$16:$P$35&gt;0,ROW('Summary '!$E$16:$E$35)-ROW('Summary '!E$16)+1),ROWS('Summary '!D$2:'Summary '!D17))),"")</f>
        <v/>
      </c>
      <c r="F214" s="131" t="str">
        <f t="array" aca="1" ref="F214" ca="1">IFERROR(INDEX('Summary '!$F$16:$F$35,SMALL(IF('Summary '!$P$16:$P$35&gt;0,ROW('Summary '!$F$16:$F$35)-ROW('Summary '!F$16)+1),ROWS('Summary '!F$2:'Summary '!F17))),"")</f>
        <v/>
      </c>
      <c r="G214" s="131" t="str">
        <f ca="1">IF(LEN(H214)&gt;0,'Summary '!$J$3,"")</f>
        <v/>
      </c>
      <c r="H214" s="132" t="str">
        <f t="array" aca="1" ref="H214" ca="1">IFERROR(INDEX('Summary '!$P$16:$P$35,SMALL(IF('Summary '!$P$16:$P$35&gt;0,ROW('Summary '!$P$16:$P$35)-ROW('Summary '!P$16)+1),ROWS('Summary '!N$2:'Summary '!O17))),"")</f>
        <v/>
      </c>
      <c r="I214" s="182" t="str">
        <f t="array" aca="1" ref="I214" ca="1">IFERROR(INDEX('Summary '!$G$16:$G$35,SMALL(IF('Summary '!$P$16:$P$35&gt;0,ROW('Summary '!$G$16:$G$35)-ROW('Summary '!G$16)+1),ROWS('Summary '!G$2:'Summary '!G17))),"")</f>
        <v/>
      </c>
      <c r="J214" s="182" t="str">
        <f t="array" aca="1" ref="J214" ca="1">IFERROR(INDEX('Summary '!$H$16:$H$35,SMALL(IF('Summary '!$P$16:$P$35&gt;0,ROW('Summary '!$H$16:$H$35)-ROW('Summary '!H$16)+1),ROWS('Summary '!H$2:'Summary '!H17))),"")</f>
        <v/>
      </c>
      <c r="K214" s="45"/>
      <c r="L214" s="293"/>
      <c r="M214" s="294"/>
      <c r="N214" s="221"/>
      <c r="O214" s="184" t="str">
        <f ca="1">IF(LEN(H214)&gt;0,IF(ISBLANK(N214),ROUND(IFERROR(VLOOKUP(I214,Stipends!$A$3:$B$17,2,)*H214,10000*H214),4),ROUND(N214,2)),"")</f>
        <v/>
      </c>
      <c r="P214" s="133" t="str">
        <f t="shared" ca="1" si="41"/>
        <v/>
      </c>
      <c r="Q214" s="134">
        <f ca="1">IFERROR(ROUND(IF(G214="Standard",VLOOKUP(I214,Stipends!$A$3:$F$13,4,FALSE),VLOOKUP(I214,Stipends!$A$3:$F$13,6,FALSE))*H214+S214,4),0)</f>
        <v>0</v>
      </c>
      <c r="R214" s="134">
        <f ca="1">IFERROR(ROUND(IF(G214="Standard",VLOOKUP(I214,Stipends!$A$3:$F$13,3,FALSE),VLOOKUP(I214,Stipends!$A$3:$F$13,5,FALSE))*H214+(IF(K214="Industry Co-Funded (AB)",(3000*H214),IF(K214="Industry Co-Funded (QC)",(4000*H214),0))),4),0)</f>
        <v>0</v>
      </c>
      <c r="S214" s="47"/>
      <c r="T214" s="134">
        <f t="shared" ca="1" si="42"/>
        <v>0</v>
      </c>
    </row>
    <row r="215" spans="1:20" ht="24" customHeight="1">
      <c r="A215" s="8"/>
      <c r="B215" s="130" t="str">
        <f t="array" aca="1" ref="B215" ca="1">IFERROR(INDEX('Summary '!$B$16:$B$35,SMALL(IF('Summary '!$P$16:$P$35&gt;0,ROW('Summary '!$B$16:$B$35)-ROW('Summary '!B$16)+1),ROWS('Summary '!B$2:'Summary '!B18))),"")</f>
        <v/>
      </c>
      <c r="C215" s="130" t="str">
        <f t="array" aca="1" ref="C215" ca="1">IFERROR(INDEX('Summary '!$C$16:$C$35,SMALL(IF('Summary '!$P$16:$P$35&gt;0,ROW('Summary '!$C$16:$C$35)-ROW('Summary '!C$16)+1),ROWS('Summary '!C$2:'Summary '!C18))),"")</f>
        <v/>
      </c>
      <c r="D215" s="130" t="str">
        <f t="array" aca="1" ref="D215" ca="1">IFERROR(INDEX('Summary '!$D$16:$D$35,SMALL(IF('Summary '!$P$16:$P$35&gt;0,ROW('Summary '!$D$16:$D$35)-ROW('Summary '!D$16)+1),ROWS('Summary '!D$2:'Summary '!D18))),"")</f>
        <v/>
      </c>
      <c r="E215" s="130" t="str">
        <f t="array" aca="1" ref="E215" ca="1">IFERROR(INDEX('Summary '!$E$16:$E$35,SMALL(IF('Summary '!$P$16:$P$35&gt;0,ROW('Summary '!$E$16:$E$35)-ROW('Summary '!E$16)+1),ROWS('Summary '!D$2:'Summary '!D18))),"")</f>
        <v/>
      </c>
      <c r="F215" s="131" t="str">
        <f t="array" aca="1" ref="F215" ca="1">IFERROR(INDEX('Summary '!$F$16:$F$35,SMALL(IF('Summary '!$P$16:$P$35&gt;0,ROW('Summary '!$F$16:$F$35)-ROW('Summary '!F$16)+1),ROWS('Summary '!F$2:'Summary '!F18))),"")</f>
        <v/>
      </c>
      <c r="G215" s="131" t="str">
        <f ca="1">IF(LEN(H215)&gt;0,'Summary '!$J$3,"")</f>
        <v/>
      </c>
      <c r="H215" s="132" t="str">
        <f t="array" aca="1" ref="H215" ca="1">IFERROR(INDEX('Summary '!$P$16:$P$35,SMALL(IF('Summary '!$P$16:$P$35&gt;0,ROW('Summary '!$P$16:$P$35)-ROW('Summary '!P$16)+1),ROWS('Summary '!N$2:'Summary '!O18))),"")</f>
        <v/>
      </c>
      <c r="I215" s="182" t="str">
        <f t="array" aca="1" ref="I215" ca="1">IFERROR(INDEX('Summary '!$G$16:$G$35,SMALL(IF('Summary '!$P$16:$P$35&gt;0,ROW('Summary '!$G$16:$G$35)-ROW('Summary '!G$16)+1),ROWS('Summary '!G$2:'Summary '!G18))),"")</f>
        <v/>
      </c>
      <c r="J215" s="182" t="str">
        <f t="array" aca="1" ref="J215" ca="1">IFERROR(INDEX('Summary '!$H$16:$H$35,SMALL(IF('Summary '!$P$16:$P$35&gt;0,ROW('Summary '!$H$16:$H$35)-ROW('Summary '!H$16)+1),ROWS('Summary '!H$2:'Summary '!H18))),"")</f>
        <v/>
      </c>
      <c r="K215" s="45"/>
      <c r="L215" s="293"/>
      <c r="M215" s="294"/>
      <c r="N215" s="221"/>
      <c r="O215" s="184" t="str">
        <f ca="1">IF(LEN(H215)&gt;0,IF(ISBLANK(N215),ROUND(IFERROR(VLOOKUP(I215,Stipends!$A$3:$B$17,2,)*H215,10000*H215),4),ROUND(N215,2)),"")</f>
        <v/>
      </c>
      <c r="P215" s="133" t="str">
        <f t="shared" ca="1" si="41"/>
        <v/>
      </c>
      <c r="Q215" s="134">
        <f ca="1">IFERROR(ROUND(IF(G215="Standard",VLOOKUP(I215,Stipends!$A$3:$F$13,4,FALSE),VLOOKUP(I215,Stipends!$A$3:$F$13,6,FALSE))*H215+S215,4),0)</f>
        <v>0</v>
      </c>
      <c r="R215" s="134">
        <f ca="1">IFERROR(ROUND(IF(G215="Standard",VLOOKUP(I215,Stipends!$A$3:$F$13,3,FALSE),VLOOKUP(I215,Stipends!$A$3:$F$13,5,FALSE))*H215+(IF(K215="Industry Co-Funded (AB)",(3000*H215),IF(K215="Industry Co-Funded (QC)",(4000*H215),0))),4),0)</f>
        <v>0</v>
      </c>
      <c r="S215" s="47"/>
      <c r="T215" s="134">
        <f t="shared" ca="1" si="42"/>
        <v>0</v>
      </c>
    </row>
    <row r="216" spans="1:20" ht="24" customHeight="1">
      <c r="A216" s="8"/>
      <c r="B216" s="130" t="str">
        <f t="array" aca="1" ref="B216" ca="1">IFERROR(INDEX('Summary '!$B$16:$B$35,SMALL(IF('Summary '!$P$16:$P$35&gt;0,ROW('Summary '!$B$16:$B$35)-ROW('Summary '!B$16)+1),ROWS('Summary '!B$2:'Summary '!B19))),"")</f>
        <v/>
      </c>
      <c r="C216" s="130" t="str">
        <f t="array" aca="1" ref="C216" ca="1">IFERROR(INDEX('Summary '!$C$16:$C$35,SMALL(IF('Summary '!$P$16:$P$35&gt;0,ROW('Summary '!$C$16:$C$35)-ROW('Summary '!C$16)+1),ROWS('Summary '!C$2:'Summary '!C19))),"")</f>
        <v/>
      </c>
      <c r="D216" s="130" t="str">
        <f t="array" aca="1" ref="D216" ca="1">IFERROR(INDEX('Summary '!$D$16:$D$35,SMALL(IF('Summary '!$P$16:$P$35&gt;0,ROW('Summary '!$D$16:$D$35)-ROW('Summary '!D$16)+1),ROWS('Summary '!D$2:'Summary '!D19))),"")</f>
        <v/>
      </c>
      <c r="E216" s="130" t="str">
        <f t="array" aca="1" ref="E216" ca="1">IFERROR(INDEX('Summary '!$E$16:$E$35,SMALL(IF('Summary '!$P$16:$P$35&gt;0,ROW('Summary '!$E$16:$E$35)-ROW('Summary '!E$16)+1),ROWS('Summary '!D$2:'Summary '!D19))),"")</f>
        <v/>
      </c>
      <c r="F216" s="131" t="str">
        <f t="array" aca="1" ref="F216" ca="1">IFERROR(INDEX('Summary '!$F$16:$F$35,SMALL(IF('Summary '!$P$16:$P$35&gt;0,ROW('Summary '!$F$16:$F$35)-ROW('Summary '!F$16)+1),ROWS('Summary '!F$2:'Summary '!F19))),"")</f>
        <v/>
      </c>
      <c r="G216" s="131" t="str">
        <f ca="1">IF(LEN(H216)&gt;0,'Summary '!$J$3,"")</f>
        <v/>
      </c>
      <c r="H216" s="132" t="str">
        <f t="array" aca="1" ref="H216" ca="1">IFERROR(INDEX('Summary '!$P$16:$P$35,SMALL(IF('Summary '!$P$16:$P$35&gt;0,ROW('Summary '!$P$16:$P$35)-ROW('Summary '!P$16)+1),ROWS('Summary '!N$2:'Summary '!O19))),"")</f>
        <v/>
      </c>
      <c r="I216" s="182" t="str">
        <f t="array" aca="1" ref="I216" ca="1">IFERROR(INDEX('Summary '!$G$16:$G$35,SMALL(IF('Summary '!$P$16:$P$35&gt;0,ROW('Summary '!$G$16:$G$35)-ROW('Summary '!G$16)+1),ROWS('Summary '!G$2:'Summary '!G19))),"")</f>
        <v/>
      </c>
      <c r="J216" s="182" t="str">
        <f t="array" aca="1" ref="J216" ca="1">IFERROR(INDEX('Summary '!$H$16:$H$35,SMALL(IF('Summary '!$P$16:$P$35&gt;0,ROW('Summary '!$H$16:$H$35)-ROW('Summary '!H$16)+1),ROWS('Summary '!H$2:'Summary '!H19))),"")</f>
        <v/>
      </c>
      <c r="K216" s="45"/>
      <c r="L216" s="293"/>
      <c r="M216" s="294"/>
      <c r="N216" s="221"/>
      <c r="O216" s="184" t="str">
        <f ca="1">IF(LEN(H216)&gt;0,IF(ISBLANK(N216),ROUND(IFERROR(VLOOKUP(I216,Stipends!$A$3:$B$17,2,)*H216,10000*H216),4),ROUND(N216,2)),"")</f>
        <v/>
      </c>
      <c r="P216" s="133" t="str">
        <f t="shared" ca="1" si="41"/>
        <v/>
      </c>
      <c r="Q216" s="134">
        <f ca="1">IFERROR(ROUND(IF(G216="Standard",VLOOKUP(I216,Stipends!$A$3:$F$13,4,FALSE),VLOOKUP(I216,Stipends!$A$3:$F$13,6,FALSE))*H216+S216,4),0)</f>
        <v>0</v>
      </c>
      <c r="R216" s="134">
        <f ca="1">IFERROR(ROUND(IF(G216="Standard",VLOOKUP(I216,Stipends!$A$3:$F$13,3,FALSE),VLOOKUP(I216,Stipends!$A$3:$F$13,5,FALSE))*H216+(IF(K216="Industry Co-Funded (AB)",(3000*H216),IF(K216="Industry Co-Funded (QC)",(4000*H216),0))),4),0)</f>
        <v>0</v>
      </c>
      <c r="S216" s="47"/>
      <c r="T216" s="134">
        <f t="shared" ca="1" si="42"/>
        <v>0</v>
      </c>
    </row>
    <row r="217" spans="1:20" ht="24" customHeight="1">
      <c r="A217" s="8"/>
      <c r="B217" s="130" t="str">
        <f t="array" aca="1" ref="B217" ca="1">IFERROR(INDEX('Summary '!$B$16:$B$35,SMALL(IF('Summary '!$P$16:$P$35&gt;0,ROW('Summary '!$B$16:$B$35)-ROW('Summary '!B$16)+1),ROWS('Summary '!B$2:'Summary '!B20))),"")</f>
        <v/>
      </c>
      <c r="C217" s="130" t="str">
        <f t="array" aca="1" ref="C217" ca="1">IFERROR(INDEX('Summary '!$C$16:$C$35,SMALL(IF('Summary '!$P$16:$P$35&gt;0,ROW('Summary '!$C$16:$C$35)-ROW('Summary '!C$16)+1),ROWS('Summary '!C$2:'Summary '!C20))),"")</f>
        <v/>
      </c>
      <c r="D217" s="130" t="str">
        <f t="array" aca="1" ref="D217" ca="1">IFERROR(INDEX('Summary '!$D$16:$D$35,SMALL(IF('Summary '!$P$16:$P$35&gt;0,ROW('Summary '!$D$16:$D$35)-ROW('Summary '!D$16)+1),ROWS('Summary '!D$2:'Summary '!D20))),"")</f>
        <v/>
      </c>
      <c r="E217" s="130" t="str">
        <f t="array" aca="1" ref="E217" ca="1">IFERROR(INDEX('Summary '!$E$16:$E$35,SMALL(IF('Summary '!$P$16:$P$35&gt;0,ROW('Summary '!$E$16:$E$35)-ROW('Summary '!E$16)+1),ROWS('Summary '!D$2:'Summary '!D20))),"")</f>
        <v/>
      </c>
      <c r="F217" s="131" t="str">
        <f t="array" aca="1" ref="F217" ca="1">IFERROR(INDEX('Summary '!$F$16:$F$35,SMALL(IF('Summary '!$P$16:$P$35&gt;0,ROW('Summary '!$F$16:$F$35)-ROW('Summary '!F$16)+1),ROWS('Summary '!F$2:'Summary '!F20))),"")</f>
        <v/>
      </c>
      <c r="G217" s="131" t="str">
        <f ca="1">IF(LEN(H217)&gt;0,'Summary '!$J$3,"")</f>
        <v/>
      </c>
      <c r="H217" s="132" t="str">
        <f t="array" aca="1" ref="H217" ca="1">IFERROR(INDEX('Summary '!$P$16:$P$35,SMALL(IF('Summary '!$P$16:$P$35&gt;0,ROW('Summary '!$P$16:$P$35)-ROW('Summary '!P$16)+1),ROWS('Summary '!N$2:'Summary '!O20))),"")</f>
        <v/>
      </c>
      <c r="I217" s="182" t="str">
        <f t="array" aca="1" ref="I217" ca="1">IFERROR(INDEX('Summary '!$G$16:$G$35,SMALL(IF('Summary '!$P$16:$P$35&gt;0,ROW('Summary '!$G$16:$G$35)-ROW('Summary '!G$16)+1),ROWS('Summary '!G$2:'Summary '!G20))),"")</f>
        <v/>
      </c>
      <c r="J217" s="182" t="str">
        <f t="array" aca="1" ref="J217" ca="1">IFERROR(INDEX('Summary '!$H$16:$H$35,SMALL(IF('Summary '!$P$16:$P$35&gt;0,ROW('Summary '!$H$16:$H$35)-ROW('Summary '!H$16)+1),ROWS('Summary '!H$2:'Summary '!H20))),"")</f>
        <v/>
      </c>
      <c r="K217" s="45"/>
      <c r="L217" s="293"/>
      <c r="M217" s="294"/>
      <c r="N217" s="221"/>
      <c r="O217" s="184" t="str">
        <f ca="1">IF(LEN(H217)&gt;0,IF(ISBLANK(N217),ROUND(IFERROR(VLOOKUP(I217,Stipends!$A$3:$B$17,2,)*H217,10000*H217),4),ROUND(N217,2)),"")</f>
        <v/>
      </c>
      <c r="P217" s="133" t="str">
        <f t="shared" ca="1" si="41"/>
        <v/>
      </c>
      <c r="Q217" s="134">
        <f ca="1">IFERROR(ROUND(IF(G217="Standard",VLOOKUP(I217,Stipends!$A$3:$F$13,4,FALSE),VLOOKUP(I217,Stipends!$A$3:$F$13,6,FALSE))*H217+S217,4),0)</f>
        <v>0</v>
      </c>
      <c r="R217" s="134">
        <f ca="1">IFERROR(ROUND(IF(G217="Standard",VLOOKUP(I217,Stipends!$A$3:$F$13,3,FALSE),VLOOKUP(I217,Stipends!$A$3:$F$13,5,FALSE))*H217+(IF(K217="Industry Co-Funded (AB)",(3000*H217),IF(K217="Industry Co-Funded (QC)",(4000*H217),0))),4),0)</f>
        <v>0</v>
      </c>
      <c r="S217" s="47"/>
      <c r="T217" s="134">
        <f t="shared" ca="1" si="42"/>
        <v>0</v>
      </c>
    </row>
    <row r="218" spans="1:20" ht="24" customHeight="1">
      <c r="A218" s="8"/>
      <c r="B218" s="130" t="str">
        <f t="array" aca="1" ref="B218" ca="1">IFERROR(INDEX('Summary '!$B$16:$B$35,SMALL(IF('Summary '!$P$16:$P$35&gt;0,ROW('Summary '!$B$16:$B$35)-ROW('Summary '!B$16)+1),ROWS('Summary '!B$2:'Summary '!B21))),"")</f>
        <v/>
      </c>
      <c r="C218" s="130" t="str">
        <f t="array" aca="1" ref="C218" ca="1">IFERROR(INDEX('Summary '!$C$16:$C$35,SMALL(IF('Summary '!$P$16:$P$35&gt;0,ROW('Summary '!$C$16:$C$35)-ROW('Summary '!C$16)+1),ROWS('Summary '!C$2:'Summary '!C21))),"")</f>
        <v/>
      </c>
      <c r="D218" s="130" t="str">
        <f t="array" aca="1" ref="D218" ca="1">IFERROR(INDEX('Summary '!$D$16:$D$35,SMALL(IF('Summary '!$P$16:$P$35&gt;0,ROW('Summary '!$D$16:$D$35)-ROW('Summary '!D$16)+1),ROWS('Summary '!D$2:'Summary '!D21))),"")</f>
        <v/>
      </c>
      <c r="E218" s="130" t="str">
        <f t="array" aca="1" ref="E218" ca="1">IFERROR(INDEX('Summary '!$E$16:$E$35,SMALL(IF('Summary '!$P$16:$P$35&gt;0,ROW('Summary '!$E$16:$E$35)-ROW('Summary '!E$16)+1),ROWS('Summary '!D$2:'Summary '!D21))),"")</f>
        <v/>
      </c>
      <c r="F218" s="131" t="str">
        <f t="array" aca="1" ref="F218" ca="1">IFERROR(INDEX('Summary '!$F$16:$F$35,SMALL(IF('Summary '!$P$16:$P$35&gt;0,ROW('Summary '!$F$16:$F$35)-ROW('Summary '!F$16)+1),ROWS('Summary '!F$2:'Summary '!F21))),"")</f>
        <v/>
      </c>
      <c r="G218" s="131" t="str">
        <f ca="1">IF(LEN(H218)&gt;0,'Summary '!$J$3,"")</f>
        <v/>
      </c>
      <c r="H218" s="132" t="str">
        <f t="array" aca="1" ref="H218" ca="1">IFERROR(INDEX('Summary '!$P$16:$P$35,SMALL(IF('Summary '!$P$16:$P$35&gt;0,ROW('Summary '!$P$16:$P$35)-ROW('Summary '!P$16)+1),ROWS('Summary '!N$2:'Summary '!O21))),"")</f>
        <v/>
      </c>
      <c r="I218" s="182" t="str">
        <f t="array" aca="1" ref="I218" ca="1">IFERROR(INDEX('Summary '!$G$16:$G$35,SMALL(IF('Summary '!$P$16:$P$35&gt;0,ROW('Summary '!$G$16:$G$35)-ROW('Summary '!G$16)+1),ROWS('Summary '!G$2:'Summary '!G21))),"")</f>
        <v/>
      </c>
      <c r="J218" s="182" t="str">
        <f t="array" aca="1" ref="J218" ca="1">IFERROR(INDEX('Summary '!$H$16:$H$35,SMALL(IF('Summary '!$P$16:$P$35&gt;0,ROW('Summary '!$H$16:$H$35)-ROW('Summary '!H$16)+1),ROWS('Summary '!H$2:'Summary '!H21))),"")</f>
        <v/>
      </c>
      <c r="K218" s="45"/>
      <c r="L218" s="293"/>
      <c r="M218" s="294"/>
      <c r="N218" s="221"/>
      <c r="O218" s="184" t="str">
        <f ca="1">IF(LEN(H218)&gt;0,IF(ISBLANK(N218),ROUND(IFERROR(VLOOKUP(I218,Stipends!$A$3:$B$17,2,)*H218,10000*H218),4),ROUND(N218,2)),"")</f>
        <v/>
      </c>
      <c r="P218" s="133" t="str">
        <f t="shared" ca="1" si="41"/>
        <v/>
      </c>
      <c r="Q218" s="134">
        <f ca="1">IFERROR(ROUND(IF(G218="Standard",VLOOKUP(I218,Stipends!$A$3:$F$13,4,FALSE),VLOOKUP(I218,Stipends!$A$3:$F$13,6,FALSE))*H218+S218,4),0)</f>
        <v>0</v>
      </c>
      <c r="R218" s="134">
        <f ca="1">IFERROR(ROUND(IF(G218="Standard",VLOOKUP(I218,Stipends!$A$3:$F$13,3,FALSE),VLOOKUP(I218,Stipends!$A$3:$F$13,5,FALSE))*H218+(IF(K218="Industry Co-Funded (AB)",(3000*H218),IF(K218="Industry Co-Funded (QC)",(4000*H218),0))),4),0)</f>
        <v>0</v>
      </c>
      <c r="S218" s="47"/>
      <c r="T218" s="134">
        <f t="shared" ca="1" si="42"/>
        <v>0</v>
      </c>
    </row>
    <row r="219" spans="1:20" ht="24" customHeight="1">
      <c r="A219" s="8"/>
      <c r="B219" s="136" t="s">
        <v>128</v>
      </c>
      <c r="C219" s="137"/>
      <c r="D219" s="137"/>
      <c r="E219" s="137"/>
      <c r="F219" s="137"/>
      <c r="G219" s="137"/>
      <c r="H219" s="138"/>
      <c r="I219" s="137"/>
      <c r="J219" s="137"/>
      <c r="K219" s="137"/>
      <c r="L219" s="137"/>
      <c r="M219" s="139"/>
      <c r="N219" s="140"/>
      <c r="O219" s="135">
        <f t="shared" ref="O219:P219" ca="1" si="43">SUM(O199:O218)</f>
        <v>0</v>
      </c>
      <c r="P219" s="135">
        <f t="shared" ca="1" si="43"/>
        <v>0</v>
      </c>
      <c r="Q219" s="135">
        <f ca="1">ROUND(SUM(Q199:Q218),4)</f>
        <v>0</v>
      </c>
      <c r="R219" s="135">
        <f t="shared" ref="R219:S219" ca="1" si="44">SUM(R199:R218)</f>
        <v>0</v>
      </c>
      <c r="S219" s="135">
        <f t="shared" si="44"/>
        <v>0</v>
      </c>
      <c r="T219" s="135">
        <f ca="1">SUM(T199:T218)</f>
        <v>0</v>
      </c>
    </row>
    <row r="220" spans="1:20" ht="23.25" customHeight="1">
      <c r="A220" s="8"/>
      <c r="B220" s="93"/>
      <c r="C220" s="93"/>
      <c r="D220" s="93"/>
      <c r="E220" s="93"/>
      <c r="F220" s="93"/>
      <c r="G220" s="93"/>
      <c r="H220" s="94"/>
      <c r="I220" s="94"/>
      <c r="J220" s="94"/>
      <c r="K220" s="8"/>
      <c r="L220" s="8"/>
      <c r="M220" s="8"/>
      <c r="N220" s="8"/>
      <c r="O220" s="99"/>
      <c r="P220" s="99"/>
      <c r="Q220" s="99"/>
      <c r="R220" s="100"/>
      <c r="S220" s="48"/>
      <c r="T220" s="99"/>
    </row>
    <row r="221" spans="1:20" ht="23.25" customHeight="1" thickBot="1">
      <c r="A221" s="8"/>
      <c r="B221" s="93"/>
      <c r="C221" s="93"/>
      <c r="D221" s="93"/>
      <c r="E221" s="93"/>
      <c r="F221" s="93"/>
      <c r="G221" s="93"/>
      <c r="H221" s="94"/>
      <c r="I221" s="94"/>
      <c r="J221" s="94"/>
      <c r="K221" s="8"/>
      <c r="L221" s="8"/>
      <c r="M221" s="8"/>
      <c r="N221" s="8"/>
      <c r="O221" s="99"/>
      <c r="P221" s="99"/>
      <c r="Q221" s="99"/>
      <c r="R221" s="100"/>
      <c r="S221" s="48"/>
      <c r="T221" s="99"/>
    </row>
    <row r="222" spans="1:20" ht="23.25" customHeight="1" thickBot="1">
      <c r="A222" s="8"/>
      <c r="B222" s="89" t="str">
        <f>'Summary '!Q15</f>
        <v>Year 5</v>
      </c>
      <c r="C222" s="90"/>
      <c r="D222" s="90"/>
      <c r="E222" s="91"/>
      <c r="F222" s="91"/>
      <c r="G222" s="91"/>
      <c r="H222" s="92"/>
      <c r="I222" s="92"/>
      <c r="J222" s="92"/>
      <c r="K222" s="30"/>
      <c r="L222" s="30"/>
      <c r="M222" s="30"/>
      <c r="N222" s="30"/>
      <c r="O222" s="104"/>
      <c r="P222" s="104"/>
      <c r="Q222" s="105"/>
      <c r="R222" s="106"/>
      <c r="S222" s="52"/>
      <c r="T222" s="99"/>
    </row>
    <row r="223" spans="1:20" ht="30" customHeight="1">
      <c r="A223" s="8"/>
      <c r="B223" s="422" t="str">
        <f>B$15</f>
        <v>Intern name</v>
      </c>
      <c r="C223" s="422" t="str">
        <f t="shared" ref="C223:K223" si="45">C$15</f>
        <v>Academic Supervisor / Account Holder</v>
      </c>
      <c r="D223" s="426" t="str">
        <f t="shared" si="45"/>
        <v>Co-Supervisor</v>
      </c>
      <c r="E223" s="422" t="str">
        <f t="shared" si="45"/>
        <v>Academic Institution</v>
      </c>
      <c r="F223" s="426" t="str">
        <f t="shared" si="45"/>
        <v>Partner</v>
      </c>
      <c r="G223" s="426" t="str">
        <f t="shared" si="45"/>
        <v>Funding type</v>
      </c>
      <c r="H223" s="426" t="str">
        <f t="shared" si="45"/>
        <v>Internship Units</v>
      </c>
      <c r="I223" s="424" t="s">
        <v>58</v>
      </c>
      <c r="J223" s="424" t="str">
        <f>$J$15</f>
        <v>Intern Degree</v>
      </c>
      <c r="K223" s="426" t="str">
        <f t="shared" si="45"/>
        <v xml:space="preserve">Co Funding Option (no selection required unless advised) </v>
      </c>
      <c r="L223" s="439" t="str">
        <f>$L$15</f>
        <v>Internship Period (4 to 6 months per unit)</v>
      </c>
      <c r="M223" s="440"/>
      <c r="N223" s="437" t="str">
        <f t="shared" ref="N223:T223" si="46">N$15</f>
        <v>Stipend Overwrite (if more than $10,000 auto)</v>
      </c>
      <c r="O223" s="441" t="str">
        <f t="shared" si="46"/>
        <v>Stipend  
(Auto - min. $10,000 per internship unit)</v>
      </c>
      <c r="P223" s="420" t="str">
        <f t="shared" si="46"/>
        <v>Research Expenses</v>
      </c>
      <c r="Q223" s="420" t="str">
        <f t="shared" si="46"/>
        <v xml:space="preserve">Total Award </v>
      </c>
      <c r="R223" s="420" t="str">
        <f t="shared" si="46"/>
        <v>Partner Contribution</v>
      </c>
      <c r="S223" s="426" t="str">
        <f t="shared" si="46"/>
        <v xml:space="preserve">Additional Partner contribution </v>
      </c>
      <c r="T223" s="420" t="str">
        <f t="shared" si="46"/>
        <v>University Co-Funding Amount</v>
      </c>
    </row>
    <row r="224" spans="1:20" ht="52.5" customHeight="1" thickBot="1">
      <c r="A224" s="8"/>
      <c r="B224" s="423"/>
      <c r="C224" s="423"/>
      <c r="D224" s="427"/>
      <c r="E224" s="423"/>
      <c r="F224" s="427"/>
      <c r="G224" s="427"/>
      <c r="H224" s="427"/>
      <c r="I224" s="425"/>
      <c r="J224" s="425"/>
      <c r="K224" s="427"/>
      <c r="L224" s="186" t="str">
        <f>$L$16</f>
        <v>Start Date</v>
      </c>
      <c r="M224" s="186" t="str">
        <f>$M$16</f>
        <v>End Date</v>
      </c>
      <c r="N224" s="438"/>
      <c r="O224" s="442"/>
      <c r="P224" s="421"/>
      <c r="Q224" s="421"/>
      <c r="R224" s="421"/>
      <c r="S224" s="427"/>
      <c r="T224" s="421"/>
    </row>
    <row r="225" spans="1:20" ht="24" customHeight="1">
      <c r="A225" s="8"/>
      <c r="B225" s="141" t="str">
        <f t="array" aca="1" ref="B225" ca="1">IFERROR(INDEX('Summary '!$B$16:$B$35,SMALL(IF('Summary '!$Q$16:$Q$35&gt;0,ROW('Summary '!$B$16:$B$35)-ROW('Summary '!B$16)+1),ROWS('Summary '!B$2:'Summary '!B2))),"")</f>
        <v/>
      </c>
      <c r="C225" s="141" t="str">
        <f t="array" aca="1" ref="C225" ca="1">IFERROR(INDEX('Summary '!$C$16:$C$35,SMALL(IF('Summary '!$Q$16:$Q$35&gt;0,ROW('Summary '!$C$16:$C$35)-ROW('Summary '!C$16)+1),ROWS('Summary '!C$2:'Summary '!C2))),"")</f>
        <v/>
      </c>
      <c r="D225" s="141" t="str">
        <f t="array" aca="1" ref="D225" ca="1">IFERROR(INDEX('Summary '!$D$16:$D$35,SMALL(IF('Summary '!$Q$16:$Q$35&gt;0,ROW('Summary '!$D$16:$D$35)-ROW('Summary '!D$16)+1),ROWS('Summary '!D$2:'Summary '!D2))),"")</f>
        <v/>
      </c>
      <c r="E225" s="130" t="str">
        <f t="array" aca="1" ref="E225" ca="1">IFERROR(INDEX('Summary '!$E$16:$E$35,SMALL(IF('Summary '!$Q$16:$Q$35&gt;0,ROW('Summary '!$E$16:$E$35)-ROW('Summary '!E$16)+1),ROWS('Summary '!D$2:'Summary '!D2))),"")</f>
        <v/>
      </c>
      <c r="F225" s="131" t="str">
        <f t="array" aca="1" ref="F225" ca="1">IFERROR(INDEX('Summary '!$F$16:$F$35,SMALL(IF('Summary '!$Q$16:$Q$35&gt;0,ROW('Summary '!$F$16:$F$35)-ROW('Summary '!F$16)+1),ROWS('Summary '!F$2:'Summary '!F2))),"")</f>
        <v/>
      </c>
      <c r="G225" s="131" t="str">
        <f ca="1">IF(LEN(H225)&gt;0,'Summary '!$J$3,"")</f>
        <v/>
      </c>
      <c r="H225" s="132" t="str">
        <f t="array" aca="1" ref="H225" ca="1">IFERROR(INDEX('Summary '!$Q$16:$Q$35,SMALL(IF('Summary '!$Q$16:$Q$35&gt;0,ROW('Summary '!$Q$16:$Q$35)-ROW('Summary '!Q$16)+1),ROWS('Summary '!O$2:'Summary '!O2))),"")</f>
        <v/>
      </c>
      <c r="I225" s="182" t="str">
        <f t="array" aca="1" ref="I225" ca="1">IFERROR(INDEX('Summary '!$G$16:$G$35,SMALL(IF('Summary '!$Q$16:$Q$35&gt;0,ROW('Summary '!$G$16:$G$35)-ROW('Summary '!G$16)+1),ROWS('Summary '!G$2:'Summary '!G2))),"")</f>
        <v/>
      </c>
      <c r="J225" s="182" t="str">
        <f t="array" aca="1" ref="J225" ca="1">IFERROR(INDEX('Summary '!$H$16:$H$35,SMALL(IF('Summary '!$Q$16:$Q$35&gt;0,ROW('Summary '!$H$16:$H$35)-ROW('Summary '!H$16)+1),ROWS('Summary '!H$2:'Summary '!H2))),"")</f>
        <v/>
      </c>
      <c r="K225" s="45"/>
      <c r="L225" s="293"/>
      <c r="M225" s="293"/>
      <c r="N225" s="220"/>
      <c r="O225" s="184" t="str">
        <f ca="1">IF(LEN(H225)&gt;0,IF(ISBLANK(N225),ROUND(IFERROR(VLOOKUP(I225,Stipends!$A$3:$B$17,2,)*H225,10000*H225),4),ROUND(N225,2)),"")</f>
        <v/>
      </c>
      <c r="P225" s="134" t="str">
        <f ca="1">IFERROR(ROUND(Q225-O225,4),"")</f>
        <v/>
      </c>
      <c r="Q225" s="134">
        <f ca="1">IFERROR(ROUND(IF(G225="Standard",VLOOKUP(I225,Stipends!$A$3:$F$13,4,FALSE),VLOOKUP(I225,Stipends!$A$3:$F$13,6,FALSE))*H225+S225,4),0)</f>
        <v>0</v>
      </c>
      <c r="R225" s="134">
        <f ca="1">IFERROR(ROUND(IF(G225="Standard",VLOOKUP(I225,Stipends!$A$3:$F$13,3,FALSE),VLOOKUP(I225,Stipends!$A$3:$F$13,5,FALSE))*H225+(IF(K225="Industry Co-Funded (AB)",(3000*H225),IF(K225="Industry Co-Funded (QC)",(4000*H225),0))),4),0)</f>
        <v>0</v>
      </c>
      <c r="S225" s="185"/>
      <c r="T225" s="134">
        <f ca="1">IF(LEN(H225)&lt;1,0,IF(K225="University Co-Funded (AB)",(3000*H225),IF(K225="University Co-Funded (QC)",(4000*H225),0)))</f>
        <v>0</v>
      </c>
    </row>
    <row r="226" spans="1:20" ht="24" customHeight="1">
      <c r="A226" s="8"/>
      <c r="B226" s="141" t="str">
        <f t="array" aca="1" ref="B226" ca="1">IFERROR(INDEX('Summary '!$B$16:$B$35,SMALL(IF('Summary '!$Q$16:$Q$35&gt;0,ROW('Summary '!$B$16:$B$35)-ROW('Summary '!B$16)+1),ROWS('Summary '!B$2:'Summary '!B3))),"")</f>
        <v/>
      </c>
      <c r="C226" s="141" t="str">
        <f t="array" aca="1" ref="C226" ca="1">IFERROR(INDEX('Summary '!$C$16:$C$35,SMALL(IF('Summary '!$Q$16:$Q$35&gt;0,ROW('Summary '!$C$16:$C$35)-ROW('Summary '!C$16)+1),ROWS('Summary '!C$2:'Summary '!C3))),"")</f>
        <v/>
      </c>
      <c r="D226" s="141" t="str">
        <f t="array" aca="1" ref="D226" ca="1">IFERROR(INDEX('Summary '!$D$16:$D$35,SMALL(IF('Summary '!$Q$16:$Q$35&gt;0,ROW('Summary '!$D$16:$D$35)-ROW('Summary '!D$16)+1),ROWS('Summary '!D$2:'Summary '!D3))),"")</f>
        <v/>
      </c>
      <c r="E226" s="130" t="str">
        <f t="array" aca="1" ref="E226" ca="1">IFERROR(INDEX('Summary '!$E$16:$E$35,SMALL(IF('Summary '!$Q$16:$Q$35&gt;0,ROW('Summary '!$E$16:$E$35)-ROW('Summary '!E$16)+1),ROWS('Summary '!D$2:'Summary '!D3))),"")</f>
        <v/>
      </c>
      <c r="F226" s="131" t="str">
        <f t="array" aca="1" ref="F226" ca="1">IFERROR(INDEX('Summary '!$F$16:$F$35,SMALL(IF('Summary '!$Q$16:$Q$35&gt;0,ROW('Summary '!$F$16:$F$35)-ROW('Summary '!F$16)+1),ROWS('Summary '!F$2:'Summary '!F3))),"")</f>
        <v/>
      </c>
      <c r="G226" s="131" t="str">
        <f ca="1">IF(LEN(H226)&gt;0,'Summary '!$J$3,"")</f>
        <v/>
      </c>
      <c r="H226" s="132" t="str">
        <f t="array" aca="1" ref="H226" ca="1">IFERROR(INDEX('Summary '!$Q$16:$Q$35,SMALL(IF('Summary '!$Q$16:$Q$35&gt;0,ROW('Summary '!$Q$16:$Q$35)-ROW('Summary '!Q$16)+1),ROWS('Summary '!O$2:'Summary '!O3))),"")</f>
        <v/>
      </c>
      <c r="I226" s="182" t="str">
        <f t="array" aca="1" ref="I226" ca="1">IFERROR(INDEX('Summary '!$G$16:$G$35,SMALL(IF('Summary '!$Q$16:$Q$35&gt;0,ROW('Summary '!$G$16:$G$35)-ROW('Summary '!G$16)+1),ROWS('Summary '!G$2:'Summary '!G3))),"")</f>
        <v/>
      </c>
      <c r="J226" s="182" t="str">
        <f t="array" aca="1" ref="J226" ca="1">IFERROR(INDEX('Summary '!$H$16:$H$35,SMALL(IF('Summary '!$Q$16:$Q$35&gt;0,ROW('Summary '!$H$16:$H$35)-ROW('Summary '!H$16)+1),ROWS('Summary '!H$2:'Summary '!H3))),"")</f>
        <v/>
      </c>
      <c r="K226" s="45"/>
      <c r="L226" s="293"/>
      <c r="M226" s="294"/>
      <c r="N226" s="221"/>
      <c r="O226" s="184" t="str">
        <f ca="1">IF(LEN(H226)&gt;0,IF(ISBLANK(N226),ROUND(IFERROR(VLOOKUP(I226,Stipends!$A$3:$B$17,2,)*H226,10000*H226),4),ROUND(N226,2)),"")</f>
        <v/>
      </c>
      <c r="P226" s="133" t="str">
        <f t="shared" ref="P226:P244" ca="1" si="47">IFERROR(ROUND(Q226-O226,4),"")</f>
        <v/>
      </c>
      <c r="Q226" s="134">
        <f ca="1">IFERROR(ROUND(IF(G226="Standard",VLOOKUP(I226,Stipends!$A$3:$F$13,4,FALSE),VLOOKUP(I226,Stipends!$A$3:$F$13,6,FALSE))*H226+S226,4),0)</f>
        <v>0</v>
      </c>
      <c r="R226" s="134">
        <f ca="1">IFERROR(ROUND(IF(G226="Standard",VLOOKUP(I226,Stipends!$A$3:$F$13,3,FALSE),VLOOKUP(I226,Stipends!$A$3:$F$13,5,FALSE))*H226+(IF(K226="Industry Co-Funded (AB)",(3000*H226),IF(K226="Industry Co-Funded (QC)",(4000*H226),0))),4),0)</f>
        <v>0</v>
      </c>
      <c r="S226" s="47"/>
      <c r="T226" s="134">
        <f ca="1">IF(LEN(H226)&lt;1,0,IF(K226="University Co-Funded (AB)",(3000*H226),IF(K226="University Co-Funded (QC)",(4000*H226),0)))</f>
        <v>0</v>
      </c>
    </row>
    <row r="227" spans="1:20" ht="24" customHeight="1">
      <c r="A227" s="8"/>
      <c r="B227" s="141" t="str">
        <f t="array" aca="1" ref="B227" ca="1">IFERROR(INDEX('Summary '!$B$16:$B$35,SMALL(IF('Summary '!$Q$16:$Q$35&gt;0,ROW('Summary '!$B$16:$B$35)-ROW('Summary '!B$16)+1),ROWS('Summary '!B$2:'Summary '!B4))),"")</f>
        <v/>
      </c>
      <c r="C227" s="141" t="str">
        <f t="array" aca="1" ref="C227" ca="1">IFERROR(INDEX('Summary '!$C$16:$C$35,SMALL(IF('Summary '!$Q$16:$Q$35&gt;0,ROW('Summary '!$C$16:$C$35)-ROW('Summary '!C$16)+1),ROWS('Summary '!C$2:'Summary '!C4))),"")</f>
        <v/>
      </c>
      <c r="D227" s="141" t="str">
        <f t="array" aca="1" ref="D227" ca="1">IFERROR(INDEX('Summary '!$D$16:$D$35,SMALL(IF('Summary '!$Q$16:$Q$35&gt;0,ROW('Summary '!$D$16:$D$35)-ROW('Summary '!D$16)+1),ROWS('Summary '!D$2:'Summary '!D4))),"")</f>
        <v/>
      </c>
      <c r="E227" s="130" t="str">
        <f t="array" aca="1" ref="E227" ca="1">IFERROR(INDEX('Summary '!$E$16:$E$35,SMALL(IF('Summary '!$Q$16:$Q$35&gt;0,ROW('Summary '!$E$16:$E$35)-ROW('Summary '!E$16)+1),ROWS('Summary '!D$2:'Summary '!D4))),"")</f>
        <v/>
      </c>
      <c r="F227" s="131" t="str">
        <f t="array" aca="1" ref="F227" ca="1">IFERROR(INDEX('Summary '!$F$16:$F$35,SMALL(IF('Summary '!$Q$16:$Q$35&gt;0,ROW('Summary '!$F$16:$F$35)-ROW('Summary '!F$16)+1),ROWS('Summary '!F$2:'Summary '!F4))),"")</f>
        <v/>
      </c>
      <c r="G227" s="131" t="str">
        <f ca="1">IF(LEN(H227)&gt;0,'Summary '!$J$3,"")</f>
        <v/>
      </c>
      <c r="H227" s="132" t="str">
        <f t="array" aca="1" ref="H227" ca="1">IFERROR(INDEX('Summary '!$Q$16:$Q$35,SMALL(IF('Summary '!$Q$16:$Q$35&gt;0,ROW('Summary '!$Q$16:$Q$35)-ROW('Summary '!Q$16)+1),ROWS('Summary '!O$2:'Summary '!O4))),"")</f>
        <v/>
      </c>
      <c r="I227" s="182" t="str">
        <f t="array" aca="1" ref="I227" ca="1">IFERROR(INDEX('Summary '!$G$16:$G$35,SMALL(IF('Summary '!$Q$16:$Q$35&gt;0,ROW('Summary '!$G$16:$G$35)-ROW('Summary '!G$16)+1),ROWS('Summary '!G$2:'Summary '!G4))),"")</f>
        <v/>
      </c>
      <c r="J227" s="182" t="str">
        <f t="array" aca="1" ref="J227" ca="1">IFERROR(INDEX('Summary '!$H$16:$H$35,SMALL(IF('Summary '!$Q$16:$Q$35&gt;0,ROW('Summary '!$H$16:$H$35)-ROW('Summary '!H$16)+1),ROWS('Summary '!H$2:'Summary '!H4))),"")</f>
        <v/>
      </c>
      <c r="K227" s="45"/>
      <c r="L227" s="293"/>
      <c r="M227" s="294"/>
      <c r="N227" s="221"/>
      <c r="O227" s="184" t="str">
        <f ca="1">IF(LEN(H227)&gt;0,IF(ISBLANK(N227),ROUND(IFERROR(VLOOKUP(I227,Stipends!$A$3:$B$17,2,)*H227,10000*H227),4),ROUND(N227,2)),"")</f>
        <v/>
      </c>
      <c r="P227" s="133" t="str">
        <f t="shared" ca="1" si="47"/>
        <v/>
      </c>
      <c r="Q227" s="134">
        <f ca="1">IFERROR(ROUND(IF(G227="Standard",VLOOKUP(I227,Stipends!$A$3:$F$13,4,FALSE),VLOOKUP(I227,Stipends!$A$3:$F$13,6,FALSE))*H227+S227,4),0)</f>
        <v>0</v>
      </c>
      <c r="R227" s="134">
        <f ca="1">IFERROR(ROUND(IF(G227="Standard",VLOOKUP(I227,Stipends!$A$3:$F$13,3,FALSE),VLOOKUP(I227,Stipends!$A$3:$F$13,5,FALSE))*H227+(IF(K227="Industry Co-Funded (AB)",(3000*H227),IF(K227="Industry Co-Funded (QC)",(4000*H227),0))),4),0)</f>
        <v>0</v>
      </c>
      <c r="S227" s="47"/>
      <c r="T227" s="134">
        <f t="shared" ref="T227:T244" ca="1" si="48">IF(LEN(H227)&lt;1,0,IF(K227="University Co-Funded (AB)",(3000*H227),IF(K227="University Co-Funded (QC)",(4000*H227),0)))</f>
        <v>0</v>
      </c>
    </row>
    <row r="228" spans="1:20" ht="24" customHeight="1">
      <c r="A228" s="8"/>
      <c r="B228" s="141" t="str">
        <f t="array" aca="1" ref="B228" ca="1">IFERROR(INDEX('Summary '!$B$16:$B$35,SMALL(IF('Summary '!$Q$16:$Q$35&gt;0,ROW('Summary '!$B$16:$B$35)-ROW('Summary '!B$16)+1),ROWS('Summary '!B$2:'Summary '!B5))),"")</f>
        <v/>
      </c>
      <c r="C228" s="141" t="str">
        <f t="array" aca="1" ref="C228" ca="1">IFERROR(INDEX('Summary '!$C$16:$C$35,SMALL(IF('Summary '!$Q$16:$Q$35&gt;0,ROW('Summary '!$C$16:$C$35)-ROW('Summary '!C$16)+1),ROWS('Summary '!C$2:'Summary '!C5))),"")</f>
        <v/>
      </c>
      <c r="D228" s="141" t="str">
        <f t="array" aca="1" ref="D228" ca="1">IFERROR(INDEX('Summary '!$D$16:$D$35,SMALL(IF('Summary '!$Q$16:$Q$35&gt;0,ROW('Summary '!$D$16:$D$35)-ROW('Summary '!D$16)+1),ROWS('Summary '!D$2:'Summary '!D5))),"")</f>
        <v/>
      </c>
      <c r="E228" s="130" t="str">
        <f t="array" aca="1" ref="E228" ca="1">IFERROR(INDEX('Summary '!$E$16:$E$35,SMALL(IF('Summary '!$Q$16:$Q$35&gt;0,ROW('Summary '!$E$16:$E$35)-ROW('Summary '!E$16)+1),ROWS('Summary '!D$2:'Summary '!D5))),"")</f>
        <v/>
      </c>
      <c r="F228" s="131" t="str">
        <f t="array" aca="1" ref="F228" ca="1">IFERROR(INDEX('Summary '!$F$16:$F$35,SMALL(IF('Summary '!$Q$16:$Q$35&gt;0,ROW('Summary '!$F$16:$F$35)-ROW('Summary '!F$16)+1),ROWS('Summary '!F$2:'Summary '!F5))),"")</f>
        <v/>
      </c>
      <c r="G228" s="131" t="str">
        <f ca="1">IF(LEN(H228)&gt;0,'Summary '!$J$3,"")</f>
        <v/>
      </c>
      <c r="H228" s="132" t="str">
        <f t="array" aca="1" ref="H228" ca="1">IFERROR(INDEX('Summary '!$Q$16:$Q$35,SMALL(IF('Summary '!$Q$16:$Q$35&gt;0,ROW('Summary '!$Q$16:$Q$35)-ROW('Summary '!Q$16)+1),ROWS('Summary '!O$2:'Summary '!O5))),"")</f>
        <v/>
      </c>
      <c r="I228" s="182" t="str">
        <f t="array" aca="1" ref="I228" ca="1">IFERROR(INDEX('Summary '!$G$16:$G$35,SMALL(IF('Summary '!$Q$16:$Q$35&gt;0,ROW('Summary '!$G$16:$G$35)-ROW('Summary '!G$16)+1),ROWS('Summary '!G$2:'Summary '!G5))),"")</f>
        <v/>
      </c>
      <c r="J228" s="182" t="str">
        <f t="array" aca="1" ref="J228" ca="1">IFERROR(INDEX('Summary '!$H$16:$H$35,SMALL(IF('Summary '!$Q$16:$Q$35&gt;0,ROW('Summary '!$H$16:$H$35)-ROW('Summary '!H$16)+1),ROWS('Summary '!H$2:'Summary '!H5))),"")</f>
        <v/>
      </c>
      <c r="K228" s="45"/>
      <c r="L228" s="293"/>
      <c r="M228" s="294"/>
      <c r="N228" s="221"/>
      <c r="O228" s="184" t="str">
        <f ca="1">IF(LEN(H228)&gt;0,IF(ISBLANK(N228),ROUND(IFERROR(VLOOKUP(I228,Stipends!$A$3:$B$17,2,)*H228,10000*H228),4),ROUND(N228,2)),"")</f>
        <v/>
      </c>
      <c r="P228" s="133" t="str">
        <f t="shared" ca="1" si="47"/>
        <v/>
      </c>
      <c r="Q228" s="134">
        <f ca="1">IFERROR(ROUND(IF(G228="Standard",VLOOKUP(I228,Stipends!$A$3:$F$13,4,FALSE),VLOOKUP(I228,Stipends!$A$3:$F$13,6,FALSE))*H228+S228,4),0)</f>
        <v>0</v>
      </c>
      <c r="R228" s="134">
        <f ca="1">IFERROR(ROUND(IF(G228="Standard",VLOOKUP(I228,Stipends!$A$3:$F$13,3,FALSE),VLOOKUP(I228,Stipends!$A$3:$F$13,5,FALSE))*H228+(IF(K228="Industry Co-Funded (AB)",(3000*H228),IF(K228="Industry Co-Funded (QC)",(4000*H228),0))),4),0)</f>
        <v>0</v>
      </c>
      <c r="S228" s="47"/>
      <c r="T228" s="134">
        <f t="shared" ca="1" si="48"/>
        <v>0</v>
      </c>
    </row>
    <row r="229" spans="1:20" ht="24" customHeight="1">
      <c r="A229" s="8"/>
      <c r="B229" s="141" t="str">
        <f t="array" aca="1" ref="B229" ca="1">IFERROR(INDEX('Summary '!$B$16:$B$35,SMALL(IF('Summary '!$Q$16:$Q$35&gt;0,ROW('Summary '!$B$16:$B$35)-ROW('Summary '!B$16)+1),ROWS('Summary '!B$2:'Summary '!B6))),"")</f>
        <v/>
      </c>
      <c r="C229" s="141" t="str">
        <f t="array" aca="1" ref="C229" ca="1">IFERROR(INDEX('Summary '!$C$16:$C$35,SMALL(IF('Summary '!$Q$16:$Q$35&gt;0,ROW('Summary '!$C$16:$C$35)-ROW('Summary '!C$16)+1),ROWS('Summary '!C$2:'Summary '!C6))),"")</f>
        <v/>
      </c>
      <c r="D229" s="141" t="str">
        <f t="array" aca="1" ref="D229" ca="1">IFERROR(INDEX('Summary '!$D$16:$D$35,SMALL(IF('Summary '!$Q$16:$Q$35&gt;0,ROW('Summary '!$D$16:$D$35)-ROW('Summary '!D$16)+1),ROWS('Summary '!D$2:'Summary '!D6))),"")</f>
        <v/>
      </c>
      <c r="E229" s="130" t="str">
        <f t="array" aca="1" ref="E229" ca="1">IFERROR(INDEX('Summary '!$E$16:$E$35,SMALL(IF('Summary '!$Q$16:$Q$35&gt;0,ROW('Summary '!$E$16:$E$35)-ROW('Summary '!E$16)+1),ROWS('Summary '!D$2:'Summary '!D6))),"")</f>
        <v/>
      </c>
      <c r="F229" s="131" t="str">
        <f t="array" aca="1" ref="F229" ca="1">IFERROR(INDEX('Summary '!$F$16:$F$35,SMALL(IF('Summary '!$Q$16:$Q$35&gt;0,ROW('Summary '!$F$16:$F$35)-ROW('Summary '!F$16)+1),ROWS('Summary '!F$2:'Summary '!F6))),"")</f>
        <v/>
      </c>
      <c r="G229" s="131" t="str">
        <f ca="1">IF(LEN(H229)&gt;0,'Summary '!$J$3,"")</f>
        <v/>
      </c>
      <c r="H229" s="132" t="str">
        <f t="array" aca="1" ref="H229" ca="1">IFERROR(INDEX('Summary '!$Q$16:$Q$35,SMALL(IF('Summary '!$Q$16:$Q$35&gt;0,ROW('Summary '!$Q$16:$Q$35)-ROW('Summary '!Q$16)+1),ROWS('Summary '!O$2:'Summary '!O6))),"")</f>
        <v/>
      </c>
      <c r="I229" s="182" t="str">
        <f t="array" aca="1" ref="I229" ca="1">IFERROR(INDEX('Summary '!$G$16:$G$35,SMALL(IF('Summary '!$Q$16:$Q$35&gt;0,ROW('Summary '!$G$16:$G$35)-ROW('Summary '!G$16)+1),ROWS('Summary '!G$2:'Summary '!G6))),"")</f>
        <v/>
      </c>
      <c r="J229" s="182" t="str">
        <f t="array" aca="1" ref="J229" ca="1">IFERROR(INDEX('Summary '!$H$16:$H$35,SMALL(IF('Summary '!$Q$16:$Q$35&gt;0,ROW('Summary '!$H$16:$H$35)-ROW('Summary '!H$16)+1),ROWS('Summary '!H$2:'Summary '!H6))),"")</f>
        <v/>
      </c>
      <c r="K229" s="45"/>
      <c r="L229" s="293"/>
      <c r="M229" s="294"/>
      <c r="N229" s="221"/>
      <c r="O229" s="184" t="str">
        <f ca="1">IF(LEN(H229)&gt;0,IF(ISBLANK(N229),ROUND(IFERROR(VLOOKUP(I229,Stipends!$A$3:$B$17,2,)*H229,10000*H229),4),ROUND(N229,2)),"")</f>
        <v/>
      </c>
      <c r="P229" s="133" t="str">
        <f t="shared" ca="1" si="47"/>
        <v/>
      </c>
      <c r="Q229" s="134">
        <f ca="1">IFERROR(ROUND(IF(G229="Standard",VLOOKUP(I229,Stipends!$A$3:$F$13,4,FALSE),VLOOKUP(I229,Stipends!$A$3:$F$13,6,FALSE))*H229+S229,4),0)</f>
        <v>0</v>
      </c>
      <c r="R229" s="134">
        <f ca="1">IFERROR(ROUND(IF(G229="Standard",VLOOKUP(I229,Stipends!$A$3:$F$13,3,FALSE),VLOOKUP(I229,Stipends!$A$3:$F$13,5,FALSE))*H229+(IF(K229="Industry Co-Funded (AB)",(3000*H229),IF(K229="Industry Co-Funded (QC)",(4000*H229),0))),4),0)</f>
        <v>0</v>
      </c>
      <c r="S229" s="47"/>
      <c r="T229" s="134">
        <f t="shared" ca="1" si="48"/>
        <v>0</v>
      </c>
    </row>
    <row r="230" spans="1:20" ht="24" customHeight="1">
      <c r="A230" s="8"/>
      <c r="B230" s="141" t="str">
        <f t="array" aca="1" ref="B230" ca="1">IFERROR(INDEX('Summary '!$B$16:$B$35,SMALL(IF('Summary '!$Q$16:$Q$35&gt;0,ROW('Summary '!$B$16:$B$35)-ROW('Summary '!B$16)+1),ROWS('Summary '!B$2:'Summary '!B7))),"")</f>
        <v/>
      </c>
      <c r="C230" s="141" t="str">
        <f t="array" aca="1" ref="C230" ca="1">IFERROR(INDEX('Summary '!$C$16:$C$35,SMALL(IF('Summary '!$Q$16:$Q$35&gt;0,ROW('Summary '!$C$16:$C$35)-ROW('Summary '!C$16)+1),ROWS('Summary '!C$2:'Summary '!C7))),"")</f>
        <v/>
      </c>
      <c r="D230" s="141" t="str">
        <f t="array" aca="1" ref="D230" ca="1">IFERROR(INDEX('Summary '!$D$16:$D$35,SMALL(IF('Summary '!$Q$16:$Q$35&gt;0,ROW('Summary '!$D$16:$D$35)-ROW('Summary '!D$16)+1),ROWS('Summary '!D$2:'Summary '!D7))),"")</f>
        <v/>
      </c>
      <c r="E230" s="130" t="str">
        <f t="array" aca="1" ref="E230" ca="1">IFERROR(INDEX('Summary '!$E$16:$E$35,SMALL(IF('Summary '!$Q$16:$Q$35&gt;0,ROW('Summary '!$E$16:$E$35)-ROW('Summary '!E$16)+1),ROWS('Summary '!D$2:'Summary '!D7))),"")</f>
        <v/>
      </c>
      <c r="F230" s="131" t="str">
        <f t="array" aca="1" ref="F230" ca="1">IFERROR(INDEX('Summary '!$F$16:$F$35,SMALL(IF('Summary '!$Q$16:$Q$35&gt;0,ROW('Summary '!$F$16:$F$35)-ROW('Summary '!F$16)+1),ROWS('Summary '!F$2:'Summary '!F7))),"")</f>
        <v/>
      </c>
      <c r="G230" s="131" t="str">
        <f ca="1">IF(LEN(H230)&gt;0,'Summary '!$J$3,"")</f>
        <v/>
      </c>
      <c r="H230" s="132" t="str">
        <f t="array" aca="1" ref="H230" ca="1">IFERROR(INDEX('Summary '!$Q$16:$Q$35,SMALL(IF('Summary '!$Q$16:$Q$35&gt;0,ROW('Summary '!$Q$16:$Q$35)-ROW('Summary '!Q$16)+1),ROWS('Summary '!O$2:'Summary '!O7))),"")</f>
        <v/>
      </c>
      <c r="I230" s="182" t="str">
        <f t="array" aca="1" ref="I230" ca="1">IFERROR(INDEX('Summary '!$G$16:$G$35,SMALL(IF('Summary '!$Q$16:$Q$35&gt;0,ROW('Summary '!$G$16:$G$35)-ROW('Summary '!G$16)+1),ROWS('Summary '!G$2:'Summary '!G7))),"")</f>
        <v/>
      </c>
      <c r="J230" s="182" t="str">
        <f t="array" aca="1" ref="J230" ca="1">IFERROR(INDEX('Summary '!$H$16:$H$35,SMALL(IF('Summary '!$Q$16:$Q$35&gt;0,ROW('Summary '!$H$16:$H$35)-ROW('Summary '!H$16)+1),ROWS('Summary '!H$2:'Summary '!H7))),"")</f>
        <v/>
      </c>
      <c r="K230" s="45"/>
      <c r="L230" s="293"/>
      <c r="M230" s="294"/>
      <c r="N230" s="221"/>
      <c r="O230" s="184" t="str">
        <f ca="1">IF(LEN(H230)&gt;0,IF(ISBLANK(N230),ROUND(IFERROR(VLOOKUP(I230,Stipends!$A$3:$B$17,2,)*H230,10000*H230),4),ROUND(N230,2)),"")</f>
        <v/>
      </c>
      <c r="P230" s="133" t="str">
        <f t="shared" ca="1" si="47"/>
        <v/>
      </c>
      <c r="Q230" s="134">
        <f ca="1">IFERROR(ROUND(IF(G230="Standard",VLOOKUP(I230,Stipends!$A$3:$F$13,4,FALSE),VLOOKUP(I230,Stipends!$A$3:$F$13,6,FALSE))*H230+S230,4),0)</f>
        <v>0</v>
      </c>
      <c r="R230" s="134">
        <f ca="1">IFERROR(ROUND(IF(G230="Standard",VLOOKUP(I230,Stipends!$A$3:$F$13,3,FALSE),VLOOKUP(I230,Stipends!$A$3:$F$13,5,FALSE))*H230+(IF(K230="Industry Co-Funded (AB)",(3000*H230),IF(K230="Industry Co-Funded (QC)",(4000*H230),0))),4),0)</f>
        <v>0</v>
      </c>
      <c r="S230" s="47"/>
      <c r="T230" s="134">
        <f t="shared" ca="1" si="48"/>
        <v>0</v>
      </c>
    </row>
    <row r="231" spans="1:20" ht="24" customHeight="1">
      <c r="A231" s="8"/>
      <c r="B231" s="141" t="str">
        <f t="array" aca="1" ref="B231" ca="1">IFERROR(INDEX('Summary '!$B$16:$B$35,SMALL(IF('Summary '!$Q$16:$Q$35&gt;0,ROW('Summary '!$B$16:$B$35)-ROW('Summary '!B$16)+1),ROWS('Summary '!B$2:'Summary '!B8))),"")</f>
        <v/>
      </c>
      <c r="C231" s="141" t="str">
        <f t="array" aca="1" ref="C231" ca="1">IFERROR(INDEX('Summary '!$C$16:$C$35,SMALL(IF('Summary '!$Q$16:$Q$35&gt;0,ROW('Summary '!$C$16:$C$35)-ROW('Summary '!C$16)+1),ROWS('Summary '!C$2:'Summary '!C8))),"")</f>
        <v/>
      </c>
      <c r="D231" s="141" t="str">
        <f t="array" aca="1" ref="D231" ca="1">IFERROR(INDEX('Summary '!$D$16:$D$35,SMALL(IF('Summary '!$Q$16:$Q$35&gt;0,ROW('Summary '!$D$16:$D$35)-ROW('Summary '!D$16)+1),ROWS('Summary '!D$2:'Summary '!D8))),"")</f>
        <v/>
      </c>
      <c r="E231" s="130" t="str">
        <f t="array" aca="1" ref="E231" ca="1">IFERROR(INDEX('Summary '!$E$16:$E$35,SMALL(IF('Summary '!$Q$16:$Q$35&gt;0,ROW('Summary '!$E$16:$E$35)-ROW('Summary '!E$16)+1),ROWS('Summary '!D$2:'Summary '!D8))),"")</f>
        <v/>
      </c>
      <c r="F231" s="131" t="str">
        <f t="array" aca="1" ref="F231" ca="1">IFERROR(INDEX('Summary '!$F$16:$F$35,SMALL(IF('Summary '!$Q$16:$Q$35&gt;0,ROW('Summary '!$F$16:$F$35)-ROW('Summary '!F$16)+1),ROWS('Summary '!F$2:'Summary '!F8))),"")</f>
        <v/>
      </c>
      <c r="G231" s="131" t="str">
        <f ca="1">IF(LEN(H231)&gt;0,'Summary '!$J$3,"")</f>
        <v/>
      </c>
      <c r="H231" s="132" t="str">
        <f t="array" aca="1" ref="H231" ca="1">IFERROR(INDEX('Summary '!$Q$16:$Q$35,SMALL(IF('Summary '!$Q$16:$Q$35&gt;0,ROW('Summary '!$Q$16:$Q$35)-ROW('Summary '!Q$16)+1),ROWS('Summary '!O$2:'Summary '!O8))),"")</f>
        <v/>
      </c>
      <c r="I231" s="182" t="str">
        <f t="array" aca="1" ref="I231" ca="1">IFERROR(INDEX('Summary '!$G$16:$G$35,SMALL(IF('Summary '!$Q$16:$Q$35&gt;0,ROW('Summary '!$G$16:$G$35)-ROW('Summary '!G$16)+1),ROWS('Summary '!G$2:'Summary '!G8))),"")</f>
        <v/>
      </c>
      <c r="J231" s="182" t="str">
        <f t="array" aca="1" ref="J231" ca="1">IFERROR(INDEX('Summary '!$H$16:$H$35,SMALL(IF('Summary '!$Q$16:$Q$35&gt;0,ROW('Summary '!$H$16:$H$35)-ROW('Summary '!H$16)+1),ROWS('Summary '!H$2:'Summary '!H8))),"")</f>
        <v/>
      </c>
      <c r="K231" s="45"/>
      <c r="L231" s="293"/>
      <c r="M231" s="294"/>
      <c r="N231" s="221"/>
      <c r="O231" s="184" t="str">
        <f ca="1">IF(LEN(H231)&gt;0,IF(ISBLANK(N231),ROUND(IFERROR(VLOOKUP(I231,Stipends!$A$3:$B$17,2,)*H231,10000*H231),4),ROUND(N231,2)),"")</f>
        <v/>
      </c>
      <c r="P231" s="133" t="str">
        <f t="shared" ca="1" si="47"/>
        <v/>
      </c>
      <c r="Q231" s="134">
        <f ca="1">IFERROR(ROUND(IF(G231="Standard",VLOOKUP(I231,Stipends!$A$3:$F$13,4,FALSE),VLOOKUP(I231,Stipends!$A$3:$F$13,6,FALSE))*H231+S231,4),0)</f>
        <v>0</v>
      </c>
      <c r="R231" s="134">
        <f ca="1">IFERROR(ROUND(IF(G231="Standard",VLOOKUP(I231,Stipends!$A$3:$F$13,3,FALSE),VLOOKUP(I231,Stipends!$A$3:$F$13,5,FALSE))*H231+(IF(K231="Industry Co-Funded (AB)",(3000*H231),IF(K231="Industry Co-Funded (QC)",(4000*H231),0))),4),0)</f>
        <v>0</v>
      </c>
      <c r="S231" s="47"/>
      <c r="T231" s="134">
        <f t="shared" ca="1" si="48"/>
        <v>0</v>
      </c>
    </row>
    <row r="232" spans="1:20" ht="24" customHeight="1">
      <c r="A232" s="8"/>
      <c r="B232" s="141" t="str">
        <f t="array" aca="1" ref="B232" ca="1">IFERROR(INDEX('Summary '!$B$16:$B$35,SMALL(IF('Summary '!$Q$16:$Q$35&gt;0,ROW('Summary '!$B$16:$B$35)-ROW('Summary '!B$16)+1),ROWS('Summary '!B$2:'Summary '!B9))),"")</f>
        <v/>
      </c>
      <c r="C232" s="141" t="str">
        <f t="array" aca="1" ref="C232" ca="1">IFERROR(INDEX('Summary '!$C$16:$C$35,SMALL(IF('Summary '!$Q$16:$Q$35&gt;0,ROW('Summary '!$C$16:$C$35)-ROW('Summary '!C$16)+1),ROWS('Summary '!C$2:'Summary '!C9))),"")</f>
        <v/>
      </c>
      <c r="D232" s="141" t="str">
        <f t="array" aca="1" ref="D232" ca="1">IFERROR(INDEX('Summary '!$D$16:$D$35,SMALL(IF('Summary '!$Q$16:$Q$35&gt;0,ROW('Summary '!$D$16:$D$35)-ROW('Summary '!D$16)+1),ROWS('Summary '!D$2:'Summary '!D9))),"")</f>
        <v/>
      </c>
      <c r="E232" s="130" t="str">
        <f t="array" aca="1" ref="E232" ca="1">IFERROR(INDEX('Summary '!$E$16:$E$35,SMALL(IF('Summary '!$Q$16:$Q$35&gt;0,ROW('Summary '!$E$16:$E$35)-ROW('Summary '!E$16)+1),ROWS('Summary '!D$2:'Summary '!D9))),"")</f>
        <v/>
      </c>
      <c r="F232" s="131" t="str">
        <f t="array" aca="1" ref="F232" ca="1">IFERROR(INDEX('Summary '!$F$16:$F$35,SMALL(IF('Summary '!$Q$16:$Q$35&gt;0,ROW('Summary '!$F$16:$F$35)-ROW('Summary '!F$16)+1),ROWS('Summary '!F$2:'Summary '!F9))),"")</f>
        <v/>
      </c>
      <c r="G232" s="131" t="str">
        <f ca="1">IF(LEN(H232)&gt;0,'Summary '!$J$3,"")</f>
        <v/>
      </c>
      <c r="H232" s="132" t="str">
        <f t="array" aca="1" ref="H232" ca="1">IFERROR(INDEX('Summary '!$Q$16:$Q$35,SMALL(IF('Summary '!$Q$16:$Q$35&gt;0,ROW('Summary '!$Q$16:$Q$35)-ROW('Summary '!Q$16)+1),ROWS('Summary '!O$2:'Summary '!O9))),"")</f>
        <v/>
      </c>
      <c r="I232" s="182" t="str">
        <f t="array" aca="1" ref="I232" ca="1">IFERROR(INDEX('Summary '!$G$16:$G$35,SMALL(IF('Summary '!$Q$16:$Q$35&gt;0,ROW('Summary '!$G$16:$G$35)-ROW('Summary '!G$16)+1),ROWS('Summary '!G$2:'Summary '!G9))),"")</f>
        <v/>
      </c>
      <c r="J232" s="182" t="str">
        <f t="array" aca="1" ref="J232" ca="1">IFERROR(INDEX('Summary '!$H$16:$H$35,SMALL(IF('Summary '!$Q$16:$Q$35&gt;0,ROW('Summary '!$H$16:$H$35)-ROW('Summary '!H$16)+1),ROWS('Summary '!H$2:'Summary '!H9))),"")</f>
        <v/>
      </c>
      <c r="K232" s="45"/>
      <c r="L232" s="293"/>
      <c r="M232" s="294"/>
      <c r="N232" s="221"/>
      <c r="O232" s="184" t="str">
        <f ca="1">IF(LEN(H232)&gt;0,IF(ISBLANK(N232),ROUND(IFERROR(VLOOKUP(I232,Stipends!$A$3:$B$17,2,)*H232,10000*H232),4),ROUND(N232,2)),"")</f>
        <v/>
      </c>
      <c r="P232" s="133" t="str">
        <f t="shared" ca="1" si="47"/>
        <v/>
      </c>
      <c r="Q232" s="134">
        <f ca="1">IFERROR(ROUND(IF(G232="Standard",VLOOKUP(I232,Stipends!$A$3:$F$13,4,FALSE),VLOOKUP(I232,Stipends!$A$3:$F$13,6,FALSE))*H232+S232,4),0)</f>
        <v>0</v>
      </c>
      <c r="R232" s="134">
        <f ca="1">IFERROR(ROUND(IF(G232="Standard",VLOOKUP(I232,Stipends!$A$3:$F$13,3,FALSE),VLOOKUP(I232,Stipends!$A$3:$F$13,5,FALSE))*H232+(IF(K232="Industry Co-Funded (AB)",(3000*H232),IF(K232="Industry Co-Funded (QC)",(4000*H232),0))),4),0)</f>
        <v>0</v>
      </c>
      <c r="S232" s="47"/>
      <c r="T232" s="134">
        <f t="shared" ca="1" si="48"/>
        <v>0</v>
      </c>
    </row>
    <row r="233" spans="1:20" ht="24" customHeight="1">
      <c r="A233" s="8"/>
      <c r="B233" s="141" t="str">
        <f t="array" aca="1" ref="B233" ca="1">IFERROR(INDEX('Summary '!$B$16:$B$35,SMALL(IF('Summary '!$Q$16:$Q$35&gt;0,ROW('Summary '!$B$16:$B$35)-ROW('Summary '!B$16)+1),ROWS('Summary '!B$2:'Summary '!B10))),"")</f>
        <v/>
      </c>
      <c r="C233" s="141" t="str">
        <f t="array" aca="1" ref="C233" ca="1">IFERROR(INDEX('Summary '!$C$16:$C$35,SMALL(IF('Summary '!$Q$16:$Q$35&gt;0,ROW('Summary '!$C$16:$C$35)-ROW('Summary '!C$16)+1),ROWS('Summary '!C$2:'Summary '!C10))),"")</f>
        <v/>
      </c>
      <c r="D233" s="141" t="str">
        <f t="array" aca="1" ref="D233" ca="1">IFERROR(INDEX('Summary '!$D$16:$D$35,SMALL(IF('Summary '!$Q$16:$Q$35&gt;0,ROW('Summary '!$D$16:$D$35)-ROW('Summary '!D$16)+1),ROWS('Summary '!D$2:'Summary '!D10))),"")</f>
        <v/>
      </c>
      <c r="E233" s="130" t="str">
        <f t="array" aca="1" ref="E233" ca="1">IFERROR(INDEX('Summary '!$E$16:$E$35,SMALL(IF('Summary '!$Q$16:$Q$35&gt;0,ROW('Summary '!$E$16:$E$35)-ROW('Summary '!E$16)+1),ROWS('Summary '!D$2:'Summary '!D10))),"")</f>
        <v/>
      </c>
      <c r="F233" s="131" t="str">
        <f t="array" aca="1" ref="F233" ca="1">IFERROR(INDEX('Summary '!$F$16:$F$35,SMALL(IF('Summary '!$Q$16:$Q$35&gt;0,ROW('Summary '!$F$16:$F$35)-ROW('Summary '!F$16)+1),ROWS('Summary '!F$2:'Summary '!F10))),"")</f>
        <v/>
      </c>
      <c r="G233" s="131" t="str">
        <f ca="1">IF(LEN(H233)&gt;0,'Summary '!$J$3,"")</f>
        <v/>
      </c>
      <c r="H233" s="132" t="str">
        <f t="array" aca="1" ref="H233" ca="1">IFERROR(INDEX('Summary '!$Q$16:$Q$35,SMALL(IF('Summary '!$Q$16:$Q$35&gt;0,ROW('Summary '!$Q$16:$Q$35)-ROW('Summary '!Q$16)+1),ROWS('Summary '!O$2:'Summary '!O10))),"")</f>
        <v/>
      </c>
      <c r="I233" s="182" t="str">
        <f t="array" aca="1" ref="I233" ca="1">IFERROR(INDEX('Summary '!$G$16:$G$35,SMALL(IF('Summary '!$Q$16:$Q$35&gt;0,ROW('Summary '!$G$16:$G$35)-ROW('Summary '!G$16)+1),ROWS('Summary '!G$2:'Summary '!G10))),"")</f>
        <v/>
      </c>
      <c r="J233" s="182" t="str">
        <f t="array" aca="1" ref="J233" ca="1">IFERROR(INDEX('Summary '!$H$16:$H$35,SMALL(IF('Summary '!$Q$16:$Q$35&gt;0,ROW('Summary '!$H$16:$H$35)-ROW('Summary '!H$16)+1),ROWS('Summary '!H$2:'Summary '!H10))),"")</f>
        <v/>
      </c>
      <c r="K233" s="45"/>
      <c r="L233" s="293"/>
      <c r="M233" s="294"/>
      <c r="N233" s="221"/>
      <c r="O233" s="184" t="str">
        <f ca="1">IF(LEN(H233)&gt;0,IF(ISBLANK(N233),ROUND(IFERROR(VLOOKUP(I233,Stipends!$A$3:$B$17,2,)*H233,10000*H233),4),ROUND(N233,2)),"")</f>
        <v/>
      </c>
      <c r="P233" s="133" t="str">
        <f t="shared" ca="1" si="47"/>
        <v/>
      </c>
      <c r="Q233" s="134">
        <f ca="1">IFERROR(ROUND(IF(G233="Standard",VLOOKUP(I233,Stipends!$A$3:$F$13,4,FALSE),VLOOKUP(I233,Stipends!$A$3:$F$13,6,FALSE))*H233+S233,4),0)</f>
        <v>0</v>
      </c>
      <c r="R233" s="134">
        <f ca="1">IFERROR(ROUND(IF(G233="Standard",VLOOKUP(I233,Stipends!$A$3:$F$13,3,FALSE),VLOOKUP(I233,Stipends!$A$3:$F$13,5,FALSE))*H233+(IF(K233="Industry Co-Funded (AB)",(3000*H233),IF(K233="Industry Co-Funded (QC)",(4000*H233),0))),4),0)</f>
        <v>0</v>
      </c>
      <c r="S233" s="47"/>
      <c r="T233" s="134">
        <f t="shared" ca="1" si="48"/>
        <v>0</v>
      </c>
    </row>
    <row r="234" spans="1:20" ht="24" customHeight="1">
      <c r="A234" s="8"/>
      <c r="B234" s="141" t="str">
        <f t="array" aca="1" ref="B234" ca="1">IFERROR(INDEX('Summary '!$B$16:$B$35,SMALL(IF('Summary '!$Q$16:$Q$35&gt;0,ROW('Summary '!$B$16:$B$35)-ROW('Summary '!B$16)+1),ROWS('Summary '!B$2:'Summary '!B11))),"")</f>
        <v/>
      </c>
      <c r="C234" s="141" t="str">
        <f t="array" aca="1" ref="C234" ca="1">IFERROR(INDEX('Summary '!$C$16:$C$35,SMALL(IF('Summary '!$Q$16:$Q$35&gt;0,ROW('Summary '!$C$16:$C$35)-ROW('Summary '!C$16)+1),ROWS('Summary '!C$2:'Summary '!C11))),"")</f>
        <v/>
      </c>
      <c r="D234" s="141" t="str">
        <f t="array" aca="1" ref="D234" ca="1">IFERROR(INDEX('Summary '!$D$16:$D$35,SMALL(IF('Summary '!$Q$16:$Q$35&gt;0,ROW('Summary '!$D$16:$D$35)-ROW('Summary '!D$16)+1),ROWS('Summary '!D$2:'Summary '!D11))),"")</f>
        <v/>
      </c>
      <c r="E234" s="130" t="str">
        <f t="array" aca="1" ref="E234" ca="1">IFERROR(INDEX('Summary '!$E$16:$E$35,SMALL(IF('Summary '!$Q$16:$Q$35&gt;0,ROW('Summary '!$E$16:$E$35)-ROW('Summary '!E$16)+1),ROWS('Summary '!D$2:'Summary '!D11))),"")</f>
        <v/>
      </c>
      <c r="F234" s="131" t="str">
        <f t="array" aca="1" ref="F234" ca="1">IFERROR(INDEX('Summary '!$F$16:$F$35,SMALL(IF('Summary '!$Q$16:$Q$35&gt;0,ROW('Summary '!$F$16:$F$35)-ROW('Summary '!F$16)+1),ROWS('Summary '!F$2:'Summary '!F11))),"")</f>
        <v/>
      </c>
      <c r="G234" s="131" t="str">
        <f ca="1">IF(LEN(H234)&gt;0,'Summary '!$J$3,"")</f>
        <v/>
      </c>
      <c r="H234" s="132" t="str">
        <f t="array" aca="1" ref="H234" ca="1">IFERROR(INDEX('Summary '!$Q$16:$Q$35,SMALL(IF('Summary '!$Q$16:$Q$35&gt;0,ROW('Summary '!$Q$16:$Q$35)-ROW('Summary '!Q$16)+1),ROWS('Summary '!O$2:'Summary '!O11))),"")</f>
        <v/>
      </c>
      <c r="I234" s="182" t="str">
        <f t="array" aca="1" ref="I234" ca="1">IFERROR(INDEX('Summary '!$G$16:$G$35,SMALL(IF('Summary '!$Q$16:$Q$35&gt;0,ROW('Summary '!$G$16:$G$35)-ROW('Summary '!G$16)+1),ROWS('Summary '!G$2:'Summary '!G11))),"")</f>
        <v/>
      </c>
      <c r="J234" s="182" t="str">
        <f t="array" aca="1" ref="J234" ca="1">IFERROR(INDEX('Summary '!$H$16:$H$35,SMALL(IF('Summary '!$Q$16:$Q$35&gt;0,ROW('Summary '!$H$16:$H$35)-ROW('Summary '!H$16)+1),ROWS('Summary '!H$2:'Summary '!H11))),"")</f>
        <v/>
      </c>
      <c r="K234" s="45"/>
      <c r="L234" s="293"/>
      <c r="M234" s="294"/>
      <c r="N234" s="221"/>
      <c r="O234" s="184" t="str">
        <f ca="1">IF(LEN(H234)&gt;0,IF(ISBLANK(N234),ROUND(IFERROR(VLOOKUP(I234,Stipends!$A$3:$B$17,2,)*H234,10000*H234),4),ROUND(N234,2)),"")</f>
        <v/>
      </c>
      <c r="P234" s="133" t="str">
        <f t="shared" ca="1" si="47"/>
        <v/>
      </c>
      <c r="Q234" s="134">
        <f ca="1">IFERROR(ROUND(IF(G234="Standard",VLOOKUP(I234,Stipends!$A$3:$F$13,4,FALSE),VLOOKUP(I234,Stipends!$A$3:$F$13,6,FALSE))*H234+S234,4),0)</f>
        <v>0</v>
      </c>
      <c r="R234" s="134">
        <f ca="1">IFERROR(ROUND(IF(G234="Standard",VLOOKUP(I234,Stipends!$A$3:$F$13,3,FALSE),VLOOKUP(I234,Stipends!$A$3:$F$13,5,FALSE))*H234+(IF(K234="Industry Co-Funded (AB)",(3000*H234),IF(K234="Industry Co-Funded (QC)",(4000*H234),0))),4),0)</f>
        <v>0</v>
      </c>
      <c r="S234" s="47"/>
      <c r="T234" s="134">
        <f t="shared" ca="1" si="48"/>
        <v>0</v>
      </c>
    </row>
    <row r="235" spans="1:20" ht="24" customHeight="1">
      <c r="A235" s="8"/>
      <c r="B235" s="141" t="str">
        <f t="array" aca="1" ref="B235" ca="1">IFERROR(INDEX('Summary '!$B$16:$B$35,SMALL(IF('Summary '!$Q$16:$Q$35&gt;0,ROW('Summary '!$B$16:$B$35)-ROW('Summary '!B$16)+1),ROWS('Summary '!B$2:'Summary '!B12))),"")</f>
        <v/>
      </c>
      <c r="C235" s="141" t="str">
        <f t="array" aca="1" ref="C235" ca="1">IFERROR(INDEX('Summary '!$C$16:$C$35,SMALL(IF('Summary '!$Q$16:$Q$35&gt;0,ROW('Summary '!$C$16:$C$35)-ROW('Summary '!C$16)+1),ROWS('Summary '!C$2:'Summary '!C12))),"")</f>
        <v/>
      </c>
      <c r="D235" s="141" t="str">
        <f t="array" aca="1" ref="D235" ca="1">IFERROR(INDEX('Summary '!$D$16:$D$35,SMALL(IF('Summary '!$Q$16:$Q$35&gt;0,ROW('Summary '!$D$16:$D$35)-ROW('Summary '!D$16)+1),ROWS('Summary '!D$2:'Summary '!D12))),"")</f>
        <v/>
      </c>
      <c r="E235" s="130" t="str">
        <f t="array" aca="1" ref="E235" ca="1">IFERROR(INDEX('Summary '!$E$16:$E$35,SMALL(IF('Summary '!$Q$16:$Q$35&gt;0,ROW('Summary '!$E$16:$E$35)-ROW('Summary '!E$16)+1),ROWS('Summary '!D$2:'Summary '!D12))),"")</f>
        <v/>
      </c>
      <c r="F235" s="131" t="str">
        <f t="array" aca="1" ref="F235" ca="1">IFERROR(INDEX('Summary '!$F$16:$F$35,SMALL(IF('Summary '!$Q$16:$Q$35&gt;0,ROW('Summary '!$F$16:$F$35)-ROW('Summary '!F$16)+1),ROWS('Summary '!F$2:'Summary '!F12))),"")</f>
        <v/>
      </c>
      <c r="G235" s="131" t="str">
        <f ca="1">IF(LEN(H235)&gt;0,'Summary '!$J$3,"")</f>
        <v/>
      </c>
      <c r="H235" s="132" t="str">
        <f t="array" aca="1" ref="H235" ca="1">IFERROR(INDEX('Summary '!$Q$16:$Q$35,SMALL(IF('Summary '!$Q$16:$Q$35&gt;0,ROW('Summary '!$Q$16:$Q$35)-ROW('Summary '!Q$16)+1),ROWS('Summary '!O$2:'Summary '!O12))),"")</f>
        <v/>
      </c>
      <c r="I235" s="182" t="str">
        <f t="array" aca="1" ref="I235" ca="1">IFERROR(INDEX('Summary '!$G$16:$G$35,SMALL(IF('Summary '!$Q$16:$Q$35&gt;0,ROW('Summary '!$G$16:$G$35)-ROW('Summary '!G$16)+1),ROWS('Summary '!G$2:'Summary '!G12))),"")</f>
        <v/>
      </c>
      <c r="J235" s="182" t="str">
        <f t="array" aca="1" ref="J235" ca="1">IFERROR(INDEX('Summary '!$H$16:$H$35,SMALL(IF('Summary '!$Q$16:$Q$35&gt;0,ROW('Summary '!$H$16:$H$35)-ROW('Summary '!H$16)+1),ROWS('Summary '!H$2:'Summary '!H12))),"")</f>
        <v/>
      </c>
      <c r="K235" s="45"/>
      <c r="L235" s="293"/>
      <c r="M235" s="294"/>
      <c r="N235" s="221"/>
      <c r="O235" s="184" t="str">
        <f ca="1">IF(LEN(H235)&gt;0,IF(ISBLANK(N235),ROUND(IFERROR(VLOOKUP(I235,Stipends!$A$3:$B$17,2,)*H235,10000*H235),4),ROUND(N235,2)),"")</f>
        <v/>
      </c>
      <c r="P235" s="133" t="str">
        <f t="shared" ca="1" si="47"/>
        <v/>
      </c>
      <c r="Q235" s="134">
        <f ca="1">IFERROR(ROUND(IF(G235="Standard",VLOOKUP(I235,Stipends!$A$3:$F$13,4,FALSE),VLOOKUP(I235,Stipends!$A$3:$F$13,6,FALSE))*H235+S235,4),0)</f>
        <v>0</v>
      </c>
      <c r="R235" s="134">
        <f ca="1">IFERROR(ROUND(IF(G235="Standard",VLOOKUP(I235,Stipends!$A$3:$F$13,3,FALSE),VLOOKUP(I235,Stipends!$A$3:$F$13,5,FALSE))*H235+(IF(K235="Industry Co-Funded (AB)",(3000*H235),IF(K235="Industry Co-Funded (QC)",(4000*H235),0))),4),0)</f>
        <v>0</v>
      </c>
      <c r="S235" s="47"/>
      <c r="T235" s="134">
        <f t="shared" ca="1" si="48"/>
        <v>0</v>
      </c>
    </row>
    <row r="236" spans="1:20" ht="24" customHeight="1">
      <c r="A236" s="8"/>
      <c r="B236" s="141" t="str">
        <f t="array" aca="1" ref="B236" ca="1">IFERROR(INDEX('Summary '!$B$16:$B$35,SMALL(IF('Summary '!$Q$16:$Q$35&gt;0,ROW('Summary '!$B$16:$B$35)-ROW('Summary '!B$16)+1),ROWS('Summary '!B$2:'Summary '!B13))),"")</f>
        <v/>
      </c>
      <c r="C236" s="141" t="str">
        <f t="array" aca="1" ref="C236" ca="1">IFERROR(INDEX('Summary '!$C$16:$C$35,SMALL(IF('Summary '!$Q$16:$Q$35&gt;0,ROW('Summary '!$C$16:$C$35)-ROW('Summary '!C$16)+1),ROWS('Summary '!C$2:'Summary '!C13))),"")</f>
        <v/>
      </c>
      <c r="D236" s="141" t="str">
        <f t="array" aca="1" ref="D236" ca="1">IFERROR(INDEX('Summary '!$D$16:$D$35,SMALL(IF('Summary '!$Q$16:$Q$35&gt;0,ROW('Summary '!$D$16:$D$35)-ROW('Summary '!D$16)+1),ROWS('Summary '!D$2:'Summary '!D13))),"")</f>
        <v/>
      </c>
      <c r="E236" s="130" t="str">
        <f t="array" aca="1" ref="E236" ca="1">IFERROR(INDEX('Summary '!$E$16:$E$35,SMALL(IF('Summary '!$Q$16:$Q$35&gt;0,ROW('Summary '!$E$16:$E$35)-ROW('Summary '!E$16)+1),ROWS('Summary '!D$2:'Summary '!D13))),"")</f>
        <v/>
      </c>
      <c r="F236" s="131" t="str">
        <f t="array" aca="1" ref="F236" ca="1">IFERROR(INDEX('Summary '!$F$16:$F$35,SMALL(IF('Summary '!$Q$16:$Q$35&gt;0,ROW('Summary '!$F$16:$F$35)-ROW('Summary '!F$16)+1),ROWS('Summary '!F$2:'Summary '!F13))),"")</f>
        <v/>
      </c>
      <c r="G236" s="131" t="str">
        <f ca="1">IF(LEN(H236)&gt;0,'Summary '!$J$3,"")</f>
        <v/>
      </c>
      <c r="H236" s="132" t="str">
        <f t="array" aca="1" ref="H236" ca="1">IFERROR(INDEX('Summary '!$Q$16:$Q$35,SMALL(IF('Summary '!$Q$16:$Q$35&gt;0,ROW('Summary '!$Q$16:$Q$35)-ROW('Summary '!Q$16)+1),ROWS('Summary '!O$2:'Summary '!O13))),"")</f>
        <v/>
      </c>
      <c r="I236" s="182" t="str">
        <f t="array" aca="1" ref="I236" ca="1">IFERROR(INDEX('Summary '!$G$16:$G$35,SMALL(IF('Summary '!$Q$16:$Q$35&gt;0,ROW('Summary '!$G$16:$G$35)-ROW('Summary '!G$16)+1),ROWS('Summary '!G$2:'Summary '!G13))),"")</f>
        <v/>
      </c>
      <c r="J236" s="182" t="str">
        <f t="array" aca="1" ref="J236" ca="1">IFERROR(INDEX('Summary '!$H$16:$H$35,SMALL(IF('Summary '!$Q$16:$Q$35&gt;0,ROW('Summary '!$H$16:$H$35)-ROW('Summary '!H$16)+1),ROWS('Summary '!H$2:'Summary '!H13))),"")</f>
        <v/>
      </c>
      <c r="K236" s="45"/>
      <c r="L236" s="293"/>
      <c r="M236" s="294"/>
      <c r="N236" s="221"/>
      <c r="O236" s="184" t="str">
        <f ca="1">IF(LEN(H236)&gt;0,IF(ISBLANK(N236),ROUND(IFERROR(VLOOKUP(I236,Stipends!$A$3:$B$17,2,)*H236,10000*H236),4),ROUND(N236,2)),"")</f>
        <v/>
      </c>
      <c r="P236" s="133" t="str">
        <f t="shared" ca="1" si="47"/>
        <v/>
      </c>
      <c r="Q236" s="134">
        <f ca="1">IFERROR(ROUND(IF(G236="Standard",VLOOKUP(I236,Stipends!$A$3:$F$13,4,FALSE),VLOOKUP(I236,Stipends!$A$3:$F$13,6,FALSE))*H236+S236,4),0)</f>
        <v>0</v>
      </c>
      <c r="R236" s="134">
        <f ca="1">IFERROR(ROUND(IF(G236="Standard",VLOOKUP(I236,Stipends!$A$3:$F$13,3,FALSE),VLOOKUP(I236,Stipends!$A$3:$F$13,5,FALSE))*H236+(IF(K236="Industry Co-Funded (AB)",(3000*H236),IF(K236="Industry Co-Funded (QC)",(4000*H236),0))),4),0)</f>
        <v>0</v>
      </c>
      <c r="S236" s="47"/>
      <c r="T236" s="134">
        <f t="shared" ca="1" si="48"/>
        <v>0</v>
      </c>
    </row>
    <row r="237" spans="1:20" ht="24" customHeight="1">
      <c r="A237" s="8"/>
      <c r="B237" s="141" t="str">
        <f t="array" aca="1" ref="B237" ca="1">IFERROR(INDEX('Summary '!$B$16:$B$35,SMALL(IF('Summary '!$Q$16:$Q$35&gt;0,ROW('Summary '!$B$16:$B$35)-ROW('Summary '!B$16)+1),ROWS('Summary '!B$2:'Summary '!B14))),"")</f>
        <v/>
      </c>
      <c r="C237" s="141" t="str">
        <f t="array" aca="1" ref="C237" ca="1">IFERROR(INDEX('Summary '!$C$16:$C$35,SMALL(IF('Summary '!$Q$16:$Q$35&gt;0,ROW('Summary '!$C$16:$C$35)-ROW('Summary '!C$16)+1),ROWS('Summary '!C$2:'Summary '!C14))),"")</f>
        <v/>
      </c>
      <c r="D237" s="141" t="str">
        <f t="array" aca="1" ref="D237" ca="1">IFERROR(INDEX('Summary '!$D$16:$D$35,SMALL(IF('Summary '!$Q$16:$Q$35&gt;0,ROW('Summary '!$D$16:$D$35)-ROW('Summary '!D$16)+1),ROWS('Summary '!D$2:'Summary '!D14))),"")</f>
        <v/>
      </c>
      <c r="E237" s="130" t="str">
        <f t="array" aca="1" ref="E237" ca="1">IFERROR(INDEX('Summary '!$E$16:$E$35,SMALL(IF('Summary '!$Q$16:$Q$35&gt;0,ROW('Summary '!$E$16:$E$35)-ROW('Summary '!E$16)+1),ROWS('Summary '!D$2:'Summary '!D14))),"")</f>
        <v/>
      </c>
      <c r="F237" s="131" t="str">
        <f t="array" aca="1" ref="F237" ca="1">IFERROR(INDEX('Summary '!$F$16:$F$35,SMALL(IF('Summary '!$Q$16:$Q$35&gt;0,ROW('Summary '!$F$16:$F$35)-ROW('Summary '!F$16)+1),ROWS('Summary '!F$2:'Summary '!F14))),"")</f>
        <v/>
      </c>
      <c r="G237" s="131" t="str">
        <f ca="1">IF(LEN(H237)&gt;0,'Summary '!$J$3,"")</f>
        <v/>
      </c>
      <c r="H237" s="132" t="str">
        <f t="array" aca="1" ref="H237" ca="1">IFERROR(INDEX('Summary '!$Q$16:$Q$35,SMALL(IF('Summary '!$Q$16:$Q$35&gt;0,ROW('Summary '!$Q$16:$Q$35)-ROW('Summary '!Q$16)+1),ROWS('Summary '!O$2:'Summary '!P14))),"")</f>
        <v/>
      </c>
      <c r="I237" s="182" t="str">
        <f t="array" aca="1" ref="I237" ca="1">IFERROR(INDEX('Summary '!$G$16:$G$35,SMALL(IF('Summary '!$Q$16:$Q$35&gt;0,ROW('Summary '!$G$16:$G$35)-ROW('Summary '!G$16)+1),ROWS('Summary '!G$2:'Summary '!G14))),"")</f>
        <v/>
      </c>
      <c r="J237" s="182" t="str">
        <f t="array" aca="1" ref="J237" ca="1">IFERROR(INDEX('Summary '!$H$16:$H$35,SMALL(IF('Summary '!$Q$16:$Q$35&gt;0,ROW('Summary '!$H$16:$H$35)-ROW('Summary '!H$16)+1),ROWS('Summary '!H$2:'Summary '!H14))),"")</f>
        <v/>
      </c>
      <c r="K237" s="45"/>
      <c r="L237" s="293"/>
      <c r="M237" s="294"/>
      <c r="N237" s="221"/>
      <c r="O237" s="184" t="str">
        <f ca="1">IF(LEN(H237)&gt;0,IF(ISBLANK(N237),ROUND(IFERROR(VLOOKUP(I237,Stipends!$A$3:$B$17,2,)*H237,10000*H237),4),ROUND(N237,2)),"")</f>
        <v/>
      </c>
      <c r="P237" s="133" t="str">
        <f t="shared" ca="1" si="47"/>
        <v/>
      </c>
      <c r="Q237" s="134">
        <f ca="1">IFERROR(ROUND(IF(G237="Standard",VLOOKUP(I237,Stipends!$A$3:$F$13,4,FALSE),VLOOKUP(I237,Stipends!$A$3:$F$13,6,FALSE))*H237+S237,4),0)</f>
        <v>0</v>
      </c>
      <c r="R237" s="134">
        <f ca="1">IFERROR(ROUND(IF(G237="Standard",VLOOKUP(I237,Stipends!$A$3:$F$13,3,FALSE),VLOOKUP(I237,Stipends!$A$3:$F$13,5,FALSE))*H237+(IF(K237="Industry Co-Funded (AB)",(3000*H237),IF(K237="Industry Co-Funded (QC)",(4000*H237),0))),4),0)</f>
        <v>0</v>
      </c>
      <c r="S237" s="47"/>
      <c r="T237" s="134">
        <f t="shared" ca="1" si="48"/>
        <v>0</v>
      </c>
    </row>
    <row r="238" spans="1:20" ht="24" customHeight="1">
      <c r="A238" s="8"/>
      <c r="B238" s="141" t="str">
        <f t="array" aca="1" ref="B238" ca="1">IFERROR(INDEX('Summary '!$B$16:$B$35,SMALL(IF('Summary '!$Q$16:$Q$35&gt;0,ROW('Summary '!$B$16:$B$35)-ROW('Summary '!B$16)+1),ROWS('Summary '!B$2:'Summary '!B15))),"")</f>
        <v/>
      </c>
      <c r="C238" s="141" t="str">
        <f t="array" aca="1" ref="C238" ca="1">IFERROR(INDEX('Summary '!$C$16:$C$35,SMALL(IF('Summary '!$Q$16:$Q$35&gt;0,ROW('Summary '!$C$16:$C$35)-ROW('Summary '!C$16)+1),ROWS('Summary '!C$2:'Summary '!C15))),"")</f>
        <v/>
      </c>
      <c r="D238" s="141" t="str">
        <f t="array" aca="1" ref="D238" ca="1">IFERROR(INDEX('Summary '!$D$16:$D$35,SMALL(IF('Summary '!$Q$16:$Q$35&gt;0,ROW('Summary '!$D$16:$D$35)-ROW('Summary '!D$16)+1),ROWS('Summary '!D$2:'Summary '!D15))),"")</f>
        <v/>
      </c>
      <c r="E238" s="130" t="str">
        <f t="array" aca="1" ref="E238" ca="1">IFERROR(INDEX('Summary '!$E$16:$E$35,SMALL(IF('Summary '!$Q$16:$Q$35&gt;0,ROW('Summary '!$E$16:$E$35)-ROW('Summary '!E$16)+1),ROWS('Summary '!D$2:'Summary '!D15))),"")</f>
        <v/>
      </c>
      <c r="F238" s="131" t="str">
        <f t="array" aca="1" ref="F238" ca="1">IFERROR(INDEX('Summary '!$F$16:$F$35,SMALL(IF('Summary '!$Q$16:$Q$35&gt;0,ROW('Summary '!$F$16:$F$35)-ROW('Summary '!F$16)+1),ROWS('Summary '!F$2:'Summary '!F15))),"")</f>
        <v/>
      </c>
      <c r="G238" s="131" t="str">
        <f ca="1">IF(LEN(H238)&gt;0,'Summary '!$J$3,"")</f>
        <v/>
      </c>
      <c r="H238" s="132" t="str">
        <f t="array" aca="1" ref="H238" ca="1">IFERROR(INDEX('Summary '!$Q$16:$Q$35,SMALL(IF('Summary '!$Q$16:$Q$35&gt;0,ROW('Summary '!$Q$16:$Q$35)-ROW('Summary '!Q$16)+1),ROWS('Summary '!O$2:'Summary '!P15))),"")</f>
        <v/>
      </c>
      <c r="I238" s="182" t="str">
        <f t="array" aca="1" ref="I238" ca="1">IFERROR(INDEX('Summary '!$G$16:$G$35,SMALL(IF('Summary '!$Q$16:$Q$35&gt;0,ROW('Summary '!$G$16:$G$35)-ROW('Summary '!G$16)+1),ROWS('Summary '!G$2:'Summary '!G15))),"")</f>
        <v/>
      </c>
      <c r="J238" s="182" t="str">
        <f t="array" aca="1" ref="J238" ca="1">IFERROR(INDEX('Summary '!$H$16:$H$35,SMALL(IF('Summary '!$Q$16:$Q$35&gt;0,ROW('Summary '!$H$16:$H$35)-ROW('Summary '!H$16)+1),ROWS('Summary '!H$2:'Summary '!H15))),"")</f>
        <v/>
      </c>
      <c r="K238" s="45"/>
      <c r="L238" s="293"/>
      <c r="M238" s="294"/>
      <c r="N238" s="221"/>
      <c r="O238" s="184" t="str">
        <f ca="1">IF(LEN(H238)&gt;0,IF(ISBLANK(N238),ROUND(IFERROR(VLOOKUP(I238,Stipends!$A$3:$B$17,2,)*H238,10000*H238),4),ROUND(N238,2)),"")</f>
        <v/>
      </c>
      <c r="P238" s="133" t="str">
        <f t="shared" ca="1" si="47"/>
        <v/>
      </c>
      <c r="Q238" s="134">
        <f ca="1">IFERROR(ROUND(IF(G238="Standard",VLOOKUP(I238,Stipends!$A$3:$F$13,4,FALSE),VLOOKUP(I238,Stipends!$A$3:$F$13,6,FALSE))*H238+S238,4),0)</f>
        <v>0</v>
      </c>
      <c r="R238" s="134">
        <f ca="1">IFERROR(ROUND(IF(G238="Standard",VLOOKUP(I238,Stipends!$A$3:$F$13,3,FALSE),VLOOKUP(I238,Stipends!$A$3:$F$13,5,FALSE))*H238+(IF(K238="Industry Co-Funded (AB)",(3000*H238),IF(K238="Industry Co-Funded (QC)",(4000*H238),0))),4),0)</f>
        <v>0</v>
      </c>
      <c r="S238" s="47"/>
      <c r="T238" s="134">
        <f t="shared" ca="1" si="48"/>
        <v>0</v>
      </c>
    </row>
    <row r="239" spans="1:20" ht="24" customHeight="1">
      <c r="A239" s="8"/>
      <c r="B239" s="141" t="str">
        <f t="array" aca="1" ref="B239" ca="1">IFERROR(INDEX('Summary '!$B$16:$B$35,SMALL(IF('Summary '!$Q$16:$Q$35&gt;0,ROW('Summary '!$B$16:$B$35)-ROW('Summary '!B$16)+1),ROWS('Summary '!B$2:'Summary '!B16))),"")</f>
        <v/>
      </c>
      <c r="C239" s="141" t="str">
        <f t="array" aca="1" ref="C239" ca="1">IFERROR(INDEX('Summary '!$C$16:$C$35,SMALL(IF('Summary '!$Q$16:$Q$35&gt;0,ROW('Summary '!$C$16:$C$35)-ROW('Summary '!C$16)+1),ROWS('Summary '!C$2:'Summary '!C16))),"")</f>
        <v/>
      </c>
      <c r="D239" s="141" t="str">
        <f t="array" aca="1" ref="D239" ca="1">IFERROR(INDEX('Summary '!$D$16:$D$35,SMALL(IF('Summary '!$Q$16:$Q$35&gt;0,ROW('Summary '!$D$16:$D$35)-ROW('Summary '!D$16)+1),ROWS('Summary '!D$2:'Summary '!D16))),"")</f>
        <v/>
      </c>
      <c r="E239" s="130" t="str">
        <f t="array" aca="1" ref="E239" ca="1">IFERROR(INDEX('Summary '!$E$16:$E$35,SMALL(IF('Summary '!$Q$16:$Q$35&gt;0,ROW('Summary '!$E$16:$E$35)-ROW('Summary '!E$16)+1),ROWS('Summary '!D$2:'Summary '!D16))),"")</f>
        <v/>
      </c>
      <c r="F239" s="131" t="str">
        <f t="array" aca="1" ref="F239" ca="1">IFERROR(INDEX('Summary '!$F$16:$F$35,SMALL(IF('Summary '!$Q$16:$Q$35&gt;0,ROW('Summary '!$F$16:$F$35)-ROW('Summary '!F$16)+1),ROWS('Summary '!F$2:'Summary '!F16))),"")</f>
        <v/>
      </c>
      <c r="G239" s="131" t="str">
        <f ca="1">IF(LEN(H239)&gt;0,'Summary '!$J$3,"")</f>
        <v/>
      </c>
      <c r="H239" s="132" t="str">
        <f t="array" aca="1" ref="H239" ca="1">IFERROR(INDEX('Summary '!$Q$16:$Q$35,SMALL(IF('Summary '!$Q$16:$Q$35&gt;0,ROW('Summary '!$Q$16:$Q$35)-ROW('Summary '!Q$16)+1),ROWS('Summary '!O$2:'Summary '!P16))),"")</f>
        <v/>
      </c>
      <c r="I239" s="182" t="str">
        <f t="array" aca="1" ref="I239" ca="1">IFERROR(INDEX('Summary '!$G$16:$G$35,SMALL(IF('Summary '!$Q$16:$Q$35&gt;0,ROW('Summary '!$G$16:$G$35)-ROW('Summary '!G$16)+1),ROWS('Summary '!G$2:'Summary '!G16))),"")</f>
        <v/>
      </c>
      <c r="J239" s="182" t="str">
        <f t="array" aca="1" ref="J239" ca="1">IFERROR(INDEX('Summary '!$H$16:$H$35,SMALL(IF('Summary '!$Q$16:$Q$35&gt;0,ROW('Summary '!$H$16:$H$35)-ROW('Summary '!H$16)+1),ROWS('Summary '!H$2:'Summary '!H16))),"")</f>
        <v/>
      </c>
      <c r="K239" s="45"/>
      <c r="L239" s="293"/>
      <c r="M239" s="294"/>
      <c r="N239" s="221"/>
      <c r="O239" s="184" t="str">
        <f ca="1">IF(LEN(H239)&gt;0,IF(ISBLANK(N239),ROUND(IFERROR(VLOOKUP(I239,Stipends!$A$3:$B$17,2,)*H239,10000*H239),4),ROUND(N239,2)),"")</f>
        <v/>
      </c>
      <c r="P239" s="133" t="str">
        <f t="shared" ca="1" si="47"/>
        <v/>
      </c>
      <c r="Q239" s="134">
        <f ca="1">IFERROR(ROUND(IF(G239="Standard",VLOOKUP(I239,Stipends!$A$3:$F$13,4,FALSE),VLOOKUP(I239,Stipends!$A$3:$F$13,6,FALSE))*H239+S239,4),0)</f>
        <v>0</v>
      </c>
      <c r="R239" s="134">
        <f ca="1">IFERROR(ROUND(IF(G239="Standard",VLOOKUP(I239,Stipends!$A$3:$F$13,3,FALSE),VLOOKUP(I239,Stipends!$A$3:$F$13,5,FALSE))*H239+(IF(K239="Industry Co-Funded (AB)",(3000*H239),IF(K239="Industry Co-Funded (QC)",(4000*H239),0))),4),0)</f>
        <v>0</v>
      </c>
      <c r="S239" s="47"/>
      <c r="T239" s="134">
        <f t="shared" ca="1" si="48"/>
        <v>0</v>
      </c>
    </row>
    <row r="240" spans="1:20" ht="24" customHeight="1">
      <c r="A240" s="8"/>
      <c r="B240" s="141" t="str">
        <f t="array" aca="1" ref="B240" ca="1">IFERROR(INDEX('Summary '!$B$16:$B$35,SMALL(IF('Summary '!$Q$16:$Q$35&gt;0,ROW('Summary '!$B$16:$B$35)-ROW('Summary '!B$16)+1),ROWS('Summary '!B$2:'Summary '!B17))),"")</f>
        <v/>
      </c>
      <c r="C240" s="141" t="str">
        <f t="array" aca="1" ref="C240" ca="1">IFERROR(INDEX('Summary '!$C$16:$C$35,SMALL(IF('Summary '!$Q$16:$Q$35&gt;0,ROW('Summary '!$C$16:$C$35)-ROW('Summary '!C$16)+1),ROWS('Summary '!C$2:'Summary '!C17))),"")</f>
        <v/>
      </c>
      <c r="D240" s="141" t="str">
        <f t="array" aca="1" ref="D240" ca="1">IFERROR(INDEX('Summary '!$D$16:$D$35,SMALL(IF('Summary '!$Q$16:$Q$35&gt;0,ROW('Summary '!$D$16:$D$35)-ROW('Summary '!D$16)+1),ROWS('Summary '!D$2:'Summary '!D17))),"")</f>
        <v/>
      </c>
      <c r="E240" s="130" t="str">
        <f t="array" aca="1" ref="E240" ca="1">IFERROR(INDEX('Summary '!$E$16:$E$35,SMALL(IF('Summary '!$Q$16:$Q$35&gt;0,ROW('Summary '!$E$16:$E$35)-ROW('Summary '!E$16)+1),ROWS('Summary '!D$2:'Summary '!D17))),"")</f>
        <v/>
      </c>
      <c r="F240" s="131" t="str">
        <f t="array" aca="1" ref="F240" ca="1">IFERROR(INDEX('Summary '!$F$16:$F$35,SMALL(IF('Summary '!$Q$16:$Q$35&gt;0,ROW('Summary '!$F$16:$F$35)-ROW('Summary '!F$16)+1),ROWS('Summary '!F$2:'Summary '!F17))),"")</f>
        <v/>
      </c>
      <c r="G240" s="131" t="str">
        <f ca="1">IF(LEN(H240)&gt;0,'Summary '!$J$3,"")</f>
        <v/>
      </c>
      <c r="H240" s="132" t="str">
        <f t="array" aca="1" ref="H240" ca="1">IFERROR(INDEX('Summary '!$Q$16:$Q$35,SMALL(IF('Summary '!$Q$16:$Q$35&gt;0,ROW('Summary '!$Q$16:$Q$35)-ROW('Summary '!Q$16)+1),ROWS('Summary '!O$2:'Summary '!P17))),"")</f>
        <v/>
      </c>
      <c r="I240" s="182" t="str">
        <f t="array" aca="1" ref="I240" ca="1">IFERROR(INDEX('Summary '!$G$16:$G$35,SMALL(IF('Summary '!$Q$16:$Q$35&gt;0,ROW('Summary '!$G$16:$G$35)-ROW('Summary '!G$16)+1),ROWS('Summary '!G$2:'Summary '!G17))),"")</f>
        <v/>
      </c>
      <c r="J240" s="182" t="str">
        <f t="array" aca="1" ref="J240" ca="1">IFERROR(INDEX('Summary '!$H$16:$H$35,SMALL(IF('Summary '!$Q$16:$Q$35&gt;0,ROW('Summary '!$H$16:$H$35)-ROW('Summary '!H$16)+1),ROWS('Summary '!H$2:'Summary '!H17))),"")</f>
        <v/>
      </c>
      <c r="K240" s="45"/>
      <c r="L240" s="293"/>
      <c r="M240" s="294"/>
      <c r="N240" s="221"/>
      <c r="O240" s="184" t="str">
        <f ca="1">IF(LEN(H240)&gt;0,IF(ISBLANK(N240),ROUND(IFERROR(VLOOKUP(I240,Stipends!$A$3:$B$17,2,)*H240,10000*H240),4),ROUND(N240,2)),"")</f>
        <v/>
      </c>
      <c r="P240" s="133" t="str">
        <f t="shared" ca="1" si="47"/>
        <v/>
      </c>
      <c r="Q240" s="134">
        <f ca="1">IFERROR(ROUND(IF(G240="Standard",VLOOKUP(I240,Stipends!$A$3:$F$13,4,FALSE),VLOOKUP(I240,Stipends!$A$3:$F$13,6,FALSE))*H240+S240,4),0)</f>
        <v>0</v>
      </c>
      <c r="R240" s="134">
        <f ca="1">IFERROR(ROUND(IF(G240="Standard",VLOOKUP(I240,Stipends!$A$3:$F$13,3,FALSE),VLOOKUP(I240,Stipends!$A$3:$F$13,5,FALSE))*H240+(IF(K240="Industry Co-Funded (AB)",(3000*H240),IF(K240="Industry Co-Funded (QC)",(4000*H240),0))),4),0)</f>
        <v>0</v>
      </c>
      <c r="S240" s="47"/>
      <c r="T240" s="134">
        <f t="shared" ca="1" si="48"/>
        <v>0</v>
      </c>
    </row>
    <row r="241" spans="1:20" ht="24" customHeight="1">
      <c r="A241" s="8"/>
      <c r="B241" s="141" t="str">
        <f t="array" aca="1" ref="B241" ca="1">IFERROR(INDEX('Summary '!$B$16:$B$35,SMALL(IF('Summary '!$Q$16:$Q$35&gt;0,ROW('Summary '!$B$16:$B$35)-ROW('Summary '!B$16)+1),ROWS('Summary '!B$2:'Summary '!B18))),"")</f>
        <v/>
      </c>
      <c r="C241" s="141" t="str">
        <f t="array" aca="1" ref="C241" ca="1">IFERROR(INDEX('Summary '!$C$16:$C$35,SMALL(IF('Summary '!$Q$16:$Q$35&gt;0,ROW('Summary '!$C$16:$C$35)-ROW('Summary '!C$16)+1),ROWS('Summary '!C$2:'Summary '!C18))),"")</f>
        <v/>
      </c>
      <c r="D241" s="141" t="str">
        <f t="array" aca="1" ref="D241" ca="1">IFERROR(INDEX('Summary '!$D$16:$D$35,SMALL(IF('Summary '!$Q$16:$Q$35&gt;0,ROW('Summary '!$D$16:$D$35)-ROW('Summary '!D$16)+1),ROWS('Summary '!D$2:'Summary '!D18))),"")</f>
        <v/>
      </c>
      <c r="E241" s="130" t="str">
        <f t="array" aca="1" ref="E241" ca="1">IFERROR(INDEX('Summary '!$E$16:$E$35,SMALL(IF('Summary '!$Q$16:$Q$35&gt;0,ROW('Summary '!$E$16:$E$35)-ROW('Summary '!E$16)+1),ROWS('Summary '!D$2:'Summary '!D18))),"")</f>
        <v/>
      </c>
      <c r="F241" s="131" t="str">
        <f t="array" aca="1" ref="F241" ca="1">IFERROR(INDEX('Summary '!$F$16:$F$35,SMALL(IF('Summary '!$Q$16:$Q$35&gt;0,ROW('Summary '!$F$16:$F$35)-ROW('Summary '!F$16)+1),ROWS('Summary '!F$2:'Summary '!F18))),"")</f>
        <v/>
      </c>
      <c r="G241" s="131" t="str">
        <f ca="1">IF(LEN(H241)&gt;0,'Summary '!$J$3,"")</f>
        <v/>
      </c>
      <c r="H241" s="132" t="str">
        <f t="array" aca="1" ref="H241" ca="1">IFERROR(INDEX('Summary '!$Q$16:$Q$35,SMALL(IF('Summary '!$Q$16:$Q$35&gt;0,ROW('Summary '!$Q$16:$Q$35)-ROW('Summary '!Q$16)+1),ROWS('Summary '!O$2:'Summary '!P18))),"")</f>
        <v/>
      </c>
      <c r="I241" s="182" t="str">
        <f t="array" aca="1" ref="I241" ca="1">IFERROR(INDEX('Summary '!$G$16:$G$35,SMALL(IF('Summary '!$Q$16:$Q$35&gt;0,ROW('Summary '!$G$16:$G$35)-ROW('Summary '!G$16)+1),ROWS('Summary '!G$2:'Summary '!G18))),"")</f>
        <v/>
      </c>
      <c r="J241" s="182" t="str">
        <f t="array" aca="1" ref="J241" ca="1">IFERROR(INDEX('Summary '!$H$16:$H$35,SMALL(IF('Summary '!$Q$16:$Q$35&gt;0,ROW('Summary '!$H$16:$H$35)-ROW('Summary '!H$16)+1),ROWS('Summary '!H$2:'Summary '!H18))),"")</f>
        <v/>
      </c>
      <c r="K241" s="45"/>
      <c r="L241" s="293"/>
      <c r="M241" s="294"/>
      <c r="N241" s="221"/>
      <c r="O241" s="184" t="str">
        <f ca="1">IF(LEN(H241)&gt;0,IF(ISBLANK(N241),ROUND(IFERROR(VLOOKUP(I241,Stipends!$A$3:$B$17,2,)*H241,10000*H241),4),ROUND(N241,2)),"")</f>
        <v/>
      </c>
      <c r="P241" s="133" t="str">
        <f t="shared" ca="1" si="47"/>
        <v/>
      </c>
      <c r="Q241" s="134">
        <f ca="1">IFERROR(ROUND(IF(G241="Standard",VLOOKUP(I241,Stipends!$A$3:$F$13,4,FALSE),VLOOKUP(I241,Stipends!$A$3:$F$13,6,FALSE))*H241+S241,4),0)</f>
        <v>0</v>
      </c>
      <c r="R241" s="134">
        <f ca="1">IFERROR(ROUND(IF(G241="Standard",VLOOKUP(I241,Stipends!$A$3:$F$13,3,FALSE),VLOOKUP(I241,Stipends!$A$3:$F$13,5,FALSE))*H241+(IF(K241="Industry Co-Funded (AB)",(3000*H241),IF(K241="Industry Co-Funded (QC)",(4000*H241),0))),4),0)</f>
        <v>0</v>
      </c>
      <c r="S241" s="47"/>
      <c r="T241" s="134">
        <f t="shared" ca="1" si="48"/>
        <v>0</v>
      </c>
    </row>
    <row r="242" spans="1:20" ht="24" customHeight="1">
      <c r="A242" s="8"/>
      <c r="B242" s="141" t="str">
        <f t="array" aca="1" ref="B242" ca="1">IFERROR(INDEX('Summary '!$B$16:$B$35,SMALL(IF('Summary '!$Q$16:$Q$35&gt;0,ROW('Summary '!$B$16:$B$35)-ROW('Summary '!B$16)+1),ROWS('Summary '!B$2:'Summary '!B19))),"")</f>
        <v/>
      </c>
      <c r="C242" s="141" t="str">
        <f t="array" aca="1" ref="C242" ca="1">IFERROR(INDEX('Summary '!$C$16:$C$35,SMALL(IF('Summary '!$Q$16:$Q$35&gt;0,ROW('Summary '!$C$16:$C$35)-ROW('Summary '!C$16)+1),ROWS('Summary '!C$2:'Summary '!C19))),"")</f>
        <v/>
      </c>
      <c r="D242" s="141" t="str">
        <f t="array" aca="1" ref="D242" ca="1">IFERROR(INDEX('Summary '!$D$16:$D$35,SMALL(IF('Summary '!$Q$16:$Q$35&gt;0,ROW('Summary '!$D$16:$D$35)-ROW('Summary '!D$16)+1),ROWS('Summary '!D$2:'Summary '!D19))),"")</f>
        <v/>
      </c>
      <c r="E242" s="130" t="str">
        <f t="array" aca="1" ref="E242" ca="1">IFERROR(INDEX('Summary '!$E$16:$E$35,SMALL(IF('Summary '!$Q$16:$Q$35&gt;0,ROW('Summary '!$E$16:$E$35)-ROW('Summary '!E$16)+1),ROWS('Summary '!D$2:'Summary '!D19))),"")</f>
        <v/>
      </c>
      <c r="F242" s="131" t="str">
        <f t="array" aca="1" ref="F242" ca="1">IFERROR(INDEX('Summary '!$F$16:$F$35,SMALL(IF('Summary '!$Q$16:$Q$35&gt;0,ROW('Summary '!$F$16:$F$35)-ROW('Summary '!F$16)+1),ROWS('Summary '!F$2:'Summary '!F19))),"")</f>
        <v/>
      </c>
      <c r="G242" s="131" t="str">
        <f ca="1">IF(LEN(H242)&gt;0,'Summary '!$J$3,"")</f>
        <v/>
      </c>
      <c r="H242" s="132" t="str">
        <f t="array" aca="1" ref="H242" ca="1">IFERROR(INDEX('Summary '!$Q$16:$Q$35,SMALL(IF('Summary '!$Q$16:$Q$35&gt;0,ROW('Summary '!$Q$16:$Q$35)-ROW('Summary '!Q$16)+1),ROWS('Summary '!O$2:'Summary '!P19))),"")</f>
        <v/>
      </c>
      <c r="I242" s="182" t="str">
        <f t="array" aca="1" ref="I242" ca="1">IFERROR(INDEX('Summary '!$G$16:$G$35,SMALL(IF('Summary '!$Q$16:$Q$35&gt;0,ROW('Summary '!$G$16:$G$35)-ROW('Summary '!G$16)+1),ROWS('Summary '!G$2:'Summary '!G19))),"")</f>
        <v/>
      </c>
      <c r="J242" s="182" t="str">
        <f t="array" aca="1" ref="J242" ca="1">IFERROR(INDEX('Summary '!$H$16:$H$35,SMALL(IF('Summary '!$Q$16:$Q$35&gt;0,ROW('Summary '!$H$16:$H$35)-ROW('Summary '!H$16)+1),ROWS('Summary '!H$2:'Summary '!H19))),"")</f>
        <v/>
      </c>
      <c r="K242" s="45"/>
      <c r="L242" s="293"/>
      <c r="M242" s="294"/>
      <c r="N242" s="221"/>
      <c r="O242" s="184" t="str">
        <f ca="1">IF(LEN(H242)&gt;0,IF(ISBLANK(N242),ROUND(IFERROR(VLOOKUP(I242,Stipends!$A$3:$B$17,2,)*H242,10000*H242),4),ROUND(N242,2)),"")</f>
        <v/>
      </c>
      <c r="P242" s="133" t="str">
        <f t="shared" ca="1" si="47"/>
        <v/>
      </c>
      <c r="Q242" s="134">
        <f ca="1">IFERROR(ROUND(IF(G242="Standard",VLOOKUP(I242,Stipends!$A$3:$F$13,4,FALSE),VLOOKUP(I242,Stipends!$A$3:$F$13,6,FALSE))*H242+S242,4),0)</f>
        <v>0</v>
      </c>
      <c r="R242" s="134">
        <f ca="1">IFERROR(ROUND(IF(G242="Standard",VLOOKUP(I242,Stipends!$A$3:$F$13,3,FALSE),VLOOKUP(I242,Stipends!$A$3:$F$13,5,FALSE))*H242+(IF(K242="Industry Co-Funded (AB)",(3000*H242),IF(K242="Industry Co-Funded (QC)",(4000*H242),0))),4),0)</f>
        <v>0</v>
      </c>
      <c r="S242" s="47"/>
      <c r="T242" s="134">
        <f t="shared" ca="1" si="48"/>
        <v>0</v>
      </c>
    </row>
    <row r="243" spans="1:20" ht="24" customHeight="1">
      <c r="A243" s="8"/>
      <c r="B243" s="141" t="str">
        <f t="array" aca="1" ref="B243" ca="1">IFERROR(INDEX('Summary '!$B$16:$B$35,SMALL(IF('Summary '!$Q$16:$Q$35&gt;0,ROW('Summary '!$B$16:$B$35)-ROW('Summary '!B$16)+1),ROWS('Summary '!B$2:'Summary '!B20))),"")</f>
        <v/>
      </c>
      <c r="C243" s="141" t="str">
        <f t="array" aca="1" ref="C243" ca="1">IFERROR(INDEX('Summary '!$C$16:$C$35,SMALL(IF('Summary '!$Q$16:$Q$35&gt;0,ROW('Summary '!$C$16:$C$35)-ROW('Summary '!C$16)+1),ROWS('Summary '!C$2:'Summary '!C20))),"")</f>
        <v/>
      </c>
      <c r="D243" s="141" t="str">
        <f t="array" aca="1" ref="D243" ca="1">IFERROR(INDEX('Summary '!$D$16:$D$35,SMALL(IF('Summary '!$Q$16:$Q$35&gt;0,ROW('Summary '!$D$16:$D$35)-ROW('Summary '!D$16)+1),ROWS('Summary '!D$2:'Summary '!D20))),"")</f>
        <v/>
      </c>
      <c r="E243" s="130" t="str">
        <f t="array" aca="1" ref="E243" ca="1">IFERROR(INDEX('Summary '!$E$16:$E$35,SMALL(IF('Summary '!$Q$16:$Q$35&gt;0,ROW('Summary '!$E$16:$E$35)-ROW('Summary '!E$16)+1),ROWS('Summary '!D$2:'Summary '!D20))),"")</f>
        <v/>
      </c>
      <c r="F243" s="131" t="str">
        <f t="array" aca="1" ref="F243" ca="1">IFERROR(INDEX('Summary '!$F$16:$F$35,SMALL(IF('Summary '!$Q$16:$Q$35&gt;0,ROW('Summary '!$F$16:$F$35)-ROW('Summary '!F$16)+1),ROWS('Summary '!F$2:'Summary '!F20))),"")</f>
        <v/>
      </c>
      <c r="G243" s="131" t="str">
        <f ca="1">IF(LEN(H243)&gt;0,'Summary '!$J$3,"")</f>
        <v/>
      </c>
      <c r="H243" s="132" t="str">
        <f t="array" aca="1" ref="H243" ca="1">IFERROR(INDEX('Summary '!$Q$16:$Q$35,SMALL(IF('Summary '!$Q$16:$Q$35&gt;0,ROW('Summary '!$Q$16:$Q$35)-ROW('Summary '!Q$16)+1),ROWS('Summary '!O$2:'Summary '!P20))),"")</f>
        <v/>
      </c>
      <c r="I243" s="182" t="str">
        <f t="array" aca="1" ref="I243" ca="1">IFERROR(INDEX('Summary '!$G$16:$G$35,SMALL(IF('Summary '!$Q$16:$Q$35&gt;0,ROW('Summary '!$G$16:$G$35)-ROW('Summary '!G$16)+1),ROWS('Summary '!G$2:'Summary '!G20))),"")</f>
        <v/>
      </c>
      <c r="J243" s="182" t="str">
        <f t="array" aca="1" ref="J243" ca="1">IFERROR(INDEX('Summary '!$H$16:$H$35,SMALL(IF('Summary '!$Q$16:$Q$35&gt;0,ROW('Summary '!$H$16:$H$35)-ROW('Summary '!H$16)+1),ROWS('Summary '!H$2:'Summary '!H20))),"")</f>
        <v/>
      </c>
      <c r="K243" s="45"/>
      <c r="L243" s="293"/>
      <c r="M243" s="294"/>
      <c r="N243" s="221"/>
      <c r="O243" s="184" t="str">
        <f ca="1">IF(LEN(H243)&gt;0,IF(ISBLANK(N243),ROUND(IFERROR(VLOOKUP(I243,Stipends!$A$3:$B$17,2,)*H243,10000*H243),4),ROUND(N243,2)),"")</f>
        <v/>
      </c>
      <c r="P243" s="133" t="str">
        <f t="shared" ca="1" si="47"/>
        <v/>
      </c>
      <c r="Q243" s="134">
        <f ca="1">IFERROR(ROUND(IF(G243="Standard",VLOOKUP(I243,Stipends!$A$3:$F$13,4,FALSE),VLOOKUP(I243,Stipends!$A$3:$F$13,6,FALSE))*H243+S243,4),0)</f>
        <v>0</v>
      </c>
      <c r="R243" s="134">
        <f ca="1">IFERROR(ROUND(IF(G243="Standard",VLOOKUP(I243,Stipends!$A$3:$F$13,3,FALSE),VLOOKUP(I243,Stipends!$A$3:$F$13,5,FALSE))*H243+(IF(K243="Industry Co-Funded (AB)",(3000*H243),IF(K243="Industry Co-Funded (QC)",(4000*H243),0))),4),0)</f>
        <v>0</v>
      </c>
      <c r="S243" s="47"/>
      <c r="T243" s="134">
        <f t="shared" ca="1" si="48"/>
        <v>0</v>
      </c>
    </row>
    <row r="244" spans="1:20" ht="24" customHeight="1">
      <c r="A244" s="8"/>
      <c r="B244" s="141" t="str">
        <f t="array" aca="1" ref="B244" ca="1">IFERROR(INDEX('Summary '!$B$16:$B$35,SMALL(IF('Summary '!$Q$16:$Q$35&gt;0,ROW('Summary '!$B$16:$B$35)-ROW('Summary '!B$16)+1),ROWS('Summary '!B$2:'Summary '!B21))),"")</f>
        <v/>
      </c>
      <c r="C244" s="141" t="str">
        <f t="array" aca="1" ref="C244" ca="1">IFERROR(INDEX('Summary '!$C$16:$C$35,SMALL(IF('Summary '!$Q$16:$Q$35&gt;0,ROW('Summary '!$C$16:$C$35)-ROW('Summary '!C$16)+1),ROWS('Summary '!C$2:'Summary '!C21))),"")</f>
        <v/>
      </c>
      <c r="D244" s="141" t="str">
        <f t="array" aca="1" ref="D244" ca="1">IFERROR(INDEX('Summary '!$D$16:$D$35,SMALL(IF('Summary '!$Q$16:$Q$35&gt;0,ROW('Summary '!$D$16:$D$35)-ROW('Summary '!D$16)+1),ROWS('Summary '!D$2:'Summary '!D21))),"")</f>
        <v/>
      </c>
      <c r="E244" s="130" t="str">
        <f t="array" aca="1" ref="E244" ca="1">IFERROR(INDEX('Summary '!$E$16:$E$35,SMALL(IF('Summary '!$Q$16:$Q$35&gt;0,ROW('Summary '!$E$16:$E$35)-ROW('Summary '!E$16)+1),ROWS('Summary '!D$2:'Summary '!D21))),"")</f>
        <v/>
      </c>
      <c r="F244" s="131" t="str">
        <f t="array" aca="1" ref="F244" ca="1">IFERROR(INDEX('Summary '!$F$16:$F$35,SMALL(IF('Summary '!$Q$16:$Q$35&gt;0,ROW('Summary '!$F$16:$F$35)-ROW('Summary '!F$16)+1),ROWS('Summary '!F$2:'Summary '!F21))),"")</f>
        <v/>
      </c>
      <c r="G244" s="131" t="str">
        <f ca="1">IF(LEN(H244)&gt;0,'Summary '!$J$3,"")</f>
        <v/>
      </c>
      <c r="H244" s="132" t="str">
        <f t="array" aca="1" ref="H244" ca="1">IFERROR(INDEX('Summary '!$Q$16:$Q$35,SMALL(IF('Summary '!$Q$16:$Q$35&gt;0,ROW('Summary '!$Q$16:$Q$35)-ROW('Summary '!Q$16)+1),ROWS('Summary '!O$2:'Summary '!P21))),"")</f>
        <v/>
      </c>
      <c r="I244" s="182" t="str">
        <f t="array" aca="1" ref="I244" ca="1">IFERROR(INDEX('Summary '!$G$16:$G$35,SMALL(IF('Summary '!$Q$16:$Q$35&gt;0,ROW('Summary '!$G$16:$G$35)-ROW('Summary '!G$16)+1),ROWS('Summary '!G$2:'Summary '!G21))),"")</f>
        <v/>
      </c>
      <c r="J244" s="182" t="str">
        <f t="array" aca="1" ref="J244" ca="1">IFERROR(INDEX('Summary '!$H$16:$H$35,SMALL(IF('Summary '!$Q$16:$Q$35&gt;0,ROW('Summary '!$H$16:$H$35)-ROW('Summary '!H$16)+1),ROWS('Summary '!H$2:'Summary '!H21))),"")</f>
        <v/>
      </c>
      <c r="K244" s="45"/>
      <c r="L244" s="293"/>
      <c r="M244" s="294"/>
      <c r="N244" s="221"/>
      <c r="O244" s="184" t="str">
        <f ca="1">IF(LEN(H244)&gt;0,IF(ISBLANK(N244),ROUND(IFERROR(VLOOKUP(I244,Stipends!$A$3:$B$17,2,)*H244,10000*H244),4),ROUND(N244,2)),"")</f>
        <v/>
      </c>
      <c r="P244" s="133" t="str">
        <f t="shared" ca="1" si="47"/>
        <v/>
      </c>
      <c r="Q244" s="134">
        <f ca="1">IFERROR(ROUND(IF(G244="Standard",VLOOKUP(I244,Stipends!$A$3:$F$13,4,FALSE),VLOOKUP(I244,Stipends!$A$3:$F$13,6,FALSE))*H244+S244,4),0)</f>
        <v>0</v>
      </c>
      <c r="R244" s="134">
        <f ca="1">IFERROR(ROUND(IF(G244="Standard",VLOOKUP(I244,Stipends!$A$3:$F$13,3,FALSE),VLOOKUP(I244,Stipends!$A$3:$F$13,5,FALSE))*H244+(IF(K244="Industry Co-Funded (AB)",(3000*H244),IF(K244="Industry Co-Funded (QC)",(4000*H244),0))),4),0)</f>
        <v>0</v>
      </c>
      <c r="S244" s="47"/>
      <c r="T244" s="134">
        <f t="shared" ca="1" si="48"/>
        <v>0</v>
      </c>
    </row>
    <row r="245" spans="1:20" ht="24" customHeight="1">
      <c r="A245" s="8"/>
      <c r="B245" s="136" t="s">
        <v>128</v>
      </c>
      <c r="C245" s="137"/>
      <c r="D245" s="137"/>
      <c r="E245" s="137"/>
      <c r="F245" s="137"/>
      <c r="G245" s="137"/>
      <c r="H245" s="138"/>
      <c r="I245" s="137"/>
      <c r="J245" s="137"/>
      <c r="K245" s="137"/>
      <c r="L245" s="137"/>
      <c r="M245" s="139"/>
      <c r="N245" s="140"/>
      <c r="O245" s="135">
        <f t="shared" ref="O245:P245" ca="1" si="49">SUM(O225:O244)</f>
        <v>0</v>
      </c>
      <c r="P245" s="135">
        <f t="shared" ca="1" si="49"/>
        <v>0</v>
      </c>
      <c r="Q245" s="135">
        <f ca="1">ROUND(SUM(Q225:Q244),4)</f>
        <v>0</v>
      </c>
      <c r="R245" s="135">
        <f t="shared" ref="R245:S245" ca="1" si="50">SUM(R225:R244)</f>
        <v>0</v>
      </c>
      <c r="S245" s="135">
        <f t="shared" si="50"/>
        <v>0</v>
      </c>
      <c r="T245" s="135">
        <f ca="1">SUM(T225:T244)</f>
        <v>0</v>
      </c>
    </row>
    <row r="246" spans="1:20" ht="23.25" customHeight="1">
      <c r="A246" s="8"/>
      <c r="B246" s="8"/>
      <c r="C246" s="8"/>
      <c r="D246" s="8"/>
      <c r="E246" s="8"/>
      <c r="F246" s="8"/>
      <c r="G246" s="8"/>
      <c r="H246" s="41"/>
      <c r="I246" s="41"/>
      <c r="J246" s="41"/>
      <c r="K246" s="8"/>
      <c r="L246" s="8"/>
      <c r="M246" s="8"/>
      <c r="N246" s="8"/>
      <c r="O246" s="48"/>
      <c r="P246" s="48"/>
      <c r="Q246" s="49"/>
      <c r="R246" s="48"/>
      <c r="S246" s="48"/>
      <c r="T246" s="48"/>
    </row>
    <row r="247" spans="1:20" ht="23.25" customHeight="1" thickBo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34"/>
      <c r="O247" s="8"/>
      <c r="P247" s="8"/>
      <c r="Q247" s="8"/>
      <c r="R247" s="8"/>
      <c r="S247" s="8"/>
      <c r="T247" s="8"/>
    </row>
    <row r="248" spans="1:20" ht="24.75" customHeight="1">
      <c r="B248" s="428" t="s">
        <v>129</v>
      </c>
      <c r="C248" s="429"/>
      <c r="D248" s="429"/>
      <c r="E248" s="429"/>
      <c r="F248" s="429"/>
      <c r="G248" s="429"/>
      <c r="H248" s="429"/>
      <c r="I248" s="429"/>
      <c r="J248" s="429"/>
      <c r="K248" s="429"/>
      <c r="L248" s="429"/>
      <c r="M248" s="429"/>
      <c r="N248" s="429"/>
      <c r="O248" s="429"/>
      <c r="P248" s="429"/>
      <c r="Q248" s="429"/>
      <c r="R248" s="429"/>
      <c r="S248" s="429"/>
      <c r="T248" s="430"/>
    </row>
    <row r="249" spans="1:20" ht="24.75" customHeight="1">
      <c r="B249" s="431"/>
      <c r="C249" s="432"/>
      <c r="D249" s="432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3"/>
    </row>
    <row r="250" spans="1:20" ht="20.25" customHeight="1">
      <c r="B250" s="431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3"/>
    </row>
    <row r="251" spans="1:20" ht="20.25" customHeight="1">
      <c r="B251" s="431"/>
      <c r="C251" s="432"/>
      <c r="D251" s="432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3"/>
    </row>
    <row r="252" spans="1:20" ht="27" customHeight="1">
      <c r="B252" s="431"/>
      <c r="C252" s="432"/>
      <c r="D252" s="432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3"/>
    </row>
    <row r="253" spans="1:20" ht="27" customHeight="1">
      <c r="B253" s="431"/>
      <c r="C253" s="432"/>
      <c r="D253" s="432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3"/>
    </row>
    <row r="254" spans="1:20" ht="22.5" customHeight="1">
      <c r="B254" s="431"/>
      <c r="C254" s="432"/>
      <c r="D254" s="432"/>
      <c r="E254" s="432"/>
      <c r="F254" s="432"/>
      <c r="G254" s="432"/>
      <c r="H254" s="432"/>
      <c r="I254" s="432"/>
      <c r="J254" s="432"/>
      <c r="K254" s="432"/>
      <c r="L254" s="432"/>
      <c r="M254" s="432"/>
      <c r="N254" s="432"/>
      <c r="O254" s="432"/>
      <c r="P254" s="432"/>
      <c r="Q254" s="432"/>
      <c r="R254" s="432"/>
      <c r="S254" s="432"/>
      <c r="T254" s="433"/>
    </row>
    <row r="255" spans="1:20" ht="23.25" customHeight="1">
      <c r="B255" s="431"/>
      <c r="C255" s="432"/>
      <c r="D255" s="432"/>
      <c r="E255" s="432"/>
      <c r="F255" s="432"/>
      <c r="G255" s="432"/>
      <c r="H255" s="432"/>
      <c r="I255" s="432"/>
      <c r="J255" s="432"/>
      <c r="K255" s="432"/>
      <c r="L255" s="432"/>
      <c r="M255" s="432"/>
      <c r="N255" s="432"/>
      <c r="O255" s="432"/>
      <c r="P255" s="432"/>
      <c r="Q255" s="432"/>
      <c r="R255" s="432"/>
      <c r="S255" s="432"/>
      <c r="T255" s="433"/>
    </row>
    <row r="256" spans="1:20" ht="29.25" customHeight="1">
      <c r="B256" s="431"/>
      <c r="C256" s="432"/>
      <c r="D256" s="432"/>
      <c r="E256" s="432"/>
      <c r="F256" s="432"/>
      <c r="G256" s="432"/>
      <c r="H256" s="432"/>
      <c r="I256" s="432"/>
      <c r="J256" s="432"/>
      <c r="K256" s="432"/>
      <c r="L256" s="432"/>
      <c r="M256" s="432"/>
      <c r="N256" s="432"/>
      <c r="O256" s="432"/>
      <c r="P256" s="432"/>
      <c r="Q256" s="432"/>
      <c r="R256" s="432"/>
      <c r="S256" s="432"/>
      <c r="T256" s="433"/>
    </row>
    <row r="257" spans="2:20" ht="24.75" customHeight="1">
      <c r="B257" s="431"/>
      <c r="C257" s="432"/>
      <c r="D257" s="432"/>
      <c r="E257" s="432"/>
      <c r="F257" s="432"/>
      <c r="G257" s="432"/>
      <c r="H257" s="432"/>
      <c r="I257" s="432"/>
      <c r="J257" s="432"/>
      <c r="K257" s="432"/>
      <c r="L257" s="432"/>
      <c r="M257" s="432"/>
      <c r="N257" s="432"/>
      <c r="O257" s="432"/>
      <c r="P257" s="432"/>
      <c r="Q257" s="432"/>
      <c r="R257" s="432"/>
      <c r="S257" s="432"/>
      <c r="T257" s="433"/>
    </row>
    <row r="258" spans="2:20" ht="23.25" customHeight="1">
      <c r="B258" s="431"/>
      <c r="C258" s="432"/>
      <c r="D258" s="432"/>
      <c r="E258" s="432"/>
      <c r="F258" s="432"/>
      <c r="G258" s="432"/>
      <c r="H258" s="432"/>
      <c r="I258" s="432"/>
      <c r="J258" s="432"/>
      <c r="K258" s="432"/>
      <c r="L258" s="432"/>
      <c r="M258" s="432"/>
      <c r="N258" s="432"/>
      <c r="O258" s="432"/>
      <c r="P258" s="432"/>
      <c r="Q258" s="432"/>
      <c r="R258" s="432"/>
      <c r="S258" s="432"/>
      <c r="T258" s="433"/>
    </row>
    <row r="259" spans="2:20" ht="24.75" customHeight="1">
      <c r="B259" s="431"/>
      <c r="C259" s="432"/>
      <c r="D259" s="432"/>
      <c r="E259" s="432"/>
      <c r="F259" s="432"/>
      <c r="G259" s="432"/>
      <c r="H259" s="432"/>
      <c r="I259" s="432"/>
      <c r="J259" s="432"/>
      <c r="K259" s="432"/>
      <c r="L259" s="432"/>
      <c r="M259" s="432"/>
      <c r="N259" s="432"/>
      <c r="O259" s="432"/>
      <c r="P259" s="432"/>
      <c r="Q259" s="432"/>
      <c r="R259" s="432"/>
      <c r="S259" s="432"/>
      <c r="T259" s="433"/>
    </row>
    <row r="260" spans="2:20" ht="30.75" customHeight="1" thickBot="1">
      <c r="B260" s="434"/>
      <c r="C260" s="435"/>
      <c r="D260" s="435"/>
      <c r="E260" s="435"/>
      <c r="F260" s="435"/>
      <c r="G260" s="435"/>
      <c r="H260" s="435"/>
      <c r="I260" s="435"/>
      <c r="J260" s="435"/>
      <c r="K260" s="435"/>
      <c r="L260" s="435"/>
      <c r="M260" s="435"/>
      <c r="N260" s="435"/>
      <c r="O260" s="435"/>
      <c r="P260" s="435"/>
      <c r="Q260" s="435"/>
      <c r="R260" s="435"/>
      <c r="S260" s="435"/>
      <c r="T260" s="436"/>
    </row>
    <row r="261" spans="2:20" ht="26.25" customHeight="1"/>
    <row r="262" spans="2:20" ht="19.5" customHeight="1"/>
  </sheetData>
  <sheetProtection algorithmName="SHA-512" hashValue="o2wju1Oehg8i5Px9UZLZHnKi6bEAr/bD8fEtvQJRU12LCehHbxnwgZOO1dUZtH1thiRC01PYvHalZljd06i3DA==" saltValue="UU250746Ycx6fITlvppMRA==" spinCount="100000" sheet="1" objects="1" scenarios="1"/>
  <dataConsolidate/>
  <mergeCells count="185">
    <mergeCell ref="J223:J224"/>
    <mergeCell ref="K223:K224"/>
    <mergeCell ref="B119:B120"/>
    <mergeCell ref="C119:C120"/>
    <mergeCell ref="D93:D94"/>
    <mergeCell ref="D119:D120"/>
    <mergeCell ref="R15:R16"/>
    <mergeCell ref="H15:H16"/>
    <mergeCell ref="B15:B16"/>
    <mergeCell ref="H93:H94"/>
    <mergeCell ref="H119:H120"/>
    <mergeCell ref="F93:F94"/>
    <mergeCell ref="B67:B68"/>
    <mergeCell ref="C67:C68"/>
    <mergeCell ref="E67:E68"/>
    <mergeCell ref="G67:G68"/>
    <mergeCell ref="B93:B94"/>
    <mergeCell ref="C93:C94"/>
    <mergeCell ref="B197:B198"/>
    <mergeCell ref="C197:C198"/>
    <mergeCell ref="E197:E198"/>
    <mergeCell ref="G197:G198"/>
    <mergeCell ref="O171:O172"/>
    <mergeCell ref="L171:M171"/>
    <mergeCell ref="T197:T198"/>
    <mergeCell ref="E93:E94"/>
    <mergeCell ref="E119:E120"/>
    <mergeCell ref="G119:G120"/>
    <mergeCell ref="I119:I120"/>
    <mergeCell ref="O119:O120"/>
    <mergeCell ref="P119:P120"/>
    <mergeCell ref="Q119:Q120"/>
    <mergeCell ref="R119:R120"/>
    <mergeCell ref="G93:G94"/>
    <mergeCell ref="I93:I94"/>
    <mergeCell ref="L197:M197"/>
    <mergeCell ref="N197:N198"/>
    <mergeCell ref="O197:O198"/>
    <mergeCell ref="S145:S146"/>
    <mergeCell ref="O93:O94"/>
    <mergeCell ref="P171:P172"/>
    <mergeCell ref="Q171:Q172"/>
    <mergeCell ref="R171:R172"/>
    <mergeCell ref="F119:F120"/>
    <mergeCell ref="J171:J172"/>
    <mergeCell ref="J197:J198"/>
    <mergeCell ref="S171:S172"/>
    <mergeCell ref="N171:N172"/>
    <mergeCell ref="H171:H172"/>
    <mergeCell ref="P197:P198"/>
    <mergeCell ref="Q197:Q198"/>
    <mergeCell ref="R197:R198"/>
    <mergeCell ref="S197:S198"/>
    <mergeCell ref="G145:G146"/>
    <mergeCell ref="I145:I146"/>
    <mergeCell ref="H67:H68"/>
    <mergeCell ref="O145:O146"/>
    <mergeCell ref="P145:P146"/>
    <mergeCell ref="Q145:Q146"/>
    <mergeCell ref="R145:R146"/>
    <mergeCell ref="N119:N120"/>
    <mergeCell ref="K119:K120"/>
    <mergeCell ref="L67:M67"/>
    <mergeCell ref="N67:N68"/>
    <mergeCell ref="O67:O68"/>
    <mergeCell ref="J67:J68"/>
    <mergeCell ref="T67:T68"/>
    <mergeCell ref="T93:T94"/>
    <mergeCell ref="T119:T120"/>
    <mergeCell ref="T145:T146"/>
    <mergeCell ref="S119:S120"/>
    <mergeCell ref="P93:P94"/>
    <mergeCell ref="Q93:Q94"/>
    <mergeCell ref="R93:R94"/>
    <mergeCell ref="S93:S94"/>
    <mergeCell ref="P67:P68"/>
    <mergeCell ref="Q67:Q68"/>
    <mergeCell ref="R67:R68"/>
    <mergeCell ref="S67:S68"/>
    <mergeCell ref="T15:T16"/>
    <mergeCell ref="T41:T42"/>
    <mergeCell ref="D15:D16"/>
    <mergeCell ref="F15:F16"/>
    <mergeCell ref="D41:D42"/>
    <mergeCell ref="F41:F42"/>
    <mergeCell ref="O41:O42"/>
    <mergeCell ref="S15:S16"/>
    <mergeCell ref="N15:N16"/>
    <mergeCell ref="L15:M15"/>
    <mergeCell ref="L41:M41"/>
    <mergeCell ref="N41:N42"/>
    <mergeCell ref="K41:K42"/>
    <mergeCell ref="J15:J16"/>
    <mergeCell ref="J41:J42"/>
    <mergeCell ref="B11:C11"/>
    <mergeCell ref="B12:C12"/>
    <mergeCell ref="B9:C9"/>
    <mergeCell ref="D9:E9"/>
    <mergeCell ref="H41:H42"/>
    <mergeCell ref="D3:F3"/>
    <mergeCell ref="Q41:Q42"/>
    <mergeCell ref="R41:R42"/>
    <mergeCell ref="S41:S42"/>
    <mergeCell ref="O9:P9"/>
    <mergeCell ref="O8:P8"/>
    <mergeCell ref="F9:H9"/>
    <mergeCell ref="F8:H8"/>
    <mergeCell ref="D4:F4"/>
    <mergeCell ref="D5:F5"/>
    <mergeCell ref="K3:O4"/>
    <mergeCell ref="O15:O16"/>
    <mergeCell ref="D6:F6"/>
    <mergeCell ref="M9:N9"/>
    <mergeCell ref="F197:F198"/>
    <mergeCell ref="C15:C16"/>
    <mergeCell ref="E15:E16"/>
    <mergeCell ref="B171:B172"/>
    <mergeCell ref="C171:C172"/>
    <mergeCell ref="E171:E172"/>
    <mergeCell ref="K67:K68"/>
    <mergeCell ref="K93:K94"/>
    <mergeCell ref="B1:M1"/>
    <mergeCell ref="B41:B42"/>
    <mergeCell ref="C41:C42"/>
    <mergeCell ref="E41:E42"/>
    <mergeCell ref="G41:G42"/>
    <mergeCell ref="I41:I42"/>
    <mergeCell ref="I67:I68"/>
    <mergeCell ref="D11:E11"/>
    <mergeCell ref="F12:H12"/>
    <mergeCell ref="F11:H11"/>
    <mergeCell ref="K15:K16"/>
    <mergeCell ref="G15:G16"/>
    <mergeCell ref="I15:I16"/>
    <mergeCell ref="M8:N8"/>
    <mergeCell ref="B8:C8"/>
    <mergeCell ref="D8:E8"/>
    <mergeCell ref="D171:D172"/>
    <mergeCell ref="F171:F172"/>
    <mergeCell ref="L93:M93"/>
    <mergeCell ref="P15:P16"/>
    <mergeCell ref="Q15:Q16"/>
    <mergeCell ref="P41:P42"/>
    <mergeCell ref="D12:E12"/>
    <mergeCell ref="I171:I172"/>
    <mergeCell ref="K171:K172"/>
    <mergeCell ref="D67:D68"/>
    <mergeCell ref="F67:F68"/>
    <mergeCell ref="D145:D146"/>
    <mergeCell ref="F145:F146"/>
    <mergeCell ref="E145:E146"/>
    <mergeCell ref="J93:J94"/>
    <mergeCell ref="J119:J120"/>
    <mergeCell ref="J145:J146"/>
    <mergeCell ref="N145:N146"/>
    <mergeCell ref="K145:K146"/>
    <mergeCell ref="L145:M145"/>
    <mergeCell ref="H145:H146"/>
    <mergeCell ref="L119:M119"/>
    <mergeCell ref="N93:N94"/>
    <mergeCell ref="G171:G172"/>
    <mergeCell ref="T171:T172"/>
    <mergeCell ref="B145:B146"/>
    <mergeCell ref="C145:C146"/>
    <mergeCell ref="I197:I198"/>
    <mergeCell ref="H197:H198"/>
    <mergeCell ref="K197:K198"/>
    <mergeCell ref="B248:T260"/>
    <mergeCell ref="N223:N224"/>
    <mergeCell ref="L223:M223"/>
    <mergeCell ref="T223:T224"/>
    <mergeCell ref="B223:B224"/>
    <mergeCell ref="C223:C224"/>
    <mergeCell ref="E223:E224"/>
    <mergeCell ref="D223:D224"/>
    <mergeCell ref="F223:F224"/>
    <mergeCell ref="G223:G224"/>
    <mergeCell ref="H223:H224"/>
    <mergeCell ref="P223:P224"/>
    <mergeCell ref="Q223:Q224"/>
    <mergeCell ref="R223:R224"/>
    <mergeCell ref="S223:S224"/>
    <mergeCell ref="I223:I224"/>
    <mergeCell ref="O223:O224"/>
    <mergeCell ref="D197:D198"/>
  </mergeCells>
  <dataValidations count="4">
    <dataValidation type="decimal" operator="greaterThanOrEqual" allowBlank="1" showInputMessage="1" showErrorMessage="1" error="Stipend must be minimum $10,000 per internship unit." sqref="L65744:L65748 L131280:L131284 L196816:L196820 L262352:L262356 L327888:L327892 L393424:L393428 L458960:L458964 L524496:L524500 L590032:L590036 L655568:L655572 L721104:L721108 L786640:L786644 L852176:L852180 L917712:L917716 L983248:L983252 L65735:L65739 L131271:L131275 L196807:L196811 L262343:L262347 L327879:L327883 L393415:L393419 L458951:L458955 L524487:L524491 L590023:L590027 L655559:L655563 L721095:L721099 L786631:L786635 L852167:L852171 L917703:L917707 L983239:L983243 L65753:L65757 L131289:L131293 L196825:L196829 L262361:L262365 L327897:L327901 L393433:L393437 L458969:L458973 L524505:L524509 L590041:L590045 L655577:L655581 L721113:L721117 L786649:L786653 L852185:L852189 L917721:L917725 L983257:L983261 P65" xr:uid="{2A8DB7C6-494F-4BE2-A84A-2D4705DAA2FD}">
      <formula1>10000</formula1>
    </dataValidation>
    <dataValidation type="decimal" operator="greaterThanOrEqual" allowBlank="1" showInputMessage="1" showErrorMessage="1" error="Stipend must be $10,000 or more " sqref="O69:O88 O199:O218 O121:O140 O95:O114 O43:O62 O17:O36 O147:O166 O173:O192 O225:O244" xr:uid="{B1826E5A-B6D2-4EBB-97CE-054406EEA01D}">
      <formula1>10000</formula1>
    </dataValidation>
    <dataValidation type="list" allowBlank="1" showInputMessage="1" showErrorMessage="1" sqref="K43:K62 K69:K88 K95:K114 K121:K140 K147:K166 K173:K192 K199:K218 K225:K244 K17:K36" xr:uid="{93988728-88F5-4B5E-B223-0E40EBAC74A2}">
      <formula1>"Industry Co-Funded (AB),University Co-Funded (AB),Industry Co-Funded (QC),University Co-Funded (QC)"</formula1>
    </dataValidation>
    <dataValidation type="custom" operator="greaterThanOrEqual" allowBlank="1" showInputMessage="1" showErrorMessage="1" errorTitle="Invalid Entry" error="Minimum stipend must be greater than $10,000 and less than the total award." sqref="N17:N36 N43:N62 N69:N88 N95:N114 N121:N140 N147:N166 N173:N192 N199:N218 N225:N244" xr:uid="{0E0C4472-2480-4C5A-9854-E722935320FA}">
      <formula1>IF(OR(N17&lt;10000,N17&gt;Q17),FALSE,TRUE)</formula1>
    </dataValidation>
  </dataValidations>
  <pageMargins left="0.25" right="0.25" top="0.5" bottom="0.5" header="0.3" footer="0.3"/>
  <pageSetup scale="10" orientation="portrait" r:id="rId1"/>
  <ignoredErrors>
    <ignoredError sqref="L63:M63 H69 H95 H43 M47:M62 M69:M88 M95:M113 H121 H147 H173 H199 H17 O65:P66 E199 E173 E147 E121 E69 G64:G66 G89:G92 G115:G118 G141:G144 G167:G170 G193:G196 G219:G222 G37:G40 H225 O40:P40 M22:M36 O89:P89 O117:P118 O143:P144 O170:P170 O195:P196 O221:P222 M121:M140 M147:M166 M173:M192 M199:M218 O63:P63 O115:P115 O141:P141 O167:P167 O193:P193 O219:P219 O245:P245 E95 G245:G246 E225 G63:H63 O37:P37 B225:C225 B245:C246 B95:C95 B37:C40 B219:C221 B193:C195 B167:C169 B141:C144 B115:C118 B89:C92 B64:C66 B17:C17 B69:C69 B121:C121 B147:C147 B173:C173 B199:C199 B43:C43 E43 E245:E246 E37:E40 E219:E222 E193:E196 E167:E170 E141:E144 E115:E118 E89:E92 E64:E66 B63:C63 E63 H245:H246 C222 C196 C170 O91:P92 O90 O38:O39 O64" unlockedFormula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date" operator="greaterThanOrEqual" allowBlank="1" showInputMessage="1" showErrorMessage="1" errorTitle="Invalid Date" error="Date must be on or after the earliest start date shown at the top of the summary tab (note that Accelerate International start dates are later than other types)" xr:uid="{C8B4D4CC-C68F-466D-B0E8-171CAED8E39A}">
          <x14:formula1>
            <xm:f>IF(I17="International",'Summary '!$O$5,'Summary '!$O$4)</xm:f>
          </x14:formula1>
          <xm:sqref>L17:L36 L225:L244 L199:L218 L173:L192 L147:L166 L121:L140 L95:L114 L69:L88 L43:L62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T196"/>
  <sheetViews>
    <sheetView showGridLines="0" zoomScale="80" zoomScaleNormal="80" workbookViewId="0">
      <selection activeCell="G32" sqref="G32"/>
    </sheetView>
  </sheetViews>
  <sheetFormatPr defaultColWidth="0" defaultRowHeight="15"/>
  <cols>
    <col min="1" max="1" width="2.7109375" style="8" customWidth="1"/>
    <col min="2" max="2" width="18.140625" style="8" customWidth="1"/>
    <col min="3" max="3" width="18.42578125" style="8" customWidth="1"/>
    <col min="4" max="4" width="15.28515625" style="8" customWidth="1"/>
    <col min="5" max="5" width="19.5703125" style="8" customWidth="1"/>
    <col min="6" max="6" width="13.42578125" style="8" bestFit="1" customWidth="1"/>
    <col min="7" max="13" width="14.7109375" style="8" customWidth="1"/>
    <col min="14" max="14" width="16.5703125" style="8" bestFit="1" customWidth="1"/>
    <col min="15" max="16" width="14.7109375" style="8" customWidth="1"/>
    <col min="17" max="17" width="3.7109375" style="8" customWidth="1"/>
    <col min="18" max="16384" width="8.7109375" style="8" hidden="1"/>
  </cols>
  <sheetData>
    <row r="1" spans="1:17" s="113" customFormat="1" ht="36" customHeight="1" thickBot="1">
      <c r="A1" s="114"/>
      <c r="B1" s="114"/>
      <c r="C1" s="218" t="s">
        <v>18</v>
      </c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213" t="str">
        <f>'Summary '!P1</f>
        <v>IT Number:</v>
      </c>
      <c r="P1" s="214" t="str">
        <f>IF(ISBLANK('Summary '!Q1),"",'Summary '!Q1)</f>
        <v/>
      </c>
      <c r="Q1" s="114"/>
    </row>
    <row r="2" spans="1:17" s="38" customFormat="1" ht="16.5" thickTop="1" thickBot="1"/>
    <row r="3" spans="1:17" s="38" customFormat="1" ht="15.75" thickBot="1">
      <c r="B3" s="187" t="s">
        <v>21</v>
      </c>
      <c r="C3" s="188"/>
      <c r="D3" s="463" t="str">
        <f>IF(ISBLANK('Summary '!D3),"",'Summary '!D3)</f>
        <v/>
      </c>
      <c r="E3" s="464"/>
      <c r="F3" s="464"/>
      <c r="G3" s="464"/>
      <c r="H3" s="465"/>
      <c r="N3" s="197" t="s">
        <v>130</v>
      </c>
      <c r="O3" s="198" t="s">
        <v>57</v>
      </c>
      <c r="P3" s="199" t="s">
        <v>100</v>
      </c>
    </row>
    <row r="4" spans="1:17" s="38" customFormat="1" ht="15.75" thickBot="1">
      <c r="B4" s="189" t="s">
        <v>27</v>
      </c>
      <c r="C4" s="190"/>
      <c r="D4" s="463" t="str">
        <f>IF(ISBLANK('Summary '!D4),"",'Summary '!D4)</f>
        <v/>
      </c>
      <c r="E4" s="464"/>
      <c r="F4" s="464"/>
      <c r="G4" s="464"/>
      <c r="H4" s="465"/>
      <c r="N4" s="200" t="s">
        <v>23</v>
      </c>
      <c r="O4" s="151">
        <v>6000</v>
      </c>
      <c r="P4" s="295">
        <v>13333.333329999999</v>
      </c>
    </row>
    <row r="5" spans="1:17" s="38" customFormat="1" ht="15.75" thickBot="1">
      <c r="B5" s="189" t="s">
        <v>30</v>
      </c>
      <c r="C5" s="190"/>
      <c r="D5" s="463" t="str">
        <f>IF(ISBLANK('Summary '!D5),"",'Summary '!D5)</f>
        <v/>
      </c>
      <c r="E5" s="464"/>
      <c r="F5" s="464"/>
      <c r="G5" s="464"/>
      <c r="H5" s="465"/>
      <c r="N5" s="200" t="s">
        <v>131</v>
      </c>
      <c r="O5" s="151">
        <v>7500</v>
      </c>
      <c r="P5" s="295">
        <v>15000</v>
      </c>
    </row>
    <row r="6" spans="1:17" s="38" customFormat="1" ht="15.75" thickBot="1">
      <c r="B6" s="189" t="s">
        <v>32</v>
      </c>
      <c r="C6" s="190"/>
      <c r="D6" s="463" t="str">
        <f>IF(ISBLANK('Summary '!D6),"",'Summary '!D6)</f>
        <v/>
      </c>
      <c r="E6" s="464"/>
      <c r="F6" s="464"/>
      <c r="G6" s="464"/>
      <c r="H6" s="465"/>
      <c r="N6" s="296" t="s">
        <v>132</v>
      </c>
      <c r="O6" s="297">
        <v>8333.3333299999995</v>
      </c>
      <c r="P6" s="298">
        <v>18333.333330000001</v>
      </c>
    </row>
    <row r="7" spans="1:17" s="38" customFormat="1">
      <c r="C7" s="8"/>
      <c r="D7" s="8"/>
      <c r="E7" s="8"/>
      <c r="F7" s="8"/>
      <c r="G7" s="8"/>
      <c r="H7" s="8"/>
    </row>
    <row r="8" spans="1:17" s="38" customFormat="1"/>
    <row r="9" spans="1:17" s="38" customFormat="1">
      <c r="B9" s="191" t="s">
        <v>133</v>
      </c>
      <c r="C9" s="192"/>
      <c r="D9" s="262">
        <f>'Summary '!J12</f>
        <v>0</v>
      </c>
      <c r="E9" s="38" t="s">
        <v>134</v>
      </c>
      <c r="H9" s="262">
        <f ca="1">SUM(G40:O42)</f>
        <v>0</v>
      </c>
      <c r="I9" s="190" t="s">
        <v>133</v>
      </c>
      <c r="J9" s="193"/>
      <c r="P9" s="299"/>
    </row>
    <row r="10" spans="1:17" s="38" customFormat="1">
      <c r="B10" s="191" t="s">
        <v>123</v>
      </c>
      <c r="C10" s="192"/>
      <c r="D10" s="263">
        <f ca="1">'Summary '!B12</f>
        <v>0</v>
      </c>
      <c r="H10" s="264">
        <f ca="1">SUM(G72:O73)</f>
        <v>0</v>
      </c>
      <c r="I10" s="190" t="s">
        <v>135</v>
      </c>
      <c r="J10" s="193"/>
    </row>
    <row r="11" spans="1:17" s="38" customFormat="1">
      <c r="B11" s="191" t="s">
        <v>136</v>
      </c>
      <c r="C11" s="192"/>
      <c r="D11" s="263">
        <f>'Summary '!D12</f>
        <v>0</v>
      </c>
      <c r="H11" s="265">
        <f ca="1">SUM(G39:O39)</f>
        <v>0</v>
      </c>
      <c r="I11" s="194" t="s">
        <v>137</v>
      </c>
      <c r="J11" s="193"/>
    </row>
    <row r="12" spans="1:17" s="38" customFormat="1">
      <c r="B12" s="191" t="s">
        <v>43</v>
      </c>
      <c r="C12" s="192"/>
      <c r="D12" s="263">
        <f ca="1">'Detailed Budget'!$F$12</f>
        <v>0</v>
      </c>
      <c r="H12" s="264">
        <f ca="1">$P$75</f>
        <v>0</v>
      </c>
      <c r="I12" s="194" t="s">
        <v>43</v>
      </c>
      <c r="J12" s="193"/>
    </row>
    <row r="13" spans="1:17" s="38" customFormat="1">
      <c r="B13" s="191"/>
      <c r="C13" s="192"/>
      <c r="D13" s="263"/>
      <c r="H13" s="265">
        <f ca="1">SUM(G44:O44)</f>
        <v>0</v>
      </c>
      <c r="I13" s="194" t="s">
        <v>138</v>
      </c>
      <c r="J13" s="193"/>
    </row>
    <row r="14" spans="1:17" s="38" customFormat="1">
      <c r="B14" s="191" t="s">
        <v>139</v>
      </c>
      <c r="C14" s="192"/>
      <c r="D14" s="263">
        <f ca="1">SUM('Detailed Budget'!Q37,'Detailed Budget'!Q63,'Detailed Budget'!Q89,'Detailed Budget'!Q115,'Detailed Budget'!Q141,'Detailed Budget'!Q167,'Detailed Budget'!Q193,'Detailed Budget'!Q219,'Detailed Budget'!Q245)</f>
        <v>0</v>
      </c>
      <c r="E14" s="38" t="s">
        <v>134</v>
      </c>
      <c r="H14" s="266">
        <f ca="1">H13+H11</f>
        <v>0</v>
      </c>
      <c r="I14" s="195" t="s">
        <v>139</v>
      </c>
      <c r="J14" s="196"/>
    </row>
    <row r="15" spans="1:17" s="38" customFormat="1"/>
    <row r="16" spans="1:17" s="38" customFormat="1"/>
    <row r="17" spans="2:19" s="38" customFormat="1">
      <c r="B17" s="191" t="s">
        <v>140</v>
      </c>
      <c r="C17" s="190"/>
      <c r="D17" s="305"/>
      <c r="E17" s="305"/>
      <c r="F17" s="305"/>
      <c r="G17" s="466" t="s">
        <v>49</v>
      </c>
      <c r="H17" s="467"/>
      <c r="I17" s="468"/>
      <c r="J17" s="466" t="s">
        <v>50</v>
      </c>
      <c r="K17" s="467"/>
      <c r="L17" s="468"/>
      <c r="M17" s="469" t="s">
        <v>51</v>
      </c>
      <c r="N17" s="470"/>
      <c r="O17" s="471"/>
      <c r="P17" s="201"/>
    </row>
    <row r="18" spans="2:19" s="38" customFormat="1" ht="43.5" customHeight="1">
      <c r="B18" s="202" t="s">
        <v>141</v>
      </c>
      <c r="C18" s="322" t="s">
        <v>54</v>
      </c>
      <c r="D18" s="308" t="s">
        <v>116</v>
      </c>
      <c r="E18" s="309"/>
      <c r="F18" s="310"/>
      <c r="G18" s="304" t="str">
        <f>'Detailed Budget'!B14</f>
        <v>Term 1: May - Aug 2021</v>
      </c>
      <c r="H18" s="203" t="str">
        <f>'Detailed Budget'!B40</f>
        <v>Term 2: Sep - Dec 2021</v>
      </c>
      <c r="I18" s="203" t="str">
        <f>'Detailed Budget'!B66</f>
        <v>Term 3: Jan - Apr 2022</v>
      </c>
      <c r="J18" s="203" t="str">
        <f>'Detailed Budget'!B92</f>
        <v>Term 4: May - Aug 2022</v>
      </c>
      <c r="K18" s="203" t="str">
        <f>'Detailed Budget'!B118</f>
        <v>Term 5: Sep - Dec 2022</v>
      </c>
      <c r="L18" s="203" t="str">
        <f>'Detailed Budget'!B144</f>
        <v>Term 6: Jan - Apr 2023</v>
      </c>
      <c r="M18" s="203" t="str">
        <f>'Detailed Budget'!B170</f>
        <v>Year 3</v>
      </c>
      <c r="N18" s="203" t="str">
        <f>'Detailed Budget'!B196</f>
        <v>Year 4</v>
      </c>
      <c r="O18" s="203" t="str">
        <f>'Detailed Budget'!B222</f>
        <v>Year 5</v>
      </c>
      <c r="P18" s="204" t="s">
        <v>100</v>
      </c>
      <c r="R18" s="311" t="s">
        <v>58</v>
      </c>
      <c r="S18" s="312" t="s">
        <v>59</v>
      </c>
    </row>
    <row r="19" spans="2:19" s="38" customFormat="1">
      <c r="B19" s="267" t="str">
        <f>IF(ISBLANK('Summary '!B16),"",'Summary '!B16)</f>
        <v/>
      </c>
      <c r="C19" s="306" t="str">
        <f>IF(ISBLANK('Summary '!C16),"",'Summary '!C16)</f>
        <v/>
      </c>
      <c r="D19" s="283" t="str">
        <f>IFERROR(IF(LEN(B19)&lt;1,"",VLOOKUP(B19,'Detailed Budget'!$B$17:$G$244,6,)),"")</f>
        <v/>
      </c>
      <c r="E19" s="280"/>
      <c r="F19" s="281"/>
      <c r="G19" s="307">
        <f ca="1">IFERROR(SUMIFS('Detailed Budget'!$O$17:$O$36,'Detailed Budget'!$B$17:$B$36,B19,'Detailed Budget'!$I$17:$I$36,R19,'Detailed Budget'!$J$17:$J$36,S19),"")</f>
        <v>0</v>
      </c>
      <c r="H19" s="263">
        <f ca="1">IFERROR(SUMIFS('Detailed Budget'!$O$43:$O$66,'Detailed Budget'!$B$43:$B$66,B19,'Detailed Budget'!$I$43:$I$66,R19,'Detailed Budget'!$J$43:$J$66,S19),"")</f>
        <v>0</v>
      </c>
      <c r="I19" s="263">
        <f ca="1">IFERROR(SUMIFS('Detailed Budget'!$O$69:$O$92,'Detailed Budget'!$B$69:$B$92,B19,'Detailed Budget'!$I$69:$I$92,R19,'Detailed Budget'!$J$69:$J$92,S19),"")</f>
        <v>0</v>
      </c>
      <c r="J19" s="263">
        <f ca="1">IFERROR(SUMIFS('Detailed Budget'!$O$95:$O$118,'Detailed Budget'!$B$95:$B$118,B19,'Detailed Budget'!$I$95:$I$118,R19,'Detailed Budget'!$J$95:$J$118,S19),"")</f>
        <v>0</v>
      </c>
      <c r="K19" s="263">
        <f ca="1">IFERROR(SUMIFS('Detailed Budget'!$O$121:$O$144,'Detailed Budget'!$B$121:$B$144,B19,'Detailed Budget'!$I$121:$I$144,R19,'Detailed Budget'!$J$121:$J$144,S19),"")</f>
        <v>0</v>
      </c>
      <c r="L19" s="263">
        <f ca="1">IFERROR(SUMIFS('Detailed Budget'!$O$147:$O$170,'Detailed Budget'!$B$147:$B$170,B19,'Detailed Budget'!$I$147:$I$170,R19,'Detailed Budget'!$J$147:$J$170,S19),"")</f>
        <v>0</v>
      </c>
      <c r="M19" s="263">
        <f ca="1">IFERROR(SUMIFS('Detailed Budget'!$O$173:$O$196,'Detailed Budget'!$B$173:$B$196,B19,'Detailed Budget'!$I$173:$I$196,R19,'Detailed Budget'!$J$173:$J$196,S19),"")</f>
        <v>0</v>
      </c>
      <c r="N19" s="263">
        <f ca="1">IFERROR(SUMIFS('Detailed Budget'!$O$199:$O$222,'Detailed Budget'!$B$199:$B$222,B19,'Detailed Budget'!$I$199:$I$222,R19,'Detailed Budget'!$J$199:$J$222,S19),"")</f>
        <v>0</v>
      </c>
      <c r="O19" s="263">
        <f ca="1">IFERROR(SUMIFS('Detailed Budget'!$O$225:$O$244,'Detailed Budget'!$B$225:$B$244,B19,'Detailed Budget'!$I$225:$I$244,R19,'Detailed Budget'!$J$225:$J$244,S19),"")</f>
        <v>0</v>
      </c>
      <c r="P19" s="268">
        <f t="shared" ref="P19:P38" ca="1" si="0">SUM(G19:O19)</f>
        <v>0</v>
      </c>
      <c r="R19" s="303">
        <f>IF(ISBLANK('Summary '!G16),0,'Summary '!G16)</f>
        <v>0</v>
      </c>
      <c r="S19" s="281">
        <f>IF(ISBLANK('Summary '!H16),0,'Summary '!H16)</f>
        <v>0</v>
      </c>
    </row>
    <row r="20" spans="2:19" s="38" customFormat="1">
      <c r="B20" s="267" t="str">
        <f t="array" aca="1" ref="B20" ca="1">IFERROR(INDEX('Summary '!$B$16:$B$35,SMALL(IF('Summary '!$B$16:$B$35&gt;0,ROW('Summary '!$B$16:$B$35)-ROW('Summary '!B$16)+1),ROWS('Summary '!B$2:'Summary '!B3))),"")</f>
        <v/>
      </c>
      <c r="C20" s="267" t="str">
        <f t="array" aca="1" ref="C20" ca="1">IFERROR(INDEX('Summary '!$C$16:$C$35,SMALL(IF('Summary '!$C$16:$C$35&gt;0,ROW('Summary '!$C$16:$C$35)-ROW('Summary '!C$16)+1),ROWS('Summary '!C$2:'Summary '!C3))),"")</f>
        <v/>
      </c>
      <c r="D20" s="283" t="str">
        <f ca="1">IFERROR(IF(LEN(B20)&lt;1,"",VLOOKUP(B20,'Detailed Budget'!$B$17:$G$244,6,)),"")</f>
        <v/>
      </c>
      <c r="E20" s="280"/>
      <c r="F20" s="281"/>
      <c r="G20" s="307">
        <f ca="1">IFERROR(SUMIFS('Detailed Budget'!$O$17:$O$36,'Detailed Budget'!$B$17:$B$36,B20,'Detailed Budget'!$I$17:$I$36,R20,'Detailed Budget'!$J$17:$J$36,S20),"")</f>
        <v>0</v>
      </c>
      <c r="H20" s="263">
        <f ca="1">IFERROR(SUMIFS('Detailed Budget'!$O$43:$O$66,'Detailed Budget'!$B$43:$B$66,B20,'Detailed Budget'!$I$43:$I$66,R20,'Detailed Budget'!$J$43:$J$66,S20),"")</f>
        <v>0</v>
      </c>
      <c r="I20" s="263">
        <f ca="1">IFERROR(SUMIFS('Detailed Budget'!$O$69:$O$92,'Detailed Budget'!$B$69:$B$92,B20,'Detailed Budget'!$I$69:$I$92,R20,'Detailed Budget'!$J$69:$J$92,S20),"")</f>
        <v>0</v>
      </c>
      <c r="J20" s="263">
        <f ca="1">IFERROR(SUMIFS('Detailed Budget'!$O$95:$O$118,'Detailed Budget'!$B$95:$B$118,B20,'Detailed Budget'!$I$95:$I$118,R20,'Detailed Budget'!$J$95:$J$118,S20),"")</f>
        <v>0</v>
      </c>
      <c r="K20" s="263">
        <f ca="1">IFERROR(SUMIFS('Detailed Budget'!$O$121:$O$144,'Detailed Budget'!$B$121:$B$144,B20,'Detailed Budget'!$I$121:$I$144,R20,'Detailed Budget'!$J$121:$J$144,S20),"")</f>
        <v>0</v>
      </c>
      <c r="L20" s="263">
        <f ca="1">IFERROR(SUMIFS('Detailed Budget'!$O$147:$O$170,'Detailed Budget'!$B$147:$B$170,B20,'Detailed Budget'!$I$147:$I$170,R20,'Detailed Budget'!$J$147:$J$170,S20),"")</f>
        <v>0</v>
      </c>
      <c r="M20" s="263">
        <f ca="1">IFERROR(SUMIFS('Detailed Budget'!$O$173:$O$196,'Detailed Budget'!$B$173:$B$196,B20,'Detailed Budget'!$I$173:$I$196,R20,'Detailed Budget'!$J$173:$J$196,S20),"")</f>
        <v>0</v>
      </c>
      <c r="N20" s="263">
        <f ca="1">IFERROR(SUMIFS('Detailed Budget'!$O$199:$O$222,'Detailed Budget'!$B$199:$B$222,B20,'Detailed Budget'!$I$199:$I$222,R20,'Detailed Budget'!$J$199:$J$222,S20),"")</f>
        <v>0</v>
      </c>
      <c r="O20" s="263">
        <f ca="1">IFERROR(SUMIFS('Detailed Budget'!$O$225:$O$244,'Detailed Budget'!$B$225:$B$244,B20,'Detailed Budget'!$I$225:$I$244,R20,'Detailed Budget'!$J$225:$J$244,S20),"")</f>
        <v>0</v>
      </c>
      <c r="P20" s="268">
        <f t="shared" ca="1" si="0"/>
        <v>0</v>
      </c>
      <c r="R20" s="303">
        <f>IF(ISBLANK('Summary '!G17),0,'Summary '!G17)</f>
        <v>0</v>
      </c>
      <c r="S20" s="281">
        <f>IF(ISBLANK('Summary '!H17),0,'Summary '!H17)</f>
        <v>0</v>
      </c>
    </row>
    <row r="21" spans="2:19" s="38" customFormat="1">
      <c r="B21" s="267" t="str">
        <f t="array" aca="1" ref="B21" ca="1">IFERROR(INDEX('Summary '!$B$16:$B$35,SMALL(IF('Summary '!$B$16:$B$35&gt;0,ROW('Summary '!$B$16:$B$35)-ROW('Summary '!B$16)+1),ROWS('Summary '!B$2:'Summary '!B4))),"")</f>
        <v/>
      </c>
      <c r="C21" s="267" t="str">
        <f t="array" aca="1" ref="C21" ca="1">IFERROR(INDEX('Summary '!$C$16:$C$35,SMALL(IF('Summary '!$C$16:$C$35&gt;0,ROW('Summary '!$C$16:$C$35)-ROW('Summary '!C$16)+1),ROWS('Summary '!C$2:'Summary '!C4))),"")</f>
        <v/>
      </c>
      <c r="D21" s="283" t="str">
        <f ca="1">IFERROR(IF(LEN(B21)&lt;1,"",VLOOKUP(B21,'Detailed Budget'!$B$17:$G$244,6,)),"")</f>
        <v/>
      </c>
      <c r="E21" s="280"/>
      <c r="F21" s="281"/>
      <c r="G21" s="307">
        <f ca="1">IFERROR(SUMIFS('Detailed Budget'!$O$17:$O$36,'Detailed Budget'!$B$17:$B$36,B21,'Detailed Budget'!$I$17:$I$36,R21,'Detailed Budget'!$J$17:$J$36,S21),"")</f>
        <v>0</v>
      </c>
      <c r="H21" s="263">
        <f ca="1">IFERROR(SUMIFS('Detailed Budget'!$O$43:$O$66,'Detailed Budget'!$B$43:$B$66,B21,'Detailed Budget'!$I$43:$I$66,R21,'Detailed Budget'!$J$43:$J$66,S21),"")</f>
        <v>0</v>
      </c>
      <c r="I21" s="263">
        <f ca="1">IFERROR(SUMIFS('Detailed Budget'!$O$69:$O$92,'Detailed Budget'!$B$69:$B$92,B21,'Detailed Budget'!$I$69:$I$92,R21,'Detailed Budget'!$J$69:$J$92,S21),"")</f>
        <v>0</v>
      </c>
      <c r="J21" s="263">
        <f ca="1">IFERROR(SUMIFS('Detailed Budget'!$O$95:$O$118,'Detailed Budget'!$B$95:$B$118,B21,'Detailed Budget'!$I$95:$I$118,R21,'Detailed Budget'!$J$95:$J$118,S21),"")</f>
        <v>0</v>
      </c>
      <c r="K21" s="263">
        <f ca="1">IFERROR(SUMIFS('Detailed Budget'!$O$121:$O$144,'Detailed Budget'!$B$121:$B$144,B21,'Detailed Budget'!$I$121:$I$144,R21,'Detailed Budget'!$J$121:$J$144,S21),"")</f>
        <v>0</v>
      </c>
      <c r="L21" s="263">
        <f ca="1">IFERROR(SUMIFS('Detailed Budget'!$O$147:$O$170,'Detailed Budget'!$B$147:$B$170,B21,'Detailed Budget'!$I$147:$I$170,R21,'Detailed Budget'!$J$147:$J$170,S21),"")</f>
        <v>0</v>
      </c>
      <c r="M21" s="263">
        <f ca="1">IFERROR(SUMIFS('Detailed Budget'!$O$173:$O$196,'Detailed Budget'!$B$173:$B$196,B21,'Detailed Budget'!$I$173:$I$196,R21,'Detailed Budget'!$J$173:$J$196,S21),"")</f>
        <v>0</v>
      </c>
      <c r="N21" s="263">
        <f ca="1">IFERROR(SUMIFS('Detailed Budget'!$O$199:$O$222,'Detailed Budget'!$B$199:$B$222,B21,'Detailed Budget'!$I$199:$I$222,R21,'Detailed Budget'!$J$199:$J$222,S21),"")</f>
        <v>0</v>
      </c>
      <c r="O21" s="263">
        <f ca="1">IFERROR(SUMIFS('Detailed Budget'!$O$225:$O$244,'Detailed Budget'!$B$225:$B$244,B21,'Detailed Budget'!$I$225:$I$244,R21,'Detailed Budget'!$J$225:$J$244,S21),"")</f>
        <v>0</v>
      </c>
      <c r="P21" s="268">
        <f t="shared" ca="1" si="0"/>
        <v>0</v>
      </c>
      <c r="R21" s="303">
        <f>IF(ISBLANK('Summary '!G18),0,'Summary '!G18)</f>
        <v>0</v>
      </c>
      <c r="S21" s="281">
        <f>IF(ISBLANK('Summary '!H18),0,'Summary '!H18)</f>
        <v>0</v>
      </c>
    </row>
    <row r="22" spans="2:19" s="38" customFormat="1">
      <c r="B22" s="267" t="str">
        <f t="array" aca="1" ref="B22" ca="1">IFERROR(INDEX('Summary '!$B$16:$B$35,SMALL(IF('Summary '!$B$16:$B$35&gt;0,ROW('Summary '!$B$16:$B$35)-ROW('Summary '!B$16)+1),ROWS('Summary '!B$2:'Summary '!B5))),"")</f>
        <v/>
      </c>
      <c r="C22" s="267" t="str">
        <f t="array" aca="1" ref="C22" ca="1">IFERROR(INDEX('Summary '!$C$16:$C$35,SMALL(IF('Summary '!$C$16:$C$35&gt;0,ROW('Summary '!$C$16:$C$35)-ROW('Summary '!C$16)+1),ROWS('Summary '!C$2:'Summary '!C5))),"")</f>
        <v/>
      </c>
      <c r="D22" s="283" t="str">
        <f ca="1">IFERROR(IF(LEN(B22)&lt;1,"",VLOOKUP(B22,'Detailed Budget'!$B$17:$G$244,6,)),"")</f>
        <v/>
      </c>
      <c r="E22" s="280"/>
      <c r="F22" s="281"/>
      <c r="G22" s="307">
        <f ca="1">IFERROR(SUMIFS('Detailed Budget'!$O$17:$O$36,'Detailed Budget'!$B$17:$B$36,B22,'Detailed Budget'!$I$17:$I$36,R22,'Detailed Budget'!$J$17:$J$36,S22),"")</f>
        <v>0</v>
      </c>
      <c r="H22" s="263">
        <f ca="1">IFERROR(SUMIFS('Detailed Budget'!$O$43:$O$66,'Detailed Budget'!$B$43:$B$66,B22,'Detailed Budget'!$I$43:$I$66,R22,'Detailed Budget'!$J$43:$J$66,S22),"")</f>
        <v>0</v>
      </c>
      <c r="I22" s="263">
        <f ca="1">IFERROR(SUMIFS('Detailed Budget'!$O$69:$O$92,'Detailed Budget'!$B$69:$B$92,B22,'Detailed Budget'!$I$69:$I$92,R22,'Detailed Budget'!$J$69:$J$92,S22),"")</f>
        <v>0</v>
      </c>
      <c r="J22" s="263">
        <f ca="1">IFERROR(SUMIFS('Detailed Budget'!$O$95:$O$118,'Detailed Budget'!$B$95:$B$118,B22,'Detailed Budget'!$I$95:$I$118,R22,'Detailed Budget'!$J$95:$J$118,S22),"")</f>
        <v>0</v>
      </c>
      <c r="K22" s="263">
        <f ca="1">IFERROR(SUMIFS('Detailed Budget'!$O$121:$O$144,'Detailed Budget'!$B$121:$B$144,B22,'Detailed Budget'!$I$121:$I$144,R22,'Detailed Budget'!$J$121:$J$144,S22),"")</f>
        <v>0</v>
      </c>
      <c r="L22" s="263">
        <f ca="1">IFERROR(SUMIFS('Detailed Budget'!$O$147:$O$170,'Detailed Budget'!$B$147:$B$170,B22,'Detailed Budget'!$I$147:$I$170,R22,'Detailed Budget'!$J$147:$J$170,S22),"")</f>
        <v>0</v>
      </c>
      <c r="M22" s="263">
        <f ca="1">IFERROR(SUMIFS('Detailed Budget'!$O$173:$O$196,'Detailed Budget'!$B$173:$B$196,B22,'Detailed Budget'!$I$173:$I$196,R22,'Detailed Budget'!$J$173:$J$196,S22),"")</f>
        <v>0</v>
      </c>
      <c r="N22" s="263">
        <f ca="1">IFERROR(SUMIFS('Detailed Budget'!$O$199:$O$222,'Detailed Budget'!$B$199:$B$222,B22,'Detailed Budget'!$I$199:$I$222,R22,'Detailed Budget'!$J$199:$J$222,S22),"")</f>
        <v>0</v>
      </c>
      <c r="O22" s="263">
        <f ca="1">IFERROR(SUMIFS('Detailed Budget'!$O$225:$O$244,'Detailed Budget'!$B$225:$B$244,B22,'Detailed Budget'!$I$225:$I$244,R22,'Detailed Budget'!$J$225:$J$244,S22),"")</f>
        <v>0</v>
      </c>
      <c r="P22" s="268">
        <f t="shared" ca="1" si="0"/>
        <v>0</v>
      </c>
      <c r="R22" s="303">
        <f>IF(ISBLANK('Summary '!G19),0,'Summary '!G19)</f>
        <v>0</v>
      </c>
      <c r="S22" s="281">
        <f>IF(ISBLANK('Summary '!H19),0,'Summary '!H19)</f>
        <v>0</v>
      </c>
    </row>
    <row r="23" spans="2:19" s="38" customFormat="1">
      <c r="B23" s="267" t="str">
        <f t="array" aca="1" ref="B23" ca="1">IFERROR(INDEX('Summary '!$B$16:$B$35,SMALL(IF('Summary '!$B$16:$B$35&gt;0,ROW('Summary '!$B$16:$B$35)-ROW('Summary '!B$16)+1),ROWS('Summary '!B$2:'Summary '!B6))),"")</f>
        <v/>
      </c>
      <c r="C23" s="267" t="str">
        <f t="array" aca="1" ref="C23" ca="1">IFERROR(INDEX('Summary '!$C$16:$C$35,SMALL(IF('Summary '!$C$16:$C$35&gt;0,ROW('Summary '!$C$16:$C$35)-ROW('Summary '!C$16)+1),ROWS('Summary '!C$2:'Summary '!C6))),"")</f>
        <v/>
      </c>
      <c r="D23" s="283" t="str">
        <f ca="1">IFERROR(IF(LEN(B23)&lt;1,"",VLOOKUP(B23,'Detailed Budget'!$B$17:$G$244,6,)),"")</f>
        <v/>
      </c>
      <c r="E23" s="280"/>
      <c r="F23" s="281"/>
      <c r="G23" s="307">
        <f ca="1">IFERROR(SUMIFS('Detailed Budget'!$O$17:$O$36,'Detailed Budget'!$B$17:$B$36,B23,'Detailed Budget'!$I$17:$I$36,R23,'Detailed Budget'!$J$17:$J$36,S23),"")</f>
        <v>0</v>
      </c>
      <c r="H23" s="263">
        <f ca="1">IFERROR(SUMIFS('Detailed Budget'!$O$43:$O$66,'Detailed Budget'!$B$43:$B$66,B23,'Detailed Budget'!$I$43:$I$66,R23,'Detailed Budget'!$J$43:$J$66,S23),"")</f>
        <v>0</v>
      </c>
      <c r="I23" s="263">
        <f ca="1">IFERROR(SUMIFS('Detailed Budget'!$O$69:$O$92,'Detailed Budget'!$B$69:$B$92,B23,'Detailed Budget'!$I$69:$I$92,R23,'Detailed Budget'!$J$69:$J$92,S23),"")</f>
        <v>0</v>
      </c>
      <c r="J23" s="263">
        <f ca="1">IFERROR(SUMIFS('Detailed Budget'!$O$95:$O$118,'Detailed Budget'!$B$95:$B$118,B23,'Detailed Budget'!$I$95:$I$118,R23,'Detailed Budget'!$J$95:$J$118,S23),"")</f>
        <v>0</v>
      </c>
      <c r="K23" s="263">
        <f ca="1">IFERROR(SUMIFS('Detailed Budget'!$O$121:$O$144,'Detailed Budget'!$B$121:$B$144,B23,'Detailed Budget'!$I$121:$I$144,R23,'Detailed Budget'!$J$121:$J$144,S23),"")</f>
        <v>0</v>
      </c>
      <c r="L23" s="263">
        <f ca="1">IFERROR(SUMIFS('Detailed Budget'!$O$147:$O$170,'Detailed Budget'!$B$147:$B$170,B23,'Detailed Budget'!$I$147:$I$170,R23,'Detailed Budget'!$J$147:$J$170,S23),"")</f>
        <v>0</v>
      </c>
      <c r="M23" s="263">
        <f ca="1">IFERROR(SUMIFS('Detailed Budget'!$O$173:$O$196,'Detailed Budget'!$B$173:$B$196,B23,'Detailed Budget'!$I$173:$I$196,R23,'Detailed Budget'!$J$173:$J$196,S23),"")</f>
        <v>0</v>
      </c>
      <c r="N23" s="263">
        <f ca="1">IFERROR(SUMIFS('Detailed Budget'!$O$199:$O$222,'Detailed Budget'!$B$199:$B$222,B23,'Detailed Budget'!$I$199:$I$222,R23,'Detailed Budget'!$J$199:$J$222,S23),"")</f>
        <v>0</v>
      </c>
      <c r="O23" s="263">
        <f ca="1">IFERROR(SUMIFS('Detailed Budget'!$O$225:$O$244,'Detailed Budget'!$B$225:$B$244,B23,'Detailed Budget'!$I$225:$I$244,R23,'Detailed Budget'!$J$225:$J$244,S23),"")</f>
        <v>0</v>
      </c>
      <c r="P23" s="268">
        <f t="shared" ca="1" si="0"/>
        <v>0</v>
      </c>
      <c r="R23" s="303">
        <f>IF(ISBLANK('Summary '!G20),0,'Summary '!G20)</f>
        <v>0</v>
      </c>
      <c r="S23" s="281">
        <f>IF(ISBLANK('Summary '!H20),0,'Summary '!H20)</f>
        <v>0</v>
      </c>
    </row>
    <row r="24" spans="2:19" s="38" customFormat="1">
      <c r="B24" s="267" t="str">
        <f t="array" aca="1" ref="B24" ca="1">IFERROR(INDEX('Summary '!$B$16:$B$35,SMALL(IF('Summary '!$B$16:$B$35&gt;0,ROW('Summary '!$B$16:$B$35)-ROW('Summary '!B$16)+1),ROWS('Summary '!B$2:'Summary '!B7))),"")</f>
        <v/>
      </c>
      <c r="C24" s="267" t="str">
        <f t="array" aca="1" ref="C24" ca="1">IFERROR(INDEX('Summary '!$C$16:$C$35,SMALL(IF('Summary '!$C$16:$C$35&gt;0,ROW('Summary '!$C$16:$C$35)-ROW('Summary '!C$16)+1),ROWS('Summary '!C$2:'Summary '!C7))),"")</f>
        <v/>
      </c>
      <c r="D24" s="283" t="str">
        <f ca="1">IFERROR(IF(LEN(B24)&lt;1,"",VLOOKUP(B24,'Detailed Budget'!$B$17:$G$244,6,)),"")</f>
        <v/>
      </c>
      <c r="E24" s="280"/>
      <c r="F24" s="281"/>
      <c r="G24" s="307">
        <f ca="1">IFERROR(SUMIFS('Detailed Budget'!$O$17:$O$36,'Detailed Budget'!$B$17:$B$36,B24,'Detailed Budget'!$I$17:$I$36,R24,'Detailed Budget'!$J$17:$J$36,S24),"")</f>
        <v>0</v>
      </c>
      <c r="H24" s="263">
        <f ca="1">IFERROR(SUMIFS('Detailed Budget'!$O$43:$O$66,'Detailed Budget'!$B$43:$B$66,B24,'Detailed Budget'!$I$43:$I$66,R24,'Detailed Budget'!$J$43:$J$66,S24),"")</f>
        <v>0</v>
      </c>
      <c r="I24" s="263">
        <f ca="1">IFERROR(SUMIFS('Detailed Budget'!$O$69:$O$92,'Detailed Budget'!$B$69:$B$92,B24,'Detailed Budget'!$I$69:$I$92,R24,'Detailed Budget'!$J$69:$J$92,S24),"")</f>
        <v>0</v>
      </c>
      <c r="J24" s="263">
        <f ca="1">IFERROR(SUMIFS('Detailed Budget'!$O$95:$O$118,'Detailed Budget'!$B$95:$B$118,B24,'Detailed Budget'!$I$95:$I$118,R24,'Detailed Budget'!$J$95:$J$118,S24),"")</f>
        <v>0</v>
      </c>
      <c r="K24" s="263">
        <f ca="1">IFERROR(SUMIFS('Detailed Budget'!$O$121:$O$144,'Detailed Budget'!$B$121:$B$144,B24,'Detailed Budget'!$I$121:$I$144,R24,'Detailed Budget'!$J$121:$J$144,S24),"")</f>
        <v>0</v>
      </c>
      <c r="L24" s="263">
        <f ca="1">IFERROR(SUMIFS('Detailed Budget'!$O$147:$O$170,'Detailed Budget'!$B$147:$B$170,B24,'Detailed Budget'!$I$147:$I$170,R24,'Detailed Budget'!$J$147:$J$170,S24),"")</f>
        <v>0</v>
      </c>
      <c r="M24" s="263">
        <f ca="1">IFERROR(SUMIFS('Detailed Budget'!$O$173:$O$196,'Detailed Budget'!$B$173:$B$196,B24,'Detailed Budget'!$I$173:$I$196,R24,'Detailed Budget'!$J$173:$J$196,S24),"")</f>
        <v>0</v>
      </c>
      <c r="N24" s="263">
        <f ca="1">IFERROR(SUMIFS('Detailed Budget'!$O$199:$O$222,'Detailed Budget'!$B$199:$B$222,B24,'Detailed Budget'!$I$199:$I$222,R24,'Detailed Budget'!$J$199:$J$222,S24),"")</f>
        <v>0</v>
      </c>
      <c r="O24" s="263">
        <f ca="1">IFERROR(SUMIFS('Detailed Budget'!$O$225:$O$244,'Detailed Budget'!$B$225:$B$244,B24,'Detailed Budget'!$I$225:$I$244,R24,'Detailed Budget'!$J$225:$J$244,S24),"")</f>
        <v>0</v>
      </c>
      <c r="P24" s="268">
        <f t="shared" ca="1" si="0"/>
        <v>0</v>
      </c>
      <c r="R24" s="303">
        <f>IF(ISBLANK('Summary '!G21),0,'Summary '!G21)</f>
        <v>0</v>
      </c>
      <c r="S24" s="281">
        <f>IF(ISBLANK('Summary '!H21),0,'Summary '!H21)</f>
        <v>0</v>
      </c>
    </row>
    <row r="25" spans="2:19" s="38" customFormat="1">
      <c r="B25" s="267" t="str">
        <f t="array" aca="1" ref="B25" ca="1">IFERROR(INDEX('Summary '!$B$16:$B$35,SMALL(IF('Summary '!$B$16:$B$35&gt;0,ROW('Summary '!$B$16:$B$35)-ROW('Summary '!B$16)+1),ROWS('Summary '!B$2:'Summary '!B8))),"")</f>
        <v/>
      </c>
      <c r="C25" s="267" t="str">
        <f t="array" aca="1" ref="C25" ca="1">IFERROR(INDEX('Summary '!$C$16:$C$35,SMALL(IF('Summary '!$C$16:$C$35&gt;0,ROW('Summary '!$C$16:$C$35)-ROW('Summary '!C$16)+1),ROWS('Summary '!C$2:'Summary '!C8))),"")</f>
        <v/>
      </c>
      <c r="D25" s="283" t="str">
        <f ca="1">IFERROR(IF(LEN(B25)&lt;1,"",VLOOKUP(B25,'Detailed Budget'!$B$17:$G$244,6,)),"")</f>
        <v/>
      </c>
      <c r="E25" s="280"/>
      <c r="F25" s="281"/>
      <c r="G25" s="307">
        <f ca="1">IFERROR(SUMIFS('Detailed Budget'!$O$17:$O$36,'Detailed Budget'!$B$17:$B$36,B25,'Detailed Budget'!$I$17:$I$36,R25,'Detailed Budget'!$J$17:$J$36,S25),"")</f>
        <v>0</v>
      </c>
      <c r="H25" s="263">
        <f ca="1">IFERROR(SUMIFS('Detailed Budget'!$O$43:$O$66,'Detailed Budget'!$B$43:$B$66,B25,'Detailed Budget'!$I$43:$I$66,R25,'Detailed Budget'!$J$43:$J$66,S25),"")</f>
        <v>0</v>
      </c>
      <c r="I25" s="263">
        <f ca="1">IFERROR(SUMIFS('Detailed Budget'!$O$69:$O$92,'Detailed Budget'!$B$69:$B$92,B25,'Detailed Budget'!$I$69:$I$92,R25,'Detailed Budget'!$J$69:$J$92,S25),"")</f>
        <v>0</v>
      </c>
      <c r="J25" s="263">
        <f ca="1">IFERROR(SUMIFS('Detailed Budget'!$O$95:$O$118,'Detailed Budget'!$B$95:$B$118,B25,'Detailed Budget'!$I$95:$I$118,R25,'Detailed Budget'!$J$95:$J$118,S25),"")</f>
        <v>0</v>
      </c>
      <c r="K25" s="263">
        <f ca="1">IFERROR(SUMIFS('Detailed Budget'!$O$121:$O$144,'Detailed Budget'!$B$121:$B$144,B25,'Detailed Budget'!$I$121:$I$144,R25,'Detailed Budget'!$J$121:$J$144,S25),"")</f>
        <v>0</v>
      </c>
      <c r="L25" s="263">
        <f ca="1">IFERROR(SUMIFS('Detailed Budget'!$O$147:$O$170,'Detailed Budget'!$B$147:$B$170,B25,'Detailed Budget'!$I$147:$I$170,R25,'Detailed Budget'!$J$147:$J$170,S25),"")</f>
        <v>0</v>
      </c>
      <c r="M25" s="263">
        <f ca="1">IFERROR(SUMIFS('Detailed Budget'!$O$173:$O$196,'Detailed Budget'!$B$173:$B$196,B25,'Detailed Budget'!$I$173:$I$196,R25,'Detailed Budget'!$J$173:$J$196,S25),"")</f>
        <v>0</v>
      </c>
      <c r="N25" s="263">
        <f ca="1">IFERROR(SUMIFS('Detailed Budget'!$O$199:$O$222,'Detailed Budget'!$B$199:$B$222,B25,'Detailed Budget'!$I$199:$I$222,R25,'Detailed Budget'!$J$199:$J$222,S25),"")</f>
        <v>0</v>
      </c>
      <c r="O25" s="263">
        <f ca="1">IFERROR(SUMIFS('Detailed Budget'!$O$225:$O$244,'Detailed Budget'!$B$225:$B$244,B25,'Detailed Budget'!$I$225:$I$244,R25,'Detailed Budget'!$J$225:$J$244,S25),"")</f>
        <v>0</v>
      </c>
      <c r="P25" s="268">
        <f t="shared" ca="1" si="0"/>
        <v>0</v>
      </c>
      <c r="R25" s="303">
        <f>IF(ISBLANK('Summary '!G22),0,'Summary '!G22)</f>
        <v>0</v>
      </c>
      <c r="S25" s="281">
        <f>IF(ISBLANK('Summary '!H22),0,'Summary '!H22)</f>
        <v>0</v>
      </c>
    </row>
    <row r="26" spans="2:19" s="38" customFormat="1">
      <c r="B26" s="267" t="str">
        <f t="array" aca="1" ref="B26" ca="1">IFERROR(INDEX('Summary '!$B$16:$B$35,SMALL(IF('Summary '!$B$16:$B$35&gt;0,ROW('Summary '!$B$16:$B$35)-ROW('Summary '!B$16)+1),ROWS('Summary '!B$2:'Summary '!B9))),"")</f>
        <v/>
      </c>
      <c r="C26" s="267" t="str">
        <f t="array" aca="1" ref="C26" ca="1">IFERROR(INDEX('Summary '!$C$16:$C$35,SMALL(IF('Summary '!$C$16:$C$35&gt;0,ROW('Summary '!$C$16:$C$35)-ROW('Summary '!C$16)+1),ROWS('Summary '!C$2:'Summary '!C9))),"")</f>
        <v/>
      </c>
      <c r="D26" s="283" t="str">
        <f ca="1">IFERROR(IF(LEN(B26)&lt;1,"",VLOOKUP(B26,'Detailed Budget'!$B$17:$G$244,6,)),"")</f>
        <v/>
      </c>
      <c r="E26" s="280"/>
      <c r="F26" s="281"/>
      <c r="G26" s="307">
        <f ca="1">IFERROR(SUMIFS('Detailed Budget'!$O$17:$O$36,'Detailed Budget'!$B$17:$B$36,B26,'Detailed Budget'!$I$17:$I$36,R26,'Detailed Budget'!$J$17:$J$36,S26),"")</f>
        <v>0</v>
      </c>
      <c r="H26" s="263">
        <f ca="1">IFERROR(SUMIFS('Detailed Budget'!$O$43:$O$66,'Detailed Budget'!$B$43:$B$66,B26,'Detailed Budget'!$I$43:$I$66,R26,'Detailed Budget'!$J$43:$J$66,S26),"")</f>
        <v>0</v>
      </c>
      <c r="I26" s="263">
        <f ca="1">IFERROR(SUMIFS('Detailed Budget'!$O$69:$O$92,'Detailed Budget'!$B$69:$B$92,B26,'Detailed Budget'!$I$69:$I$92,R26,'Detailed Budget'!$J$69:$J$92,S26),"")</f>
        <v>0</v>
      </c>
      <c r="J26" s="263">
        <f ca="1">IFERROR(SUMIFS('Detailed Budget'!$O$95:$O$118,'Detailed Budget'!$B$95:$B$118,B26,'Detailed Budget'!$I$95:$I$118,R26,'Detailed Budget'!$J$95:$J$118,S26),"")</f>
        <v>0</v>
      </c>
      <c r="K26" s="263">
        <f ca="1">IFERROR(SUMIFS('Detailed Budget'!$O$121:$O$144,'Detailed Budget'!$B$121:$B$144,B26,'Detailed Budget'!$I$121:$I$144,R26,'Detailed Budget'!$J$121:$J$144,S26),"")</f>
        <v>0</v>
      </c>
      <c r="L26" s="263">
        <f ca="1">IFERROR(SUMIFS('Detailed Budget'!$O$147:$O$170,'Detailed Budget'!$B$147:$B$170,B26,'Detailed Budget'!$I$147:$I$170,R26,'Detailed Budget'!$J$147:$J$170,S26),"")</f>
        <v>0</v>
      </c>
      <c r="M26" s="263">
        <f ca="1">IFERROR(SUMIFS('Detailed Budget'!$O$173:$O$196,'Detailed Budget'!$B$173:$B$196,B26,'Detailed Budget'!$I$173:$I$196,R26,'Detailed Budget'!$J$173:$J$196,S26),"")</f>
        <v>0</v>
      </c>
      <c r="N26" s="263">
        <f ca="1">IFERROR(SUMIFS('Detailed Budget'!$O$199:$O$222,'Detailed Budget'!$B$199:$B$222,B26,'Detailed Budget'!$I$199:$I$222,R26,'Detailed Budget'!$J$199:$J$222,S26),"")</f>
        <v>0</v>
      </c>
      <c r="O26" s="263">
        <f ca="1">IFERROR(SUMIFS('Detailed Budget'!$O$225:$O$244,'Detailed Budget'!$B$225:$B$244,B26,'Detailed Budget'!$I$225:$I$244,R26,'Detailed Budget'!$J$225:$J$244,S26),"")</f>
        <v>0</v>
      </c>
      <c r="P26" s="268">
        <f t="shared" ca="1" si="0"/>
        <v>0</v>
      </c>
      <c r="R26" s="303">
        <f>IF(ISBLANK('Summary '!G23),0,'Summary '!G23)</f>
        <v>0</v>
      </c>
      <c r="S26" s="281">
        <f>IF(ISBLANK('Summary '!H23),0,'Summary '!H23)</f>
        <v>0</v>
      </c>
    </row>
    <row r="27" spans="2:19" s="38" customFormat="1">
      <c r="B27" s="267" t="str">
        <f t="array" aca="1" ref="B27" ca="1">IFERROR(INDEX('Summary '!$B$16:$B$35,SMALL(IF('Summary '!$B$16:$B$35&gt;0,ROW('Summary '!$B$16:$B$35)-ROW('Summary '!B$16)+1),ROWS('Summary '!B$2:'Summary '!B10))),"")</f>
        <v/>
      </c>
      <c r="C27" s="267" t="str">
        <f t="array" aca="1" ref="C27" ca="1">IFERROR(INDEX('Summary '!$C$16:$C$35,SMALL(IF('Summary '!$C$16:$C$35&gt;0,ROW('Summary '!$C$16:$C$35)-ROW('Summary '!C$16)+1),ROWS('Summary '!C$2:'Summary '!C10))),"")</f>
        <v/>
      </c>
      <c r="D27" s="283" t="str">
        <f ca="1">IFERROR(IF(LEN(B27)&lt;1,"",VLOOKUP(B27,'Detailed Budget'!$B$17:$G$244,6,)),"")</f>
        <v/>
      </c>
      <c r="E27" s="280"/>
      <c r="F27" s="281"/>
      <c r="G27" s="307">
        <f ca="1">IFERROR(SUMIFS('Detailed Budget'!$O$17:$O$36,'Detailed Budget'!$B$17:$B$36,B27,'Detailed Budget'!$I$17:$I$36,R27,'Detailed Budget'!$J$17:$J$36,S27),"")</f>
        <v>0</v>
      </c>
      <c r="H27" s="263">
        <f ca="1">IFERROR(SUMIFS('Detailed Budget'!$O$43:$O$66,'Detailed Budget'!$B$43:$B$66,B27,'Detailed Budget'!$I$43:$I$66,R27,'Detailed Budget'!$J$43:$J$66,S27),"")</f>
        <v>0</v>
      </c>
      <c r="I27" s="263">
        <f ca="1">IFERROR(SUMIFS('Detailed Budget'!$O$69:$O$92,'Detailed Budget'!$B$69:$B$92,B27,'Detailed Budget'!$I$69:$I$92,R27,'Detailed Budget'!$J$69:$J$92,S27),"")</f>
        <v>0</v>
      </c>
      <c r="J27" s="263">
        <f ca="1">IFERROR(SUMIFS('Detailed Budget'!$O$95:$O$118,'Detailed Budget'!$B$95:$B$118,B27,'Detailed Budget'!$I$95:$I$118,R27,'Detailed Budget'!$J$95:$J$118,S27),"")</f>
        <v>0</v>
      </c>
      <c r="K27" s="263">
        <f ca="1">IFERROR(SUMIFS('Detailed Budget'!$O$121:$O$144,'Detailed Budget'!$B$121:$B$144,B27,'Detailed Budget'!$I$121:$I$144,R27,'Detailed Budget'!$J$121:$J$144,S27),"")</f>
        <v>0</v>
      </c>
      <c r="L27" s="263">
        <f ca="1">IFERROR(SUMIFS('Detailed Budget'!$O$147:$O$170,'Detailed Budget'!$B$147:$B$170,B27,'Detailed Budget'!$I$147:$I$170,R27,'Detailed Budget'!$J$147:$J$170,S27),"")</f>
        <v>0</v>
      </c>
      <c r="M27" s="263">
        <f ca="1">IFERROR(SUMIFS('Detailed Budget'!$O$173:$O$196,'Detailed Budget'!$B$173:$B$196,B27,'Detailed Budget'!$I$173:$I$196,R27,'Detailed Budget'!$J$173:$J$196,S27),"")</f>
        <v>0</v>
      </c>
      <c r="N27" s="263">
        <f ca="1">IFERROR(SUMIFS('Detailed Budget'!$O$199:$O$222,'Detailed Budget'!$B$199:$B$222,B27,'Detailed Budget'!$I$199:$I$222,R27,'Detailed Budget'!$J$199:$J$222,S27),"")</f>
        <v>0</v>
      </c>
      <c r="O27" s="263">
        <f ca="1">IFERROR(SUMIFS('Detailed Budget'!$O$225:$O$244,'Detailed Budget'!$B$225:$B$244,B27,'Detailed Budget'!$I$225:$I$244,R27,'Detailed Budget'!$J$225:$J$244,S27),"")</f>
        <v>0</v>
      </c>
      <c r="P27" s="268">
        <f t="shared" ca="1" si="0"/>
        <v>0</v>
      </c>
      <c r="R27" s="303">
        <f>IF(ISBLANK('Summary '!G24),0,'Summary '!G24)</f>
        <v>0</v>
      </c>
      <c r="S27" s="281">
        <f>IF(ISBLANK('Summary '!H24),0,'Summary '!H24)</f>
        <v>0</v>
      </c>
    </row>
    <row r="28" spans="2:19" s="38" customFormat="1">
      <c r="B28" s="267" t="str">
        <f t="array" aca="1" ref="B28" ca="1">IFERROR(INDEX('Summary '!$B$16:$B$35,SMALL(IF('Summary '!$B$16:$B$35&gt;0,ROW('Summary '!$B$16:$B$35)-ROW('Summary '!B$16)+1),ROWS('Summary '!B$2:'Summary '!B11))),"")</f>
        <v/>
      </c>
      <c r="C28" s="267" t="str">
        <f t="array" aca="1" ref="C28" ca="1">IFERROR(INDEX('Summary '!$C$16:$C$35,SMALL(IF('Summary '!$C$16:$C$35&gt;0,ROW('Summary '!$C$16:$C$35)-ROW('Summary '!C$16)+1),ROWS('Summary '!C$2:'Summary '!C11))),"")</f>
        <v/>
      </c>
      <c r="D28" s="283" t="str">
        <f ca="1">IFERROR(IF(LEN(B28)&lt;1,"",VLOOKUP(B28,'Detailed Budget'!$B$17:$G$244,6,)),"")</f>
        <v/>
      </c>
      <c r="E28" s="280"/>
      <c r="F28" s="281"/>
      <c r="G28" s="307">
        <f ca="1">IFERROR(SUMIFS('Detailed Budget'!$O$17:$O$36,'Detailed Budget'!$B$17:$B$36,B28,'Detailed Budget'!$I$17:$I$36,R28,'Detailed Budget'!$J$17:$J$36,S28),"")</f>
        <v>0</v>
      </c>
      <c r="H28" s="263">
        <f ca="1">IFERROR(SUMIFS('Detailed Budget'!$O$43:$O$66,'Detailed Budget'!$B$43:$B$66,B28,'Detailed Budget'!$I$43:$I$66,R28,'Detailed Budget'!$J$43:$J$66,S28),"")</f>
        <v>0</v>
      </c>
      <c r="I28" s="263">
        <f ca="1">IFERROR(SUMIFS('Detailed Budget'!$O$69:$O$92,'Detailed Budget'!$B$69:$B$92,B28,'Detailed Budget'!$I$69:$I$92,R28,'Detailed Budget'!$J$69:$J$92,S28),"")</f>
        <v>0</v>
      </c>
      <c r="J28" s="263">
        <f ca="1">IFERROR(SUMIFS('Detailed Budget'!$O$95:$O$118,'Detailed Budget'!$B$95:$B$118,B28,'Detailed Budget'!$I$95:$I$118,R28,'Detailed Budget'!$J$95:$J$118,S28),"")</f>
        <v>0</v>
      </c>
      <c r="K28" s="263">
        <f ca="1">IFERROR(SUMIFS('Detailed Budget'!$O$121:$O$144,'Detailed Budget'!$B$121:$B$144,B28,'Detailed Budget'!$I$121:$I$144,R28,'Detailed Budget'!$J$121:$J$144,S28),"")</f>
        <v>0</v>
      </c>
      <c r="L28" s="263">
        <f ca="1">IFERROR(SUMIFS('Detailed Budget'!$O$147:$O$170,'Detailed Budget'!$B$147:$B$170,B28,'Detailed Budget'!$I$147:$I$170,R28,'Detailed Budget'!$J$147:$J$170,S28),"")</f>
        <v>0</v>
      </c>
      <c r="M28" s="263">
        <f ca="1">IFERROR(SUMIFS('Detailed Budget'!$O$173:$O$196,'Detailed Budget'!$B$173:$B$196,B28,'Detailed Budget'!$I$173:$I$196,R28,'Detailed Budget'!$J$173:$J$196,S28),"")</f>
        <v>0</v>
      </c>
      <c r="N28" s="263">
        <f ca="1">IFERROR(SUMIFS('Detailed Budget'!$O$199:$O$222,'Detailed Budget'!$B$199:$B$222,B28,'Detailed Budget'!$I$199:$I$222,R28,'Detailed Budget'!$J$199:$J$222,S28),"")</f>
        <v>0</v>
      </c>
      <c r="O28" s="263">
        <f ca="1">IFERROR(SUMIFS('Detailed Budget'!$O$225:$O$244,'Detailed Budget'!$B$225:$B$244,B28,'Detailed Budget'!$I$225:$I$244,R28,'Detailed Budget'!$J$225:$J$244,S28),"")</f>
        <v>0</v>
      </c>
      <c r="P28" s="268">
        <f t="shared" ca="1" si="0"/>
        <v>0</v>
      </c>
      <c r="R28" s="303">
        <f>IF(ISBLANK('Summary '!G25),0,'Summary '!G25)</f>
        <v>0</v>
      </c>
      <c r="S28" s="281">
        <f>IF(ISBLANK('Summary '!H25),0,'Summary '!H25)</f>
        <v>0</v>
      </c>
    </row>
    <row r="29" spans="2:19" s="38" customFormat="1">
      <c r="B29" s="267" t="str">
        <f t="array" aca="1" ref="B29" ca="1">IFERROR(INDEX('Summary '!$B$16:$B$35,SMALL(IF('Summary '!$B$16:$B$35&gt;0,ROW('Summary '!$B$16:$B$35)-ROW('Summary '!B$16)+1),ROWS('Summary '!B$2:'Summary '!B12))),"")</f>
        <v/>
      </c>
      <c r="C29" s="267" t="str">
        <f t="array" aca="1" ref="C29" ca="1">IFERROR(INDEX('Summary '!$C$16:$C$35,SMALL(IF('Summary '!$C$16:$C$35&gt;0,ROW('Summary '!$C$16:$C$35)-ROW('Summary '!C$16)+1),ROWS('Summary '!C$2:'Summary '!C12))),"")</f>
        <v/>
      </c>
      <c r="D29" s="283" t="str">
        <f ca="1">IFERROR(IF(LEN(B29)&lt;1,"",VLOOKUP(B29,'Detailed Budget'!$B$17:$G$244,6,)),"")</f>
        <v/>
      </c>
      <c r="E29" s="280"/>
      <c r="F29" s="281"/>
      <c r="G29" s="307">
        <f ca="1">IFERROR(SUMIFS('Detailed Budget'!$O$17:$O$36,'Detailed Budget'!$B$17:$B$36,B29,'Detailed Budget'!$I$17:$I$36,R29,'Detailed Budget'!$J$17:$J$36,S29),"")</f>
        <v>0</v>
      </c>
      <c r="H29" s="263">
        <f ca="1">IFERROR(SUMIFS('Detailed Budget'!$O$43:$O$66,'Detailed Budget'!$B$43:$B$66,B29,'Detailed Budget'!$I$43:$I$66,R29,'Detailed Budget'!$J$43:$J$66,S29),"")</f>
        <v>0</v>
      </c>
      <c r="I29" s="263">
        <f ca="1">IFERROR(SUMIFS('Detailed Budget'!$O$69:$O$92,'Detailed Budget'!$B$69:$B$92,B29,'Detailed Budget'!$I$69:$I$92,R29,'Detailed Budget'!$J$69:$J$92,S29),"")</f>
        <v>0</v>
      </c>
      <c r="J29" s="263">
        <f ca="1">IFERROR(SUMIFS('Detailed Budget'!$O$95:$O$118,'Detailed Budget'!$B$95:$B$118,B29,'Detailed Budget'!$I$95:$I$118,R29,'Detailed Budget'!$J$95:$J$118,S29),"")</f>
        <v>0</v>
      </c>
      <c r="K29" s="263">
        <f ca="1">IFERROR(SUMIFS('Detailed Budget'!$O$121:$O$144,'Detailed Budget'!$B$121:$B$144,B29,'Detailed Budget'!$I$121:$I$144,R29,'Detailed Budget'!$J$121:$J$144,S29),"")</f>
        <v>0</v>
      </c>
      <c r="L29" s="263">
        <f ca="1">IFERROR(SUMIFS('Detailed Budget'!$O$147:$O$170,'Detailed Budget'!$B$147:$B$170,B29,'Detailed Budget'!$I$147:$I$170,R29,'Detailed Budget'!$J$147:$J$170,S29),"")</f>
        <v>0</v>
      </c>
      <c r="M29" s="263">
        <f ca="1">IFERROR(SUMIFS('Detailed Budget'!$O$173:$O$196,'Detailed Budget'!$B$173:$B$196,B29,'Detailed Budget'!$I$173:$I$196,R29,'Detailed Budget'!$J$173:$J$196,S29),"")</f>
        <v>0</v>
      </c>
      <c r="N29" s="263">
        <f ca="1">IFERROR(SUMIFS('Detailed Budget'!$O$199:$O$222,'Detailed Budget'!$B$199:$B$222,B29,'Detailed Budget'!$I$199:$I$222,R29,'Detailed Budget'!$J$199:$J$222,S29),"")</f>
        <v>0</v>
      </c>
      <c r="O29" s="263">
        <f ca="1">IFERROR(SUMIFS('Detailed Budget'!$O$225:$O$244,'Detailed Budget'!$B$225:$B$244,B29,'Detailed Budget'!$I$225:$I$244,R29,'Detailed Budget'!$J$225:$J$244,S29),"")</f>
        <v>0</v>
      </c>
      <c r="P29" s="268">
        <f t="shared" ca="1" si="0"/>
        <v>0</v>
      </c>
      <c r="R29" s="303">
        <f>IF(ISBLANK('Summary '!G26),0,'Summary '!G26)</f>
        <v>0</v>
      </c>
      <c r="S29" s="281">
        <f>IF(ISBLANK('Summary '!H26),0,'Summary '!H26)</f>
        <v>0</v>
      </c>
    </row>
    <row r="30" spans="2:19" s="38" customFormat="1">
      <c r="B30" s="267" t="str">
        <f t="array" aca="1" ref="B30" ca="1">IFERROR(INDEX('Summary '!$B$16:$B$35,SMALL(IF('Summary '!$B$16:$B$35&gt;0,ROW('Summary '!$B$16:$B$35)-ROW('Summary '!B$16)+1),ROWS('Summary '!B$2:'Summary '!B13))),"")</f>
        <v/>
      </c>
      <c r="C30" s="267" t="str">
        <f t="array" aca="1" ref="C30" ca="1">IFERROR(INDEX('Summary '!$C$16:$C$35,SMALL(IF('Summary '!$C$16:$C$35&gt;0,ROW('Summary '!$C$16:$C$35)-ROW('Summary '!C$16)+1),ROWS('Summary '!C$2:'Summary '!C13))),"")</f>
        <v/>
      </c>
      <c r="D30" s="283" t="str">
        <f ca="1">IFERROR(IF(LEN(B30)&lt;1,"",VLOOKUP(B30,'Detailed Budget'!$B$17:$G$244,6,)),"")</f>
        <v/>
      </c>
      <c r="E30" s="280"/>
      <c r="F30" s="281"/>
      <c r="G30" s="307">
        <f ca="1">IFERROR(SUMIFS('Detailed Budget'!$O$17:$O$36,'Detailed Budget'!$B$17:$B$36,B30,'Detailed Budget'!$I$17:$I$36,R30,'Detailed Budget'!$J$17:$J$36,S30),"")</f>
        <v>0</v>
      </c>
      <c r="H30" s="263">
        <f ca="1">IFERROR(SUMIFS('Detailed Budget'!$O$43:$O$66,'Detailed Budget'!$B$43:$B$66,B30,'Detailed Budget'!$I$43:$I$66,R30,'Detailed Budget'!$J$43:$J$66,S30),"")</f>
        <v>0</v>
      </c>
      <c r="I30" s="263">
        <f ca="1">IFERROR(SUMIFS('Detailed Budget'!$O$69:$O$92,'Detailed Budget'!$B$69:$B$92,B30,'Detailed Budget'!$I$69:$I$92,R30,'Detailed Budget'!$J$69:$J$92,S30),"")</f>
        <v>0</v>
      </c>
      <c r="J30" s="263">
        <f ca="1">IFERROR(SUMIFS('Detailed Budget'!$O$95:$O$118,'Detailed Budget'!$B$95:$B$118,B30,'Detailed Budget'!$I$95:$I$118,R30,'Detailed Budget'!$J$95:$J$118,S30),"")</f>
        <v>0</v>
      </c>
      <c r="K30" s="263">
        <f ca="1">IFERROR(SUMIFS('Detailed Budget'!$O$121:$O$144,'Detailed Budget'!$B$121:$B$144,B30,'Detailed Budget'!$I$121:$I$144,R30,'Detailed Budget'!$J$121:$J$144,S30),"")</f>
        <v>0</v>
      </c>
      <c r="L30" s="263">
        <f ca="1">IFERROR(SUMIFS('Detailed Budget'!$O$147:$O$170,'Detailed Budget'!$B$147:$B$170,B30,'Detailed Budget'!$I$147:$I$170,R30,'Detailed Budget'!$J$147:$J$170,S30),"")</f>
        <v>0</v>
      </c>
      <c r="M30" s="263">
        <f ca="1">IFERROR(SUMIFS('Detailed Budget'!$O$173:$O$196,'Detailed Budget'!$B$173:$B$196,B30,'Detailed Budget'!$I$173:$I$196,R30,'Detailed Budget'!$J$173:$J$196,S30),"")</f>
        <v>0</v>
      </c>
      <c r="N30" s="263">
        <f ca="1">IFERROR(SUMIFS('Detailed Budget'!$O$199:$O$222,'Detailed Budget'!$B$199:$B$222,B30,'Detailed Budget'!$I$199:$I$222,R30,'Detailed Budget'!$J$199:$J$222,S30),"")</f>
        <v>0</v>
      </c>
      <c r="O30" s="263">
        <f ca="1">IFERROR(SUMIFS('Detailed Budget'!$O$225:$O$244,'Detailed Budget'!$B$225:$B$244,B30,'Detailed Budget'!$I$225:$I$244,R30,'Detailed Budget'!$J$225:$J$244,S30),"")</f>
        <v>0</v>
      </c>
      <c r="P30" s="268">
        <f t="shared" ca="1" si="0"/>
        <v>0</v>
      </c>
      <c r="R30" s="303">
        <f>IF(ISBLANK('Summary '!G27),0,'Summary '!G27)</f>
        <v>0</v>
      </c>
      <c r="S30" s="281">
        <f>IF(ISBLANK('Summary '!H27),0,'Summary '!H27)</f>
        <v>0</v>
      </c>
    </row>
    <row r="31" spans="2:19" s="38" customFormat="1">
      <c r="B31" s="267" t="str">
        <f t="array" aca="1" ref="B31" ca="1">IFERROR(INDEX('Summary '!$B$16:$B$35,SMALL(IF('Summary '!$B$16:$B$35&gt;0,ROW('Summary '!$B$16:$B$35)-ROW('Summary '!B$16)+1),ROWS('Summary '!B$2:'Summary '!B14))),"")</f>
        <v/>
      </c>
      <c r="C31" s="267" t="str">
        <f t="array" aca="1" ref="C31" ca="1">IFERROR(INDEX('Summary '!$C$16:$C$35,SMALL(IF('Summary '!$C$16:$C$35&gt;0,ROW('Summary '!$C$16:$C$35)-ROW('Summary '!C$16)+1),ROWS('Summary '!C$2:'Summary '!C14))),"")</f>
        <v/>
      </c>
      <c r="D31" s="283" t="str">
        <f ca="1">IFERROR(IF(LEN(B31)&lt;1,"",VLOOKUP(B31,'Detailed Budget'!$B$17:$G$244,6,)),"")</f>
        <v/>
      </c>
      <c r="E31" s="280"/>
      <c r="F31" s="281"/>
      <c r="G31" s="307">
        <f ca="1">IFERROR(SUMIFS('Detailed Budget'!$O$17:$O$36,'Detailed Budget'!$B$17:$B$36,B31,'Detailed Budget'!$I$17:$I$36,R31,'Detailed Budget'!$J$17:$J$36,S31),"")</f>
        <v>0</v>
      </c>
      <c r="H31" s="263">
        <f ca="1">IFERROR(SUMIFS('Detailed Budget'!$O$43:$O$66,'Detailed Budget'!$B$43:$B$66,B31,'Detailed Budget'!$I$43:$I$66,R31,'Detailed Budget'!$J$43:$J$66,S31),"")</f>
        <v>0</v>
      </c>
      <c r="I31" s="263">
        <f ca="1">IFERROR(SUMIFS('Detailed Budget'!$O$69:$O$92,'Detailed Budget'!$B$69:$B$92,B31,'Detailed Budget'!$I$69:$I$92,R31,'Detailed Budget'!$J$69:$J$92,S31),"")</f>
        <v>0</v>
      </c>
      <c r="J31" s="263">
        <f ca="1">IFERROR(SUMIFS('Detailed Budget'!$O$95:$O$118,'Detailed Budget'!$B$95:$B$118,B31,'Detailed Budget'!$I$95:$I$118,R31,'Detailed Budget'!$J$95:$J$118,S31),"")</f>
        <v>0</v>
      </c>
      <c r="K31" s="263">
        <f ca="1">IFERROR(SUMIFS('Detailed Budget'!$O$121:$O$144,'Detailed Budget'!$B$121:$B$144,B31,'Detailed Budget'!$I$121:$I$144,R31,'Detailed Budget'!$J$121:$J$144,S31),"")</f>
        <v>0</v>
      </c>
      <c r="L31" s="263">
        <f ca="1">IFERROR(SUMIFS('Detailed Budget'!$O$147:$O$170,'Detailed Budget'!$B$147:$B$170,B31,'Detailed Budget'!$I$147:$I$170,R31,'Detailed Budget'!$J$147:$J$170,S31),"")</f>
        <v>0</v>
      </c>
      <c r="M31" s="263">
        <f ca="1">IFERROR(SUMIFS('Detailed Budget'!$O$173:$O$196,'Detailed Budget'!$B$173:$B$196,B31,'Detailed Budget'!$I$173:$I$196,R31,'Detailed Budget'!$J$173:$J$196,S31),"")</f>
        <v>0</v>
      </c>
      <c r="N31" s="263">
        <f ca="1">IFERROR(SUMIFS('Detailed Budget'!$O$199:$O$222,'Detailed Budget'!$B$199:$B$222,B31,'Detailed Budget'!$I$199:$I$222,R31,'Detailed Budget'!$J$199:$J$222,S31),"")</f>
        <v>0</v>
      </c>
      <c r="O31" s="263">
        <f ca="1">IFERROR(SUMIFS('Detailed Budget'!$O$225:$O$244,'Detailed Budget'!$B$225:$B$244,B31,'Detailed Budget'!$I$225:$I$244,R31,'Detailed Budget'!$J$225:$J$244,S31),"")</f>
        <v>0</v>
      </c>
      <c r="P31" s="268">
        <f t="shared" ca="1" si="0"/>
        <v>0</v>
      </c>
      <c r="R31" s="303">
        <f>IF(ISBLANK('Summary '!G28),0,'Summary '!G28)</f>
        <v>0</v>
      </c>
      <c r="S31" s="281">
        <f>IF(ISBLANK('Summary '!H28),0,'Summary '!H28)</f>
        <v>0</v>
      </c>
    </row>
    <row r="32" spans="2:19" s="38" customFormat="1">
      <c r="B32" s="267" t="str">
        <f t="array" aca="1" ref="B32" ca="1">IFERROR(INDEX('Summary '!$B$16:$B$35,SMALL(IF('Summary '!$B$16:$B$35&gt;0,ROW('Summary '!$B$16:$B$35)-ROW('Summary '!B$16)+1),ROWS('Summary '!B$2:'Summary '!B15))),"")</f>
        <v/>
      </c>
      <c r="C32" s="267" t="str">
        <f t="array" aca="1" ref="C32" ca="1">IFERROR(INDEX('Summary '!$C$16:$C$35,SMALL(IF('Summary '!$C$16:$C$35&gt;0,ROW('Summary '!$C$16:$C$35)-ROW('Summary '!C$16)+1),ROWS('Summary '!C$2:'Summary '!C15))),"")</f>
        <v/>
      </c>
      <c r="D32" s="283" t="str">
        <f ca="1">IFERROR(IF(LEN(B32)&lt;1,"",VLOOKUP(B32,'Detailed Budget'!$B$17:$G$244,6,)),"")</f>
        <v/>
      </c>
      <c r="E32" s="280"/>
      <c r="F32" s="281"/>
      <c r="G32" s="307">
        <f ca="1">IFERROR(SUMIFS('Detailed Budget'!$O$17:$O$36,'Detailed Budget'!$B$17:$B$36,B32,'Detailed Budget'!$I$17:$I$36,R32,'Detailed Budget'!$J$17:$J$36,S32),"")</f>
        <v>0</v>
      </c>
      <c r="H32" s="263">
        <f ca="1">IFERROR(SUMIFS('Detailed Budget'!$O$43:$O$66,'Detailed Budget'!$B$43:$B$66,B32,'Detailed Budget'!$I$43:$I$66,R32,'Detailed Budget'!$J$43:$J$66,S32),"")</f>
        <v>0</v>
      </c>
      <c r="I32" s="263">
        <f ca="1">IFERROR(SUMIFS('Detailed Budget'!$O$69:$O$92,'Detailed Budget'!$B$69:$B$92,B32,'Detailed Budget'!$I$69:$I$92,R32,'Detailed Budget'!$J$69:$J$92,S32),"")</f>
        <v>0</v>
      </c>
      <c r="J32" s="263">
        <f ca="1">IFERROR(SUMIFS('Detailed Budget'!$O$95:$O$118,'Detailed Budget'!$B$95:$B$118,B32,'Detailed Budget'!$I$95:$I$118,R32,'Detailed Budget'!$J$95:$J$118,S32),"")</f>
        <v>0</v>
      </c>
      <c r="K32" s="263">
        <f ca="1">IFERROR(SUMIFS('Detailed Budget'!$O$121:$O$144,'Detailed Budget'!$B$121:$B$144,B32,'Detailed Budget'!$I$121:$I$144,R32,'Detailed Budget'!$J$121:$J$144,S32),"")</f>
        <v>0</v>
      </c>
      <c r="L32" s="263">
        <f ca="1">IFERROR(SUMIFS('Detailed Budget'!$O$147:$O$170,'Detailed Budget'!$B$147:$B$170,B32,'Detailed Budget'!$I$147:$I$170,R32,'Detailed Budget'!$J$147:$J$170,S32),"")</f>
        <v>0</v>
      </c>
      <c r="M32" s="263">
        <f ca="1">IFERROR(SUMIFS('Detailed Budget'!$O$173:$O$196,'Detailed Budget'!$B$173:$B$196,B32,'Detailed Budget'!$I$173:$I$196,R32,'Detailed Budget'!$J$173:$J$196,S32),"")</f>
        <v>0</v>
      </c>
      <c r="N32" s="263">
        <f ca="1">IFERROR(SUMIFS('Detailed Budget'!$O$199:$O$222,'Detailed Budget'!$B$199:$B$222,B32,'Detailed Budget'!$I$199:$I$222,R32,'Detailed Budget'!$J$199:$J$222,S32),"")</f>
        <v>0</v>
      </c>
      <c r="O32" s="263">
        <f ca="1">IFERROR(SUMIFS('Detailed Budget'!$O$225:$O$244,'Detailed Budget'!$B$225:$B$244,B32,'Detailed Budget'!$I$225:$I$244,R32,'Detailed Budget'!$J$225:$J$244,S32),"")</f>
        <v>0</v>
      </c>
      <c r="P32" s="268">
        <f t="shared" ca="1" si="0"/>
        <v>0</v>
      </c>
      <c r="R32" s="303">
        <f>IF(ISBLANK('Summary '!G29),0,'Summary '!G29)</f>
        <v>0</v>
      </c>
      <c r="S32" s="281">
        <f>IF(ISBLANK('Summary '!H29),0,'Summary '!H29)</f>
        <v>0</v>
      </c>
    </row>
    <row r="33" spans="1:46" s="38" customFormat="1">
      <c r="B33" s="267" t="str">
        <f t="array" aca="1" ref="B33" ca="1">IFERROR(INDEX('Summary '!$B$16:$B$35,SMALL(IF('Summary '!$B$16:$B$35&gt;0,ROW('Summary '!$B$16:$B$35)-ROW('Summary '!B$16)+1),ROWS('Summary '!B$2:'Summary '!B16))),"")</f>
        <v/>
      </c>
      <c r="C33" s="267" t="str">
        <f t="array" aca="1" ref="C33" ca="1">IFERROR(INDEX('Summary '!$C$16:$C$35,SMALL(IF('Summary '!$C$16:$C$35&gt;0,ROW('Summary '!$C$16:$C$35)-ROW('Summary '!C$16)+1),ROWS('Summary '!C$2:'Summary '!C16))),"")</f>
        <v/>
      </c>
      <c r="D33" s="283" t="str">
        <f ca="1">IFERROR(IF(LEN(B33)&lt;1,"",VLOOKUP(B33,'Detailed Budget'!$B$17:$G$244,6,)),"")</f>
        <v/>
      </c>
      <c r="E33" s="280"/>
      <c r="F33" s="281"/>
      <c r="G33" s="307">
        <f ca="1">IFERROR(SUMIFS('Detailed Budget'!$O$17:$O$36,'Detailed Budget'!$B$17:$B$36,B33,'Detailed Budget'!$I$17:$I$36,R33,'Detailed Budget'!$J$17:$J$36,S33),"")</f>
        <v>0</v>
      </c>
      <c r="H33" s="263">
        <f ca="1">IFERROR(SUMIFS('Detailed Budget'!$O$43:$O$66,'Detailed Budget'!$B$43:$B$66,B33,'Detailed Budget'!$I$43:$I$66,R33,'Detailed Budget'!$J$43:$J$66,S33),"")</f>
        <v>0</v>
      </c>
      <c r="I33" s="263">
        <f ca="1">IFERROR(SUMIFS('Detailed Budget'!$O$69:$O$92,'Detailed Budget'!$B$69:$B$92,B33,'Detailed Budget'!$I$69:$I$92,R33,'Detailed Budget'!$J$69:$J$92,S33),"")</f>
        <v>0</v>
      </c>
      <c r="J33" s="263">
        <f ca="1">IFERROR(SUMIFS('Detailed Budget'!$O$95:$O$118,'Detailed Budget'!$B$95:$B$118,B33,'Detailed Budget'!$I$95:$I$118,R33,'Detailed Budget'!$J$95:$J$118,S33),"")</f>
        <v>0</v>
      </c>
      <c r="K33" s="263">
        <f ca="1">IFERROR(SUMIFS('Detailed Budget'!$O$121:$O$144,'Detailed Budget'!$B$121:$B$144,B33,'Detailed Budget'!$I$121:$I$144,R33,'Detailed Budget'!$J$121:$J$144,S33),"")</f>
        <v>0</v>
      </c>
      <c r="L33" s="263">
        <f ca="1">IFERROR(SUMIFS('Detailed Budget'!$O$147:$O$170,'Detailed Budget'!$B$147:$B$170,B33,'Detailed Budget'!$I$147:$I$170,R33,'Detailed Budget'!$J$147:$J$170,S33),"")</f>
        <v>0</v>
      </c>
      <c r="M33" s="263">
        <f ca="1">IFERROR(SUMIFS('Detailed Budget'!$O$173:$O$196,'Detailed Budget'!$B$173:$B$196,B33,'Detailed Budget'!$I$173:$I$196,R33,'Detailed Budget'!$J$173:$J$196,S33),"")</f>
        <v>0</v>
      </c>
      <c r="N33" s="263">
        <f ca="1">IFERROR(SUMIFS('Detailed Budget'!$O$199:$O$222,'Detailed Budget'!$B$199:$B$222,B33,'Detailed Budget'!$I$199:$I$222,R33,'Detailed Budget'!$J$199:$J$222,S33),"")</f>
        <v>0</v>
      </c>
      <c r="O33" s="263">
        <f ca="1">IFERROR(SUMIFS('Detailed Budget'!$O$225:$O$244,'Detailed Budget'!$B$225:$B$244,B33,'Detailed Budget'!$I$225:$I$244,R33,'Detailed Budget'!$J$225:$J$244,S33),"")</f>
        <v>0</v>
      </c>
      <c r="P33" s="268">
        <f t="shared" ca="1" si="0"/>
        <v>0</v>
      </c>
      <c r="R33" s="303">
        <f>IF(ISBLANK('Summary '!G30),0,'Summary '!G30)</f>
        <v>0</v>
      </c>
      <c r="S33" s="281">
        <f>IF(ISBLANK('Summary '!H30),0,'Summary '!H30)</f>
        <v>0</v>
      </c>
    </row>
    <row r="34" spans="1:46" s="38" customFormat="1">
      <c r="B34" s="267" t="str">
        <f t="array" aca="1" ref="B34" ca="1">IFERROR(INDEX('Summary '!$B$16:$B$35,SMALL(IF('Summary '!$B$16:$B$35&gt;0,ROW('Summary '!$B$16:$B$35)-ROW('Summary '!B$16)+1),ROWS('Summary '!B$2:'Summary '!B17))),"")</f>
        <v/>
      </c>
      <c r="C34" s="267" t="str">
        <f t="array" aca="1" ref="C34" ca="1">IFERROR(INDEX('Summary '!$C$16:$C$35,SMALL(IF('Summary '!$C$16:$C$35&gt;0,ROW('Summary '!$C$16:$C$35)-ROW('Summary '!C$16)+1),ROWS('Summary '!C$2:'Summary '!C17))),"")</f>
        <v/>
      </c>
      <c r="D34" s="283" t="str">
        <f ca="1">IFERROR(IF(LEN(B34)&lt;1,"",VLOOKUP(B34,'Detailed Budget'!$B$17:$G$244,6,)),"")</f>
        <v/>
      </c>
      <c r="E34" s="280"/>
      <c r="F34" s="281"/>
      <c r="G34" s="307">
        <f ca="1">IFERROR(SUMIFS('Detailed Budget'!$O$17:$O$36,'Detailed Budget'!$B$17:$B$36,B34,'Detailed Budget'!$I$17:$I$36,R34,'Detailed Budget'!$J$17:$J$36,S34),"")</f>
        <v>0</v>
      </c>
      <c r="H34" s="263">
        <f ca="1">IFERROR(SUMIFS('Detailed Budget'!$O$43:$O$66,'Detailed Budget'!$B$43:$B$66,B34,'Detailed Budget'!$I$43:$I$66,R34,'Detailed Budget'!$J$43:$J$66,S34),"")</f>
        <v>0</v>
      </c>
      <c r="I34" s="263">
        <f ca="1">IFERROR(SUMIFS('Detailed Budget'!$O$69:$O$92,'Detailed Budget'!$B$69:$B$92,B34,'Detailed Budget'!$I$69:$I$92,R34,'Detailed Budget'!$J$69:$J$92,S34),"")</f>
        <v>0</v>
      </c>
      <c r="J34" s="263">
        <f ca="1">IFERROR(SUMIFS('Detailed Budget'!$O$95:$O$118,'Detailed Budget'!$B$95:$B$118,B34,'Detailed Budget'!$I$95:$I$118,R34,'Detailed Budget'!$J$95:$J$118,S34),"")</f>
        <v>0</v>
      </c>
      <c r="K34" s="263">
        <f ca="1">IFERROR(SUMIFS('Detailed Budget'!$O$121:$O$144,'Detailed Budget'!$B$121:$B$144,B34,'Detailed Budget'!$I$121:$I$144,R34,'Detailed Budget'!$J$121:$J$144,S34),"")</f>
        <v>0</v>
      </c>
      <c r="L34" s="263">
        <f ca="1">IFERROR(SUMIFS('Detailed Budget'!$O$147:$O$170,'Detailed Budget'!$B$147:$B$170,B34,'Detailed Budget'!$I$147:$I$170,R34,'Detailed Budget'!$J$147:$J$170,S34),"")</f>
        <v>0</v>
      </c>
      <c r="M34" s="263">
        <f ca="1">IFERROR(SUMIFS('Detailed Budget'!$O$173:$O$196,'Detailed Budget'!$B$173:$B$196,B34,'Detailed Budget'!$I$173:$I$196,R34,'Detailed Budget'!$J$173:$J$196,S34),"")</f>
        <v>0</v>
      </c>
      <c r="N34" s="263">
        <f ca="1">IFERROR(SUMIFS('Detailed Budget'!$O$199:$O$222,'Detailed Budget'!$B$199:$B$222,B34,'Detailed Budget'!$I$199:$I$222,R34,'Detailed Budget'!$J$199:$J$222,S34),"")</f>
        <v>0</v>
      </c>
      <c r="O34" s="263">
        <f ca="1">IFERROR(SUMIFS('Detailed Budget'!$O$225:$O$244,'Detailed Budget'!$B$225:$B$244,B34,'Detailed Budget'!$I$225:$I$244,R34,'Detailed Budget'!$J$225:$J$244,S34),"")</f>
        <v>0</v>
      </c>
      <c r="P34" s="268">
        <f t="shared" ca="1" si="0"/>
        <v>0</v>
      </c>
      <c r="R34" s="303">
        <f>IF(ISBLANK('Summary '!G31),0,'Summary '!G31)</f>
        <v>0</v>
      </c>
      <c r="S34" s="281">
        <f>IF(ISBLANK('Summary '!H31),0,'Summary '!H31)</f>
        <v>0</v>
      </c>
    </row>
    <row r="35" spans="1:46" s="38" customFormat="1">
      <c r="B35" s="267" t="str">
        <f t="array" aca="1" ref="B35" ca="1">IFERROR(INDEX('Summary '!$B$16:$B$35,SMALL(IF('Summary '!$B$16:$B$35&gt;0,ROW('Summary '!$B$16:$B$35)-ROW('Summary '!B$16)+1),ROWS('Summary '!B$2:'Summary '!B18))),"")</f>
        <v/>
      </c>
      <c r="C35" s="267" t="str">
        <f t="array" aca="1" ref="C35" ca="1">IFERROR(INDEX('Summary '!$C$16:$C$35,SMALL(IF('Summary '!$C$16:$C$35&gt;0,ROW('Summary '!$C$16:$C$35)-ROW('Summary '!C$16)+1),ROWS('Summary '!C$2:'Summary '!C18))),"")</f>
        <v/>
      </c>
      <c r="D35" s="283" t="str">
        <f ca="1">IFERROR(IF(LEN(B35)&lt;1,"",VLOOKUP(B35,'Detailed Budget'!$B$17:$G$244,6,)),"")</f>
        <v/>
      </c>
      <c r="E35" s="280"/>
      <c r="F35" s="281"/>
      <c r="G35" s="307">
        <f ca="1">IFERROR(SUMIFS('Detailed Budget'!$O$17:$O$36,'Detailed Budget'!$B$17:$B$36,B35,'Detailed Budget'!$I$17:$I$36,R35,'Detailed Budget'!$J$17:$J$36,S35),"")</f>
        <v>0</v>
      </c>
      <c r="H35" s="263">
        <f ca="1">IFERROR(SUMIFS('Detailed Budget'!$O$43:$O$66,'Detailed Budget'!$B$43:$B$66,B35,'Detailed Budget'!$I$43:$I$66,R35,'Detailed Budget'!$J$43:$J$66,S35),"")</f>
        <v>0</v>
      </c>
      <c r="I35" s="263">
        <f ca="1">IFERROR(SUMIFS('Detailed Budget'!$O$69:$O$92,'Detailed Budget'!$B$69:$B$92,B35,'Detailed Budget'!$I$69:$I$92,R35,'Detailed Budget'!$J$69:$J$92,S35),"")</f>
        <v>0</v>
      </c>
      <c r="J35" s="263">
        <f ca="1">IFERROR(SUMIFS('Detailed Budget'!$O$95:$O$118,'Detailed Budget'!$B$95:$B$118,B35,'Detailed Budget'!$I$95:$I$118,R35,'Detailed Budget'!$J$95:$J$118,S35),"")</f>
        <v>0</v>
      </c>
      <c r="K35" s="263">
        <f ca="1">IFERROR(SUMIFS('Detailed Budget'!$O$121:$O$144,'Detailed Budget'!$B$121:$B$144,B35,'Detailed Budget'!$I$121:$I$144,R35,'Detailed Budget'!$J$121:$J$144,S35),"")</f>
        <v>0</v>
      </c>
      <c r="L35" s="263">
        <f ca="1">IFERROR(SUMIFS('Detailed Budget'!$O$147:$O$170,'Detailed Budget'!$B$147:$B$170,B35,'Detailed Budget'!$I$147:$I$170,R35,'Detailed Budget'!$J$147:$J$170,S35),"")</f>
        <v>0</v>
      </c>
      <c r="M35" s="263">
        <f ca="1">IFERROR(SUMIFS('Detailed Budget'!$O$173:$O$196,'Detailed Budget'!$B$173:$B$196,B35,'Detailed Budget'!$I$173:$I$196,R35,'Detailed Budget'!$J$173:$J$196,S35),"")</f>
        <v>0</v>
      </c>
      <c r="N35" s="263">
        <f ca="1">IFERROR(SUMIFS('Detailed Budget'!$O$199:$O$222,'Detailed Budget'!$B$199:$B$222,B35,'Detailed Budget'!$I$199:$I$222,R35,'Detailed Budget'!$J$199:$J$222,S35),"")</f>
        <v>0</v>
      </c>
      <c r="O35" s="263">
        <f ca="1">IFERROR(SUMIFS('Detailed Budget'!$O$225:$O$244,'Detailed Budget'!$B$225:$B$244,B35,'Detailed Budget'!$I$225:$I$244,R35,'Detailed Budget'!$J$225:$J$244,S35),"")</f>
        <v>0</v>
      </c>
      <c r="P35" s="268">
        <f t="shared" ca="1" si="0"/>
        <v>0</v>
      </c>
      <c r="R35" s="303">
        <f>IF(ISBLANK('Summary '!G32),0,'Summary '!G32)</f>
        <v>0</v>
      </c>
      <c r="S35" s="281">
        <f>IF(ISBLANK('Summary '!H32),0,'Summary '!H32)</f>
        <v>0</v>
      </c>
    </row>
    <row r="36" spans="1:46" s="38" customFormat="1">
      <c r="B36" s="267" t="str">
        <f t="array" aca="1" ref="B36" ca="1">IFERROR(INDEX('Summary '!$B$16:$B$35,SMALL(IF('Summary '!$B$16:$B$35&gt;0,ROW('Summary '!$B$16:$B$35)-ROW('Summary '!B$16)+1),ROWS('Summary '!B$2:'Summary '!B19))),"")</f>
        <v/>
      </c>
      <c r="C36" s="267" t="str">
        <f t="array" aca="1" ref="C36" ca="1">IFERROR(INDEX('Summary '!$C$16:$C$35,SMALL(IF('Summary '!$C$16:$C$35&gt;0,ROW('Summary '!$C$16:$C$35)-ROW('Summary '!C$16)+1),ROWS('Summary '!C$2:'Summary '!C19))),"")</f>
        <v/>
      </c>
      <c r="D36" s="283" t="str">
        <f ca="1">IFERROR(IF(LEN(B36)&lt;1,"",VLOOKUP(B36,'Detailed Budget'!$B$17:$G$244,6,)),"")</f>
        <v/>
      </c>
      <c r="E36" s="280"/>
      <c r="F36" s="281"/>
      <c r="G36" s="307">
        <f ca="1">IFERROR(SUMIFS('Detailed Budget'!$O$17:$O$36,'Detailed Budget'!$B$17:$B$36,B36,'Detailed Budget'!$I$17:$I$36,R36,'Detailed Budget'!$J$17:$J$36,S36),"")</f>
        <v>0</v>
      </c>
      <c r="H36" s="263">
        <f ca="1">IFERROR(SUMIFS('Detailed Budget'!$O$43:$O$66,'Detailed Budget'!$B$43:$B$66,B36,'Detailed Budget'!$I$43:$I$66,R36,'Detailed Budget'!$J$43:$J$66,S36),"")</f>
        <v>0</v>
      </c>
      <c r="I36" s="263">
        <f ca="1">IFERROR(SUMIFS('Detailed Budget'!$O$69:$O$92,'Detailed Budget'!$B$69:$B$92,B36,'Detailed Budget'!$I$69:$I$92,R36,'Detailed Budget'!$J$69:$J$92,S36),"")</f>
        <v>0</v>
      </c>
      <c r="J36" s="263">
        <f ca="1">IFERROR(SUMIFS('Detailed Budget'!$O$95:$O$118,'Detailed Budget'!$B$95:$B$118,B36,'Detailed Budget'!$I$95:$I$118,R36,'Detailed Budget'!$J$95:$J$118,S36),"")</f>
        <v>0</v>
      </c>
      <c r="K36" s="263">
        <f ca="1">IFERROR(SUMIFS('Detailed Budget'!$O$121:$O$144,'Detailed Budget'!$B$121:$B$144,B36,'Detailed Budget'!$I$121:$I$144,R36,'Detailed Budget'!$J$121:$J$144,S36),"")</f>
        <v>0</v>
      </c>
      <c r="L36" s="263">
        <f ca="1">IFERROR(SUMIFS('Detailed Budget'!$O$147:$O$170,'Detailed Budget'!$B$147:$B$170,B36,'Detailed Budget'!$I$147:$I$170,R36,'Detailed Budget'!$J$147:$J$170,S36),"")</f>
        <v>0</v>
      </c>
      <c r="M36" s="263">
        <f ca="1">IFERROR(SUMIFS('Detailed Budget'!$O$173:$O$196,'Detailed Budget'!$B$173:$B$196,B36,'Detailed Budget'!$I$173:$I$196,R36,'Detailed Budget'!$J$173:$J$196,S36),"")</f>
        <v>0</v>
      </c>
      <c r="N36" s="263">
        <f ca="1">IFERROR(SUMIFS('Detailed Budget'!$O$199:$O$222,'Detailed Budget'!$B$199:$B$222,B36,'Detailed Budget'!$I$199:$I$222,R36,'Detailed Budget'!$J$199:$J$222,S36),"")</f>
        <v>0</v>
      </c>
      <c r="O36" s="263">
        <f ca="1">IFERROR(SUMIFS('Detailed Budget'!$O$225:$O$244,'Detailed Budget'!$B$225:$B$244,B36,'Detailed Budget'!$I$225:$I$244,R36,'Detailed Budget'!$J$225:$J$244,S36),"")</f>
        <v>0</v>
      </c>
      <c r="P36" s="268">
        <f t="shared" ca="1" si="0"/>
        <v>0</v>
      </c>
      <c r="R36" s="303">
        <f>IF(ISBLANK('Summary '!G33),0,'Summary '!G33)</f>
        <v>0</v>
      </c>
      <c r="S36" s="281">
        <f>IF(ISBLANK('Summary '!H33),0,'Summary '!H33)</f>
        <v>0</v>
      </c>
    </row>
    <row r="37" spans="1:46" s="38" customFormat="1">
      <c r="B37" s="267" t="str">
        <f t="array" aca="1" ref="B37" ca="1">IFERROR(INDEX('Summary '!$B$16:$B$35,SMALL(IF('Summary '!$B$16:$B$35&gt;0,ROW('Summary '!$B$16:$B$35)-ROW('Summary '!B$16)+1),ROWS('Summary '!B$2:'Summary '!B20))),"")</f>
        <v/>
      </c>
      <c r="C37" s="267" t="str">
        <f t="array" aca="1" ref="C37" ca="1">IFERROR(INDEX('Summary '!$C$16:$C$35,SMALL(IF('Summary '!$C$16:$C$35&gt;0,ROW('Summary '!$C$16:$C$35)-ROW('Summary '!C$16)+1),ROWS('Summary '!C$2:'Summary '!C20))),"")</f>
        <v/>
      </c>
      <c r="D37" s="283" t="str">
        <f ca="1">IFERROR(IF(LEN(B37)&lt;1,"",VLOOKUP(B37,'Detailed Budget'!$B$17:$G$244,6,)),"")</f>
        <v/>
      </c>
      <c r="E37" s="280"/>
      <c r="F37" s="281"/>
      <c r="G37" s="307">
        <f ca="1">IFERROR(SUMIFS('Detailed Budget'!$O$17:$O$36,'Detailed Budget'!$B$17:$B$36,B37,'Detailed Budget'!$I$17:$I$36,R37,'Detailed Budget'!$J$17:$J$36,S37),"")</f>
        <v>0</v>
      </c>
      <c r="H37" s="263">
        <f ca="1">IFERROR(SUMIFS('Detailed Budget'!$O$43:$O$66,'Detailed Budget'!$B$43:$B$66,B37,'Detailed Budget'!$I$43:$I$66,R37,'Detailed Budget'!$J$43:$J$66,S37),"")</f>
        <v>0</v>
      </c>
      <c r="I37" s="263">
        <f ca="1">IFERROR(SUMIFS('Detailed Budget'!$O$69:$O$92,'Detailed Budget'!$B$69:$B$92,B37,'Detailed Budget'!$I$69:$I$92,R37,'Detailed Budget'!$J$69:$J$92,S37),"")</f>
        <v>0</v>
      </c>
      <c r="J37" s="263">
        <f ca="1">IFERROR(SUMIFS('Detailed Budget'!$O$95:$O$118,'Detailed Budget'!$B$95:$B$118,B37,'Detailed Budget'!$I$95:$I$118,R37,'Detailed Budget'!$J$95:$J$118,S37),"")</f>
        <v>0</v>
      </c>
      <c r="K37" s="263">
        <f ca="1">IFERROR(SUMIFS('Detailed Budget'!$O$121:$O$144,'Detailed Budget'!$B$121:$B$144,B37,'Detailed Budget'!$I$121:$I$144,R37,'Detailed Budget'!$J$121:$J$144,S37),"")</f>
        <v>0</v>
      </c>
      <c r="L37" s="263">
        <f ca="1">IFERROR(SUMIFS('Detailed Budget'!$O$147:$O$170,'Detailed Budget'!$B$147:$B$170,B37,'Detailed Budget'!$I$147:$I$170,R37,'Detailed Budget'!$J$147:$J$170,S37),"")</f>
        <v>0</v>
      </c>
      <c r="M37" s="263">
        <f ca="1">IFERROR(SUMIFS('Detailed Budget'!$O$173:$O$196,'Detailed Budget'!$B$173:$B$196,B37,'Detailed Budget'!$I$173:$I$196,R37,'Detailed Budget'!$J$173:$J$196,S37),"")</f>
        <v>0</v>
      </c>
      <c r="N37" s="263">
        <f ca="1">IFERROR(SUMIFS('Detailed Budget'!$O$199:$O$222,'Detailed Budget'!$B$199:$B$222,B37,'Detailed Budget'!$I$199:$I$222,R37,'Detailed Budget'!$J$199:$J$222,S37),"")</f>
        <v>0</v>
      </c>
      <c r="O37" s="263">
        <f ca="1">IFERROR(SUMIFS('Detailed Budget'!$O$225:$O$244,'Detailed Budget'!$B$225:$B$244,B37,'Detailed Budget'!$I$225:$I$244,R37,'Detailed Budget'!$J$225:$J$244,S37),"")</f>
        <v>0</v>
      </c>
      <c r="P37" s="268">
        <f t="shared" ca="1" si="0"/>
        <v>0</v>
      </c>
      <c r="R37" s="303">
        <f>IF(ISBLANK('Summary '!G34),0,'Summary '!G34)</f>
        <v>0</v>
      </c>
      <c r="S37" s="281">
        <f>IF(ISBLANK('Summary '!H34),0,'Summary '!H34)</f>
        <v>0</v>
      </c>
    </row>
    <row r="38" spans="1:46" s="38" customFormat="1">
      <c r="B38" s="267" t="str">
        <f t="array" aca="1" ref="B38" ca="1">IFERROR(INDEX('Summary '!$B$16:$B$35,SMALL(IF('Summary '!$B$16:$B$35&gt;0,ROW('Summary '!$B$16:$B$35)-ROW('Summary '!B$16)+1),ROWS('Summary '!B$2:'Summary '!B21))),"")</f>
        <v/>
      </c>
      <c r="C38" s="267" t="str">
        <f t="array" aca="1" ref="C38" ca="1">IFERROR(INDEX('Summary '!$C$16:$C$35,SMALL(IF('Summary '!$C$16:$C$35&gt;0,ROW('Summary '!$C$16:$C$35)-ROW('Summary '!C$16)+1),ROWS('Summary '!C$2:'Summary '!C21))),"")</f>
        <v/>
      </c>
      <c r="D38" s="283" t="str">
        <f ca="1">IFERROR(IF(LEN(B38)&lt;1,"",VLOOKUP(B38,'Detailed Budget'!$B$17:$G$244,6,)),"")</f>
        <v/>
      </c>
      <c r="E38" s="280"/>
      <c r="F38" s="281"/>
      <c r="G38" s="307">
        <f ca="1">IFERROR(SUMIFS('Detailed Budget'!$O$17:$O$36,'Detailed Budget'!$B$17:$B$36,B38,'Detailed Budget'!$I$17:$I$36,R38,'Detailed Budget'!$J$17:$J$36,S38),"")</f>
        <v>0</v>
      </c>
      <c r="H38" s="263">
        <f ca="1">IFERROR(SUMIFS('Detailed Budget'!$O$43:$O$66,'Detailed Budget'!$B$43:$B$66,B38,'Detailed Budget'!$I$43:$I$66,R38,'Detailed Budget'!$J$43:$J$66,S38),"")</f>
        <v>0</v>
      </c>
      <c r="I38" s="263">
        <f ca="1">IFERROR(SUMIFS('Detailed Budget'!$O$69:$O$92,'Detailed Budget'!$B$69:$B$92,B38,'Detailed Budget'!$I$69:$I$92,R38,'Detailed Budget'!$J$69:$J$92,S38),"")</f>
        <v>0</v>
      </c>
      <c r="J38" s="263">
        <f ca="1">IFERROR(SUMIFS('Detailed Budget'!$O$95:$O$118,'Detailed Budget'!$B$95:$B$118,B38,'Detailed Budget'!$I$95:$I$118,R38,'Detailed Budget'!$J$95:$J$118,S38),"")</f>
        <v>0</v>
      </c>
      <c r="K38" s="263">
        <f ca="1">IFERROR(SUMIFS('Detailed Budget'!$O$121:$O$144,'Detailed Budget'!$B$121:$B$144,B38,'Detailed Budget'!$I$121:$I$144,R38,'Detailed Budget'!$J$121:$J$144,S38),"")</f>
        <v>0</v>
      </c>
      <c r="L38" s="263">
        <f ca="1">IFERROR(SUMIFS('Detailed Budget'!$O$147:$O$170,'Detailed Budget'!$B$147:$B$170,B38,'Detailed Budget'!$I$147:$I$170,R38,'Detailed Budget'!$J$147:$J$170,S38),"")</f>
        <v>0</v>
      </c>
      <c r="M38" s="263">
        <f ca="1">IFERROR(SUMIFS('Detailed Budget'!$O$173:$O$196,'Detailed Budget'!$B$173:$B$196,B38,'Detailed Budget'!$I$173:$I$196,R38,'Detailed Budget'!$J$173:$J$196,S38),"")</f>
        <v>0</v>
      </c>
      <c r="N38" s="263">
        <f ca="1">IFERROR(SUMIFS('Detailed Budget'!$O$199:$O$222,'Detailed Budget'!$B$199:$B$222,B38,'Detailed Budget'!$I$199:$I$222,R38,'Detailed Budget'!$J$199:$J$222,S38),"")</f>
        <v>0</v>
      </c>
      <c r="O38" s="263">
        <f ca="1">IFERROR(SUMIFS('Detailed Budget'!$O$225:$O$244,'Detailed Budget'!$B$225:$B$244,B38,'Detailed Budget'!$I$225:$I$244,R38,'Detailed Budget'!$J$225:$J$244,S38),"")</f>
        <v>0</v>
      </c>
      <c r="P38" s="268">
        <f t="shared" ca="1" si="0"/>
        <v>0</v>
      </c>
      <c r="R38" s="303">
        <f>IF(ISBLANK('Summary '!G35),0,'Summary '!G35)</f>
        <v>0</v>
      </c>
      <c r="S38" s="281">
        <f>IF(ISBLANK('Summary '!H35),0,'Summary '!H35)</f>
        <v>0</v>
      </c>
    </row>
    <row r="39" spans="1:46" s="38" customFormat="1">
      <c r="B39" s="269" t="s">
        <v>142</v>
      </c>
      <c r="C39" s="270"/>
      <c r="D39" s="270"/>
      <c r="E39" s="270"/>
      <c r="F39" s="270"/>
      <c r="G39" s="271">
        <f ca="1">ROUND(SUM(G19:G38),4)</f>
        <v>0</v>
      </c>
      <c r="H39" s="271">
        <f t="shared" ref="H39:P39" ca="1" si="1">ROUND(SUM(H19:H38),4)</f>
        <v>0</v>
      </c>
      <c r="I39" s="271">
        <f t="shared" ca="1" si="1"/>
        <v>0</v>
      </c>
      <c r="J39" s="271">
        <f t="shared" ca="1" si="1"/>
        <v>0</v>
      </c>
      <c r="K39" s="271">
        <f t="shared" ca="1" si="1"/>
        <v>0</v>
      </c>
      <c r="L39" s="271">
        <f t="shared" ca="1" si="1"/>
        <v>0</v>
      </c>
      <c r="M39" s="271">
        <f t="shared" ca="1" si="1"/>
        <v>0</v>
      </c>
      <c r="N39" s="271">
        <f t="shared" ca="1" si="1"/>
        <v>0</v>
      </c>
      <c r="O39" s="271">
        <f t="shared" ca="1" si="1"/>
        <v>0</v>
      </c>
      <c r="P39" s="271">
        <f t="shared" ca="1" si="1"/>
        <v>0</v>
      </c>
      <c r="R39" s="270"/>
      <c r="S39" s="270"/>
    </row>
    <row r="40" spans="1:46" s="38" customFormat="1" hidden="1">
      <c r="B40" s="272" t="s">
        <v>143</v>
      </c>
      <c r="C40" s="273"/>
      <c r="D40" s="273"/>
      <c r="G40" s="274">
        <f ca="1">COUNTIF('Detailed Budget'!$G$17:$G$36,'Reference worksheet Do NOT edit'!R40)</f>
        <v>0</v>
      </c>
      <c r="H40" s="274">
        <f ca="1">COUNTIF('Detailed Budget'!$G$43:$G$62,'Reference worksheet Do NOT edit'!R40)</f>
        <v>0</v>
      </c>
      <c r="I40" s="274">
        <f ca="1">COUNTIF('Detailed Budget'!$G$69:$G$88,'Reference worksheet Do NOT edit'!R40)</f>
        <v>0</v>
      </c>
      <c r="J40" s="274">
        <f ca="1">COUNTIF('Detailed Budget'!$G$95:$G$114,'Reference worksheet Do NOT edit'!R40)</f>
        <v>0</v>
      </c>
      <c r="K40" s="274">
        <f ca="1">COUNTIF('Detailed Budget'!$G$121:$G$140,'Reference worksheet Do NOT edit'!R40)</f>
        <v>0</v>
      </c>
      <c r="L40" s="274">
        <f ca="1">COUNTIF('Detailed Budget'!$G$147:$G$166,'Reference worksheet Do NOT edit'!R40)</f>
        <v>0</v>
      </c>
      <c r="M40" s="274">
        <f ca="1">SUMIF('Detailed Budget'!$G$173:$G$192,'Reference worksheet Do NOT edit'!R40,'Detailed Budget'!$H$173:$H$192)</f>
        <v>0</v>
      </c>
      <c r="N40" s="274">
        <f ca="1">SUMIF('Detailed Budget'!$G$199:$G$218,'Reference worksheet Do NOT edit'!R40,'Detailed Budget'!$H$199:$H$218)</f>
        <v>0</v>
      </c>
      <c r="O40" s="274">
        <f ca="1">SUMIF('Detailed Budget'!$G$225:$G$244,'Reference worksheet Do NOT edit'!R40,'Detailed Budget'!$H$225:$H$244)</f>
        <v>0</v>
      </c>
      <c r="P40" s="274">
        <f>IF('Summary '!$J$3='Reference worksheet Do NOT edit'!$R40,SUM('Summary '!R$16:R$35),0)</f>
        <v>0</v>
      </c>
      <c r="R40" s="274" t="str">
        <f>N4</f>
        <v>Cluster</v>
      </c>
      <c r="S40" s="274"/>
    </row>
    <row r="41" spans="1:46" s="38" customFormat="1" hidden="1">
      <c r="B41" s="275"/>
      <c r="C41" s="273"/>
      <c r="D41" s="273"/>
      <c r="G41" s="274">
        <f ca="1">COUNTIF('Detailed Budget'!$G$17:$G$36,'Reference worksheet Do NOT edit'!R41)</f>
        <v>0</v>
      </c>
      <c r="H41" s="274">
        <f ca="1">COUNTIF('Detailed Budget'!$G$43:$G$62,'Reference worksheet Do NOT edit'!R41)</f>
        <v>0</v>
      </c>
      <c r="I41" s="274">
        <f ca="1">COUNTIF('Detailed Budget'!$G$69:$G$88,'Reference worksheet Do NOT edit'!R41)</f>
        <v>0</v>
      </c>
      <c r="J41" s="274">
        <f ca="1">COUNTIF('Detailed Budget'!$G$95:$G$114,'Reference worksheet Do NOT edit'!R41)</f>
        <v>0</v>
      </c>
      <c r="K41" s="274">
        <f ca="1">COUNTIF('Detailed Budget'!$G$121:$G$140,'Reference worksheet Do NOT edit'!R41)</f>
        <v>0</v>
      </c>
      <c r="L41" s="274">
        <f ca="1">COUNTIF('Detailed Budget'!$G$147:$G$166,'Reference worksheet Do NOT edit'!R41)</f>
        <v>0</v>
      </c>
      <c r="M41" s="274">
        <f ca="1">SUMIF('Detailed Budget'!$G$173:$G$192,'Reference worksheet Do NOT edit'!R41,'Detailed Budget'!$H$173:$H$192)</f>
        <v>0</v>
      </c>
      <c r="N41" s="274">
        <f ca="1">SUMIF('Detailed Budget'!$G$199:$G$218,'Reference worksheet Do NOT edit'!R41,'Detailed Budget'!$H$199:$H$218)</f>
        <v>0</v>
      </c>
      <c r="O41" s="274">
        <f ca="1">SUMIF('Detailed Budget'!$G$225:$G$244,'Reference worksheet Do NOT edit'!R41,'Detailed Budget'!$H$225:$H$244)</f>
        <v>0</v>
      </c>
      <c r="P41" s="274">
        <f>IF('Summary '!$J$3='Reference worksheet Do NOT edit'!$R41,SUM('Summary '!R$16:R$35),0)</f>
        <v>0</v>
      </c>
      <c r="R41" s="274" t="str">
        <f>N5</f>
        <v>Standard</v>
      </c>
      <c r="S41" s="274"/>
    </row>
    <row r="42" spans="1:46" s="38" customFormat="1" hidden="1">
      <c r="B42" s="275"/>
      <c r="C42" s="273"/>
      <c r="D42" s="273"/>
      <c r="G42" s="274">
        <f ca="1">COUNTIF('Detailed Budget'!$G$17:$G$36,'Reference worksheet Do NOT edit'!R42)</f>
        <v>0</v>
      </c>
      <c r="H42" s="274">
        <f ca="1">COUNTIF('Detailed Budget'!$G$43:$G$62,'Reference worksheet Do NOT edit'!R42)</f>
        <v>0</v>
      </c>
      <c r="I42" s="274">
        <f ca="1">COUNTIF('Detailed Budget'!$G$69:$G$88,'Reference worksheet Do NOT edit'!R42)</f>
        <v>0</v>
      </c>
      <c r="J42" s="274">
        <f ca="1">COUNTIF('Detailed Budget'!$G$95:$G$114,'Reference worksheet Do NOT edit'!R42)</f>
        <v>0</v>
      </c>
      <c r="K42" s="274">
        <f ca="1">COUNTIF('Detailed Budget'!$G$121:$G$140,'Reference worksheet Do NOT edit'!R42)</f>
        <v>0</v>
      </c>
      <c r="L42" s="274">
        <f ca="1">COUNTIF('Detailed Budget'!$G$147:$G$166,'Reference worksheet Do NOT edit'!R42)</f>
        <v>0</v>
      </c>
      <c r="M42" s="274">
        <f ca="1">SUMIF('Detailed Budget'!$G$173:$G$192,'Reference worksheet Do NOT edit'!R42,'Detailed Budget'!$H$173:$H$192)</f>
        <v>0</v>
      </c>
      <c r="N42" s="274">
        <f ca="1">SUMIF('Detailed Budget'!$G$199:$G$218,'Reference worksheet Do NOT edit'!R42,'Detailed Budget'!$H$199:$H$218)</f>
        <v>0</v>
      </c>
      <c r="O42" s="274">
        <f ca="1">SUMIF('Detailed Budget'!$G$225:$G$244,'Reference worksheet Do NOT edit'!R42,'Detailed Budget'!$H$225:$H$244)</f>
        <v>0</v>
      </c>
      <c r="P42" s="274">
        <f>IF('Summary '!$J$3='Reference worksheet Do NOT edit'!$R42,SUM('Summary '!R$16:R$35),0)</f>
        <v>0</v>
      </c>
      <c r="R42" s="274">
        <f>M8</f>
        <v>0</v>
      </c>
      <c r="S42" s="274"/>
    </row>
    <row r="43" spans="1:46" s="38" customFormat="1" hidden="1">
      <c r="B43" s="275"/>
      <c r="C43" s="273"/>
      <c r="D43" s="273"/>
      <c r="G43" s="274">
        <f>SUM('Detailed Budget'!$S$17:$S$36)</f>
        <v>0</v>
      </c>
      <c r="H43" s="274">
        <f>SUM('Detailed Budget'!$S$43:$S$62)</f>
        <v>0</v>
      </c>
      <c r="I43" s="274">
        <f>SUM('Detailed Budget'!$S$69:$S$88)</f>
        <v>0</v>
      </c>
      <c r="J43" s="274">
        <f>SUM('Detailed Budget'!$S$95:$S$114)</f>
        <v>0</v>
      </c>
      <c r="K43" s="274">
        <f>SUM('Detailed Budget'!$S$121:$S$140)</f>
        <v>0</v>
      </c>
      <c r="L43" s="274">
        <f>SUM('Detailed Budget'!$S$147:$S$166)</f>
        <v>0</v>
      </c>
      <c r="M43" s="274">
        <f>SUM('Detailed Budget'!$S$173:$S$192)</f>
        <v>0</v>
      </c>
      <c r="N43" s="274">
        <f>SUM('Detailed Budget'!$S$199:$S$218)</f>
        <v>0</v>
      </c>
      <c r="O43" s="274">
        <f>SUM('Detailed Budget'!$S$225:$S$244)</f>
        <v>0</v>
      </c>
      <c r="P43" s="274">
        <f>SUM(G43:O43)</f>
        <v>0</v>
      </c>
      <c r="R43" s="274" t="s">
        <v>144</v>
      </c>
      <c r="S43" s="274"/>
    </row>
    <row r="44" spans="1:46" s="38" customFormat="1">
      <c r="B44" s="276" t="s">
        <v>145</v>
      </c>
      <c r="C44" s="277"/>
      <c r="D44" s="277"/>
      <c r="E44" s="277"/>
      <c r="F44" s="277"/>
      <c r="G44" s="278">
        <f ca="1">'Detailed Budget'!$Q37-'Reference worksheet Do NOT edit'!G39</f>
        <v>0</v>
      </c>
      <c r="H44" s="278">
        <f ca="1">'Detailed Budget'!$Q63-'Reference worksheet Do NOT edit'!H39</f>
        <v>0</v>
      </c>
      <c r="I44" s="278">
        <f ca="1">'Detailed Budget'!$Q89-'Reference worksheet Do NOT edit'!I39</f>
        <v>0</v>
      </c>
      <c r="J44" s="278">
        <f ca="1">'Detailed Budget'!$Q115-'Reference worksheet Do NOT edit'!J39</f>
        <v>0</v>
      </c>
      <c r="K44" s="278">
        <f ca="1">'Detailed Budget'!$Q141-'Reference worksheet Do NOT edit'!K39</f>
        <v>0</v>
      </c>
      <c r="L44" s="278">
        <f ca="1">'Detailed Budget'!$Q167-'Reference worksheet Do NOT edit'!L39</f>
        <v>0</v>
      </c>
      <c r="M44" s="278">
        <f ca="1">'Detailed Budget'!$Q193-'Reference worksheet Do NOT edit'!M39</f>
        <v>0</v>
      </c>
      <c r="N44" s="278">
        <f ca="1">'Detailed Budget'!$Q219-'Reference worksheet Do NOT edit'!N39</f>
        <v>0</v>
      </c>
      <c r="O44" s="278">
        <f ca="1">'Detailed Budget'!$Q245-'Reference worksheet Do NOT edit'!O39</f>
        <v>0</v>
      </c>
      <c r="P44" s="279">
        <f ca="1">SUM(G44:O44)</f>
        <v>0</v>
      </c>
      <c r="Q44" s="39"/>
      <c r="R44" s="277"/>
      <c r="S44" s="277"/>
    </row>
    <row r="45" spans="1:46" s="38" customFormat="1"/>
    <row r="46" spans="1:46">
      <c r="A46" s="38"/>
      <c r="B46" s="191" t="s">
        <v>146</v>
      </c>
      <c r="C46" s="205"/>
      <c r="D46" s="205"/>
      <c r="E46" s="205"/>
      <c r="F46" s="205"/>
      <c r="G46" s="206" t="str">
        <f>G17</f>
        <v xml:space="preserve">Year 1 </v>
      </c>
      <c r="H46" s="190"/>
      <c r="I46" s="193"/>
      <c r="J46" s="191" t="str">
        <f>J17</f>
        <v xml:space="preserve">Year 2 </v>
      </c>
      <c r="K46" s="190"/>
      <c r="L46" s="193"/>
      <c r="M46" s="191" t="str">
        <f>M17</f>
        <v>Future</v>
      </c>
      <c r="N46" s="190"/>
      <c r="O46" s="193"/>
      <c r="P46" s="201" t="s">
        <v>147</v>
      </c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16"/>
      <c r="AR46" s="16"/>
      <c r="AS46" s="16"/>
      <c r="AT46" s="16"/>
    </row>
    <row r="47" spans="1:46" ht="30">
      <c r="A47" s="38"/>
      <c r="B47" s="469" t="s">
        <v>54</v>
      </c>
      <c r="C47" s="470"/>
      <c r="D47" s="470"/>
      <c r="E47" s="471"/>
      <c r="F47" s="323"/>
      <c r="G47" s="203" t="str">
        <f>G18</f>
        <v>Term 1: May - Aug 2021</v>
      </c>
      <c r="H47" s="203" t="str">
        <f>H18</f>
        <v>Term 2: Sep - Dec 2021</v>
      </c>
      <c r="I47" s="203" t="str">
        <f>I18</f>
        <v>Term 3: Jan - Apr 2022</v>
      </c>
      <c r="J47" s="203" t="str">
        <f>J18</f>
        <v>Term 4: May - Aug 2022</v>
      </c>
      <c r="K47" s="203" t="str">
        <f>K18</f>
        <v>Term 5: Sep - Dec 2022</v>
      </c>
      <c r="L47" s="203" t="str">
        <f>L18</f>
        <v>Term 6: Jan - Apr 2023</v>
      </c>
      <c r="M47" s="203" t="str">
        <f>M18</f>
        <v>Year 3</v>
      </c>
      <c r="N47" s="203" t="str">
        <f>N18</f>
        <v>Year 4</v>
      </c>
      <c r="O47" s="203" t="str">
        <f>O18</f>
        <v>Year 5</v>
      </c>
      <c r="P47" s="204" t="s">
        <v>100</v>
      </c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16"/>
      <c r="AR47" s="16"/>
      <c r="AS47" s="16"/>
      <c r="AT47" s="16"/>
    </row>
    <row r="48" spans="1:46" s="38" customFormat="1">
      <c r="B48" s="283" t="str">
        <f t="array" ref="B48">IFERROR(INDEX($C$19:$C$38,MATCH(0,COUNTIF($B$47:B47,$C$19:$C$38),0)),"")</f>
        <v/>
      </c>
      <c r="C48" s="280"/>
      <c r="D48" s="280"/>
      <c r="E48" s="281"/>
      <c r="F48" s="281"/>
      <c r="G48" s="263">
        <f ca="1">SUMIF('Detailed Budget'!$C$17:$C$36,'Reference worksheet Do NOT edit'!B48,'Detailed Budget'!$P$17:$P$36)</f>
        <v>0</v>
      </c>
      <c r="H48" s="263">
        <f ca="1">SUMIF('Detailed Budget'!$C$43:$C$62,'Reference worksheet Do NOT edit'!B48,'Detailed Budget'!$P$43:$P$62)</f>
        <v>0</v>
      </c>
      <c r="I48" s="263">
        <f ca="1">SUMIF('Detailed Budget'!$C$69:$C$88,'Reference worksheet Do NOT edit'!B48,'Detailed Budget'!$P$69:$P$88)</f>
        <v>0</v>
      </c>
      <c r="J48" s="263">
        <f ca="1">SUMIF('Detailed Budget'!$C$95:$C$114,'Reference worksheet Do NOT edit'!B48,'Detailed Budget'!$P$95:$P$114)</f>
        <v>0</v>
      </c>
      <c r="K48" s="263">
        <f ca="1">SUMIF('Detailed Budget'!$C$121:$C$140,'Reference worksheet Do NOT edit'!B48,'Detailed Budget'!$P$121:$P$140)</f>
        <v>0</v>
      </c>
      <c r="L48" s="263">
        <f ca="1">SUMIF('Detailed Budget'!$C$147:$C$166,'Reference worksheet Do NOT edit'!B48,'Detailed Budget'!$P$147:$P$166)</f>
        <v>0</v>
      </c>
      <c r="M48" s="263">
        <f ca="1">SUMIF('Detailed Budget'!$C$173:$C$192,'Reference worksheet Do NOT edit'!B48,'Detailed Budget'!$P$173:$P$192)</f>
        <v>0</v>
      </c>
      <c r="N48" s="263">
        <f ca="1">SUMIF('Detailed Budget'!$C$199:$C$218,'Reference worksheet Do NOT edit'!B48,'Detailed Budget'!$P$199:$P$218)</f>
        <v>0</v>
      </c>
      <c r="O48" s="263">
        <f ca="1">SUMIF('Detailed Budget'!$C$225:$C$244,'Reference worksheet Do NOT edit'!B48,'Detailed Budget'!$P$225:$P$244)</f>
        <v>0</v>
      </c>
      <c r="P48" s="268">
        <f t="shared" ref="P48:P68" ca="1" si="2">SUM(G48:O48)</f>
        <v>0</v>
      </c>
    </row>
    <row r="49" spans="2:16" s="38" customFormat="1">
      <c r="B49" s="283" t="str">
        <f t="array" aca="1" ref="B49" ca="1">IFERROR(INDEX($C$19:$C$38,MATCH(0,COUNTIF($B$47:B48,$C$19:$C$38),0)),"")</f>
        <v/>
      </c>
      <c r="C49" s="280"/>
      <c r="D49" s="280"/>
      <c r="E49" s="281"/>
      <c r="F49" s="281"/>
      <c r="G49" s="263">
        <f ca="1">SUMIF('Detailed Budget'!$C$17:$C$36,'Reference worksheet Do NOT edit'!B49,'Detailed Budget'!$P$17:$P$36)</f>
        <v>0</v>
      </c>
      <c r="H49" s="263">
        <f ca="1">SUMIF('Detailed Budget'!$C$43:$C$62,'Reference worksheet Do NOT edit'!B49,'Detailed Budget'!$P$43:$P$62)</f>
        <v>0</v>
      </c>
      <c r="I49" s="263">
        <f ca="1">SUMIF('Detailed Budget'!$C$69:$C$88,'Reference worksheet Do NOT edit'!B49,'Detailed Budget'!$P$69:$P$88)</f>
        <v>0</v>
      </c>
      <c r="J49" s="263">
        <f ca="1">SUMIF('Detailed Budget'!$C$95:$C$114,'Reference worksheet Do NOT edit'!B49,'Detailed Budget'!$P$95:$P$114)</f>
        <v>0</v>
      </c>
      <c r="K49" s="263">
        <f ca="1">SUMIF('Detailed Budget'!$C$121:$C$140,'Reference worksheet Do NOT edit'!B49,'Detailed Budget'!$P$121:$P$140)</f>
        <v>0</v>
      </c>
      <c r="L49" s="263">
        <f ca="1">SUMIF('Detailed Budget'!$C$147:$C$166,'Reference worksheet Do NOT edit'!B49,'Detailed Budget'!$P$147:$P$166)</f>
        <v>0</v>
      </c>
      <c r="M49" s="263">
        <f ca="1">SUMIF('Detailed Budget'!$C$173:$C$192,'Reference worksheet Do NOT edit'!B49,'Detailed Budget'!$P$173:$P$192)</f>
        <v>0</v>
      </c>
      <c r="N49" s="263">
        <f ca="1">SUMIF('Detailed Budget'!$C$199:$C$218,'Reference worksheet Do NOT edit'!B49,'Detailed Budget'!$P$199:$P$218)</f>
        <v>0</v>
      </c>
      <c r="O49" s="263">
        <f ca="1">SUMIF('Detailed Budget'!$C$225:$C$244,'Reference worksheet Do NOT edit'!B49,'Detailed Budget'!$P$225:$P$244)</f>
        <v>0</v>
      </c>
      <c r="P49" s="268">
        <f t="shared" ca="1" si="2"/>
        <v>0</v>
      </c>
    </row>
    <row r="50" spans="2:16" s="38" customFormat="1">
      <c r="B50" s="283" t="str">
        <f t="array" aca="1" ref="B50" ca="1">IFERROR(INDEX($C$19:$C$38,MATCH(0,COUNTIF($B$47:B49,$C$19:$C$38),0)),"")</f>
        <v/>
      </c>
      <c r="C50" s="280"/>
      <c r="D50" s="280"/>
      <c r="E50" s="281"/>
      <c r="F50" s="281"/>
      <c r="G50" s="263">
        <f ca="1">SUMIF('Detailed Budget'!$C$17:$C$36,'Reference worksheet Do NOT edit'!B50,'Detailed Budget'!$P$17:$P$36)</f>
        <v>0</v>
      </c>
      <c r="H50" s="263">
        <f ca="1">SUMIF('Detailed Budget'!$C$43:$C$62,'Reference worksheet Do NOT edit'!B50,'Detailed Budget'!$P$43:$P$62)</f>
        <v>0</v>
      </c>
      <c r="I50" s="263">
        <f ca="1">SUMIF('Detailed Budget'!$C$69:$C$88,'Reference worksheet Do NOT edit'!B50,'Detailed Budget'!$P$69:$P$88)</f>
        <v>0</v>
      </c>
      <c r="J50" s="263">
        <f ca="1">SUMIF('Detailed Budget'!$C$95:$C$114,'Reference worksheet Do NOT edit'!B50,'Detailed Budget'!$P$95:$P$114)</f>
        <v>0</v>
      </c>
      <c r="K50" s="263">
        <f ca="1">SUMIF('Detailed Budget'!$C$121:$C$140,'Reference worksheet Do NOT edit'!B50,'Detailed Budget'!$P$121:$P$140)</f>
        <v>0</v>
      </c>
      <c r="L50" s="263">
        <f ca="1">SUMIF('Detailed Budget'!$C$147:$C$166,'Reference worksheet Do NOT edit'!B50,'Detailed Budget'!$P$147:$P$166)</f>
        <v>0</v>
      </c>
      <c r="M50" s="263">
        <f ca="1">SUMIF('Detailed Budget'!$C$173:$C$192,'Reference worksheet Do NOT edit'!B50,'Detailed Budget'!$P$173:$P$192)</f>
        <v>0</v>
      </c>
      <c r="N50" s="263">
        <f ca="1">SUMIF('Detailed Budget'!$C$199:$C$218,'Reference worksheet Do NOT edit'!B50,'Detailed Budget'!$P$199:$P$218)</f>
        <v>0</v>
      </c>
      <c r="O50" s="263">
        <f ca="1">SUMIF('Detailed Budget'!$C$225:$C$244,'Reference worksheet Do NOT edit'!B50,'Detailed Budget'!$P$225:$P$244)</f>
        <v>0</v>
      </c>
      <c r="P50" s="268">
        <f t="shared" ca="1" si="2"/>
        <v>0</v>
      </c>
    </row>
    <row r="51" spans="2:16" s="38" customFormat="1">
      <c r="B51" s="283" t="str">
        <f t="array" aca="1" ref="B51" ca="1">IFERROR(INDEX($C$19:$C$38,MATCH(0,COUNTIF($B$47:B50,$C$19:$C$38),0)),"")</f>
        <v/>
      </c>
      <c r="C51" s="280"/>
      <c r="D51" s="280"/>
      <c r="E51" s="281"/>
      <c r="F51" s="281"/>
      <c r="G51" s="263">
        <f ca="1">SUMIF('Detailed Budget'!$C$17:$C$36,'Reference worksheet Do NOT edit'!B51,'Detailed Budget'!$P$17:$P$36)</f>
        <v>0</v>
      </c>
      <c r="H51" s="263">
        <f ca="1">SUMIF('Detailed Budget'!$C$43:$C$62,'Reference worksheet Do NOT edit'!B51,'Detailed Budget'!$P$43:$P$62)</f>
        <v>0</v>
      </c>
      <c r="I51" s="263">
        <f ca="1">SUMIF('Detailed Budget'!$C$69:$C$88,'Reference worksheet Do NOT edit'!B51,'Detailed Budget'!$P$69:$P$88)</f>
        <v>0</v>
      </c>
      <c r="J51" s="263">
        <f ca="1">SUMIF('Detailed Budget'!$C$95:$C$114,'Reference worksheet Do NOT edit'!B51,'Detailed Budget'!$P$95:$P$114)</f>
        <v>0</v>
      </c>
      <c r="K51" s="263">
        <f ca="1">SUMIF('Detailed Budget'!$C$121:$C$140,'Reference worksheet Do NOT edit'!B51,'Detailed Budget'!$P$121:$P$140)</f>
        <v>0</v>
      </c>
      <c r="L51" s="263">
        <f ca="1">SUMIF('Detailed Budget'!$C$147:$C$166,'Reference worksheet Do NOT edit'!B51,'Detailed Budget'!$P$147:$P$166)</f>
        <v>0</v>
      </c>
      <c r="M51" s="263">
        <f ca="1">SUMIF('Detailed Budget'!$C$173:$C$192,'Reference worksheet Do NOT edit'!B51,'Detailed Budget'!$P$173:$P$192)</f>
        <v>0</v>
      </c>
      <c r="N51" s="263">
        <f ca="1">SUMIF('Detailed Budget'!$C$199:$C$218,'Reference worksheet Do NOT edit'!B51,'Detailed Budget'!$P$199:$P$218)</f>
        <v>0</v>
      </c>
      <c r="O51" s="263">
        <f ca="1">SUMIF('Detailed Budget'!$C$225:$C$244,'Reference worksheet Do NOT edit'!B51,'Detailed Budget'!$P$225:$P$244)</f>
        <v>0</v>
      </c>
      <c r="P51" s="268">
        <f t="shared" ca="1" si="2"/>
        <v>0</v>
      </c>
    </row>
    <row r="52" spans="2:16" s="38" customFormat="1">
      <c r="B52" s="283" t="str">
        <f t="array" aca="1" ref="B52" ca="1">IFERROR(INDEX($C$19:$C$38,MATCH(0,COUNTIF($B$47:B51,$C$19:$C$38),0)),"")</f>
        <v/>
      </c>
      <c r="C52" s="280"/>
      <c r="D52" s="280"/>
      <c r="E52" s="281"/>
      <c r="F52" s="281"/>
      <c r="G52" s="263">
        <f ca="1">SUMIF('Detailed Budget'!$C$17:$C$36,'Reference worksheet Do NOT edit'!B52,'Detailed Budget'!$P$17:$P$36)</f>
        <v>0</v>
      </c>
      <c r="H52" s="263">
        <f ca="1">SUMIF('Detailed Budget'!$C$43:$C$62,'Reference worksheet Do NOT edit'!B52,'Detailed Budget'!$P$43:$P$62)</f>
        <v>0</v>
      </c>
      <c r="I52" s="263">
        <f ca="1">SUMIF('Detailed Budget'!$C$69:$C$88,'Reference worksheet Do NOT edit'!B52,'Detailed Budget'!$P$69:$P$88)</f>
        <v>0</v>
      </c>
      <c r="J52" s="263">
        <f ca="1">SUMIF('Detailed Budget'!$C$95:$C$114,'Reference worksheet Do NOT edit'!B52,'Detailed Budget'!$P$95:$P$114)</f>
        <v>0</v>
      </c>
      <c r="K52" s="263">
        <f ca="1">SUMIF('Detailed Budget'!$C$121:$C$140,'Reference worksheet Do NOT edit'!B52,'Detailed Budget'!$P$121:$P$140)</f>
        <v>0</v>
      </c>
      <c r="L52" s="263">
        <f ca="1">SUMIF('Detailed Budget'!$C$147:$C$166,'Reference worksheet Do NOT edit'!B52,'Detailed Budget'!$P$147:$P$166)</f>
        <v>0</v>
      </c>
      <c r="M52" s="263">
        <f ca="1">SUMIF('Detailed Budget'!$C$173:$C$192,'Reference worksheet Do NOT edit'!B52,'Detailed Budget'!$P$173:$P$192)</f>
        <v>0</v>
      </c>
      <c r="N52" s="263">
        <f ca="1">SUMIF('Detailed Budget'!$C$199:$C$218,'Reference worksheet Do NOT edit'!B52,'Detailed Budget'!$P$199:$P$218)</f>
        <v>0</v>
      </c>
      <c r="O52" s="263">
        <f ca="1">SUMIF('Detailed Budget'!$C$225:$C$244,'Reference worksheet Do NOT edit'!B52,'Detailed Budget'!$P$225:$P$244)</f>
        <v>0</v>
      </c>
      <c r="P52" s="268">
        <f t="shared" ca="1" si="2"/>
        <v>0</v>
      </c>
    </row>
    <row r="53" spans="2:16" s="38" customFormat="1">
      <c r="B53" s="283" t="str">
        <f t="array" aca="1" ref="B53" ca="1">IFERROR(INDEX($C$19:$C$38,MATCH(0,COUNTIF($B$47:B52,$C$19:$C$38),0)),"")</f>
        <v/>
      </c>
      <c r="C53" s="280"/>
      <c r="D53" s="280"/>
      <c r="E53" s="281"/>
      <c r="F53" s="281"/>
      <c r="G53" s="263">
        <f ca="1">SUMIF('Detailed Budget'!$C$17:$C$36,'Reference worksheet Do NOT edit'!B53,'Detailed Budget'!$P$17:$P$36)</f>
        <v>0</v>
      </c>
      <c r="H53" s="263">
        <f ca="1">SUMIF('Detailed Budget'!$C$43:$C$62,'Reference worksheet Do NOT edit'!B53,'Detailed Budget'!$P$43:$P$62)</f>
        <v>0</v>
      </c>
      <c r="I53" s="263">
        <f ca="1">SUMIF('Detailed Budget'!$C$69:$C$88,'Reference worksheet Do NOT edit'!B53,'Detailed Budget'!$P$69:$P$88)</f>
        <v>0</v>
      </c>
      <c r="J53" s="263">
        <f ca="1">SUMIF('Detailed Budget'!$C$95:$C$114,'Reference worksheet Do NOT edit'!B53,'Detailed Budget'!$P$95:$P$114)</f>
        <v>0</v>
      </c>
      <c r="K53" s="263">
        <f ca="1">SUMIF('Detailed Budget'!$C$121:$C$140,'Reference worksheet Do NOT edit'!B53,'Detailed Budget'!$P$121:$P$140)</f>
        <v>0</v>
      </c>
      <c r="L53" s="263">
        <f ca="1">SUMIF('Detailed Budget'!$C$147:$C$166,'Reference worksheet Do NOT edit'!B53,'Detailed Budget'!$P$147:$P$166)</f>
        <v>0</v>
      </c>
      <c r="M53" s="263">
        <f ca="1">SUMIF('Detailed Budget'!$C$173:$C$192,'Reference worksheet Do NOT edit'!B53,'Detailed Budget'!$P$173:$P$192)</f>
        <v>0</v>
      </c>
      <c r="N53" s="263">
        <f ca="1">SUMIF('Detailed Budget'!$C$199:$C$218,'Reference worksheet Do NOT edit'!B53,'Detailed Budget'!$P$199:$P$218)</f>
        <v>0</v>
      </c>
      <c r="O53" s="263">
        <f ca="1">SUMIF('Detailed Budget'!$C$225:$C$244,'Reference worksheet Do NOT edit'!B53,'Detailed Budget'!$P$225:$P$244)</f>
        <v>0</v>
      </c>
      <c r="P53" s="268">
        <f t="shared" ca="1" si="2"/>
        <v>0</v>
      </c>
    </row>
    <row r="54" spans="2:16" s="38" customFormat="1">
      <c r="B54" s="283" t="str">
        <f t="array" aca="1" ref="B54" ca="1">IFERROR(INDEX($C$19:$C$38,MATCH(0,COUNTIF($B$47:B53,$C$19:$C$38),0)),"")</f>
        <v/>
      </c>
      <c r="C54" s="280"/>
      <c r="D54" s="280"/>
      <c r="E54" s="281"/>
      <c r="F54" s="281"/>
      <c r="G54" s="263">
        <f ca="1">SUMIF('Detailed Budget'!$C$17:$C$36,'Reference worksheet Do NOT edit'!B54,'Detailed Budget'!$P$17:$P$36)</f>
        <v>0</v>
      </c>
      <c r="H54" s="263">
        <f ca="1">SUMIF('Detailed Budget'!$C$43:$C$62,'Reference worksheet Do NOT edit'!B54,'Detailed Budget'!$P$43:$P$62)</f>
        <v>0</v>
      </c>
      <c r="I54" s="263">
        <f ca="1">SUMIF('Detailed Budget'!$C$69:$C$88,'Reference worksheet Do NOT edit'!B54,'Detailed Budget'!$P$69:$P$88)</f>
        <v>0</v>
      </c>
      <c r="J54" s="263">
        <f ca="1">SUMIF('Detailed Budget'!$C$95:$C$114,'Reference worksheet Do NOT edit'!B54,'Detailed Budget'!$P$95:$P$114)</f>
        <v>0</v>
      </c>
      <c r="K54" s="263">
        <f ca="1">SUMIF('Detailed Budget'!$C$121:$C$140,'Reference worksheet Do NOT edit'!B54,'Detailed Budget'!$P$121:$P$140)</f>
        <v>0</v>
      </c>
      <c r="L54" s="263">
        <f ca="1">SUMIF('Detailed Budget'!$C$147:$C$166,'Reference worksheet Do NOT edit'!B54,'Detailed Budget'!$P$147:$P$166)</f>
        <v>0</v>
      </c>
      <c r="M54" s="263">
        <f ca="1">SUMIF('Detailed Budget'!$C$173:$C$192,'Reference worksheet Do NOT edit'!B54,'Detailed Budget'!$P$173:$P$192)</f>
        <v>0</v>
      </c>
      <c r="N54" s="263">
        <f ca="1">SUMIF('Detailed Budget'!$C$199:$C$218,'Reference worksheet Do NOT edit'!B54,'Detailed Budget'!$P$199:$P$218)</f>
        <v>0</v>
      </c>
      <c r="O54" s="263">
        <f ca="1">SUMIF('Detailed Budget'!$C$225:$C$244,'Reference worksheet Do NOT edit'!B54,'Detailed Budget'!$P$225:$P$244)</f>
        <v>0</v>
      </c>
      <c r="P54" s="268">
        <f t="shared" ca="1" si="2"/>
        <v>0</v>
      </c>
    </row>
    <row r="55" spans="2:16" s="38" customFormat="1">
      <c r="B55" s="283" t="str">
        <f t="array" aca="1" ref="B55" ca="1">IFERROR(INDEX($C$19:$C$38,MATCH(0,COUNTIF($B$47:B54,$C$19:$C$38),0)),"")</f>
        <v/>
      </c>
      <c r="C55" s="280"/>
      <c r="D55" s="280"/>
      <c r="E55" s="281"/>
      <c r="F55" s="281"/>
      <c r="G55" s="263">
        <f ca="1">SUMIF('Detailed Budget'!$C$17:$C$36,'Reference worksheet Do NOT edit'!B55,'Detailed Budget'!$P$17:$P$36)</f>
        <v>0</v>
      </c>
      <c r="H55" s="263">
        <f ca="1">SUMIF('Detailed Budget'!$C$43:$C$62,'Reference worksheet Do NOT edit'!B55,'Detailed Budget'!$P$43:$P$62)</f>
        <v>0</v>
      </c>
      <c r="I55" s="263">
        <f ca="1">SUMIF('Detailed Budget'!$C$69:$C$88,'Reference worksheet Do NOT edit'!B55,'Detailed Budget'!$P$69:$P$88)</f>
        <v>0</v>
      </c>
      <c r="J55" s="263">
        <f ca="1">SUMIF('Detailed Budget'!$C$95:$C$114,'Reference worksheet Do NOT edit'!B55,'Detailed Budget'!$P$95:$P$114)</f>
        <v>0</v>
      </c>
      <c r="K55" s="263">
        <f ca="1">SUMIF('Detailed Budget'!$C$121:$C$140,'Reference worksheet Do NOT edit'!B55,'Detailed Budget'!$P$121:$P$140)</f>
        <v>0</v>
      </c>
      <c r="L55" s="263">
        <f ca="1">SUMIF('Detailed Budget'!$C$147:$C$166,'Reference worksheet Do NOT edit'!B55,'Detailed Budget'!$P$147:$P$166)</f>
        <v>0</v>
      </c>
      <c r="M55" s="263">
        <f ca="1">SUMIF('Detailed Budget'!$C$173:$C$192,'Reference worksheet Do NOT edit'!B55,'Detailed Budget'!$P$173:$P$192)</f>
        <v>0</v>
      </c>
      <c r="N55" s="263">
        <f ca="1">SUMIF('Detailed Budget'!$C$199:$C$218,'Reference worksheet Do NOT edit'!B55,'Detailed Budget'!$P$199:$P$218)</f>
        <v>0</v>
      </c>
      <c r="O55" s="263">
        <f ca="1">SUMIF('Detailed Budget'!$C$225:$C$244,'Reference worksheet Do NOT edit'!B55,'Detailed Budget'!$P$225:$P$244)</f>
        <v>0</v>
      </c>
      <c r="P55" s="268">
        <f t="shared" ca="1" si="2"/>
        <v>0</v>
      </c>
    </row>
    <row r="56" spans="2:16" s="38" customFormat="1">
      <c r="B56" s="283" t="str">
        <f t="array" aca="1" ref="B56" ca="1">IFERROR(INDEX($C$19:$C$38,MATCH(0,COUNTIF($B$47:B55,$C$19:$C$38),0)),"")</f>
        <v/>
      </c>
      <c r="C56" s="280"/>
      <c r="D56" s="280"/>
      <c r="E56" s="281"/>
      <c r="F56" s="281"/>
      <c r="G56" s="263">
        <f ca="1">SUMIF('Detailed Budget'!$C$17:$C$36,'Reference worksheet Do NOT edit'!B56,'Detailed Budget'!$P$17:$P$36)</f>
        <v>0</v>
      </c>
      <c r="H56" s="263">
        <f ca="1">SUMIF('Detailed Budget'!$C$43:$C$62,'Reference worksheet Do NOT edit'!B56,'Detailed Budget'!$P$43:$P$62)</f>
        <v>0</v>
      </c>
      <c r="I56" s="263">
        <f ca="1">SUMIF('Detailed Budget'!$C$69:$C$88,'Reference worksheet Do NOT edit'!B56,'Detailed Budget'!$P$69:$P$88)</f>
        <v>0</v>
      </c>
      <c r="J56" s="263">
        <f ca="1">SUMIF('Detailed Budget'!$C$95:$C$114,'Reference worksheet Do NOT edit'!B56,'Detailed Budget'!$P$95:$P$114)</f>
        <v>0</v>
      </c>
      <c r="K56" s="263">
        <f ca="1">SUMIF('Detailed Budget'!$C$121:$C$140,'Reference worksheet Do NOT edit'!B56,'Detailed Budget'!$P$121:$P$140)</f>
        <v>0</v>
      </c>
      <c r="L56" s="263">
        <f ca="1">SUMIF('Detailed Budget'!$C$147:$C$166,'Reference worksheet Do NOT edit'!B56,'Detailed Budget'!$P$147:$P$166)</f>
        <v>0</v>
      </c>
      <c r="M56" s="263">
        <f ca="1">SUMIF('Detailed Budget'!$C$173:$C$192,'Reference worksheet Do NOT edit'!B56,'Detailed Budget'!$P$173:$P$192)</f>
        <v>0</v>
      </c>
      <c r="N56" s="263">
        <f ca="1">SUMIF('Detailed Budget'!$C$199:$C$218,'Reference worksheet Do NOT edit'!B56,'Detailed Budget'!$P$199:$P$218)</f>
        <v>0</v>
      </c>
      <c r="O56" s="263">
        <f ca="1">SUMIF('Detailed Budget'!$C$225:$C$244,'Reference worksheet Do NOT edit'!B56,'Detailed Budget'!$P$225:$P$244)</f>
        <v>0</v>
      </c>
      <c r="P56" s="268">
        <f t="shared" ca="1" si="2"/>
        <v>0</v>
      </c>
    </row>
    <row r="57" spans="2:16" s="38" customFormat="1">
      <c r="B57" s="283" t="str">
        <f t="array" aca="1" ref="B57" ca="1">IFERROR(INDEX($C$19:$C$38,MATCH(0,COUNTIF($B$47:B56,$C$19:$C$38),0)),"")</f>
        <v/>
      </c>
      <c r="C57" s="280"/>
      <c r="D57" s="280"/>
      <c r="E57" s="281"/>
      <c r="F57" s="281"/>
      <c r="G57" s="263">
        <f ca="1">SUMIF('Detailed Budget'!$C$17:$C$36,'Reference worksheet Do NOT edit'!B57,'Detailed Budget'!$P$17:$P$36)</f>
        <v>0</v>
      </c>
      <c r="H57" s="263">
        <f ca="1">SUMIF('Detailed Budget'!$C$43:$C$62,'Reference worksheet Do NOT edit'!B57,'Detailed Budget'!$P$43:$P$62)</f>
        <v>0</v>
      </c>
      <c r="I57" s="263">
        <f ca="1">SUMIF('Detailed Budget'!$C$69:$C$88,'Reference worksheet Do NOT edit'!B57,'Detailed Budget'!$P$69:$P$88)</f>
        <v>0</v>
      </c>
      <c r="J57" s="263">
        <f ca="1">SUMIF('Detailed Budget'!$C$95:$C$114,'Reference worksheet Do NOT edit'!B57,'Detailed Budget'!$P$95:$P$114)</f>
        <v>0</v>
      </c>
      <c r="K57" s="263">
        <f ca="1">SUMIF('Detailed Budget'!$C$121:$C$140,'Reference worksheet Do NOT edit'!B57,'Detailed Budget'!$P$121:$P$140)</f>
        <v>0</v>
      </c>
      <c r="L57" s="263">
        <f ca="1">SUMIF('Detailed Budget'!$C$147:$C$166,'Reference worksheet Do NOT edit'!B57,'Detailed Budget'!$P$147:$P$166)</f>
        <v>0</v>
      </c>
      <c r="M57" s="263">
        <f ca="1">SUMIF('Detailed Budget'!$C$173:$C$192,'Reference worksheet Do NOT edit'!B57,'Detailed Budget'!$P$173:$P$192)</f>
        <v>0</v>
      </c>
      <c r="N57" s="263">
        <f ca="1">SUMIF('Detailed Budget'!$C$199:$C$218,'Reference worksheet Do NOT edit'!B57,'Detailed Budget'!$P$199:$P$218)</f>
        <v>0</v>
      </c>
      <c r="O57" s="263">
        <f ca="1">SUMIF('Detailed Budget'!$C$225:$C$244,'Reference worksheet Do NOT edit'!B57,'Detailed Budget'!$P$225:$P$244)</f>
        <v>0</v>
      </c>
      <c r="P57" s="268">
        <f t="shared" ca="1" si="2"/>
        <v>0</v>
      </c>
    </row>
    <row r="58" spans="2:16" s="38" customFormat="1">
      <c r="B58" s="283" t="str">
        <f t="array" aca="1" ref="B58" ca="1">IFERROR(INDEX($C$19:$C$38,MATCH(0,COUNTIF($B$47:B57,$C$19:$C$38),0)),"")</f>
        <v/>
      </c>
      <c r="C58" s="280"/>
      <c r="D58" s="280"/>
      <c r="E58" s="281"/>
      <c r="F58" s="281"/>
      <c r="G58" s="263">
        <f ca="1">SUMIF('Detailed Budget'!$C$17:$C$36,'Reference worksheet Do NOT edit'!B58,'Detailed Budget'!$P$17:$P$36)</f>
        <v>0</v>
      </c>
      <c r="H58" s="263">
        <f ca="1">SUMIF('Detailed Budget'!$C$43:$C$62,'Reference worksheet Do NOT edit'!B58,'Detailed Budget'!$P$43:$P$62)</f>
        <v>0</v>
      </c>
      <c r="I58" s="263">
        <f ca="1">SUMIF('Detailed Budget'!$C$69:$C$88,'Reference worksheet Do NOT edit'!B58,'Detailed Budget'!$P$69:$P$88)</f>
        <v>0</v>
      </c>
      <c r="J58" s="263">
        <f ca="1">SUMIF('Detailed Budget'!$C$95:$C$114,'Reference worksheet Do NOT edit'!B58,'Detailed Budget'!$P$95:$P$114)</f>
        <v>0</v>
      </c>
      <c r="K58" s="263">
        <f ca="1">SUMIF('Detailed Budget'!$C$121:$C$140,'Reference worksheet Do NOT edit'!B58,'Detailed Budget'!$P$121:$P$140)</f>
        <v>0</v>
      </c>
      <c r="L58" s="263">
        <f ca="1">SUMIF('Detailed Budget'!$C$147:$C$166,'Reference worksheet Do NOT edit'!B58,'Detailed Budget'!$P$147:$P$166)</f>
        <v>0</v>
      </c>
      <c r="M58" s="263">
        <f ca="1">SUMIF('Detailed Budget'!$C$173:$C$192,'Reference worksheet Do NOT edit'!B58,'Detailed Budget'!$P$173:$P$192)</f>
        <v>0</v>
      </c>
      <c r="N58" s="263">
        <f ca="1">SUMIF('Detailed Budget'!$C$199:$C$218,'Reference worksheet Do NOT edit'!B58,'Detailed Budget'!$P$199:$P$218)</f>
        <v>0</v>
      </c>
      <c r="O58" s="263">
        <f ca="1">SUMIF('Detailed Budget'!$C$225:$C$244,'Reference worksheet Do NOT edit'!B58,'Detailed Budget'!$P$225:$P$244)</f>
        <v>0</v>
      </c>
      <c r="P58" s="268">
        <f t="shared" ca="1" si="2"/>
        <v>0</v>
      </c>
    </row>
    <row r="59" spans="2:16" s="38" customFormat="1">
      <c r="B59" s="283" t="str">
        <f t="array" aca="1" ref="B59" ca="1">IFERROR(INDEX($C$19:$C$38,MATCH(0,COUNTIF($B$47:B58,$C$19:$C$38),0)),"")</f>
        <v/>
      </c>
      <c r="C59" s="280"/>
      <c r="D59" s="280"/>
      <c r="E59" s="281"/>
      <c r="F59" s="281"/>
      <c r="G59" s="263">
        <f ca="1">SUMIF('Detailed Budget'!$C$17:$C$36,'Reference worksheet Do NOT edit'!B59,'Detailed Budget'!$P$17:$P$36)</f>
        <v>0</v>
      </c>
      <c r="H59" s="263">
        <f ca="1">SUMIF('Detailed Budget'!$C$43:$C$62,'Reference worksheet Do NOT edit'!B59,'Detailed Budget'!$P$43:$P$62)</f>
        <v>0</v>
      </c>
      <c r="I59" s="263">
        <f ca="1">SUMIF('Detailed Budget'!$C$69:$C$88,'Reference worksheet Do NOT edit'!B59,'Detailed Budget'!$P$69:$P$88)</f>
        <v>0</v>
      </c>
      <c r="J59" s="263">
        <f ca="1">SUMIF('Detailed Budget'!$C$95:$C$114,'Reference worksheet Do NOT edit'!B59,'Detailed Budget'!$P$95:$P$114)</f>
        <v>0</v>
      </c>
      <c r="K59" s="263">
        <f ca="1">SUMIF('Detailed Budget'!$C$121:$C$140,'Reference worksheet Do NOT edit'!B59,'Detailed Budget'!$P$121:$P$140)</f>
        <v>0</v>
      </c>
      <c r="L59" s="263">
        <f ca="1">SUMIF('Detailed Budget'!$C$147:$C$166,'Reference worksheet Do NOT edit'!B59,'Detailed Budget'!$P$147:$P$166)</f>
        <v>0</v>
      </c>
      <c r="M59" s="263">
        <f ca="1">SUMIF('Detailed Budget'!$C$173:$C$192,'Reference worksheet Do NOT edit'!B59,'Detailed Budget'!$P$173:$P$192)</f>
        <v>0</v>
      </c>
      <c r="N59" s="263">
        <f ca="1">SUMIF('Detailed Budget'!$C$199:$C$218,'Reference worksheet Do NOT edit'!B59,'Detailed Budget'!$P$199:$P$218)</f>
        <v>0</v>
      </c>
      <c r="O59" s="263">
        <f ca="1">SUMIF('Detailed Budget'!$C$225:$C$244,'Reference worksheet Do NOT edit'!B59,'Detailed Budget'!$P$225:$P$244)</f>
        <v>0</v>
      </c>
      <c r="P59" s="268">
        <f t="shared" ca="1" si="2"/>
        <v>0</v>
      </c>
    </row>
    <row r="60" spans="2:16" s="38" customFormat="1">
      <c r="B60" s="283" t="str">
        <f t="array" aca="1" ref="B60" ca="1">IFERROR(INDEX($C$19:$C$38,MATCH(0,COUNTIF($B$47:B59,$C$19:$C$38),0)),"")</f>
        <v/>
      </c>
      <c r="C60" s="280"/>
      <c r="D60" s="280"/>
      <c r="E60" s="281"/>
      <c r="F60" s="281"/>
      <c r="G60" s="263">
        <f ca="1">SUMIF('Detailed Budget'!$C$17:$C$36,'Reference worksheet Do NOT edit'!B60,'Detailed Budget'!$P$17:$P$36)</f>
        <v>0</v>
      </c>
      <c r="H60" s="263">
        <f ca="1">SUMIF('Detailed Budget'!$C$43:$C$62,'Reference worksheet Do NOT edit'!B60,'Detailed Budget'!$P$43:$P$62)</f>
        <v>0</v>
      </c>
      <c r="I60" s="263">
        <f ca="1">SUMIF('Detailed Budget'!$C$69:$C$88,'Reference worksheet Do NOT edit'!B60,'Detailed Budget'!$P$69:$P$88)</f>
        <v>0</v>
      </c>
      <c r="J60" s="263">
        <f ca="1">SUMIF('Detailed Budget'!$C$95:$C$114,'Reference worksheet Do NOT edit'!B60,'Detailed Budget'!$P$95:$P$114)</f>
        <v>0</v>
      </c>
      <c r="K60" s="263">
        <f ca="1">SUMIF('Detailed Budget'!$C$121:$C$140,'Reference worksheet Do NOT edit'!B60,'Detailed Budget'!$P$121:$P$140)</f>
        <v>0</v>
      </c>
      <c r="L60" s="263">
        <f ca="1">SUMIF('Detailed Budget'!$C$147:$C$166,'Reference worksheet Do NOT edit'!B60,'Detailed Budget'!$P$147:$P$166)</f>
        <v>0</v>
      </c>
      <c r="M60" s="263">
        <f ca="1">SUMIF('Detailed Budget'!$C$173:$C$192,'Reference worksheet Do NOT edit'!B60,'Detailed Budget'!$P$173:$P$192)</f>
        <v>0</v>
      </c>
      <c r="N60" s="263">
        <f ca="1">SUMIF('Detailed Budget'!$C$199:$C$218,'Reference worksheet Do NOT edit'!B60,'Detailed Budget'!$P$199:$P$218)</f>
        <v>0</v>
      </c>
      <c r="O60" s="263">
        <f ca="1">SUMIF('Detailed Budget'!$C$225:$C$244,'Reference worksheet Do NOT edit'!B60,'Detailed Budget'!$P$225:$P$244)</f>
        <v>0</v>
      </c>
      <c r="P60" s="268">
        <f t="shared" ca="1" si="2"/>
        <v>0</v>
      </c>
    </row>
    <row r="61" spans="2:16" s="38" customFormat="1">
      <c r="B61" s="283" t="str">
        <f t="array" aca="1" ref="B61" ca="1">IFERROR(INDEX($C$19:$C$38,MATCH(0,COUNTIF($B$47:B60,$C$19:$C$38),0)),"")</f>
        <v/>
      </c>
      <c r="C61" s="280"/>
      <c r="D61" s="280"/>
      <c r="E61" s="281"/>
      <c r="F61" s="281"/>
      <c r="G61" s="263">
        <f ca="1">SUMIF('Detailed Budget'!$C$17:$C$36,'Reference worksheet Do NOT edit'!B61,'Detailed Budget'!$P$17:$P$36)</f>
        <v>0</v>
      </c>
      <c r="H61" s="263">
        <f ca="1">SUMIF('Detailed Budget'!$C$43:$C$62,'Reference worksheet Do NOT edit'!B61,'Detailed Budget'!$P$43:$P$62)</f>
        <v>0</v>
      </c>
      <c r="I61" s="263">
        <f ca="1">SUMIF('Detailed Budget'!$C$69:$C$88,'Reference worksheet Do NOT edit'!B61,'Detailed Budget'!$P$69:$P$88)</f>
        <v>0</v>
      </c>
      <c r="J61" s="263">
        <f ca="1">SUMIF('Detailed Budget'!$C$95:$C$114,'Reference worksheet Do NOT edit'!B61,'Detailed Budget'!$P$95:$P$114)</f>
        <v>0</v>
      </c>
      <c r="K61" s="263">
        <f ca="1">SUMIF('Detailed Budget'!$C$121:$C$140,'Reference worksheet Do NOT edit'!B61,'Detailed Budget'!$P$121:$P$140)</f>
        <v>0</v>
      </c>
      <c r="L61" s="263">
        <f ca="1">SUMIF('Detailed Budget'!$C$147:$C$166,'Reference worksheet Do NOT edit'!B61,'Detailed Budget'!$P$147:$P$166)</f>
        <v>0</v>
      </c>
      <c r="M61" s="263">
        <f ca="1">SUMIF('Detailed Budget'!$C$173:$C$192,'Reference worksheet Do NOT edit'!B61,'Detailed Budget'!$P$173:$P$192)</f>
        <v>0</v>
      </c>
      <c r="N61" s="263">
        <f ca="1">SUMIF('Detailed Budget'!$C$199:$C$218,'Reference worksheet Do NOT edit'!B61,'Detailed Budget'!$P$199:$P$218)</f>
        <v>0</v>
      </c>
      <c r="O61" s="263">
        <f ca="1">SUMIF('Detailed Budget'!$C$225:$C$244,'Reference worksheet Do NOT edit'!B61,'Detailed Budget'!$P$225:$P$244)</f>
        <v>0</v>
      </c>
      <c r="P61" s="268">
        <f t="shared" ca="1" si="2"/>
        <v>0</v>
      </c>
    </row>
    <row r="62" spans="2:16" s="38" customFormat="1">
      <c r="B62" s="283" t="str">
        <f t="array" aca="1" ref="B62" ca="1">IFERROR(INDEX($C$19:$C$38,MATCH(0,COUNTIF($B$47:B61,$C$19:$C$38),0)),"")</f>
        <v/>
      </c>
      <c r="C62" s="280"/>
      <c r="D62" s="280"/>
      <c r="E62" s="281"/>
      <c r="F62" s="281"/>
      <c r="G62" s="263">
        <f ca="1">SUMIF('Detailed Budget'!$C$17:$C$36,'Reference worksheet Do NOT edit'!B62,'Detailed Budget'!$P$17:$P$36)</f>
        <v>0</v>
      </c>
      <c r="H62" s="263">
        <f ca="1">SUMIF('Detailed Budget'!$C$43:$C$62,'Reference worksheet Do NOT edit'!B62,'Detailed Budget'!$P$43:$P$62)</f>
        <v>0</v>
      </c>
      <c r="I62" s="263">
        <f ca="1">SUMIF('Detailed Budget'!$C$69:$C$88,'Reference worksheet Do NOT edit'!B62,'Detailed Budget'!$P$69:$P$88)</f>
        <v>0</v>
      </c>
      <c r="J62" s="263">
        <f ca="1">SUMIF('Detailed Budget'!$C$95:$C$114,'Reference worksheet Do NOT edit'!B62,'Detailed Budget'!$P$95:$P$114)</f>
        <v>0</v>
      </c>
      <c r="K62" s="263">
        <f ca="1">SUMIF('Detailed Budget'!$C$121:$C$140,'Reference worksheet Do NOT edit'!B62,'Detailed Budget'!$P$121:$P$140)</f>
        <v>0</v>
      </c>
      <c r="L62" s="263">
        <f ca="1">SUMIF('Detailed Budget'!$C$147:$C$166,'Reference worksheet Do NOT edit'!B62,'Detailed Budget'!$P$147:$P$166)</f>
        <v>0</v>
      </c>
      <c r="M62" s="263">
        <f ca="1">SUMIF('Detailed Budget'!$C$173:$C$192,'Reference worksheet Do NOT edit'!B62,'Detailed Budget'!$P$173:$P$192)</f>
        <v>0</v>
      </c>
      <c r="N62" s="263">
        <f ca="1">SUMIF('Detailed Budget'!$C$199:$C$218,'Reference worksheet Do NOT edit'!B62,'Detailed Budget'!$P$199:$P$218)</f>
        <v>0</v>
      </c>
      <c r="O62" s="263">
        <f ca="1">SUMIF('Detailed Budget'!$C$225:$C$244,'Reference worksheet Do NOT edit'!B62,'Detailed Budget'!$P$225:$P$244)</f>
        <v>0</v>
      </c>
      <c r="P62" s="268">
        <f t="shared" ca="1" si="2"/>
        <v>0</v>
      </c>
    </row>
    <row r="63" spans="2:16" s="38" customFormat="1">
      <c r="B63" s="283" t="str">
        <f t="array" aca="1" ref="B63" ca="1">IFERROR(INDEX($C$19:$C$38,MATCH(0,COUNTIF($B$47:B62,$C$19:$C$38),0)),"")</f>
        <v/>
      </c>
      <c r="C63" s="280"/>
      <c r="D63" s="280"/>
      <c r="E63" s="281"/>
      <c r="F63" s="281"/>
      <c r="G63" s="263">
        <f ca="1">SUMIF('Detailed Budget'!$C$17:$C$36,'Reference worksheet Do NOT edit'!B63,'Detailed Budget'!$P$17:$P$36)</f>
        <v>0</v>
      </c>
      <c r="H63" s="263">
        <f ca="1">SUMIF('Detailed Budget'!$C$43:$C$62,'Reference worksheet Do NOT edit'!B63,'Detailed Budget'!$P$43:$P$62)</f>
        <v>0</v>
      </c>
      <c r="I63" s="263">
        <f ca="1">SUMIF('Detailed Budget'!$C$69:$C$88,'Reference worksheet Do NOT edit'!B63,'Detailed Budget'!$P$69:$P$88)</f>
        <v>0</v>
      </c>
      <c r="J63" s="263">
        <f ca="1">SUMIF('Detailed Budget'!$C$95:$C$114,'Reference worksheet Do NOT edit'!B63,'Detailed Budget'!$P$95:$P$114)</f>
        <v>0</v>
      </c>
      <c r="K63" s="263">
        <f ca="1">SUMIF('Detailed Budget'!$C$121:$C$140,'Reference worksheet Do NOT edit'!B63,'Detailed Budget'!$P$121:$P$140)</f>
        <v>0</v>
      </c>
      <c r="L63" s="263">
        <f ca="1">SUMIF('Detailed Budget'!$C$147:$C$166,'Reference worksheet Do NOT edit'!B63,'Detailed Budget'!$P$147:$P$166)</f>
        <v>0</v>
      </c>
      <c r="M63" s="263">
        <f ca="1">SUMIF('Detailed Budget'!$C$173:$C$192,'Reference worksheet Do NOT edit'!B63,'Detailed Budget'!$P$173:$P$192)</f>
        <v>0</v>
      </c>
      <c r="N63" s="263">
        <f ca="1">SUMIF('Detailed Budget'!$C$199:$C$218,'Reference worksheet Do NOT edit'!B63,'Detailed Budget'!$P$199:$P$218)</f>
        <v>0</v>
      </c>
      <c r="O63" s="263">
        <f ca="1">SUMIF('Detailed Budget'!$C$225:$C$244,'Reference worksheet Do NOT edit'!B63,'Detailed Budget'!$P$225:$P$244)</f>
        <v>0</v>
      </c>
      <c r="P63" s="268">
        <f t="shared" ca="1" si="2"/>
        <v>0</v>
      </c>
    </row>
    <row r="64" spans="2:16" s="38" customFormat="1">
      <c r="B64" s="283" t="str">
        <f t="array" aca="1" ref="B64" ca="1">IFERROR(INDEX($C$19:$C$38,MATCH(0,COUNTIF($B$47:B63,$C$19:$C$38),0)),"")</f>
        <v/>
      </c>
      <c r="C64" s="280"/>
      <c r="D64" s="280"/>
      <c r="E64" s="281"/>
      <c r="F64" s="281"/>
      <c r="G64" s="263">
        <f ca="1">SUMIF('Detailed Budget'!$C$17:$C$36,'Reference worksheet Do NOT edit'!B64,'Detailed Budget'!$P$17:$P$36)</f>
        <v>0</v>
      </c>
      <c r="H64" s="263">
        <f ca="1">SUMIF('Detailed Budget'!$C$43:$C$62,'Reference worksheet Do NOT edit'!B64,'Detailed Budget'!$P$43:$P$62)</f>
        <v>0</v>
      </c>
      <c r="I64" s="263">
        <f ca="1">SUMIF('Detailed Budget'!$C$69:$C$88,'Reference worksheet Do NOT edit'!B64,'Detailed Budget'!$P$69:$P$88)</f>
        <v>0</v>
      </c>
      <c r="J64" s="263">
        <f ca="1">SUMIF('Detailed Budget'!$C$95:$C$114,'Reference worksheet Do NOT edit'!B64,'Detailed Budget'!$P$95:$P$114)</f>
        <v>0</v>
      </c>
      <c r="K64" s="263">
        <f ca="1">SUMIF('Detailed Budget'!$C$121:$C$140,'Reference worksheet Do NOT edit'!B64,'Detailed Budget'!$P$121:$P$140)</f>
        <v>0</v>
      </c>
      <c r="L64" s="263">
        <f ca="1">SUMIF('Detailed Budget'!$C$147:$C$166,'Reference worksheet Do NOT edit'!B64,'Detailed Budget'!$P$147:$P$166)</f>
        <v>0</v>
      </c>
      <c r="M64" s="263">
        <f ca="1">SUMIF('Detailed Budget'!$C$173:$C$192,'Reference worksheet Do NOT edit'!B64,'Detailed Budget'!$P$173:$P$192)</f>
        <v>0</v>
      </c>
      <c r="N64" s="263">
        <f ca="1">SUMIF('Detailed Budget'!$C$199:$C$218,'Reference worksheet Do NOT edit'!B64,'Detailed Budget'!$P$199:$P$218)</f>
        <v>0</v>
      </c>
      <c r="O64" s="263">
        <f ca="1">SUMIF('Detailed Budget'!$C$225:$C$244,'Reference worksheet Do NOT edit'!B64,'Detailed Budget'!$P$225:$P$244)</f>
        <v>0</v>
      </c>
      <c r="P64" s="268">
        <f t="shared" ca="1" si="2"/>
        <v>0</v>
      </c>
    </row>
    <row r="65" spans="2:16" s="38" customFormat="1">
      <c r="B65" s="283" t="str">
        <f t="array" aca="1" ref="B65" ca="1">IFERROR(INDEX($C$19:$C$38,MATCH(0,COUNTIF($B$47:B64,$C$19:$C$38),0)),"")</f>
        <v/>
      </c>
      <c r="C65" s="280"/>
      <c r="D65" s="280"/>
      <c r="E65" s="281"/>
      <c r="F65" s="281"/>
      <c r="G65" s="263">
        <f ca="1">SUMIF('Detailed Budget'!$C$17:$C$36,'Reference worksheet Do NOT edit'!B65,'Detailed Budget'!$P$17:$P$36)</f>
        <v>0</v>
      </c>
      <c r="H65" s="263">
        <f ca="1">SUMIF('Detailed Budget'!$C$43:$C$62,'Reference worksheet Do NOT edit'!B65,'Detailed Budget'!$P$43:$P$62)</f>
        <v>0</v>
      </c>
      <c r="I65" s="263">
        <f ca="1">SUMIF('Detailed Budget'!$C$69:$C$88,'Reference worksheet Do NOT edit'!B65,'Detailed Budget'!$P$69:$P$88)</f>
        <v>0</v>
      </c>
      <c r="J65" s="263">
        <f ca="1">SUMIF('Detailed Budget'!$C$95:$C$114,'Reference worksheet Do NOT edit'!B65,'Detailed Budget'!$P$95:$P$114)</f>
        <v>0</v>
      </c>
      <c r="K65" s="263">
        <f ca="1">SUMIF('Detailed Budget'!$C$121:$C$140,'Reference worksheet Do NOT edit'!B65,'Detailed Budget'!$P$121:$P$140)</f>
        <v>0</v>
      </c>
      <c r="L65" s="263">
        <f ca="1">SUMIF('Detailed Budget'!$C$147:$C$166,'Reference worksheet Do NOT edit'!B65,'Detailed Budget'!$P$147:$P$166)</f>
        <v>0</v>
      </c>
      <c r="M65" s="263">
        <f ca="1">SUMIF('Detailed Budget'!$C$173:$C$192,'Reference worksheet Do NOT edit'!B65,'Detailed Budget'!$P$173:$P$192)</f>
        <v>0</v>
      </c>
      <c r="N65" s="263">
        <f ca="1">SUMIF('Detailed Budget'!$C$199:$C$218,'Reference worksheet Do NOT edit'!B65,'Detailed Budget'!$P$199:$P$218)</f>
        <v>0</v>
      </c>
      <c r="O65" s="263">
        <f ca="1">SUMIF('Detailed Budget'!$C$225:$C$244,'Reference worksheet Do NOT edit'!B65,'Detailed Budget'!$P$225:$P$244)</f>
        <v>0</v>
      </c>
      <c r="P65" s="268">
        <f t="shared" ca="1" si="2"/>
        <v>0</v>
      </c>
    </row>
    <row r="66" spans="2:16" s="38" customFormat="1">
      <c r="B66" s="283" t="str">
        <f t="array" aca="1" ref="B66" ca="1">IFERROR(INDEX($C$19:$C$38,MATCH(0,COUNTIF($B$47:B65,$C$19:$C$38),0)),"")</f>
        <v/>
      </c>
      <c r="C66" s="280"/>
      <c r="D66" s="280"/>
      <c r="E66" s="281"/>
      <c r="F66" s="281"/>
      <c r="G66" s="263">
        <f ca="1">SUMIF('Detailed Budget'!$C$17:$C$36,'Reference worksheet Do NOT edit'!B66,'Detailed Budget'!$P$17:$P$36)</f>
        <v>0</v>
      </c>
      <c r="H66" s="263">
        <f ca="1">SUMIF('Detailed Budget'!$C$43:$C$62,'Reference worksheet Do NOT edit'!B66,'Detailed Budget'!$P$43:$P$62)</f>
        <v>0</v>
      </c>
      <c r="I66" s="263">
        <f ca="1">SUMIF('Detailed Budget'!$C$69:$C$88,'Reference worksheet Do NOT edit'!B66,'Detailed Budget'!$P$69:$P$88)</f>
        <v>0</v>
      </c>
      <c r="J66" s="263">
        <f ca="1">SUMIF('Detailed Budget'!$C$95:$C$114,'Reference worksheet Do NOT edit'!B66,'Detailed Budget'!$P$95:$P$114)</f>
        <v>0</v>
      </c>
      <c r="K66" s="263">
        <f ca="1">SUMIF('Detailed Budget'!$C$121:$C$140,'Reference worksheet Do NOT edit'!B66,'Detailed Budget'!$P$121:$P$140)</f>
        <v>0</v>
      </c>
      <c r="L66" s="263">
        <f ca="1">SUMIF('Detailed Budget'!$C$147:$C$166,'Reference worksheet Do NOT edit'!B66,'Detailed Budget'!$P$147:$P$166)</f>
        <v>0</v>
      </c>
      <c r="M66" s="263">
        <f ca="1">SUMIF('Detailed Budget'!$C$173:$C$192,'Reference worksheet Do NOT edit'!B66,'Detailed Budget'!$P$173:$P$192)</f>
        <v>0</v>
      </c>
      <c r="N66" s="263">
        <f ca="1">SUMIF('Detailed Budget'!$C$199:$C$218,'Reference worksheet Do NOT edit'!B66,'Detailed Budget'!$P$199:$P$218)</f>
        <v>0</v>
      </c>
      <c r="O66" s="263">
        <f ca="1">SUMIF('Detailed Budget'!$C$225:$C$244,'Reference worksheet Do NOT edit'!B66,'Detailed Budget'!$P$225:$P$244)</f>
        <v>0</v>
      </c>
      <c r="P66" s="268">
        <f t="shared" ca="1" si="2"/>
        <v>0</v>
      </c>
    </row>
    <row r="67" spans="2:16" s="38" customFormat="1">
      <c r="B67" s="283" t="str">
        <f t="array" aca="1" ref="B67" ca="1">IFERROR(INDEX($C$19:$C$38,MATCH(0,COUNTIF($B$47:B66,$C$19:$C$38),0)),"")</f>
        <v/>
      </c>
      <c r="C67" s="280"/>
      <c r="D67" s="280"/>
      <c r="E67" s="281"/>
      <c r="F67" s="281"/>
      <c r="G67" s="263">
        <f ca="1">SUMIF('Detailed Budget'!$C$17:$C$36,'Reference worksheet Do NOT edit'!B67,'Detailed Budget'!$P$17:$P$36)</f>
        <v>0</v>
      </c>
      <c r="H67" s="263">
        <f ca="1">SUMIF('Detailed Budget'!$C$43:$C$62,'Reference worksheet Do NOT edit'!B67,'Detailed Budget'!$P$43:$P$62)</f>
        <v>0</v>
      </c>
      <c r="I67" s="263">
        <f ca="1">SUMIF('Detailed Budget'!$C$69:$C$88,'Reference worksheet Do NOT edit'!B67,'Detailed Budget'!$P$69:$P$88)</f>
        <v>0</v>
      </c>
      <c r="J67" s="263">
        <f ca="1">SUMIF('Detailed Budget'!$C$95:$C$114,'Reference worksheet Do NOT edit'!B67,'Detailed Budget'!$P$95:$P$114)</f>
        <v>0</v>
      </c>
      <c r="K67" s="263">
        <f ca="1">SUMIF('Detailed Budget'!$C$121:$C$140,'Reference worksheet Do NOT edit'!B67,'Detailed Budget'!$P$121:$P$140)</f>
        <v>0</v>
      </c>
      <c r="L67" s="263">
        <f ca="1">SUMIF('Detailed Budget'!$C$147:$C$166,'Reference worksheet Do NOT edit'!B67,'Detailed Budget'!$P$147:$P$166)</f>
        <v>0</v>
      </c>
      <c r="M67" s="263">
        <f ca="1">SUMIF('Detailed Budget'!$C$173:$C$192,'Reference worksheet Do NOT edit'!B67,'Detailed Budget'!$P$173:$P$192)</f>
        <v>0</v>
      </c>
      <c r="N67" s="263">
        <f ca="1">SUMIF('Detailed Budget'!$C$199:$C$218,'Reference worksheet Do NOT edit'!B67,'Detailed Budget'!$P$199:$P$218)</f>
        <v>0</v>
      </c>
      <c r="O67" s="263">
        <f ca="1">SUMIF('Detailed Budget'!$C$225:$C$244,'Reference worksheet Do NOT edit'!B67,'Detailed Budget'!$P$225:$P$244)</f>
        <v>0</v>
      </c>
      <c r="P67" s="268">
        <f t="shared" ca="1" si="2"/>
        <v>0</v>
      </c>
    </row>
    <row r="68" spans="2:16" s="38" customFormat="1">
      <c r="B68" s="284" t="s">
        <v>148</v>
      </c>
      <c r="C68" s="277"/>
      <c r="D68" s="277"/>
      <c r="E68" s="270"/>
      <c r="F68" s="270"/>
      <c r="G68" s="282">
        <f ca="1">ROUND(SUM(G48:G67),4)</f>
        <v>0</v>
      </c>
      <c r="H68" s="282">
        <f t="shared" ref="H68:O68" ca="1" si="3">ROUND(SUM(H48:H67),4)</f>
        <v>0</v>
      </c>
      <c r="I68" s="282">
        <f t="shared" ca="1" si="3"/>
        <v>0</v>
      </c>
      <c r="J68" s="282">
        <f t="shared" ca="1" si="3"/>
        <v>0</v>
      </c>
      <c r="K68" s="282">
        <f t="shared" ca="1" si="3"/>
        <v>0</v>
      </c>
      <c r="L68" s="282">
        <f t="shared" ca="1" si="3"/>
        <v>0</v>
      </c>
      <c r="M68" s="282">
        <f t="shared" ca="1" si="3"/>
        <v>0</v>
      </c>
      <c r="N68" s="282">
        <f t="shared" ca="1" si="3"/>
        <v>0</v>
      </c>
      <c r="O68" s="282">
        <f t="shared" ca="1" si="3"/>
        <v>0</v>
      </c>
      <c r="P68" s="271">
        <f t="shared" ca="1" si="2"/>
        <v>0</v>
      </c>
    </row>
    <row r="69" spans="2:16" s="38" customFormat="1"/>
    <row r="70" spans="2:16" s="38" customFormat="1">
      <c r="B70" s="191" t="s">
        <v>149</v>
      </c>
      <c r="C70" s="190"/>
      <c r="D70" s="190"/>
      <c r="E70" s="190"/>
      <c r="F70" s="190"/>
      <c r="G70" s="191" t="str">
        <f>G17</f>
        <v xml:space="preserve">Year 1 </v>
      </c>
      <c r="H70" s="190"/>
      <c r="I70" s="193"/>
      <c r="J70" s="191" t="str">
        <f>J17</f>
        <v xml:space="preserve">Year 2 </v>
      </c>
      <c r="K70" s="190"/>
      <c r="L70" s="193"/>
      <c r="M70" s="191" t="str">
        <f>M17</f>
        <v>Future</v>
      </c>
      <c r="N70" s="190"/>
      <c r="O70" s="193"/>
      <c r="P70" s="201" t="s">
        <v>147</v>
      </c>
    </row>
    <row r="71" spans="2:16" s="38" customFormat="1" ht="30">
      <c r="B71" s="191" t="s">
        <v>150</v>
      </c>
      <c r="C71" s="205"/>
      <c r="D71" s="205"/>
      <c r="E71" s="205"/>
      <c r="F71" s="205"/>
      <c r="G71" s="203" t="str">
        <f>G18</f>
        <v>Term 1: May - Aug 2021</v>
      </c>
      <c r="H71" s="203" t="str">
        <f>H18</f>
        <v>Term 2: Sep - Dec 2021</v>
      </c>
      <c r="I71" s="203" t="str">
        <f>I18</f>
        <v>Term 3: Jan - Apr 2022</v>
      </c>
      <c r="J71" s="203" t="str">
        <f>J18</f>
        <v>Term 4: May - Aug 2022</v>
      </c>
      <c r="K71" s="203" t="str">
        <f>K18</f>
        <v>Term 5: Sep - Dec 2022</v>
      </c>
      <c r="L71" s="203" t="str">
        <f>L18</f>
        <v>Term 6: Jan - Apr 2023</v>
      </c>
      <c r="M71" s="203" t="str">
        <f>M18</f>
        <v>Year 3</v>
      </c>
      <c r="N71" s="203" t="str">
        <f>N18</f>
        <v>Year 4</v>
      </c>
      <c r="O71" s="203" t="str">
        <f>O18</f>
        <v>Year 5</v>
      </c>
      <c r="P71" s="204" t="s">
        <v>100</v>
      </c>
    </row>
    <row r="72" spans="2:16" s="38" customFormat="1">
      <c r="B72" s="191" t="s">
        <v>151</v>
      </c>
      <c r="C72" s="190"/>
      <c r="D72" s="190"/>
      <c r="E72" s="190"/>
      <c r="F72" s="190"/>
      <c r="G72" s="263">
        <f ca="1">'Detailed Budget'!$R$37</f>
        <v>0</v>
      </c>
      <c r="H72" s="263">
        <f ca="1">'Detailed Budget'!$R$63</f>
        <v>0</v>
      </c>
      <c r="I72" s="263">
        <f ca="1">'Detailed Budget'!$R$89</f>
        <v>0</v>
      </c>
      <c r="J72" s="263">
        <f ca="1">'Detailed Budget'!$R$115</f>
        <v>0</v>
      </c>
      <c r="K72" s="263">
        <f ca="1">'Detailed Budget'!$R$141</f>
        <v>0</v>
      </c>
      <c r="L72" s="263">
        <f ca="1">'Detailed Budget'!$R$167</f>
        <v>0</v>
      </c>
      <c r="M72" s="263">
        <f ca="1">'Detailed Budget'!$R$193</f>
        <v>0</v>
      </c>
      <c r="N72" s="263">
        <f ca="1">'Detailed Budget'!$R$219</f>
        <v>0</v>
      </c>
      <c r="O72" s="263">
        <f ca="1">'Detailed Budget'!$R$245</f>
        <v>0</v>
      </c>
      <c r="P72" s="268">
        <f ca="1">SUM(G72:O72)</f>
        <v>0</v>
      </c>
    </row>
    <row r="73" spans="2:16" s="38" customFormat="1">
      <c r="B73" s="191" t="s">
        <v>152</v>
      </c>
      <c r="C73" s="190"/>
      <c r="D73" s="190"/>
      <c r="E73" s="190"/>
      <c r="F73" s="190"/>
      <c r="G73" s="263">
        <f>G43</f>
        <v>0</v>
      </c>
      <c r="H73" s="263">
        <f t="shared" ref="H73:O73" si="4">H43</f>
        <v>0</v>
      </c>
      <c r="I73" s="263">
        <f t="shared" si="4"/>
        <v>0</v>
      </c>
      <c r="J73" s="263">
        <f t="shared" si="4"/>
        <v>0</v>
      </c>
      <c r="K73" s="263">
        <f t="shared" si="4"/>
        <v>0</v>
      </c>
      <c r="L73" s="263">
        <f t="shared" si="4"/>
        <v>0</v>
      </c>
      <c r="M73" s="263">
        <f t="shared" si="4"/>
        <v>0</v>
      </c>
      <c r="N73" s="263">
        <f t="shared" si="4"/>
        <v>0</v>
      </c>
      <c r="O73" s="263">
        <f t="shared" si="4"/>
        <v>0</v>
      </c>
      <c r="P73" s="263">
        <f>SUM(G73:O73)</f>
        <v>0</v>
      </c>
    </row>
    <row r="74" spans="2:16" s="38" customFormat="1">
      <c r="B74" s="191" t="s">
        <v>153</v>
      </c>
      <c r="C74" s="190"/>
      <c r="D74" s="190"/>
      <c r="E74" s="190"/>
      <c r="F74" s="190"/>
      <c r="G74" s="264">
        <f ca="1">G72+G73</f>
        <v>0</v>
      </c>
      <c r="H74" s="264">
        <f t="shared" ref="H74:O74" ca="1" si="5">H72+H73</f>
        <v>0</v>
      </c>
      <c r="I74" s="264">
        <f t="shared" ca="1" si="5"/>
        <v>0</v>
      </c>
      <c r="J74" s="264">
        <f t="shared" ca="1" si="5"/>
        <v>0</v>
      </c>
      <c r="K74" s="264">
        <f t="shared" ca="1" si="5"/>
        <v>0</v>
      </c>
      <c r="L74" s="264">
        <f t="shared" ca="1" si="5"/>
        <v>0</v>
      </c>
      <c r="M74" s="264">
        <f t="shared" ca="1" si="5"/>
        <v>0</v>
      </c>
      <c r="N74" s="264">
        <f t="shared" ca="1" si="5"/>
        <v>0</v>
      </c>
      <c r="O74" s="264">
        <f t="shared" ca="1" si="5"/>
        <v>0</v>
      </c>
      <c r="P74" s="264">
        <f ca="1">SUM(G74:O74)</f>
        <v>0</v>
      </c>
    </row>
    <row r="75" spans="2:16" s="38" customFormat="1">
      <c r="B75" s="191" t="s">
        <v>154</v>
      </c>
      <c r="C75" s="190"/>
      <c r="D75" s="190"/>
      <c r="E75" s="190"/>
      <c r="F75" s="190"/>
      <c r="G75" s="268">
        <f ca="1">'Detailed Budget'!$T$37</f>
        <v>0</v>
      </c>
      <c r="H75" s="268">
        <f ca="1">'Detailed Budget'!$T$63</f>
        <v>0</v>
      </c>
      <c r="I75" s="268">
        <f ca="1">'Detailed Budget'!$T$89</f>
        <v>0</v>
      </c>
      <c r="J75" s="268">
        <f ca="1">'Detailed Budget'!$T$115</f>
        <v>0</v>
      </c>
      <c r="K75" s="268">
        <f ca="1">'Detailed Budget'!$T$141</f>
        <v>0</v>
      </c>
      <c r="L75" s="268">
        <f ca="1">'Detailed Budget'!$T$167</f>
        <v>0</v>
      </c>
      <c r="M75" s="268">
        <f ca="1">'Detailed Budget'!$T$193</f>
        <v>0</v>
      </c>
      <c r="N75" s="268">
        <f ca="1">'Detailed Budget'!$T$219</f>
        <v>0</v>
      </c>
      <c r="O75" s="268">
        <f ca="1">'Detailed Budget'!$T$245</f>
        <v>0</v>
      </c>
      <c r="P75" s="268">
        <f ca="1">SUM(G75:O75)</f>
        <v>0</v>
      </c>
    </row>
    <row r="76" spans="2:16" customFormat="1"/>
    <row r="77" spans="2:16" customFormat="1"/>
    <row r="78" spans="2:16" customFormat="1"/>
    <row r="79" spans="2:16" customFormat="1"/>
    <row r="80" spans="2:16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</sheetData>
  <sheetProtection algorithmName="SHA-512" hashValue="b93QeCmrgFJRctIKG/WnG2bJDEfwj+aR5i3AkTTOzUlQfYTFHuFC3Rf7YUuWkwM/+p+tb0v6J10zn2I6FVhasA==" saltValue="/iN1R2PBaJR3oW0sYUnEig==" spinCount="100000" sheet="1" objects="1" scenarios="1"/>
  <mergeCells count="8">
    <mergeCell ref="D3:H3"/>
    <mergeCell ref="G17:I17"/>
    <mergeCell ref="B47:E47"/>
    <mergeCell ref="J17:L17"/>
    <mergeCell ref="M17:O17"/>
    <mergeCell ref="D6:H6"/>
    <mergeCell ref="D5:H5"/>
    <mergeCell ref="D4:H4"/>
  </mergeCells>
  <conditionalFormatting sqref="G44:O44">
    <cfRule type="cellIs" dxfId="10" priority="22" operator="lessThan">
      <formula>0</formula>
    </cfRule>
  </conditionalFormatting>
  <conditionalFormatting sqref="G72">
    <cfRule type="cellIs" dxfId="9" priority="21" operator="lessThan">
      <formula>0</formula>
    </cfRule>
  </conditionalFormatting>
  <conditionalFormatting sqref="H72:O72">
    <cfRule type="cellIs" dxfId="8" priority="20" operator="lessThan">
      <formula>0</formula>
    </cfRule>
  </conditionalFormatting>
  <conditionalFormatting sqref="G68:O68">
    <cfRule type="cellIs" dxfId="7" priority="8" operator="notEqual">
      <formula>G$44</formula>
    </cfRule>
  </conditionalFormatting>
  <conditionalFormatting sqref="G48:O67 G19:O38">
    <cfRule type="cellIs" dxfId="6" priority="7" operator="equal">
      <formula>0</formula>
    </cfRule>
  </conditionalFormatting>
  <conditionalFormatting sqref="P44">
    <cfRule type="cellIs" dxfId="5" priority="6" operator="lessThan">
      <formula>0</formula>
    </cfRule>
  </conditionalFormatting>
  <conditionalFormatting sqref="P19:P38">
    <cfRule type="cellIs" dxfId="4" priority="5" operator="equal">
      <formula>0</formula>
    </cfRule>
  </conditionalFormatting>
  <conditionalFormatting sqref="P68">
    <cfRule type="cellIs" dxfId="3" priority="4" operator="notEqual">
      <formula>P$44</formula>
    </cfRule>
  </conditionalFormatting>
  <conditionalFormatting sqref="P48:P67">
    <cfRule type="cellIs" dxfId="2" priority="3" operator="equal">
      <formula>0</formula>
    </cfRule>
  </conditionalFormatting>
  <conditionalFormatting sqref="P72">
    <cfRule type="cellIs" dxfId="1" priority="2" operator="lessThan">
      <formula>0</formula>
    </cfRule>
  </conditionalFormatting>
  <conditionalFormatting sqref="G72:P7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A324-A3D9-4089-BA89-63D4B7A112F5}">
  <dimension ref="A1:G16"/>
  <sheetViews>
    <sheetView showGridLines="0" workbookViewId="0">
      <selection activeCell="G24" sqref="G24"/>
    </sheetView>
  </sheetViews>
  <sheetFormatPr defaultRowHeight="15"/>
  <cols>
    <col min="1" max="1" width="35.42578125" bestFit="1" customWidth="1"/>
    <col min="2" max="2" width="23.28515625" customWidth="1"/>
    <col min="3" max="3" width="10" bestFit="1" customWidth="1"/>
    <col min="4" max="4" width="10.5703125" bestFit="1" customWidth="1"/>
    <col min="5" max="6" width="10" bestFit="1" customWidth="1"/>
    <col min="7" max="7" width="35.42578125" bestFit="1" customWidth="1"/>
  </cols>
  <sheetData>
    <row r="1" spans="1:7">
      <c r="C1" s="472" t="s">
        <v>131</v>
      </c>
      <c r="D1" s="472"/>
      <c r="E1" s="472" t="s">
        <v>23</v>
      </c>
      <c r="F1" s="472"/>
    </row>
    <row r="2" spans="1:7">
      <c r="A2" s="40" t="s">
        <v>58</v>
      </c>
      <c r="B2" s="314" t="s">
        <v>36</v>
      </c>
      <c r="C2" s="302" t="s">
        <v>57</v>
      </c>
      <c r="D2" s="302" t="s">
        <v>100</v>
      </c>
      <c r="E2" s="302" t="s">
        <v>57</v>
      </c>
      <c r="F2" s="302" t="s">
        <v>100</v>
      </c>
    </row>
    <row r="3" spans="1:7">
      <c r="A3" t="s">
        <v>155</v>
      </c>
      <c r="B3">
        <v>10000</v>
      </c>
      <c r="C3" s="315">
        <v>5000</v>
      </c>
      <c r="D3" s="315">
        <v>10000</v>
      </c>
      <c r="E3" s="315">
        <v>5000</v>
      </c>
      <c r="F3" s="315">
        <v>10000</v>
      </c>
    </row>
    <row r="4" spans="1:7">
      <c r="A4" t="s">
        <v>156</v>
      </c>
      <c r="B4">
        <v>15000</v>
      </c>
      <c r="C4" s="315">
        <v>10000</v>
      </c>
      <c r="D4" s="315">
        <v>20000</v>
      </c>
      <c r="E4" s="315">
        <v>10000</v>
      </c>
      <c r="F4" s="315">
        <v>20000</v>
      </c>
    </row>
    <row r="5" spans="1:7">
      <c r="A5" t="s">
        <v>157</v>
      </c>
      <c r="B5">
        <v>10000</v>
      </c>
      <c r="C5" s="315">
        <v>6000</v>
      </c>
      <c r="D5" s="315">
        <v>13333.333329999999</v>
      </c>
      <c r="E5" s="315">
        <v>6000</v>
      </c>
      <c r="F5" s="315">
        <v>13333.333329999999</v>
      </c>
    </row>
    <row r="6" spans="1:7">
      <c r="A6" t="s">
        <v>158</v>
      </c>
      <c r="B6">
        <v>10000</v>
      </c>
      <c r="C6" s="315">
        <v>3750</v>
      </c>
      <c r="D6" s="315">
        <v>15000</v>
      </c>
      <c r="E6" s="315">
        <v>3000</v>
      </c>
      <c r="F6" s="315">
        <v>13333.33</v>
      </c>
    </row>
    <row r="7" spans="1:7">
      <c r="A7" t="s">
        <v>159</v>
      </c>
      <c r="B7">
        <v>10000</v>
      </c>
      <c r="C7" s="315">
        <v>3750</v>
      </c>
      <c r="D7" s="315">
        <v>13333.333329999999</v>
      </c>
      <c r="E7" s="315">
        <v>3750</v>
      </c>
      <c r="F7" s="315">
        <v>13333.33</v>
      </c>
    </row>
    <row r="8" spans="1:7">
      <c r="A8" t="s">
        <v>160</v>
      </c>
      <c r="B8">
        <v>10000</v>
      </c>
      <c r="C8" s="315">
        <v>6000</v>
      </c>
      <c r="D8" s="315">
        <v>13333.333329999999</v>
      </c>
      <c r="E8" s="315">
        <v>6000</v>
      </c>
      <c r="F8" s="315">
        <v>13333.333329999999</v>
      </c>
    </row>
    <row r="9" spans="1:7">
      <c r="A9" t="s">
        <v>161</v>
      </c>
      <c r="B9">
        <v>10000</v>
      </c>
      <c r="C9" s="315">
        <v>7500</v>
      </c>
      <c r="D9" s="315">
        <v>15000</v>
      </c>
      <c r="E9" s="315">
        <v>6000</v>
      </c>
      <c r="F9" s="315">
        <v>13333.333329999999</v>
      </c>
      <c r="G9" s="300"/>
    </row>
    <row r="10" spans="1:7">
      <c r="A10" t="s">
        <v>162</v>
      </c>
      <c r="B10">
        <v>10000</v>
      </c>
      <c r="C10" s="315">
        <v>2500</v>
      </c>
      <c r="D10" s="315">
        <v>10000</v>
      </c>
      <c r="E10" s="315">
        <v>2500</v>
      </c>
      <c r="F10" s="315">
        <v>10000</v>
      </c>
      <c r="G10" s="300"/>
    </row>
    <row r="11" spans="1:7">
      <c r="A11" t="s">
        <v>163</v>
      </c>
      <c r="B11">
        <v>15000</v>
      </c>
      <c r="C11" s="315">
        <v>5000</v>
      </c>
      <c r="D11" s="315">
        <v>20000</v>
      </c>
      <c r="E11" s="315">
        <v>5000</v>
      </c>
      <c r="F11" s="315">
        <v>20000</v>
      </c>
    </row>
    <row r="12" spans="1:7">
      <c r="A12" t="s">
        <v>164</v>
      </c>
      <c r="B12">
        <v>10000</v>
      </c>
      <c r="C12" s="315">
        <v>3750</v>
      </c>
      <c r="D12" s="315">
        <v>13333.333329999999</v>
      </c>
      <c r="E12" s="315">
        <v>3750</v>
      </c>
      <c r="F12" s="315">
        <v>13333.33</v>
      </c>
    </row>
    <row r="13" spans="1:7">
      <c r="A13" t="s">
        <v>165</v>
      </c>
      <c r="B13">
        <v>10000</v>
      </c>
      <c r="C13" s="315">
        <v>3750</v>
      </c>
      <c r="D13" s="315">
        <v>15000</v>
      </c>
      <c r="E13" s="315">
        <v>3750</v>
      </c>
      <c r="F13" s="315">
        <v>13333.33</v>
      </c>
    </row>
    <row r="16" spans="1:7">
      <c r="A16" t="s">
        <v>40</v>
      </c>
    </row>
  </sheetData>
  <sheetProtection algorithmName="SHA-512" hashValue="L/8Qd2mG4BQYzQrJIMRlc7MFvT1GpVkC7zUczAqfXw0a/XxXHvTWH67gRNU9qrBsUUn4D2cTccrLDxDAqA0oIg==" saltValue="3bI9OPxH7fMVm7ApbXV2fA==" spinCount="100000" sheet="1" objects="1" scenarios="1"/>
  <autoFilter ref="A2:F13" xr:uid="{C742F466-7294-4458-8C03-19160FB89F2B}">
    <sortState xmlns:xlrd2="http://schemas.microsoft.com/office/spreadsheetml/2017/richdata2" ref="A3:F13">
      <sortCondition ref="A2:A13"/>
    </sortState>
  </autoFilter>
  <mergeCells count="2">
    <mergeCell ref="C1:D1"/>
    <mergeCell ref="E1:F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1828"/>
  <sheetViews>
    <sheetView workbookViewId="0">
      <selection activeCell="C2" sqref="C2"/>
    </sheetView>
  </sheetViews>
  <sheetFormatPr defaultRowHeight="15"/>
  <cols>
    <col min="1" max="1" width="25.5703125" bestFit="1" customWidth="1"/>
    <col min="3" max="3" width="14.85546875" customWidth="1"/>
    <col min="9" max="9" width="78.28515625" customWidth="1"/>
  </cols>
  <sheetData>
    <row r="1" spans="1:9" ht="15.75" thickBot="1">
      <c r="A1" t="s">
        <v>166</v>
      </c>
      <c r="B1" t="s">
        <v>91</v>
      </c>
      <c r="C1" t="s">
        <v>167</v>
      </c>
    </row>
    <row r="2" spans="1:9" ht="15.75" thickBot="1">
      <c r="A2" s="43" t="str">
        <f>"Jan - Apr "&amp;B2</f>
        <v>Jan - Apr 2016</v>
      </c>
      <c r="B2">
        <v>2016</v>
      </c>
      <c r="C2" s="42">
        <f>IF(LEFT($A2,3)="Jan",DATE($B2-1,11,1),DATE($B2,11,1))</f>
        <v>42309</v>
      </c>
      <c r="I2" t="str">
        <f>A5&amp;","&amp;A6&amp;","&amp;A7&amp;","&amp;A8&amp;","&amp;A9&amp;","&amp;A10&amp;","&amp;A11&amp;","&amp;A12&amp;","&amp;A13&amp;","&amp;A14&amp;","&amp;A15&amp;","&amp;A16&amp;","&amp;A17&amp;","&amp;A18&amp;","&amp;A19&amp;","&amp;A20&amp;","&amp;A21&amp;","&amp;A22&amp;","&amp;A23&amp;","&amp;A24&amp;","&amp;A25&amp;","&amp;A26&amp;","&amp;A27&amp;","&amp;A28&amp;","&amp;A29&amp;","&amp;A30&amp;","&amp;A31</f>
        <v>Jan - Apr 2017,May - Aug 2017,Sep - Dec 2017,Jan - Apr 2018,May - Aug 2018,Sep - Dec 2018,Jan - Apr 2019,May - Aug 2019,Sep - Dec 2019,Jan - Apr 2020,May - Aug 2020,Sep - Dec 2020,Jan - Apr 2021,May - Aug 2021,Sep - Dec 2021,Jan - Apr 2022,May - Aug 2022,Sep - Dec 2022,Jan - Apr 2023,May - Aug 2023,Sep - Dec 2023,Jan - Apr 2024,May - Aug 2024,Sep - Dec 2024,Jan - Apr 2025,May - Aug 2025,Sep - Dec 2025</v>
      </c>
    </row>
    <row r="3" spans="1:9" ht="15.75" thickBot="1">
      <c r="A3" s="43" t="str">
        <f>"May - Aug "&amp;B3</f>
        <v>May - Aug 2016</v>
      </c>
      <c r="B3">
        <f>B2</f>
        <v>2016</v>
      </c>
      <c r="C3" s="42">
        <f>IF(LEFT($A3,3)="Jan",DATE($B3-1,3,1),DATE($B3,3,1))</f>
        <v>42430</v>
      </c>
    </row>
    <row r="4" spans="1:9" ht="15.75" thickBot="1">
      <c r="A4" s="44" t="str">
        <f>"Sep - Dec "&amp;B4</f>
        <v>Sep - Dec 2016</v>
      </c>
      <c r="B4">
        <f>B2</f>
        <v>2016</v>
      </c>
      <c r="C4" s="42">
        <f>IF(LEFT($A4,3)="Jan",DATE($B4-1,7,1),DATE($B4,7,1))</f>
        <v>42552</v>
      </c>
    </row>
    <row r="5" spans="1:9" ht="15.75" thickBot="1">
      <c r="A5" s="43" t="str">
        <f t="shared" ref="A5" si="0">"Jan - Apr "&amp;B5</f>
        <v>Jan - Apr 2017</v>
      </c>
      <c r="B5">
        <f>B2+1</f>
        <v>2017</v>
      </c>
      <c r="C5" s="42">
        <f t="shared" ref="C5" si="1">IF(LEFT($A5,3)="Jan",DATE($B5-1,11,1),DATE($B5,11,1))</f>
        <v>42675</v>
      </c>
    </row>
    <row r="6" spans="1:9" ht="15.75" thickBot="1">
      <c r="A6" s="43" t="str">
        <f t="shared" ref="A6" si="2">"May - Aug "&amp;B6</f>
        <v>May - Aug 2017</v>
      </c>
      <c r="B6">
        <f>B5</f>
        <v>2017</v>
      </c>
      <c r="C6" s="42">
        <f t="shared" ref="C6" si="3">IF(LEFT($A6,3)="Jan",DATE($B6-1,3,1),DATE($B6,3,1))</f>
        <v>42795</v>
      </c>
    </row>
    <row r="7" spans="1:9" ht="15.75" thickBot="1">
      <c r="A7" s="44" t="str">
        <f t="shared" ref="A7" si="4">"Sep - Dec "&amp;B7</f>
        <v>Sep - Dec 2017</v>
      </c>
      <c r="B7">
        <f>B5</f>
        <v>2017</v>
      </c>
      <c r="C7" s="42">
        <f t="shared" ref="C7" si="5">IF(LEFT($A7,3)="Jan",DATE($B7-1,7,1),DATE($B7,7,1))</f>
        <v>42917</v>
      </c>
    </row>
    <row r="8" spans="1:9" ht="15.75" thickBot="1">
      <c r="A8" s="43" t="str">
        <f t="shared" ref="A8" si="6">"Jan - Apr "&amp;B8</f>
        <v>Jan - Apr 2018</v>
      </c>
      <c r="B8">
        <f>B5+1</f>
        <v>2018</v>
      </c>
      <c r="C8" s="42">
        <f t="shared" ref="C8" si="7">IF(LEFT($A8,3)="Jan",DATE($B8-1,11,1),DATE($B8,11,1))</f>
        <v>43040</v>
      </c>
    </row>
    <row r="9" spans="1:9" ht="15.75" thickBot="1">
      <c r="A9" s="43" t="str">
        <f t="shared" ref="A9" si="8">"May - Aug "&amp;B9</f>
        <v>May - Aug 2018</v>
      </c>
      <c r="B9">
        <f>B8</f>
        <v>2018</v>
      </c>
      <c r="C9" s="42">
        <f t="shared" ref="C9" si="9">IF(LEFT($A9,3)="Jan",DATE($B9-1,3,1),DATE($B9,3,1))</f>
        <v>43160</v>
      </c>
    </row>
    <row r="10" spans="1:9" ht="15.75" thickBot="1">
      <c r="A10" s="44" t="str">
        <f t="shared" ref="A10" si="10">"Sep - Dec "&amp;B10</f>
        <v>Sep - Dec 2018</v>
      </c>
      <c r="B10">
        <f>B8</f>
        <v>2018</v>
      </c>
      <c r="C10" s="42">
        <f t="shared" ref="C10" si="11">IF(LEFT($A10,3)="Jan",DATE($B10-1,7,1),DATE($B10,7,1))</f>
        <v>43282</v>
      </c>
    </row>
    <row r="11" spans="1:9" ht="15.75" thickBot="1">
      <c r="A11" s="43" t="str">
        <f t="shared" ref="A11" si="12">"Jan - Apr "&amp;B11</f>
        <v>Jan - Apr 2019</v>
      </c>
      <c r="B11">
        <f>B8+1</f>
        <v>2019</v>
      </c>
      <c r="C11" s="42">
        <f t="shared" ref="C11" si="13">IF(LEFT($A11,3)="Jan",DATE($B11-1,11,1),DATE($B11,11,1))</f>
        <v>43405</v>
      </c>
    </row>
    <row r="12" spans="1:9" ht="15.75" thickBot="1">
      <c r="A12" s="43" t="str">
        <f t="shared" ref="A12" si="14">"May - Aug "&amp;B12</f>
        <v>May - Aug 2019</v>
      </c>
      <c r="B12">
        <f>B11</f>
        <v>2019</v>
      </c>
      <c r="C12" s="42">
        <f t="shared" ref="C12" si="15">IF(LEFT($A12,3)="Jan",DATE($B12-1,3,1),DATE($B12,3,1))</f>
        <v>43525</v>
      </c>
      <c r="I12" t="s">
        <v>168</v>
      </c>
    </row>
    <row r="13" spans="1:9" ht="15.75" thickBot="1">
      <c r="A13" s="44" t="str">
        <f t="shared" ref="A13" si="16">"Sep - Dec "&amp;B13</f>
        <v>Sep - Dec 2019</v>
      </c>
      <c r="B13">
        <f>B11</f>
        <v>2019</v>
      </c>
      <c r="C13" s="42">
        <f t="shared" ref="C13" si="17">IF(LEFT($A13,3)="Jan",DATE($B13-1,7,1),DATE($B13,7,1))</f>
        <v>43647</v>
      </c>
    </row>
    <row r="14" spans="1:9" ht="15.75" thickBot="1">
      <c r="A14" s="43" t="str">
        <f t="shared" ref="A14" si="18">"Jan - Apr "&amp;B14</f>
        <v>Jan - Apr 2020</v>
      </c>
      <c r="B14">
        <f>B11+1</f>
        <v>2020</v>
      </c>
      <c r="C14" s="42">
        <f t="shared" ref="C14" si="19">IF(LEFT($A14,3)="Jan",DATE($B14-1,11,1),DATE($B14,11,1))</f>
        <v>43770</v>
      </c>
    </row>
    <row r="15" spans="1:9" ht="15.75" thickBot="1">
      <c r="A15" s="43" t="str">
        <f t="shared" ref="A15" si="20">"May - Aug "&amp;B15</f>
        <v>May - Aug 2020</v>
      </c>
      <c r="B15">
        <f>B14</f>
        <v>2020</v>
      </c>
      <c r="C15" s="42">
        <f t="shared" ref="C15" si="21">IF(LEFT($A15,3)="Jan",DATE($B15-1,3,1),DATE($B15,3,1))</f>
        <v>43891</v>
      </c>
    </row>
    <row r="16" spans="1:9" ht="15.75" thickBot="1">
      <c r="A16" s="44" t="str">
        <f t="shared" ref="A16" si="22">"Sep - Dec "&amp;B16</f>
        <v>Sep - Dec 2020</v>
      </c>
      <c r="B16">
        <f>B14</f>
        <v>2020</v>
      </c>
      <c r="C16" s="42">
        <f t="shared" ref="C16" si="23">IF(LEFT($A16,3)="Jan",DATE($B16-1,7,1),DATE($B16,7,1))</f>
        <v>44013</v>
      </c>
    </row>
    <row r="17" spans="1:3" ht="15.75" thickBot="1">
      <c r="A17" s="43" t="str">
        <f t="shared" ref="A17" si="24">"Jan - Apr "&amp;B17</f>
        <v>Jan - Apr 2021</v>
      </c>
      <c r="B17">
        <f>B14+1</f>
        <v>2021</v>
      </c>
      <c r="C17" s="42">
        <f t="shared" ref="C17" si="25">IF(LEFT($A17,3)="Jan",DATE($B17-1,11,1),DATE($B17,11,1))</f>
        <v>44136</v>
      </c>
    </row>
    <row r="18" spans="1:3" ht="15.75" thickBot="1">
      <c r="A18" s="43" t="str">
        <f t="shared" ref="A18" si="26">"May - Aug "&amp;B18</f>
        <v>May - Aug 2021</v>
      </c>
      <c r="B18">
        <f>B17</f>
        <v>2021</v>
      </c>
      <c r="C18" s="42">
        <f t="shared" ref="C18" si="27">IF(LEFT($A18,3)="Jan",DATE($B18-1,3,1),DATE($B18,3,1))</f>
        <v>44256</v>
      </c>
    </row>
    <row r="19" spans="1:3" ht="15.75" thickBot="1">
      <c r="A19" s="44" t="str">
        <f t="shared" ref="A19" si="28">"Sep - Dec "&amp;B19</f>
        <v>Sep - Dec 2021</v>
      </c>
      <c r="B19">
        <f>B17</f>
        <v>2021</v>
      </c>
      <c r="C19" s="42">
        <f t="shared" ref="C19" si="29">IF(LEFT($A19,3)="Jan",DATE($B19-1,7,1),DATE($B19,7,1))</f>
        <v>44378</v>
      </c>
    </row>
    <row r="20" spans="1:3" ht="15.75" thickBot="1">
      <c r="A20" s="43" t="str">
        <f t="shared" ref="A20" si="30">"Jan - Apr "&amp;B20</f>
        <v>Jan - Apr 2022</v>
      </c>
      <c r="B20">
        <f>B17+1</f>
        <v>2022</v>
      </c>
      <c r="C20" s="42">
        <f t="shared" ref="C20" si="31">IF(LEFT($A20,3)="Jan",DATE($B20-1,11,1),DATE($B20,11,1))</f>
        <v>44501</v>
      </c>
    </row>
    <row r="21" spans="1:3" ht="15.75" thickBot="1">
      <c r="A21" s="43" t="str">
        <f t="shared" ref="A21" si="32">"May - Aug "&amp;B21</f>
        <v>May - Aug 2022</v>
      </c>
      <c r="B21">
        <f>B20</f>
        <v>2022</v>
      </c>
      <c r="C21" s="42">
        <f t="shared" ref="C21" si="33">IF(LEFT($A21,3)="Jan",DATE($B21-1,3,1),DATE($B21,3,1))</f>
        <v>44621</v>
      </c>
    </row>
    <row r="22" spans="1:3" ht="15.75" thickBot="1">
      <c r="A22" s="44" t="str">
        <f t="shared" ref="A22" si="34">"Sep - Dec "&amp;B22</f>
        <v>Sep - Dec 2022</v>
      </c>
      <c r="B22">
        <f>B20</f>
        <v>2022</v>
      </c>
      <c r="C22" s="42">
        <f t="shared" ref="C22" si="35">IF(LEFT($A22,3)="Jan",DATE($B22-1,7,1),DATE($B22,7,1))</f>
        <v>44743</v>
      </c>
    </row>
    <row r="23" spans="1:3" ht="15.75" thickBot="1">
      <c r="A23" s="43" t="str">
        <f t="shared" ref="A23" si="36">"Jan - Apr "&amp;B23</f>
        <v>Jan - Apr 2023</v>
      </c>
      <c r="B23">
        <f>B20+1</f>
        <v>2023</v>
      </c>
      <c r="C23" s="42">
        <f t="shared" ref="C23" si="37">IF(LEFT($A23,3)="Jan",DATE($B23-1,11,1),DATE($B23,11,1))</f>
        <v>44866</v>
      </c>
    </row>
    <row r="24" spans="1:3" ht="15.75" thickBot="1">
      <c r="A24" s="43" t="str">
        <f t="shared" ref="A24" si="38">"May - Aug "&amp;B24</f>
        <v>May - Aug 2023</v>
      </c>
      <c r="B24">
        <f>B23</f>
        <v>2023</v>
      </c>
      <c r="C24" s="42">
        <f t="shared" ref="C24" si="39">IF(LEFT($A24,3)="Jan",DATE($B24-1,3,1),DATE($B24,3,1))</f>
        <v>44986</v>
      </c>
    </row>
    <row r="25" spans="1:3" ht="15.75" thickBot="1">
      <c r="A25" s="44" t="str">
        <f t="shared" ref="A25" si="40">"Sep - Dec "&amp;B25</f>
        <v>Sep - Dec 2023</v>
      </c>
      <c r="B25">
        <f>B23</f>
        <v>2023</v>
      </c>
      <c r="C25" s="42">
        <f t="shared" ref="C25" si="41">IF(LEFT($A25,3)="Jan",DATE($B25-1,7,1),DATE($B25,7,1))</f>
        <v>45108</v>
      </c>
    </row>
    <row r="26" spans="1:3" ht="15.75" thickBot="1">
      <c r="A26" s="43" t="str">
        <f t="shared" ref="A26" si="42">"Jan - Apr "&amp;B26</f>
        <v>Jan - Apr 2024</v>
      </c>
      <c r="B26">
        <f>B23+1</f>
        <v>2024</v>
      </c>
      <c r="C26" s="42">
        <f t="shared" ref="C26" si="43">IF(LEFT($A26,3)="Jan",DATE($B26-1,11,1),DATE($B26,11,1))</f>
        <v>45231</v>
      </c>
    </row>
    <row r="27" spans="1:3" ht="15.75" thickBot="1">
      <c r="A27" s="43" t="str">
        <f t="shared" ref="A27" si="44">"May - Aug "&amp;B27</f>
        <v>May - Aug 2024</v>
      </c>
      <c r="B27">
        <f>B26</f>
        <v>2024</v>
      </c>
      <c r="C27" s="42">
        <f t="shared" ref="C27" si="45">IF(LEFT($A27,3)="Jan",DATE($B27-1,3,1),DATE($B27,3,1))</f>
        <v>45352</v>
      </c>
    </row>
    <row r="28" spans="1:3" ht="15.75" thickBot="1">
      <c r="A28" s="44" t="str">
        <f t="shared" ref="A28" si="46">"Sep - Dec "&amp;B28</f>
        <v>Sep - Dec 2024</v>
      </c>
      <c r="B28">
        <f>B26</f>
        <v>2024</v>
      </c>
      <c r="C28" s="42">
        <f t="shared" ref="C28" si="47">IF(LEFT($A28,3)="Jan",DATE($B28-1,7,1),DATE($B28,7,1))</f>
        <v>45474</v>
      </c>
    </row>
    <row r="29" spans="1:3" ht="15.75" thickBot="1">
      <c r="A29" s="43" t="str">
        <f t="shared" ref="A29" si="48">"Jan - Apr "&amp;B29</f>
        <v>Jan - Apr 2025</v>
      </c>
      <c r="B29">
        <f>B26+1</f>
        <v>2025</v>
      </c>
      <c r="C29" s="42">
        <f t="shared" ref="C29" si="49">IF(LEFT($A29,3)="Jan",DATE($B29-1,11,1),DATE($B29,11,1))</f>
        <v>45597</v>
      </c>
    </row>
    <row r="30" spans="1:3" ht="15.75" thickBot="1">
      <c r="A30" s="43" t="str">
        <f t="shared" ref="A30" si="50">"May - Aug "&amp;B30</f>
        <v>May - Aug 2025</v>
      </c>
      <c r="B30">
        <f>B29</f>
        <v>2025</v>
      </c>
      <c r="C30" s="42">
        <f t="shared" ref="C30" si="51">IF(LEFT($A30,3)="Jan",DATE($B30-1,3,1),DATE($B30,3,1))</f>
        <v>45717</v>
      </c>
    </row>
    <row r="31" spans="1:3" ht="15.75" thickBot="1">
      <c r="A31" s="44" t="str">
        <f t="shared" ref="A31" si="52">"Sep - Dec "&amp;B31</f>
        <v>Sep - Dec 2025</v>
      </c>
      <c r="B31">
        <f>B29</f>
        <v>2025</v>
      </c>
      <c r="C31" s="42">
        <f t="shared" ref="C31" si="53">IF(LEFT($A31,3)="Jan",DATE($B31-1,7,1),DATE($B31,7,1))</f>
        <v>45839</v>
      </c>
    </row>
    <row r="32" spans="1:3">
      <c r="A32" s="42"/>
    </row>
    <row r="33" spans="1:1">
      <c r="A33" s="42"/>
    </row>
    <row r="34" spans="1:1">
      <c r="A34" s="42"/>
    </row>
    <row r="35" spans="1:1">
      <c r="A35" s="42"/>
    </row>
    <row r="36" spans="1:1">
      <c r="A36" s="42"/>
    </row>
    <row r="37" spans="1:1">
      <c r="A37" s="42"/>
    </row>
    <row r="38" spans="1:1">
      <c r="A38" s="42"/>
    </row>
    <row r="39" spans="1:1">
      <c r="A39" s="42"/>
    </row>
    <row r="40" spans="1:1">
      <c r="A40" s="42"/>
    </row>
    <row r="41" spans="1:1">
      <c r="A41" s="42"/>
    </row>
    <row r="42" spans="1:1">
      <c r="A42" s="42"/>
    </row>
    <row r="43" spans="1:1">
      <c r="A43" s="42"/>
    </row>
    <row r="44" spans="1:1">
      <c r="A44" s="42"/>
    </row>
    <row r="45" spans="1:1">
      <c r="A45" s="42"/>
    </row>
    <row r="46" spans="1:1">
      <c r="A46" s="42"/>
    </row>
    <row r="47" spans="1:1">
      <c r="A47" s="42"/>
    </row>
    <row r="48" spans="1:1">
      <c r="A48" s="42"/>
    </row>
    <row r="49" spans="1:1">
      <c r="A49" s="42"/>
    </row>
    <row r="50" spans="1:1">
      <c r="A50" s="42"/>
    </row>
    <row r="51" spans="1:1">
      <c r="A51" s="42"/>
    </row>
    <row r="52" spans="1:1">
      <c r="A52" s="42"/>
    </row>
    <row r="53" spans="1:1">
      <c r="A53" s="42"/>
    </row>
    <row r="54" spans="1:1">
      <c r="A54" s="42"/>
    </row>
    <row r="55" spans="1:1">
      <c r="A55" s="42"/>
    </row>
    <row r="56" spans="1:1">
      <c r="A56" s="42"/>
    </row>
    <row r="57" spans="1:1">
      <c r="A57" s="42"/>
    </row>
    <row r="58" spans="1:1">
      <c r="A58" s="42"/>
    </row>
    <row r="59" spans="1:1">
      <c r="A59" s="42"/>
    </row>
    <row r="60" spans="1:1">
      <c r="A60" s="42"/>
    </row>
    <row r="61" spans="1:1">
      <c r="A61" s="42"/>
    </row>
    <row r="62" spans="1:1">
      <c r="A62" s="42"/>
    </row>
    <row r="63" spans="1:1">
      <c r="A63" s="42"/>
    </row>
    <row r="64" spans="1:1">
      <c r="A64" s="42"/>
    </row>
    <row r="65" spans="1:1">
      <c r="A65" s="42"/>
    </row>
    <row r="66" spans="1:1">
      <c r="A66" s="42"/>
    </row>
    <row r="67" spans="1:1">
      <c r="A67" s="42"/>
    </row>
    <row r="68" spans="1:1">
      <c r="A68" s="42"/>
    </row>
    <row r="69" spans="1:1">
      <c r="A69" s="42"/>
    </row>
    <row r="70" spans="1:1">
      <c r="A70" s="42"/>
    </row>
    <row r="71" spans="1:1">
      <c r="A71" s="42"/>
    </row>
    <row r="72" spans="1:1">
      <c r="A72" s="42"/>
    </row>
    <row r="73" spans="1:1">
      <c r="A73" s="42"/>
    </row>
    <row r="74" spans="1:1">
      <c r="A74" s="42"/>
    </row>
    <row r="75" spans="1:1">
      <c r="A75" s="42"/>
    </row>
    <row r="76" spans="1:1">
      <c r="A76" s="42"/>
    </row>
    <row r="77" spans="1:1">
      <c r="A77" s="42"/>
    </row>
    <row r="78" spans="1:1">
      <c r="A78" s="42"/>
    </row>
    <row r="79" spans="1:1">
      <c r="A79" s="42"/>
    </row>
    <row r="80" spans="1:1">
      <c r="A80" s="42"/>
    </row>
    <row r="81" spans="1:1">
      <c r="A81" s="42"/>
    </row>
    <row r="82" spans="1:1">
      <c r="A82" s="42"/>
    </row>
    <row r="83" spans="1:1">
      <c r="A83" s="42"/>
    </row>
    <row r="84" spans="1:1">
      <c r="A84" s="42"/>
    </row>
    <row r="85" spans="1:1">
      <c r="A85" s="42"/>
    </row>
    <row r="86" spans="1:1">
      <c r="A86" s="42"/>
    </row>
    <row r="87" spans="1:1">
      <c r="A87" s="42"/>
    </row>
    <row r="88" spans="1:1">
      <c r="A88" s="42"/>
    </row>
    <row r="89" spans="1:1">
      <c r="A89" s="42"/>
    </row>
    <row r="90" spans="1:1">
      <c r="A90" s="42"/>
    </row>
    <row r="91" spans="1:1">
      <c r="A91" s="42"/>
    </row>
    <row r="92" spans="1:1">
      <c r="A92" s="42"/>
    </row>
    <row r="93" spans="1:1">
      <c r="A93" s="42"/>
    </row>
    <row r="94" spans="1:1">
      <c r="A94" s="42"/>
    </row>
    <row r="95" spans="1:1">
      <c r="A95" s="42"/>
    </row>
    <row r="96" spans="1:1">
      <c r="A96" s="42"/>
    </row>
    <row r="97" spans="1:1">
      <c r="A97" s="42"/>
    </row>
    <row r="98" spans="1:1">
      <c r="A98" s="42"/>
    </row>
    <row r="99" spans="1:1">
      <c r="A99" s="42"/>
    </row>
    <row r="100" spans="1:1">
      <c r="A100" s="42"/>
    </row>
    <row r="101" spans="1:1">
      <c r="A101" s="42"/>
    </row>
    <row r="102" spans="1:1">
      <c r="A102" s="42"/>
    </row>
    <row r="103" spans="1:1">
      <c r="A103" s="42"/>
    </row>
    <row r="104" spans="1:1">
      <c r="A104" s="42"/>
    </row>
    <row r="105" spans="1:1">
      <c r="A105" s="42"/>
    </row>
    <row r="106" spans="1:1">
      <c r="A106" s="42"/>
    </row>
    <row r="107" spans="1:1">
      <c r="A107" s="42"/>
    </row>
    <row r="108" spans="1:1">
      <c r="A108" s="42"/>
    </row>
    <row r="109" spans="1:1">
      <c r="A109" s="42"/>
    </row>
    <row r="110" spans="1:1">
      <c r="A110" s="42"/>
    </row>
    <row r="111" spans="1:1">
      <c r="A111" s="42"/>
    </row>
    <row r="112" spans="1:1">
      <c r="A112" s="42"/>
    </row>
    <row r="113" spans="1:1">
      <c r="A113" s="42"/>
    </row>
    <row r="114" spans="1:1">
      <c r="A114" s="42"/>
    </row>
    <row r="115" spans="1:1">
      <c r="A115" s="42"/>
    </row>
    <row r="116" spans="1:1">
      <c r="A116" s="42"/>
    </row>
    <row r="117" spans="1:1">
      <c r="A117" s="42"/>
    </row>
    <row r="118" spans="1:1">
      <c r="A118" s="42"/>
    </row>
    <row r="119" spans="1:1">
      <c r="A119" s="42"/>
    </row>
    <row r="120" spans="1:1">
      <c r="A120" s="42"/>
    </row>
    <row r="121" spans="1:1">
      <c r="A121" s="42"/>
    </row>
    <row r="122" spans="1:1">
      <c r="A122" s="42"/>
    </row>
    <row r="123" spans="1:1">
      <c r="A123" s="42"/>
    </row>
    <row r="124" spans="1:1">
      <c r="A124" s="42"/>
    </row>
    <row r="125" spans="1:1">
      <c r="A125" s="42"/>
    </row>
    <row r="126" spans="1:1">
      <c r="A126" s="42"/>
    </row>
    <row r="127" spans="1:1">
      <c r="A127" s="42"/>
    </row>
    <row r="128" spans="1:1">
      <c r="A128" s="42"/>
    </row>
    <row r="129" spans="1:1">
      <c r="A129" s="42"/>
    </row>
    <row r="130" spans="1:1">
      <c r="A130" s="42"/>
    </row>
    <row r="131" spans="1:1">
      <c r="A131" s="42"/>
    </row>
    <row r="132" spans="1:1">
      <c r="A132" s="42"/>
    </row>
    <row r="133" spans="1:1">
      <c r="A133" s="42"/>
    </row>
    <row r="134" spans="1:1">
      <c r="A134" s="42"/>
    </row>
    <row r="135" spans="1:1">
      <c r="A135" s="42"/>
    </row>
    <row r="136" spans="1:1">
      <c r="A136" s="42"/>
    </row>
    <row r="137" spans="1:1">
      <c r="A137" s="42"/>
    </row>
    <row r="138" spans="1:1">
      <c r="A138" s="42"/>
    </row>
    <row r="139" spans="1:1">
      <c r="A139" s="42"/>
    </row>
    <row r="140" spans="1:1">
      <c r="A140" s="42"/>
    </row>
    <row r="141" spans="1:1">
      <c r="A141" s="42"/>
    </row>
    <row r="142" spans="1:1">
      <c r="A142" s="42"/>
    </row>
    <row r="143" spans="1:1">
      <c r="A143" s="42"/>
    </row>
    <row r="144" spans="1:1">
      <c r="A144" s="42"/>
    </row>
    <row r="145" spans="1:1">
      <c r="A145" s="42"/>
    </row>
    <row r="146" spans="1:1">
      <c r="A146" s="42"/>
    </row>
    <row r="147" spans="1:1">
      <c r="A147" s="42"/>
    </row>
    <row r="148" spans="1:1">
      <c r="A148" s="42"/>
    </row>
    <row r="149" spans="1:1">
      <c r="A149" s="42"/>
    </row>
    <row r="150" spans="1:1">
      <c r="A150" s="42"/>
    </row>
    <row r="151" spans="1:1">
      <c r="A151" s="42"/>
    </row>
    <row r="152" spans="1:1">
      <c r="A152" s="42"/>
    </row>
    <row r="153" spans="1:1">
      <c r="A153" s="42"/>
    </row>
    <row r="154" spans="1:1">
      <c r="A154" s="42"/>
    </row>
    <row r="155" spans="1:1">
      <c r="A155" s="42"/>
    </row>
    <row r="156" spans="1:1">
      <c r="A156" s="42"/>
    </row>
    <row r="157" spans="1:1">
      <c r="A157" s="42"/>
    </row>
    <row r="158" spans="1:1">
      <c r="A158" s="42"/>
    </row>
    <row r="159" spans="1:1">
      <c r="A159" s="42"/>
    </row>
    <row r="160" spans="1:1">
      <c r="A160" s="42"/>
    </row>
    <row r="161" spans="1:1">
      <c r="A161" s="42"/>
    </row>
    <row r="162" spans="1:1">
      <c r="A162" s="42"/>
    </row>
    <row r="163" spans="1:1">
      <c r="A163" s="42"/>
    </row>
    <row r="164" spans="1:1">
      <c r="A164" s="42"/>
    </row>
    <row r="165" spans="1:1">
      <c r="A165" s="42"/>
    </row>
    <row r="166" spans="1:1">
      <c r="A166" s="42"/>
    </row>
    <row r="167" spans="1:1">
      <c r="A167" s="42"/>
    </row>
    <row r="168" spans="1:1">
      <c r="A168" s="42"/>
    </row>
    <row r="169" spans="1:1">
      <c r="A169" s="42"/>
    </row>
    <row r="170" spans="1:1">
      <c r="A170" s="42"/>
    </row>
    <row r="171" spans="1:1">
      <c r="A171" s="42"/>
    </row>
    <row r="172" spans="1:1">
      <c r="A172" s="42"/>
    </row>
    <row r="173" spans="1:1">
      <c r="A173" s="42"/>
    </row>
    <row r="174" spans="1:1">
      <c r="A174" s="42"/>
    </row>
    <row r="175" spans="1:1">
      <c r="A175" s="42"/>
    </row>
    <row r="176" spans="1:1">
      <c r="A176" s="42"/>
    </row>
    <row r="177" spans="1:1">
      <c r="A177" s="42"/>
    </row>
    <row r="178" spans="1:1">
      <c r="A178" s="42"/>
    </row>
    <row r="179" spans="1:1">
      <c r="A179" s="42"/>
    </row>
    <row r="180" spans="1:1">
      <c r="A180" s="42"/>
    </row>
    <row r="181" spans="1:1">
      <c r="A181" s="42"/>
    </row>
    <row r="182" spans="1:1">
      <c r="A182" s="42"/>
    </row>
    <row r="183" spans="1:1">
      <c r="A183" s="42"/>
    </row>
    <row r="184" spans="1:1">
      <c r="A184" s="42"/>
    </row>
    <row r="185" spans="1:1">
      <c r="A185" s="42"/>
    </row>
    <row r="186" spans="1:1">
      <c r="A186" s="42"/>
    </row>
    <row r="187" spans="1:1">
      <c r="A187" s="42"/>
    </row>
    <row r="188" spans="1:1">
      <c r="A188" s="42"/>
    </row>
    <row r="189" spans="1:1">
      <c r="A189" s="42"/>
    </row>
    <row r="190" spans="1:1">
      <c r="A190" s="42"/>
    </row>
    <row r="191" spans="1:1">
      <c r="A191" s="42"/>
    </row>
    <row r="192" spans="1:1">
      <c r="A192" s="42"/>
    </row>
    <row r="193" spans="1:1">
      <c r="A193" s="42"/>
    </row>
    <row r="194" spans="1:1">
      <c r="A194" s="42"/>
    </row>
    <row r="195" spans="1:1">
      <c r="A195" s="42"/>
    </row>
    <row r="196" spans="1:1">
      <c r="A196" s="42"/>
    </row>
    <row r="197" spans="1:1">
      <c r="A197" s="42"/>
    </row>
    <row r="198" spans="1:1">
      <c r="A198" s="42"/>
    </row>
    <row r="199" spans="1:1">
      <c r="A199" s="42"/>
    </row>
    <row r="200" spans="1:1">
      <c r="A200" s="42"/>
    </row>
    <row r="201" spans="1:1">
      <c r="A201" s="42"/>
    </row>
    <row r="202" spans="1:1">
      <c r="A202" s="42"/>
    </row>
    <row r="203" spans="1:1">
      <c r="A203" s="42"/>
    </row>
    <row r="204" spans="1:1">
      <c r="A204" s="42"/>
    </row>
    <row r="205" spans="1:1">
      <c r="A205" s="42"/>
    </row>
    <row r="206" spans="1:1">
      <c r="A206" s="42"/>
    </row>
    <row r="207" spans="1:1">
      <c r="A207" s="42"/>
    </row>
    <row r="208" spans="1:1">
      <c r="A208" s="42"/>
    </row>
    <row r="209" spans="1:1">
      <c r="A209" s="42"/>
    </row>
    <row r="210" spans="1:1">
      <c r="A210" s="42"/>
    </row>
    <row r="211" spans="1:1">
      <c r="A211" s="42"/>
    </row>
    <row r="212" spans="1:1">
      <c r="A212" s="42"/>
    </row>
    <row r="213" spans="1:1">
      <c r="A213" s="42"/>
    </row>
    <row r="214" spans="1:1">
      <c r="A214" s="42"/>
    </row>
    <row r="215" spans="1:1">
      <c r="A215" s="42"/>
    </row>
    <row r="216" spans="1:1">
      <c r="A216" s="42"/>
    </row>
    <row r="217" spans="1:1">
      <c r="A217" s="42"/>
    </row>
    <row r="218" spans="1:1">
      <c r="A218" s="42"/>
    </row>
    <row r="219" spans="1:1">
      <c r="A219" s="42"/>
    </row>
    <row r="220" spans="1:1">
      <c r="A220" s="42"/>
    </row>
    <row r="221" spans="1:1">
      <c r="A221" s="42"/>
    </row>
    <row r="222" spans="1:1">
      <c r="A222" s="42"/>
    </row>
    <row r="223" spans="1:1">
      <c r="A223" s="42"/>
    </row>
    <row r="224" spans="1:1">
      <c r="A224" s="42"/>
    </row>
    <row r="225" spans="1:1">
      <c r="A225" s="42"/>
    </row>
    <row r="226" spans="1:1">
      <c r="A226" s="42"/>
    </row>
    <row r="227" spans="1:1">
      <c r="A227" s="42"/>
    </row>
    <row r="228" spans="1:1">
      <c r="A228" s="42"/>
    </row>
    <row r="229" spans="1:1">
      <c r="A229" s="42"/>
    </row>
    <row r="230" spans="1:1">
      <c r="A230" s="42"/>
    </row>
    <row r="231" spans="1:1">
      <c r="A231" s="42"/>
    </row>
    <row r="232" spans="1:1">
      <c r="A232" s="42"/>
    </row>
    <row r="233" spans="1:1">
      <c r="A233" s="42"/>
    </row>
    <row r="234" spans="1:1">
      <c r="A234" s="42"/>
    </row>
    <row r="235" spans="1:1">
      <c r="A235" s="42"/>
    </row>
    <row r="236" spans="1:1">
      <c r="A236" s="42"/>
    </row>
    <row r="237" spans="1:1">
      <c r="A237" s="42"/>
    </row>
    <row r="238" spans="1:1">
      <c r="A238" s="42"/>
    </row>
    <row r="239" spans="1:1">
      <c r="A239" s="42"/>
    </row>
    <row r="240" spans="1:1">
      <c r="A240" s="42"/>
    </row>
    <row r="241" spans="1:1">
      <c r="A241" s="42"/>
    </row>
    <row r="242" spans="1:1">
      <c r="A242" s="42"/>
    </row>
    <row r="243" spans="1:1">
      <c r="A243" s="42"/>
    </row>
    <row r="244" spans="1:1">
      <c r="A244" s="42"/>
    </row>
    <row r="245" spans="1:1">
      <c r="A245" s="42"/>
    </row>
    <row r="246" spans="1:1">
      <c r="A246" s="42"/>
    </row>
    <row r="247" spans="1:1">
      <c r="A247" s="42"/>
    </row>
    <row r="248" spans="1:1">
      <c r="A248" s="42"/>
    </row>
    <row r="249" spans="1:1">
      <c r="A249" s="42"/>
    </row>
    <row r="250" spans="1:1">
      <c r="A250" s="42"/>
    </row>
    <row r="251" spans="1:1">
      <c r="A251" s="42"/>
    </row>
    <row r="252" spans="1:1">
      <c r="A252" s="42"/>
    </row>
    <row r="253" spans="1:1">
      <c r="A253" s="42"/>
    </row>
    <row r="254" spans="1:1">
      <c r="A254" s="42"/>
    </row>
    <row r="255" spans="1:1">
      <c r="A255" s="42"/>
    </row>
    <row r="256" spans="1:1">
      <c r="A256" s="42"/>
    </row>
    <row r="257" spans="1:1">
      <c r="A257" s="42"/>
    </row>
    <row r="258" spans="1:1">
      <c r="A258" s="42"/>
    </row>
    <row r="259" spans="1:1">
      <c r="A259" s="42"/>
    </row>
    <row r="260" spans="1:1">
      <c r="A260" s="42"/>
    </row>
    <row r="261" spans="1:1">
      <c r="A261" s="42"/>
    </row>
    <row r="262" spans="1:1">
      <c r="A262" s="42"/>
    </row>
    <row r="263" spans="1:1">
      <c r="A263" s="42"/>
    </row>
    <row r="264" spans="1:1">
      <c r="A264" s="42"/>
    </row>
    <row r="265" spans="1:1">
      <c r="A265" s="42"/>
    </row>
    <row r="266" spans="1:1">
      <c r="A266" s="42"/>
    </row>
    <row r="267" spans="1:1">
      <c r="A267" s="42"/>
    </row>
    <row r="268" spans="1:1">
      <c r="A268" s="42"/>
    </row>
    <row r="269" spans="1:1">
      <c r="A269" s="42"/>
    </row>
    <row r="270" spans="1:1">
      <c r="A270" s="42"/>
    </row>
    <row r="271" spans="1:1">
      <c r="A271" s="42"/>
    </row>
    <row r="272" spans="1:1">
      <c r="A272" s="42"/>
    </row>
    <row r="273" spans="1:1">
      <c r="A273" s="42"/>
    </row>
    <row r="274" spans="1:1">
      <c r="A274" s="42"/>
    </row>
    <row r="275" spans="1:1">
      <c r="A275" s="42"/>
    </row>
    <row r="276" spans="1:1">
      <c r="A276" s="42"/>
    </row>
    <row r="277" spans="1:1">
      <c r="A277" s="42"/>
    </row>
    <row r="278" spans="1:1">
      <c r="A278" s="42"/>
    </row>
    <row r="279" spans="1:1">
      <c r="A279" s="42"/>
    </row>
    <row r="280" spans="1:1">
      <c r="A280" s="42"/>
    </row>
    <row r="281" spans="1:1">
      <c r="A281" s="42"/>
    </row>
    <row r="282" spans="1:1">
      <c r="A282" s="42"/>
    </row>
    <row r="283" spans="1:1">
      <c r="A283" s="42"/>
    </row>
    <row r="284" spans="1:1">
      <c r="A284" s="42"/>
    </row>
    <row r="285" spans="1:1">
      <c r="A285" s="42"/>
    </row>
    <row r="286" spans="1:1">
      <c r="A286" s="42"/>
    </row>
    <row r="287" spans="1:1">
      <c r="A287" s="42"/>
    </row>
    <row r="288" spans="1:1">
      <c r="A288" s="42"/>
    </row>
    <row r="289" spans="1:1">
      <c r="A289" s="42"/>
    </row>
    <row r="290" spans="1:1">
      <c r="A290" s="42"/>
    </row>
    <row r="291" spans="1:1">
      <c r="A291" s="42"/>
    </row>
    <row r="292" spans="1:1">
      <c r="A292" s="42"/>
    </row>
    <row r="293" spans="1:1">
      <c r="A293" s="42"/>
    </row>
    <row r="294" spans="1:1">
      <c r="A294" s="42"/>
    </row>
    <row r="295" spans="1:1">
      <c r="A295" s="42"/>
    </row>
    <row r="296" spans="1:1">
      <c r="A296" s="42"/>
    </row>
    <row r="297" spans="1:1">
      <c r="A297" s="42"/>
    </row>
    <row r="298" spans="1:1">
      <c r="A298" s="42"/>
    </row>
    <row r="299" spans="1:1">
      <c r="A299" s="42"/>
    </row>
    <row r="300" spans="1:1">
      <c r="A300" s="42"/>
    </row>
    <row r="301" spans="1:1">
      <c r="A301" s="42"/>
    </row>
    <row r="302" spans="1:1">
      <c r="A302" s="42"/>
    </row>
    <row r="303" spans="1:1">
      <c r="A303" s="42"/>
    </row>
    <row r="304" spans="1:1">
      <c r="A304" s="42"/>
    </row>
    <row r="305" spans="1:1">
      <c r="A305" s="42"/>
    </row>
    <row r="306" spans="1:1">
      <c r="A306" s="42"/>
    </row>
    <row r="307" spans="1:1">
      <c r="A307" s="42"/>
    </row>
    <row r="308" spans="1:1">
      <c r="A308" s="42"/>
    </row>
    <row r="309" spans="1:1">
      <c r="A309" s="42"/>
    </row>
    <row r="310" spans="1:1">
      <c r="A310" s="42"/>
    </row>
    <row r="311" spans="1:1">
      <c r="A311" s="42"/>
    </row>
    <row r="312" spans="1:1">
      <c r="A312" s="42"/>
    </row>
    <row r="313" spans="1:1">
      <c r="A313" s="42"/>
    </row>
    <row r="314" spans="1:1">
      <c r="A314" s="42"/>
    </row>
    <row r="315" spans="1:1">
      <c r="A315" s="42"/>
    </row>
    <row r="316" spans="1:1">
      <c r="A316" s="42"/>
    </row>
    <row r="317" spans="1:1">
      <c r="A317" s="42"/>
    </row>
    <row r="318" spans="1:1">
      <c r="A318" s="42"/>
    </row>
    <row r="319" spans="1:1">
      <c r="A319" s="42"/>
    </row>
    <row r="320" spans="1:1">
      <c r="A320" s="42"/>
    </row>
    <row r="321" spans="1:1">
      <c r="A321" s="42"/>
    </row>
    <row r="322" spans="1:1">
      <c r="A322" s="42"/>
    </row>
    <row r="323" spans="1:1">
      <c r="A323" s="42"/>
    </row>
    <row r="324" spans="1:1">
      <c r="A324" s="42"/>
    </row>
    <row r="325" spans="1:1">
      <c r="A325" s="42"/>
    </row>
    <row r="326" spans="1:1">
      <c r="A326" s="42"/>
    </row>
    <row r="327" spans="1:1">
      <c r="A327" s="42"/>
    </row>
    <row r="328" spans="1:1">
      <c r="A328" s="42"/>
    </row>
    <row r="329" spans="1:1">
      <c r="A329" s="42"/>
    </row>
    <row r="330" spans="1:1">
      <c r="A330" s="42"/>
    </row>
    <row r="331" spans="1:1">
      <c r="A331" s="42"/>
    </row>
    <row r="332" spans="1:1">
      <c r="A332" s="42"/>
    </row>
    <row r="333" spans="1:1">
      <c r="A333" s="42"/>
    </row>
    <row r="334" spans="1:1">
      <c r="A334" s="42"/>
    </row>
    <row r="335" spans="1:1">
      <c r="A335" s="42"/>
    </row>
    <row r="336" spans="1:1">
      <c r="A336" s="42"/>
    </row>
    <row r="337" spans="1:1">
      <c r="A337" s="42"/>
    </row>
    <row r="338" spans="1:1">
      <c r="A338" s="42"/>
    </row>
    <row r="339" spans="1:1">
      <c r="A339" s="42"/>
    </row>
    <row r="340" spans="1:1">
      <c r="A340" s="42"/>
    </row>
    <row r="341" spans="1:1">
      <c r="A341" s="42"/>
    </row>
    <row r="342" spans="1:1">
      <c r="A342" s="42"/>
    </row>
    <row r="343" spans="1:1">
      <c r="A343" s="42"/>
    </row>
    <row r="344" spans="1:1">
      <c r="A344" s="42"/>
    </row>
    <row r="345" spans="1:1">
      <c r="A345" s="42"/>
    </row>
    <row r="346" spans="1:1">
      <c r="A346" s="42"/>
    </row>
    <row r="347" spans="1:1">
      <c r="A347" s="42"/>
    </row>
    <row r="348" spans="1:1">
      <c r="A348" s="42"/>
    </row>
    <row r="349" spans="1:1">
      <c r="A349" s="42"/>
    </row>
    <row r="350" spans="1:1">
      <c r="A350" s="42"/>
    </row>
    <row r="351" spans="1:1">
      <c r="A351" s="42"/>
    </row>
    <row r="352" spans="1:1">
      <c r="A352" s="42"/>
    </row>
    <row r="353" spans="1:1">
      <c r="A353" s="42"/>
    </row>
    <row r="354" spans="1:1">
      <c r="A354" s="42"/>
    </row>
    <row r="355" spans="1:1">
      <c r="A355" s="42"/>
    </row>
    <row r="356" spans="1:1">
      <c r="A356" s="42"/>
    </row>
    <row r="357" spans="1:1">
      <c r="A357" s="42"/>
    </row>
    <row r="358" spans="1:1">
      <c r="A358" s="42"/>
    </row>
    <row r="359" spans="1:1">
      <c r="A359" s="42"/>
    </row>
    <row r="360" spans="1:1">
      <c r="A360" s="42"/>
    </row>
    <row r="361" spans="1:1">
      <c r="A361" s="42"/>
    </row>
    <row r="362" spans="1:1">
      <c r="A362" s="42"/>
    </row>
    <row r="363" spans="1:1">
      <c r="A363" s="42"/>
    </row>
    <row r="364" spans="1:1">
      <c r="A364" s="42"/>
    </row>
    <row r="365" spans="1:1">
      <c r="A365" s="42"/>
    </row>
    <row r="366" spans="1:1">
      <c r="A366" s="42"/>
    </row>
    <row r="367" spans="1:1">
      <c r="A367" s="42"/>
    </row>
    <row r="368" spans="1:1">
      <c r="A368" s="42"/>
    </row>
    <row r="369" spans="1:1">
      <c r="A369" s="42"/>
    </row>
    <row r="370" spans="1:1">
      <c r="A370" s="42"/>
    </row>
    <row r="371" spans="1:1">
      <c r="A371" s="42"/>
    </row>
    <row r="372" spans="1:1">
      <c r="A372" s="42"/>
    </row>
    <row r="373" spans="1:1">
      <c r="A373" s="42"/>
    </row>
    <row r="374" spans="1:1">
      <c r="A374" s="42"/>
    </row>
    <row r="375" spans="1:1">
      <c r="A375" s="42"/>
    </row>
    <row r="376" spans="1:1">
      <c r="A376" s="42"/>
    </row>
    <row r="377" spans="1:1">
      <c r="A377" s="42"/>
    </row>
    <row r="378" spans="1:1">
      <c r="A378" s="42"/>
    </row>
    <row r="379" spans="1:1">
      <c r="A379" s="42"/>
    </row>
    <row r="380" spans="1:1">
      <c r="A380" s="42"/>
    </row>
    <row r="381" spans="1:1">
      <c r="A381" s="42"/>
    </row>
    <row r="382" spans="1:1">
      <c r="A382" s="42"/>
    </row>
    <row r="383" spans="1:1">
      <c r="A383" s="42"/>
    </row>
    <row r="384" spans="1:1">
      <c r="A384" s="42"/>
    </row>
    <row r="385" spans="1:1">
      <c r="A385" s="42"/>
    </row>
    <row r="386" spans="1:1">
      <c r="A386" s="42"/>
    </row>
    <row r="387" spans="1:1">
      <c r="A387" s="42"/>
    </row>
    <row r="388" spans="1:1">
      <c r="A388" s="42"/>
    </row>
    <row r="389" spans="1:1">
      <c r="A389" s="42"/>
    </row>
    <row r="390" spans="1:1">
      <c r="A390" s="42"/>
    </row>
    <row r="391" spans="1:1">
      <c r="A391" s="42"/>
    </row>
    <row r="392" spans="1:1">
      <c r="A392" s="42"/>
    </row>
    <row r="393" spans="1:1">
      <c r="A393" s="42"/>
    </row>
    <row r="394" spans="1:1">
      <c r="A394" s="42"/>
    </row>
    <row r="395" spans="1:1">
      <c r="A395" s="42"/>
    </row>
    <row r="396" spans="1:1">
      <c r="A396" s="42"/>
    </row>
    <row r="397" spans="1:1">
      <c r="A397" s="42"/>
    </row>
    <row r="398" spans="1:1">
      <c r="A398" s="42"/>
    </row>
    <row r="399" spans="1:1">
      <c r="A399" s="42"/>
    </row>
    <row r="400" spans="1:1">
      <c r="A400" s="42"/>
    </row>
    <row r="401" spans="1:1">
      <c r="A401" s="42"/>
    </row>
    <row r="402" spans="1:1">
      <c r="A402" s="42"/>
    </row>
    <row r="403" spans="1:1">
      <c r="A403" s="42"/>
    </row>
    <row r="404" spans="1:1">
      <c r="A404" s="42"/>
    </row>
    <row r="405" spans="1:1">
      <c r="A405" s="42"/>
    </row>
    <row r="406" spans="1:1">
      <c r="A406" s="42"/>
    </row>
    <row r="407" spans="1:1">
      <c r="A407" s="42"/>
    </row>
    <row r="408" spans="1:1">
      <c r="A408" s="42"/>
    </row>
    <row r="409" spans="1:1">
      <c r="A409" s="42"/>
    </row>
    <row r="410" spans="1:1">
      <c r="A410" s="42"/>
    </row>
    <row r="411" spans="1:1">
      <c r="A411" s="42"/>
    </row>
    <row r="412" spans="1:1">
      <c r="A412" s="42"/>
    </row>
    <row r="413" spans="1:1">
      <c r="A413" s="42"/>
    </row>
    <row r="414" spans="1:1">
      <c r="A414" s="42"/>
    </row>
    <row r="415" spans="1:1">
      <c r="A415" s="42"/>
    </row>
    <row r="416" spans="1:1">
      <c r="A416" s="42"/>
    </row>
    <row r="417" spans="1:1">
      <c r="A417" s="42"/>
    </row>
    <row r="418" spans="1:1">
      <c r="A418" s="42"/>
    </row>
    <row r="419" spans="1:1">
      <c r="A419" s="42"/>
    </row>
    <row r="420" spans="1:1">
      <c r="A420" s="42"/>
    </row>
    <row r="421" spans="1:1">
      <c r="A421" s="42"/>
    </row>
    <row r="422" spans="1:1">
      <c r="A422" s="42"/>
    </row>
    <row r="423" spans="1:1">
      <c r="A423" s="42"/>
    </row>
    <row r="424" spans="1:1">
      <c r="A424" s="42"/>
    </row>
    <row r="425" spans="1:1">
      <c r="A425" s="42"/>
    </row>
    <row r="426" spans="1:1">
      <c r="A426" s="42"/>
    </row>
    <row r="427" spans="1:1">
      <c r="A427" s="42"/>
    </row>
    <row r="428" spans="1:1">
      <c r="A428" s="42"/>
    </row>
    <row r="429" spans="1:1">
      <c r="A429" s="42"/>
    </row>
    <row r="430" spans="1:1">
      <c r="A430" s="42"/>
    </row>
    <row r="431" spans="1:1">
      <c r="A431" s="42"/>
    </row>
    <row r="432" spans="1:1">
      <c r="A432" s="42"/>
    </row>
    <row r="433" spans="1:1">
      <c r="A433" s="42"/>
    </row>
    <row r="434" spans="1:1">
      <c r="A434" s="42"/>
    </row>
    <row r="435" spans="1:1">
      <c r="A435" s="42"/>
    </row>
    <row r="436" spans="1:1">
      <c r="A436" s="42"/>
    </row>
    <row r="437" spans="1:1">
      <c r="A437" s="42"/>
    </row>
    <row r="438" spans="1:1">
      <c r="A438" s="42"/>
    </row>
    <row r="439" spans="1:1">
      <c r="A439" s="42"/>
    </row>
    <row r="440" spans="1:1">
      <c r="A440" s="42"/>
    </row>
    <row r="441" spans="1:1">
      <c r="A441" s="42"/>
    </row>
    <row r="442" spans="1:1">
      <c r="A442" s="42"/>
    </row>
    <row r="443" spans="1:1">
      <c r="A443" s="42"/>
    </row>
    <row r="444" spans="1:1">
      <c r="A444" s="42"/>
    </row>
    <row r="445" spans="1:1">
      <c r="A445" s="42"/>
    </row>
    <row r="446" spans="1:1">
      <c r="A446" s="42"/>
    </row>
    <row r="447" spans="1:1">
      <c r="A447" s="42"/>
    </row>
    <row r="448" spans="1:1">
      <c r="A448" s="42"/>
    </row>
    <row r="449" spans="1:1">
      <c r="A449" s="42"/>
    </row>
    <row r="450" spans="1:1">
      <c r="A450" s="42"/>
    </row>
    <row r="451" spans="1:1">
      <c r="A451" s="42"/>
    </row>
    <row r="452" spans="1:1">
      <c r="A452" s="42"/>
    </row>
    <row r="453" spans="1:1">
      <c r="A453" s="42"/>
    </row>
    <row r="454" spans="1:1">
      <c r="A454" s="42"/>
    </row>
    <row r="455" spans="1:1">
      <c r="A455" s="42"/>
    </row>
    <row r="456" spans="1:1">
      <c r="A456" s="42"/>
    </row>
    <row r="457" spans="1:1">
      <c r="A457" s="42"/>
    </row>
    <row r="458" spans="1:1">
      <c r="A458" s="42"/>
    </row>
    <row r="459" spans="1:1">
      <c r="A459" s="42"/>
    </row>
    <row r="460" spans="1:1">
      <c r="A460" s="42"/>
    </row>
    <row r="461" spans="1:1">
      <c r="A461" s="42"/>
    </row>
    <row r="462" spans="1:1">
      <c r="A462" s="42"/>
    </row>
    <row r="463" spans="1:1">
      <c r="A463" s="42"/>
    </row>
    <row r="464" spans="1:1">
      <c r="A464" s="42"/>
    </row>
    <row r="465" spans="1:1">
      <c r="A465" s="42"/>
    </row>
    <row r="466" spans="1:1">
      <c r="A466" s="42"/>
    </row>
    <row r="467" spans="1:1">
      <c r="A467" s="42"/>
    </row>
    <row r="468" spans="1:1">
      <c r="A468" s="42"/>
    </row>
    <row r="469" spans="1:1">
      <c r="A469" s="42"/>
    </row>
    <row r="470" spans="1:1">
      <c r="A470" s="42"/>
    </row>
    <row r="471" spans="1:1">
      <c r="A471" s="42"/>
    </row>
    <row r="472" spans="1:1">
      <c r="A472" s="42"/>
    </row>
    <row r="473" spans="1:1">
      <c r="A473" s="42"/>
    </row>
    <row r="474" spans="1:1">
      <c r="A474" s="42"/>
    </row>
    <row r="475" spans="1:1">
      <c r="A475" s="42"/>
    </row>
    <row r="476" spans="1:1">
      <c r="A476" s="42"/>
    </row>
    <row r="477" spans="1:1">
      <c r="A477" s="42"/>
    </row>
    <row r="478" spans="1:1">
      <c r="A478" s="42"/>
    </row>
    <row r="479" spans="1:1">
      <c r="A479" s="42"/>
    </row>
    <row r="480" spans="1:1">
      <c r="A480" s="42"/>
    </row>
    <row r="481" spans="1:1">
      <c r="A481" s="42"/>
    </row>
    <row r="482" spans="1:1">
      <c r="A482" s="42"/>
    </row>
    <row r="483" spans="1:1">
      <c r="A483" s="42"/>
    </row>
    <row r="484" spans="1:1">
      <c r="A484" s="42"/>
    </row>
    <row r="485" spans="1:1">
      <c r="A485" s="42"/>
    </row>
    <row r="486" spans="1:1">
      <c r="A486" s="42"/>
    </row>
    <row r="487" spans="1:1">
      <c r="A487" s="42"/>
    </row>
    <row r="488" spans="1:1">
      <c r="A488" s="42"/>
    </row>
    <row r="489" spans="1:1">
      <c r="A489" s="42"/>
    </row>
    <row r="490" spans="1:1">
      <c r="A490" s="42"/>
    </row>
    <row r="491" spans="1:1">
      <c r="A491" s="42"/>
    </row>
    <row r="492" spans="1:1">
      <c r="A492" s="42"/>
    </row>
    <row r="493" spans="1:1">
      <c r="A493" s="42"/>
    </row>
    <row r="494" spans="1:1">
      <c r="A494" s="42"/>
    </row>
    <row r="495" spans="1:1">
      <c r="A495" s="42"/>
    </row>
    <row r="496" spans="1:1">
      <c r="A496" s="42"/>
    </row>
    <row r="497" spans="1:1">
      <c r="A497" s="42"/>
    </row>
    <row r="498" spans="1:1">
      <c r="A498" s="42"/>
    </row>
    <row r="499" spans="1:1">
      <c r="A499" s="42"/>
    </row>
    <row r="500" spans="1:1">
      <c r="A500" s="42"/>
    </row>
    <row r="501" spans="1:1">
      <c r="A501" s="42"/>
    </row>
    <row r="502" spans="1:1">
      <c r="A502" s="42"/>
    </row>
    <row r="503" spans="1:1">
      <c r="A503" s="42"/>
    </row>
    <row r="504" spans="1:1">
      <c r="A504" s="42"/>
    </row>
    <row r="505" spans="1:1">
      <c r="A505" s="42"/>
    </row>
    <row r="506" spans="1:1">
      <c r="A506" s="42"/>
    </row>
    <row r="507" spans="1:1">
      <c r="A507" s="42"/>
    </row>
    <row r="508" spans="1:1">
      <c r="A508" s="42"/>
    </row>
    <row r="509" spans="1:1">
      <c r="A509" s="42"/>
    </row>
    <row r="510" spans="1:1">
      <c r="A510" s="42"/>
    </row>
    <row r="511" spans="1:1">
      <c r="A511" s="42"/>
    </row>
    <row r="512" spans="1:1">
      <c r="A512" s="42"/>
    </row>
    <row r="513" spans="1:1">
      <c r="A513" s="42"/>
    </row>
    <row r="514" spans="1:1">
      <c r="A514" s="42"/>
    </row>
    <row r="515" spans="1:1">
      <c r="A515" s="42"/>
    </row>
    <row r="516" spans="1:1">
      <c r="A516" s="42"/>
    </row>
    <row r="517" spans="1:1">
      <c r="A517" s="42"/>
    </row>
    <row r="518" spans="1:1">
      <c r="A518" s="42"/>
    </row>
    <row r="519" spans="1:1">
      <c r="A519" s="42"/>
    </row>
    <row r="520" spans="1:1">
      <c r="A520" s="42"/>
    </row>
    <row r="521" spans="1:1">
      <c r="A521" s="42"/>
    </row>
    <row r="522" spans="1:1">
      <c r="A522" s="42"/>
    </row>
    <row r="523" spans="1:1">
      <c r="A523" s="42"/>
    </row>
    <row r="524" spans="1:1">
      <c r="A524" s="42"/>
    </row>
    <row r="525" spans="1:1">
      <c r="A525" s="42"/>
    </row>
    <row r="526" spans="1:1">
      <c r="A526" s="42"/>
    </row>
    <row r="527" spans="1:1">
      <c r="A527" s="42"/>
    </row>
    <row r="528" spans="1:1">
      <c r="A528" s="42"/>
    </row>
    <row r="529" spans="1:1">
      <c r="A529" s="42"/>
    </row>
    <row r="530" spans="1:1">
      <c r="A530" s="42"/>
    </row>
    <row r="531" spans="1:1">
      <c r="A531" s="42"/>
    </row>
    <row r="532" spans="1:1">
      <c r="A532" s="42"/>
    </row>
    <row r="533" spans="1:1">
      <c r="A533" s="42"/>
    </row>
    <row r="534" spans="1:1">
      <c r="A534" s="42"/>
    </row>
    <row r="535" spans="1:1">
      <c r="A535" s="42"/>
    </row>
    <row r="536" spans="1:1">
      <c r="A536" s="42"/>
    </row>
    <row r="537" spans="1:1">
      <c r="A537" s="42"/>
    </row>
    <row r="538" spans="1:1">
      <c r="A538" s="42"/>
    </row>
    <row r="539" spans="1:1">
      <c r="A539" s="42"/>
    </row>
    <row r="540" spans="1:1">
      <c r="A540" s="42"/>
    </row>
    <row r="541" spans="1:1">
      <c r="A541" s="42"/>
    </row>
    <row r="542" spans="1:1">
      <c r="A542" s="42"/>
    </row>
    <row r="543" spans="1:1">
      <c r="A543" s="42"/>
    </row>
    <row r="544" spans="1:1">
      <c r="A544" s="42"/>
    </row>
    <row r="545" spans="1:1">
      <c r="A545" s="42"/>
    </row>
    <row r="546" spans="1:1">
      <c r="A546" s="42"/>
    </row>
    <row r="547" spans="1:1">
      <c r="A547" s="42"/>
    </row>
    <row r="548" spans="1:1">
      <c r="A548" s="42"/>
    </row>
    <row r="549" spans="1:1">
      <c r="A549" s="42"/>
    </row>
    <row r="550" spans="1:1">
      <c r="A550" s="42"/>
    </row>
    <row r="551" spans="1:1">
      <c r="A551" s="42"/>
    </row>
    <row r="552" spans="1:1">
      <c r="A552" s="42"/>
    </row>
    <row r="553" spans="1:1">
      <c r="A553" s="42"/>
    </row>
    <row r="554" spans="1:1">
      <c r="A554" s="42"/>
    </row>
    <row r="555" spans="1:1">
      <c r="A555" s="42"/>
    </row>
    <row r="556" spans="1:1">
      <c r="A556" s="42"/>
    </row>
    <row r="557" spans="1:1">
      <c r="A557" s="42"/>
    </row>
    <row r="558" spans="1:1">
      <c r="A558" s="42"/>
    </row>
    <row r="559" spans="1:1">
      <c r="A559" s="42"/>
    </row>
    <row r="560" spans="1:1">
      <c r="A560" s="42"/>
    </row>
    <row r="561" spans="1:1">
      <c r="A561" s="42"/>
    </row>
    <row r="562" spans="1:1">
      <c r="A562" s="42"/>
    </row>
    <row r="563" spans="1:1">
      <c r="A563" s="42"/>
    </row>
    <row r="564" spans="1:1">
      <c r="A564" s="42"/>
    </row>
    <row r="565" spans="1:1">
      <c r="A565" s="42"/>
    </row>
    <row r="566" spans="1:1">
      <c r="A566" s="42"/>
    </row>
    <row r="567" spans="1:1">
      <c r="A567" s="42"/>
    </row>
    <row r="568" spans="1:1">
      <c r="A568" s="42"/>
    </row>
    <row r="569" spans="1:1">
      <c r="A569" s="42"/>
    </row>
    <row r="570" spans="1:1">
      <c r="A570" s="42"/>
    </row>
    <row r="571" spans="1:1">
      <c r="A571" s="42"/>
    </row>
    <row r="572" spans="1:1">
      <c r="A572" s="42"/>
    </row>
    <row r="573" spans="1:1">
      <c r="A573" s="42"/>
    </row>
    <row r="574" spans="1:1">
      <c r="A574" s="42"/>
    </row>
    <row r="575" spans="1:1">
      <c r="A575" s="42"/>
    </row>
    <row r="576" spans="1:1">
      <c r="A576" s="42"/>
    </row>
    <row r="577" spans="1:1">
      <c r="A577" s="42"/>
    </row>
    <row r="578" spans="1:1">
      <c r="A578" s="42"/>
    </row>
    <row r="579" spans="1:1">
      <c r="A579" s="42"/>
    </row>
    <row r="580" spans="1:1">
      <c r="A580" s="42"/>
    </row>
    <row r="581" spans="1:1">
      <c r="A581" s="42"/>
    </row>
    <row r="582" spans="1:1">
      <c r="A582" s="42"/>
    </row>
    <row r="583" spans="1:1">
      <c r="A583" s="42"/>
    </row>
    <row r="584" spans="1:1">
      <c r="A584" s="42"/>
    </row>
    <row r="585" spans="1:1">
      <c r="A585" s="42"/>
    </row>
    <row r="586" spans="1:1">
      <c r="A586" s="42"/>
    </row>
    <row r="587" spans="1:1">
      <c r="A587" s="42"/>
    </row>
    <row r="588" spans="1:1">
      <c r="A588" s="42"/>
    </row>
    <row r="589" spans="1:1">
      <c r="A589" s="42"/>
    </row>
    <row r="590" spans="1:1">
      <c r="A590" s="42"/>
    </row>
    <row r="591" spans="1:1">
      <c r="A591" s="42"/>
    </row>
    <row r="592" spans="1:1">
      <c r="A592" s="42"/>
    </row>
    <row r="593" spans="1:1">
      <c r="A593" s="42"/>
    </row>
    <row r="594" spans="1:1">
      <c r="A594" s="42"/>
    </row>
    <row r="595" spans="1:1">
      <c r="A595" s="42"/>
    </row>
    <row r="596" spans="1:1">
      <c r="A596" s="42"/>
    </row>
    <row r="597" spans="1:1">
      <c r="A597" s="42"/>
    </row>
    <row r="598" spans="1:1">
      <c r="A598" s="42"/>
    </row>
    <row r="599" spans="1:1">
      <c r="A599" s="42"/>
    </row>
    <row r="600" spans="1:1">
      <c r="A600" s="42"/>
    </row>
    <row r="601" spans="1:1">
      <c r="A601" s="42"/>
    </row>
    <row r="602" spans="1:1">
      <c r="A602" s="42"/>
    </row>
    <row r="603" spans="1:1">
      <c r="A603" s="42"/>
    </row>
    <row r="604" spans="1:1">
      <c r="A604" s="42"/>
    </row>
    <row r="605" spans="1:1">
      <c r="A605" s="42"/>
    </row>
    <row r="606" spans="1:1">
      <c r="A606" s="42"/>
    </row>
    <row r="607" spans="1:1">
      <c r="A607" s="42"/>
    </row>
    <row r="608" spans="1:1">
      <c r="A608" s="42"/>
    </row>
    <row r="609" spans="1:1">
      <c r="A609" s="42"/>
    </row>
    <row r="610" spans="1:1">
      <c r="A610" s="42"/>
    </row>
    <row r="611" spans="1:1">
      <c r="A611" s="42"/>
    </row>
    <row r="612" spans="1:1">
      <c r="A612" s="42"/>
    </row>
    <row r="613" spans="1:1">
      <c r="A613" s="42"/>
    </row>
    <row r="614" spans="1:1">
      <c r="A614" s="42"/>
    </row>
    <row r="615" spans="1:1">
      <c r="A615" s="42"/>
    </row>
    <row r="616" spans="1:1">
      <c r="A616" s="42"/>
    </row>
    <row r="617" spans="1:1">
      <c r="A617" s="42"/>
    </row>
    <row r="618" spans="1:1">
      <c r="A618" s="42"/>
    </row>
    <row r="619" spans="1:1">
      <c r="A619" s="42"/>
    </row>
    <row r="620" spans="1:1">
      <c r="A620" s="42"/>
    </row>
    <row r="621" spans="1:1">
      <c r="A621" s="42"/>
    </row>
    <row r="622" spans="1:1">
      <c r="A622" s="42"/>
    </row>
    <row r="623" spans="1:1">
      <c r="A623" s="42"/>
    </row>
    <row r="624" spans="1:1">
      <c r="A624" s="42"/>
    </row>
    <row r="625" spans="1:1">
      <c r="A625" s="42"/>
    </row>
    <row r="626" spans="1:1">
      <c r="A626" s="42"/>
    </row>
    <row r="627" spans="1:1">
      <c r="A627" s="42"/>
    </row>
    <row r="628" spans="1:1">
      <c r="A628" s="42"/>
    </row>
    <row r="629" spans="1:1">
      <c r="A629" s="42"/>
    </row>
    <row r="630" spans="1:1">
      <c r="A630" s="42"/>
    </row>
    <row r="631" spans="1:1">
      <c r="A631" s="42"/>
    </row>
    <row r="632" spans="1:1">
      <c r="A632" s="42"/>
    </row>
    <row r="633" spans="1:1">
      <c r="A633" s="42"/>
    </row>
    <row r="634" spans="1:1">
      <c r="A634" s="42"/>
    </row>
    <row r="635" spans="1:1">
      <c r="A635" s="42"/>
    </row>
    <row r="636" spans="1:1">
      <c r="A636" s="42"/>
    </row>
    <row r="637" spans="1:1">
      <c r="A637" s="42"/>
    </row>
    <row r="638" spans="1:1">
      <c r="A638" s="42"/>
    </row>
    <row r="639" spans="1:1">
      <c r="A639" s="42"/>
    </row>
    <row r="640" spans="1:1">
      <c r="A640" s="42"/>
    </row>
    <row r="641" spans="1:1">
      <c r="A641" s="42"/>
    </row>
    <row r="642" spans="1:1">
      <c r="A642" s="42"/>
    </row>
    <row r="643" spans="1:1">
      <c r="A643" s="42"/>
    </row>
    <row r="644" spans="1:1">
      <c r="A644" s="42"/>
    </row>
    <row r="645" spans="1:1">
      <c r="A645" s="42"/>
    </row>
    <row r="646" spans="1:1">
      <c r="A646" s="42"/>
    </row>
    <row r="647" spans="1:1">
      <c r="A647" s="42"/>
    </row>
    <row r="648" spans="1:1">
      <c r="A648" s="42"/>
    </row>
    <row r="649" spans="1:1">
      <c r="A649" s="42"/>
    </row>
    <row r="650" spans="1:1">
      <c r="A650" s="42"/>
    </row>
    <row r="651" spans="1:1">
      <c r="A651" s="42"/>
    </row>
    <row r="652" spans="1:1">
      <c r="A652" s="42"/>
    </row>
    <row r="653" spans="1:1">
      <c r="A653" s="42"/>
    </row>
    <row r="654" spans="1:1">
      <c r="A654" s="42"/>
    </row>
    <row r="655" spans="1:1">
      <c r="A655" s="42"/>
    </row>
    <row r="656" spans="1:1">
      <c r="A656" s="42"/>
    </row>
    <row r="657" spans="1:1">
      <c r="A657" s="42"/>
    </row>
    <row r="658" spans="1:1">
      <c r="A658" s="42"/>
    </row>
    <row r="659" spans="1:1">
      <c r="A659" s="42"/>
    </row>
    <row r="660" spans="1:1">
      <c r="A660" s="42"/>
    </row>
    <row r="661" spans="1:1">
      <c r="A661" s="42"/>
    </row>
    <row r="662" spans="1:1">
      <c r="A662" s="42"/>
    </row>
    <row r="663" spans="1:1">
      <c r="A663" s="42"/>
    </row>
    <row r="664" spans="1:1">
      <c r="A664" s="42"/>
    </row>
    <row r="665" spans="1:1">
      <c r="A665" s="42"/>
    </row>
    <row r="666" spans="1:1">
      <c r="A666" s="42"/>
    </row>
    <row r="667" spans="1:1">
      <c r="A667" s="42"/>
    </row>
    <row r="668" spans="1:1">
      <c r="A668" s="42"/>
    </row>
    <row r="669" spans="1:1">
      <c r="A669" s="42"/>
    </row>
    <row r="670" spans="1:1">
      <c r="A670" s="42"/>
    </row>
    <row r="671" spans="1:1">
      <c r="A671" s="42"/>
    </row>
    <row r="672" spans="1:1">
      <c r="A672" s="42"/>
    </row>
    <row r="673" spans="1:1">
      <c r="A673" s="42"/>
    </row>
    <row r="674" spans="1:1">
      <c r="A674" s="42"/>
    </row>
    <row r="675" spans="1:1">
      <c r="A675" s="42"/>
    </row>
    <row r="676" spans="1:1">
      <c r="A676" s="42"/>
    </row>
    <row r="677" spans="1:1">
      <c r="A677" s="42"/>
    </row>
    <row r="678" spans="1:1">
      <c r="A678" s="42"/>
    </row>
    <row r="679" spans="1:1">
      <c r="A679" s="42"/>
    </row>
    <row r="680" spans="1:1">
      <c r="A680" s="42"/>
    </row>
    <row r="681" spans="1:1">
      <c r="A681" s="42"/>
    </row>
    <row r="682" spans="1:1">
      <c r="A682" s="42"/>
    </row>
    <row r="683" spans="1:1">
      <c r="A683" s="42"/>
    </row>
    <row r="684" spans="1:1">
      <c r="A684" s="42"/>
    </row>
    <row r="685" spans="1:1">
      <c r="A685" s="42"/>
    </row>
    <row r="686" spans="1:1">
      <c r="A686" s="42"/>
    </row>
    <row r="687" spans="1:1">
      <c r="A687" s="42"/>
    </row>
    <row r="688" spans="1:1">
      <c r="A688" s="42"/>
    </row>
    <row r="689" spans="1:1">
      <c r="A689" s="42"/>
    </row>
    <row r="690" spans="1:1">
      <c r="A690" s="42"/>
    </row>
    <row r="691" spans="1:1">
      <c r="A691" s="42"/>
    </row>
    <row r="692" spans="1:1">
      <c r="A692" s="42"/>
    </row>
    <row r="693" spans="1:1">
      <c r="A693" s="42"/>
    </row>
    <row r="694" spans="1:1">
      <c r="A694" s="42"/>
    </row>
    <row r="695" spans="1:1">
      <c r="A695" s="42"/>
    </row>
    <row r="696" spans="1:1">
      <c r="A696" s="42"/>
    </row>
    <row r="697" spans="1:1">
      <c r="A697" s="42"/>
    </row>
    <row r="698" spans="1:1">
      <c r="A698" s="42"/>
    </row>
    <row r="699" spans="1:1">
      <c r="A699" s="42"/>
    </row>
    <row r="700" spans="1:1">
      <c r="A700" s="42"/>
    </row>
    <row r="701" spans="1:1">
      <c r="A701" s="42"/>
    </row>
    <row r="702" spans="1:1">
      <c r="A702" s="42"/>
    </row>
    <row r="703" spans="1:1">
      <c r="A703" s="42"/>
    </row>
    <row r="704" spans="1:1">
      <c r="A704" s="42"/>
    </row>
    <row r="705" spans="1:1">
      <c r="A705" s="42"/>
    </row>
    <row r="706" spans="1:1">
      <c r="A706" s="42"/>
    </row>
    <row r="707" spans="1:1">
      <c r="A707" s="42"/>
    </row>
    <row r="708" spans="1:1">
      <c r="A708" s="42"/>
    </row>
    <row r="709" spans="1:1">
      <c r="A709" s="42"/>
    </row>
    <row r="710" spans="1:1">
      <c r="A710" s="42"/>
    </row>
    <row r="711" spans="1:1">
      <c r="A711" s="42"/>
    </row>
    <row r="712" spans="1:1">
      <c r="A712" s="42"/>
    </row>
    <row r="713" spans="1:1">
      <c r="A713" s="42"/>
    </row>
    <row r="714" spans="1:1">
      <c r="A714" s="42"/>
    </row>
    <row r="715" spans="1:1">
      <c r="A715" s="42"/>
    </row>
    <row r="716" spans="1:1">
      <c r="A716" s="42"/>
    </row>
    <row r="717" spans="1:1">
      <c r="A717" s="42"/>
    </row>
    <row r="718" spans="1:1">
      <c r="A718" s="42"/>
    </row>
    <row r="719" spans="1:1">
      <c r="A719" s="42"/>
    </row>
    <row r="720" spans="1:1">
      <c r="A720" s="42"/>
    </row>
    <row r="721" spans="1:1">
      <c r="A721" s="42"/>
    </row>
    <row r="722" spans="1:1">
      <c r="A722" s="42"/>
    </row>
    <row r="723" spans="1:1">
      <c r="A723" s="42"/>
    </row>
    <row r="724" spans="1:1">
      <c r="A724" s="42"/>
    </row>
    <row r="725" spans="1:1">
      <c r="A725" s="42"/>
    </row>
    <row r="726" spans="1:1">
      <c r="A726" s="42"/>
    </row>
    <row r="727" spans="1:1">
      <c r="A727" s="42"/>
    </row>
    <row r="728" spans="1:1">
      <c r="A728" s="42"/>
    </row>
    <row r="729" spans="1:1">
      <c r="A729" s="42"/>
    </row>
    <row r="730" spans="1:1">
      <c r="A730" s="42"/>
    </row>
    <row r="731" spans="1:1">
      <c r="A731" s="42"/>
    </row>
    <row r="732" spans="1:1">
      <c r="A732" s="42"/>
    </row>
    <row r="733" spans="1:1">
      <c r="A733" s="42"/>
    </row>
    <row r="734" spans="1:1">
      <c r="A734" s="42"/>
    </row>
    <row r="735" spans="1:1">
      <c r="A735" s="42"/>
    </row>
    <row r="736" spans="1:1">
      <c r="A736" s="42"/>
    </row>
    <row r="737" spans="1:1">
      <c r="A737" s="42"/>
    </row>
    <row r="738" spans="1:1">
      <c r="A738" s="42"/>
    </row>
    <row r="739" spans="1:1">
      <c r="A739" s="42"/>
    </row>
    <row r="740" spans="1:1">
      <c r="A740" s="42"/>
    </row>
    <row r="741" spans="1:1">
      <c r="A741" s="42"/>
    </row>
    <row r="742" spans="1:1">
      <c r="A742" s="42"/>
    </row>
    <row r="743" spans="1:1">
      <c r="A743" s="42"/>
    </row>
    <row r="744" spans="1:1">
      <c r="A744" s="42"/>
    </row>
    <row r="745" spans="1:1">
      <c r="A745" s="42"/>
    </row>
    <row r="746" spans="1:1">
      <c r="A746" s="42"/>
    </row>
    <row r="747" spans="1:1">
      <c r="A747" s="42"/>
    </row>
    <row r="748" spans="1:1">
      <c r="A748" s="42"/>
    </row>
    <row r="749" spans="1:1">
      <c r="A749" s="42"/>
    </row>
    <row r="750" spans="1:1">
      <c r="A750" s="42"/>
    </row>
    <row r="751" spans="1:1">
      <c r="A751" s="42"/>
    </row>
    <row r="752" spans="1:1">
      <c r="A752" s="42"/>
    </row>
    <row r="753" spans="1:1">
      <c r="A753" s="42"/>
    </row>
    <row r="754" spans="1:1">
      <c r="A754" s="42"/>
    </row>
    <row r="755" spans="1:1">
      <c r="A755" s="42"/>
    </row>
    <row r="756" spans="1:1">
      <c r="A756" s="42"/>
    </row>
    <row r="757" spans="1:1">
      <c r="A757" s="42"/>
    </row>
    <row r="758" spans="1:1">
      <c r="A758" s="42"/>
    </row>
    <row r="759" spans="1:1">
      <c r="A759" s="42"/>
    </row>
    <row r="760" spans="1:1">
      <c r="A760" s="42"/>
    </row>
    <row r="761" spans="1:1">
      <c r="A761" s="42"/>
    </row>
    <row r="762" spans="1:1">
      <c r="A762" s="42"/>
    </row>
    <row r="763" spans="1:1">
      <c r="A763" s="42"/>
    </row>
    <row r="764" spans="1:1">
      <c r="A764" s="42"/>
    </row>
    <row r="765" spans="1:1">
      <c r="A765" s="42"/>
    </row>
    <row r="766" spans="1:1">
      <c r="A766" s="42"/>
    </row>
    <row r="767" spans="1:1">
      <c r="A767" s="42"/>
    </row>
    <row r="768" spans="1:1">
      <c r="A768" s="42"/>
    </row>
    <row r="769" spans="1:1">
      <c r="A769" s="42"/>
    </row>
    <row r="770" spans="1:1">
      <c r="A770" s="42"/>
    </row>
    <row r="771" spans="1:1">
      <c r="A771" s="42"/>
    </row>
    <row r="772" spans="1:1">
      <c r="A772" s="42"/>
    </row>
    <row r="773" spans="1:1">
      <c r="A773" s="42"/>
    </row>
    <row r="774" spans="1:1">
      <c r="A774" s="42"/>
    </row>
    <row r="775" spans="1:1">
      <c r="A775" s="42"/>
    </row>
    <row r="776" spans="1:1">
      <c r="A776" s="42"/>
    </row>
    <row r="777" spans="1:1">
      <c r="A777" s="42"/>
    </row>
    <row r="778" spans="1:1">
      <c r="A778" s="42"/>
    </row>
    <row r="779" spans="1:1">
      <c r="A779" s="42"/>
    </row>
    <row r="780" spans="1:1">
      <c r="A780" s="42"/>
    </row>
    <row r="781" spans="1:1">
      <c r="A781" s="42"/>
    </row>
    <row r="782" spans="1:1">
      <c r="A782" s="42"/>
    </row>
    <row r="783" spans="1:1">
      <c r="A783" s="42"/>
    </row>
    <row r="784" spans="1:1">
      <c r="A784" s="42"/>
    </row>
    <row r="785" spans="1:1">
      <c r="A785" s="42"/>
    </row>
    <row r="786" spans="1:1">
      <c r="A786" s="42"/>
    </row>
    <row r="787" spans="1:1">
      <c r="A787" s="42"/>
    </row>
    <row r="788" spans="1:1">
      <c r="A788" s="42"/>
    </row>
    <row r="789" spans="1:1">
      <c r="A789" s="42"/>
    </row>
    <row r="790" spans="1:1">
      <c r="A790" s="42"/>
    </row>
    <row r="791" spans="1:1">
      <c r="A791" s="42"/>
    </row>
    <row r="792" spans="1:1">
      <c r="A792" s="42"/>
    </row>
    <row r="793" spans="1:1">
      <c r="A793" s="42"/>
    </row>
    <row r="794" spans="1:1">
      <c r="A794" s="42"/>
    </row>
    <row r="795" spans="1:1">
      <c r="A795" s="42"/>
    </row>
    <row r="796" spans="1:1">
      <c r="A796" s="42"/>
    </row>
    <row r="797" spans="1:1">
      <c r="A797" s="42"/>
    </row>
    <row r="798" spans="1:1">
      <c r="A798" s="42"/>
    </row>
    <row r="799" spans="1:1">
      <c r="A799" s="42"/>
    </row>
    <row r="800" spans="1:1">
      <c r="A800" s="42"/>
    </row>
    <row r="801" spans="1:1">
      <c r="A801" s="42"/>
    </row>
    <row r="802" spans="1:1">
      <c r="A802" s="42"/>
    </row>
    <row r="803" spans="1:1">
      <c r="A803" s="42"/>
    </row>
    <row r="804" spans="1:1">
      <c r="A804" s="42"/>
    </row>
    <row r="805" spans="1:1">
      <c r="A805" s="42"/>
    </row>
    <row r="806" spans="1:1">
      <c r="A806" s="42"/>
    </row>
    <row r="807" spans="1:1">
      <c r="A807" s="42"/>
    </row>
    <row r="808" spans="1:1">
      <c r="A808" s="42"/>
    </row>
    <row r="809" spans="1:1">
      <c r="A809" s="42"/>
    </row>
    <row r="810" spans="1:1">
      <c r="A810" s="42"/>
    </row>
    <row r="811" spans="1:1">
      <c r="A811" s="42"/>
    </row>
    <row r="812" spans="1:1">
      <c r="A812" s="42"/>
    </row>
    <row r="813" spans="1:1">
      <c r="A813" s="42"/>
    </row>
    <row r="814" spans="1:1">
      <c r="A814" s="42"/>
    </row>
    <row r="815" spans="1:1">
      <c r="A815" s="42"/>
    </row>
    <row r="816" spans="1:1">
      <c r="A816" s="42"/>
    </row>
    <row r="817" spans="1:1">
      <c r="A817" s="42"/>
    </row>
    <row r="818" spans="1:1">
      <c r="A818" s="42"/>
    </row>
    <row r="819" spans="1:1">
      <c r="A819" s="42"/>
    </row>
    <row r="820" spans="1:1">
      <c r="A820" s="42"/>
    </row>
    <row r="821" spans="1:1">
      <c r="A821" s="42"/>
    </row>
    <row r="822" spans="1:1">
      <c r="A822" s="42"/>
    </row>
    <row r="823" spans="1:1">
      <c r="A823" s="42"/>
    </row>
    <row r="824" spans="1:1">
      <c r="A824" s="42"/>
    </row>
    <row r="825" spans="1:1">
      <c r="A825" s="42"/>
    </row>
    <row r="826" spans="1:1">
      <c r="A826" s="42"/>
    </row>
    <row r="827" spans="1:1">
      <c r="A827" s="42"/>
    </row>
    <row r="828" spans="1:1">
      <c r="A828" s="42"/>
    </row>
    <row r="829" spans="1:1">
      <c r="A829" s="42"/>
    </row>
    <row r="830" spans="1:1">
      <c r="A830" s="42"/>
    </row>
    <row r="831" spans="1:1">
      <c r="A831" s="42"/>
    </row>
    <row r="832" spans="1:1">
      <c r="A832" s="42"/>
    </row>
    <row r="833" spans="1:1">
      <c r="A833" s="42"/>
    </row>
    <row r="834" spans="1:1">
      <c r="A834" s="42"/>
    </row>
    <row r="835" spans="1:1">
      <c r="A835" s="42"/>
    </row>
    <row r="836" spans="1:1">
      <c r="A836" s="42"/>
    </row>
    <row r="837" spans="1:1">
      <c r="A837" s="42"/>
    </row>
    <row r="838" spans="1:1">
      <c r="A838" s="42"/>
    </row>
    <row r="839" spans="1:1">
      <c r="A839" s="42"/>
    </row>
    <row r="840" spans="1:1">
      <c r="A840" s="42"/>
    </row>
    <row r="841" spans="1:1">
      <c r="A841" s="42"/>
    </row>
    <row r="842" spans="1:1">
      <c r="A842" s="42"/>
    </row>
    <row r="843" spans="1:1">
      <c r="A843" s="42"/>
    </row>
    <row r="844" spans="1:1">
      <c r="A844" s="42"/>
    </row>
    <row r="845" spans="1:1">
      <c r="A845" s="42"/>
    </row>
    <row r="846" spans="1:1">
      <c r="A846" s="42"/>
    </row>
    <row r="847" spans="1:1">
      <c r="A847" s="42"/>
    </row>
    <row r="848" spans="1:1">
      <c r="A848" s="42"/>
    </row>
    <row r="849" spans="1:1">
      <c r="A849" s="42"/>
    </row>
    <row r="850" spans="1:1">
      <c r="A850" s="42"/>
    </row>
    <row r="851" spans="1:1">
      <c r="A851" s="42"/>
    </row>
    <row r="852" spans="1:1">
      <c r="A852" s="42"/>
    </row>
    <row r="853" spans="1:1">
      <c r="A853" s="42"/>
    </row>
    <row r="854" spans="1:1">
      <c r="A854" s="42"/>
    </row>
    <row r="855" spans="1:1">
      <c r="A855" s="42"/>
    </row>
    <row r="856" spans="1:1">
      <c r="A856" s="42"/>
    </row>
    <row r="857" spans="1:1">
      <c r="A857" s="42"/>
    </row>
    <row r="858" spans="1:1">
      <c r="A858" s="42"/>
    </row>
    <row r="859" spans="1:1">
      <c r="A859" s="42"/>
    </row>
    <row r="860" spans="1:1">
      <c r="A860" s="42"/>
    </row>
    <row r="861" spans="1:1">
      <c r="A861" s="42"/>
    </row>
    <row r="862" spans="1:1">
      <c r="A862" s="42"/>
    </row>
    <row r="863" spans="1:1">
      <c r="A863" s="42"/>
    </row>
    <row r="864" spans="1:1">
      <c r="A864" s="42"/>
    </row>
    <row r="865" spans="1:1">
      <c r="A865" s="42"/>
    </row>
    <row r="866" spans="1:1">
      <c r="A866" s="42"/>
    </row>
    <row r="867" spans="1:1">
      <c r="A867" s="42"/>
    </row>
    <row r="868" spans="1:1">
      <c r="A868" s="42"/>
    </row>
    <row r="869" spans="1:1">
      <c r="A869" s="42"/>
    </row>
    <row r="870" spans="1:1">
      <c r="A870" s="42"/>
    </row>
    <row r="871" spans="1:1">
      <c r="A871" s="42"/>
    </row>
    <row r="872" spans="1:1">
      <c r="A872" s="42"/>
    </row>
    <row r="873" spans="1:1">
      <c r="A873" s="42"/>
    </row>
    <row r="874" spans="1:1">
      <c r="A874" s="42"/>
    </row>
    <row r="875" spans="1:1">
      <c r="A875" s="42"/>
    </row>
    <row r="876" spans="1:1">
      <c r="A876" s="42"/>
    </row>
    <row r="877" spans="1:1">
      <c r="A877" s="42"/>
    </row>
    <row r="878" spans="1:1">
      <c r="A878" s="42"/>
    </row>
    <row r="879" spans="1:1">
      <c r="A879" s="42"/>
    </row>
    <row r="880" spans="1:1">
      <c r="A880" s="42"/>
    </row>
    <row r="881" spans="1:1">
      <c r="A881" s="42"/>
    </row>
    <row r="882" spans="1:1">
      <c r="A882" s="42"/>
    </row>
    <row r="883" spans="1:1">
      <c r="A883" s="42"/>
    </row>
    <row r="884" spans="1:1">
      <c r="A884" s="42"/>
    </row>
    <row r="885" spans="1:1">
      <c r="A885" s="42"/>
    </row>
    <row r="886" spans="1:1">
      <c r="A886" s="42"/>
    </row>
    <row r="887" spans="1:1">
      <c r="A887" s="42"/>
    </row>
    <row r="888" spans="1:1">
      <c r="A888" s="42"/>
    </row>
    <row r="889" spans="1:1">
      <c r="A889" s="42"/>
    </row>
    <row r="890" spans="1:1">
      <c r="A890" s="42"/>
    </row>
    <row r="891" spans="1:1">
      <c r="A891" s="42"/>
    </row>
    <row r="892" spans="1:1">
      <c r="A892" s="42"/>
    </row>
    <row r="893" spans="1:1">
      <c r="A893" s="42"/>
    </row>
    <row r="894" spans="1:1">
      <c r="A894" s="42"/>
    </row>
    <row r="895" spans="1:1">
      <c r="A895" s="42"/>
    </row>
    <row r="896" spans="1:1">
      <c r="A896" s="42"/>
    </row>
    <row r="897" spans="1:1">
      <c r="A897" s="42"/>
    </row>
    <row r="898" spans="1:1">
      <c r="A898" s="42"/>
    </row>
    <row r="899" spans="1:1">
      <c r="A899" s="42"/>
    </row>
    <row r="900" spans="1:1">
      <c r="A900" s="42"/>
    </row>
    <row r="901" spans="1:1">
      <c r="A901" s="42"/>
    </row>
    <row r="902" spans="1:1">
      <c r="A902" s="42"/>
    </row>
    <row r="903" spans="1:1">
      <c r="A903" s="42"/>
    </row>
    <row r="904" spans="1:1">
      <c r="A904" s="42"/>
    </row>
    <row r="905" spans="1:1">
      <c r="A905" s="42"/>
    </row>
    <row r="906" spans="1:1">
      <c r="A906" s="42"/>
    </row>
    <row r="907" spans="1:1">
      <c r="A907" s="42"/>
    </row>
    <row r="908" spans="1:1">
      <c r="A908" s="42"/>
    </row>
    <row r="909" spans="1:1">
      <c r="A909" s="42"/>
    </row>
    <row r="910" spans="1:1">
      <c r="A910" s="42"/>
    </row>
    <row r="911" spans="1:1">
      <c r="A911" s="42"/>
    </row>
    <row r="912" spans="1:1">
      <c r="A912" s="42"/>
    </row>
    <row r="913" spans="1:1">
      <c r="A913" s="42"/>
    </row>
    <row r="914" spans="1:1">
      <c r="A914" s="42"/>
    </row>
    <row r="915" spans="1:1">
      <c r="A915" s="42"/>
    </row>
    <row r="916" spans="1:1">
      <c r="A916" s="42"/>
    </row>
    <row r="917" spans="1:1">
      <c r="A917" s="42"/>
    </row>
    <row r="918" spans="1:1">
      <c r="A918" s="42"/>
    </row>
    <row r="919" spans="1:1">
      <c r="A919" s="42"/>
    </row>
    <row r="920" spans="1:1">
      <c r="A920" s="42"/>
    </row>
    <row r="921" spans="1:1">
      <c r="A921" s="42"/>
    </row>
    <row r="922" spans="1:1">
      <c r="A922" s="42"/>
    </row>
    <row r="923" spans="1:1">
      <c r="A923" s="42"/>
    </row>
    <row r="924" spans="1:1">
      <c r="A924" s="42"/>
    </row>
    <row r="925" spans="1:1">
      <c r="A925" s="42"/>
    </row>
    <row r="926" spans="1:1">
      <c r="A926" s="42"/>
    </row>
    <row r="927" spans="1:1">
      <c r="A927" s="42"/>
    </row>
    <row r="928" spans="1:1">
      <c r="A928" s="42"/>
    </row>
    <row r="929" spans="1:1">
      <c r="A929" s="42"/>
    </row>
    <row r="930" spans="1:1">
      <c r="A930" s="42"/>
    </row>
    <row r="931" spans="1:1">
      <c r="A931" s="42"/>
    </row>
    <row r="932" spans="1:1">
      <c r="A932" s="42"/>
    </row>
    <row r="933" spans="1:1">
      <c r="A933" s="42"/>
    </row>
    <row r="934" spans="1:1">
      <c r="A934" s="42"/>
    </row>
    <row r="935" spans="1:1">
      <c r="A935" s="42"/>
    </row>
    <row r="936" spans="1:1">
      <c r="A936" s="42"/>
    </row>
    <row r="937" spans="1:1">
      <c r="A937" s="42"/>
    </row>
    <row r="938" spans="1:1">
      <c r="A938" s="42"/>
    </row>
    <row r="939" spans="1:1">
      <c r="A939" s="42"/>
    </row>
    <row r="940" spans="1:1">
      <c r="A940" s="42"/>
    </row>
    <row r="941" spans="1:1">
      <c r="A941" s="42"/>
    </row>
    <row r="942" spans="1:1">
      <c r="A942" s="42"/>
    </row>
    <row r="943" spans="1:1">
      <c r="A943" s="42"/>
    </row>
    <row r="944" spans="1:1">
      <c r="A944" s="42"/>
    </row>
    <row r="945" spans="1:1">
      <c r="A945" s="42"/>
    </row>
    <row r="946" spans="1:1">
      <c r="A946" s="42"/>
    </row>
    <row r="947" spans="1:1">
      <c r="A947" s="42"/>
    </row>
    <row r="948" spans="1:1">
      <c r="A948" s="42"/>
    </row>
    <row r="949" spans="1:1">
      <c r="A949" s="42"/>
    </row>
    <row r="950" spans="1:1">
      <c r="A950" s="42"/>
    </row>
    <row r="951" spans="1:1">
      <c r="A951" s="42"/>
    </row>
    <row r="952" spans="1:1">
      <c r="A952" s="42"/>
    </row>
    <row r="953" spans="1:1">
      <c r="A953" s="42"/>
    </row>
    <row r="954" spans="1:1">
      <c r="A954" s="42"/>
    </row>
    <row r="955" spans="1:1">
      <c r="A955" s="42"/>
    </row>
    <row r="956" spans="1:1">
      <c r="A956" s="42"/>
    </row>
    <row r="957" spans="1:1">
      <c r="A957" s="42"/>
    </row>
    <row r="958" spans="1:1">
      <c r="A958" s="42"/>
    </row>
    <row r="959" spans="1:1">
      <c r="A959" s="42"/>
    </row>
    <row r="960" spans="1:1">
      <c r="A960" s="42"/>
    </row>
    <row r="961" spans="1:1">
      <c r="A961" s="42"/>
    </row>
    <row r="962" spans="1:1">
      <c r="A962" s="42"/>
    </row>
    <row r="963" spans="1:1">
      <c r="A963" s="42"/>
    </row>
    <row r="964" spans="1:1">
      <c r="A964" s="42"/>
    </row>
    <row r="965" spans="1:1">
      <c r="A965" s="42"/>
    </row>
    <row r="966" spans="1:1">
      <c r="A966" s="42"/>
    </row>
    <row r="967" spans="1:1">
      <c r="A967" s="42"/>
    </row>
    <row r="968" spans="1:1">
      <c r="A968" s="42"/>
    </row>
    <row r="969" spans="1:1">
      <c r="A969" s="42"/>
    </row>
    <row r="970" spans="1:1">
      <c r="A970" s="42"/>
    </row>
    <row r="971" spans="1:1">
      <c r="A971" s="42"/>
    </row>
    <row r="972" spans="1:1">
      <c r="A972" s="42"/>
    </row>
    <row r="973" spans="1:1">
      <c r="A973" s="42"/>
    </row>
    <row r="974" spans="1:1">
      <c r="A974" s="42"/>
    </row>
    <row r="975" spans="1:1">
      <c r="A975" s="42"/>
    </row>
    <row r="976" spans="1:1">
      <c r="A976" s="42"/>
    </row>
    <row r="977" spans="1:1">
      <c r="A977" s="42"/>
    </row>
    <row r="978" spans="1:1">
      <c r="A978" s="42"/>
    </row>
    <row r="979" spans="1:1">
      <c r="A979" s="42"/>
    </row>
    <row r="980" spans="1:1">
      <c r="A980" s="42"/>
    </row>
    <row r="981" spans="1:1">
      <c r="A981" s="42"/>
    </row>
    <row r="982" spans="1:1">
      <c r="A982" s="42"/>
    </row>
    <row r="983" spans="1:1">
      <c r="A983" s="42"/>
    </row>
    <row r="984" spans="1:1">
      <c r="A984" s="42"/>
    </row>
    <row r="985" spans="1:1">
      <c r="A985" s="42"/>
    </row>
    <row r="986" spans="1:1">
      <c r="A986" s="42"/>
    </row>
    <row r="987" spans="1:1">
      <c r="A987" s="42"/>
    </row>
    <row r="988" spans="1:1">
      <c r="A988" s="42"/>
    </row>
    <row r="989" spans="1:1">
      <c r="A989" s="42"/>
    </row>
    <row r="990" spans="1:1">
      <c r="A990" s="42"/>
    </row>
    <row r="991" spans="1:1">
      <c r="A991" s="42"/>
    </row>
    <row r="992" spans="1:1">
      <c r="A992" s="42"/>
    </row>
    <row r="993" spans="1:1">
      <c r="A993" s="42"/>
    </row>
    <row r="994" spans="1:1">
      <c r="A994" s="42"/>
    </row>
    <row r="995" spans="1:1">
      <c r="A995" s="42"/>
    </row>
    <row r="996" spans="1:1">
      <c r="A996" s="42"/>
    </row>
    <row r="997" spans="1:1">
      <c r="A997" s="42"/>
    </row>
    <row r="998" spans="1:1">
      <c r="A998" s="42"/>
    </row>
    <row r="999" spans="1:1">
      <c r="A999" s="42"/>
    </row>
    <row r="1000" spans="1:1">
      <c r="A1000" s="42"/>
    </row>
    <row r="1001" spans="1:1">
      <c r="A1001" s="42"/>
    </row>
    <row r="1002" spans="1:1">
      <c r="A1002" s="42"/>
    </row>
    <row r="1003" spans="1:1">
      <c r="A1003" s="42"/>
    </row>
    <row r="1004" spans="1:1">
      <c r="A1004" s="42"/>
    </row>
    <row r="1005" spans="1:1">
      <c r="A1005" s="42"/>
    </row>
    <row r="1006" spans="1:1">
      <c r="A1006" s="42"/>
    </row>
    <row r="1007" spans="1:1">
      <c r="A1007" s="42"/>
    </row>
    <row r="1008" spans="1:1">
      <c r="A1008" s="42"/>
    </row>
    <row r="1009" spans="1:1">
      <c r="A1009" s="42"/>
    </row>
    <row r="1010" spans="1:1">
      <c r="A1010" s="42"/>
    </row>
    <row r="1011" spans="1:1">
      <c r="A1011" s="42"/>
    </row>
    <row r="1012" spans="1:1">
      <c r="A1012" s="42"/>
    </row>
    <row r="1013" spans="1:1">
      <c r="A1013" s="42"/>
    </row>
    <row r="1014" spans="1:1">
      <c r="A1014" s="42"/>
    </row>
    <row r="1015" spans="1:1">
      <c r="A1015" s="42"/>
    </row>
    <row r="1016" spans="1:1">
      <c r="A1016" s="42"/>
    </row>
    <row r="1017" spans="1:1">
      <c r="A1017" s="42"/>
    </row>
    <row r="1018" spans="1:1">
      <c r="A1018" s="42"/>
    </row>
    <row r="1019" spans="1:1">
      <c r="A1019" s="42"/>
    </row>
    <row r="1020" spans="1:1">
      <c r="A1020" s="42"/>
    </row>
    <row r="1021" spans="1:1">
      <c r="A1021" s="42"/>
    </row>
    <row r="1022" spans="1:1">
      <c r="A1022" s="42"/>
    </row>
    <row r="1023" spans="1:1">
      <c r="A1023" s="42"/>
    </row>
    <row r="1024" spans="1:1">
      <c r="A1024" s="42"/>
    </row>
    <row r="1025" spans="1:1">
      <c r="A1025" s="42"/>
    </row>
    <row r="1026" spans="1:1">
      <c r="A1026" s="42"/>
    </row>
    <row r="1027" spans="1:1">
      <c r="A1027" s="42"/>
    </row>
    <row r="1028" spans="1:1">
      <c r="A1028" s="42"/>
    </row>
    <row r="1029" spans="1:1">
      <c r="A1029" s="42"/>
    </row>
    <row r="1030" spans="1:1">
      <c r="A1030" s="42"/>
    </row>
    <row r="1031" spans="1:1">
      <c r="A1031" s="42"/>
    </row>
    <row r="1032" spans="1:1">
      <c r="A1032" s="42"/>
    </row>
    <row r="1033" spans="1:1">
      <c r="A1033" s="42"/>
    </row>
    <row r="1034" spans="1:1">
      <c r="A1034" s="42"/>
    </row>
    <row r="1035" spans="1:1">
      <c r="A1035" s="42"/>
    </row>
    <row r="1036" spans="1:1">
      <c r="A1036" s="42"/>
    </row>
    <row r="1037" spans="1:1">
      <c r="A1037" s="42"/>
    </row>
    <row r="1038" spans="1:1">
      <c r="A1038" s="42"/>
    </row>
    <row r="1039" spans="1:1">
      <c r="A1039" s="42"/>
    </row>
    <row r="1040" spans="1:1">
      <c r="A1040" s="42"/>
    </row>
    <row r="1041" spans="1:1">
      <c r="A1041" s="42"/>
    </row>
    <row r="1042" spans="1:1">
      <c r="A1042" s="42"/>
    </row>
    <row r="1043" spans="1:1">
      <c r="A1043" s="42"/>
    </row>
    <row r="1044" spans="1:1">
      <c r="A1044" s="42"/>
    </row>
    <row r="1045" spans="1:1">
      <c r="A1045" s="42"/>
    </row>
    <row r="1046" spans="1:1">
      <c r="A1046" s="42"/>
    </row>
    <row r="1047" spans="1:1">
      <c r="A1047" s="42"/>
    </row>
    <row r="1048" spans="1:1">
      <c r="A1048" s="42"/>
    </row>
    <row r="1049" spans="1:1">
      <c r="A1049" s="42"/>
    </row>
    <row r="1050" spans="1:1">
      <c r="A1050" s="42"/>
    </row>
    <row r="1051" spans="1:1">
      <c r="A1051" s="42"/>
    </row>
    <row r="1052" spans="1:1">
      <c r="A1052" s="42"/>
    </row>
    <row r="1053" spans="1:1">
      <c r="A1053" s="42"/>
    </row>
    <row r="1054" spans="1:1">
      <c r="A1054" s="42"/>
    </row>
    <row r="1055" spans="1:1">
      <c r="A1055" s="42"/>
    </row>
    <row r="1056" spans="1:1">
      <c r="A1056" s="42"/>
    </row>
    <row r="1057" spans="1:1">
      <c r="A1057" s="42"/>
    </row>
    <row r="1058" spans="1:1">
      <c r="A1058" s="42"/>
    </row>
    <row r="1059" spans="1:1">
      <c r="A1059" s="42"/>
    </row>
    <row r="1060" spans="1:1">
      <c r="A1060" s="42"/>
    </row>
    <row r="1061" spans="1:1">
      <c r="A1061" s="42"/>
    </row>
    <row r="1062" spans="1:1">
      <c r="A1062" s="42"/>
    </row>
    <row r="1063" spans="1:1">
      <c r="A1063" s="42"/>
    </row>
    <row r="1064" spans="1:1">
      <c r="A1064" s="42"/>
    </row>
    <row r="1065" spans="1:1">
      <c r="A1065" s="42"/>
    </row>
    <row r="1066" spans="1:1">
      <c r="A1066" s="42"/>
    </row>
    <row r="1067" spans="1:1">
      <c r="A1067" s="42"/>
    </row>
    <row r="1068" spans="1:1">
      <c r="A1068" s="42"/>
    </row>
    <row r="1069" spans="1:1">
      <c r="A1069" s="42"/>
    </row>
    <row r="1070" spans="1:1">
      <c r="A1070" s="42"/>
    </row>
    <row r="1071" spans="1:1">
      <c r="A1071" s="42"/>
    </row>
    <row r="1072" spans="1:1">
      <c r="A1072" s="42"/>
    </row>
    <row r="1073" spans="1:1">
      <c r="A1073" s="42"/>
    </row>
    <row r="1074" spans="1:1">
      <c r="A1074" s="42"/>
    </row>
    <row r="1075" spans="1:1">
      <c r="A1075" s="42"/>
    </row>
    <row r="1076" spans="1:1">
      <c r="A1076" s="42"/>
    </row>
    <row r="1077" spans="1:1">
      <c r="A1077" s="42"/>
    </row>
    <row r="1078" spans="1:1">
      <c r="A1078" s="42"/>
    </row>
    <row r="1079" spans="1:1">
      <c r="A1079" s="42"/>
    </row>
    <row r="1080" spans="1:1">
      <c r="A1080" s="42"/>
    </row>
    <row r="1081" spans="1:1">
      <c r="A1081" s="42"/>
    </row>
    <row r="1082" spans="1:1">
      <c r="A1082" s="42"/>
    </row>
    <row r="1083" spans="1:1">
      <c r="A1083" s="42"/>
    </row>
    <row r="1084" spans="1:1">
      <c r="A1084" s="42"/>
    </row>
    <row r="1085" spans="1:1">
      <c r="A1085" s="42"/>
    </row>
    <row r="1086" spans="1:1">
      <c r="A1086" s="42"/>
    </row>
    <row r="1087" spans="1:1">
      <c r="A1087" s="42"/>
    </row>
    <row r="1088" spans="1:1">
      <c r="A1088" s="42"/>
    </row>
    <row r="1089" spans="1:1">
      <c r="A1089" s="42"/>
    </row>
    <row r="1090" spans="1:1">
      <c r="A1090" s="42"/>
    </row>
    <row r="1091" spans="1:1">
      <c r="A1091" s="42"/>
    </row>
    <row r="1092" spans="1:1">
      <c r="A1092" s="42"/>
    </row>
    <row r="1093" spans="1:1">
      <c r="A1093" s="42"/>
    </row>
    <row r="1094" spans="1:1">
      <c r="A1094" s="42"/>
    </row>
    <row r="1095" spans="1:1">
      <c r="A1095" s="42"/>
    </row>
    <row r="1096" spans="1:1">
      <c r="A1096" s="42"/>
    </row>
    <row r="1097" spans="1:1">
      <c r="A1097" s="42"/>
    </row>
    <row r="1098" spans="1:1">
      <c r="A1098" s="42"/>
    </row>
    <row r="1099" spans="1:1">
      <c r="A1099" s="42"/>
    </row>
    <row r="1100" spans="1:1">
      <c r="A1100" s="42"/>
    </row>
    <row r="1101" spans="1:1">
      <c r="A1101" s="42"/>
    </row>
    <row r="1102" spans="1:1">
      <c r="A1102" s="42"/>
    </row>
    <row r="1103" spans="1:1">
      <c r="A1103" s="42"/>
    </row>
    <row r="1104" spans="1:1">
      <c r="A1104" s="42"/>
    </row>
    <row r="1105" spans="1:1">
      <c r="A1105" s="42"/>
    </row>
    <row r="1106" spans="1:1">
      <c r="A1106" s="42"/>
    </row>
    <row r="1107" spans="1:1">
      <c r="A1107" s="42"/>
    </row>
    <row r="1108" spans="1:1">
      <c r="A1108" s="42"/>
    </row>
    <row r="1109" spans="1:1">
      <c r="A1109" s="42"/>
    </row>
    <row r="1110" spans="1:1">
      <c r="A1110" s="42"/>
    </row>
    <row r="1111" spans="1:1">
      <c r="A1111" s="42"/>
    </row>
    <row r="1112" spans="1:1">
      <c r="A1112" s="42"/>
    </row>
    <row r="1113" spans="1:1">
      <c r="A1113" s="42"/>
    </row>
    <row r="1114" spans="1:1">
      <c r="A1114" s="42"/>
    </row>
    <row r="1115" spans="1:1">
      <c r="A1115" s="42"/>
    </row>
    <row r="1116" spans="1:1">
      <c r="A1116" s="42"/>
    </row>
    <row r="1117" spans="1:1">
      <c r="A1117" s="42"/>
    </row>
    <row r="1118" spans="1:1">
      <c r="A1118" s="42"/>
    </row>
    <row r="1119" spans="1:1">
      <c r="A1119" s="42"/>
    </row>
    <row r="1120" spans="1:1">
      <c r="A1120" s="42"/>
    </row>
    <row r="1121" spans="1:1">
      <c r="A1121" s="42"/>
    </row>
    <row r="1122" spans="1:1">
      <c r="A1122" s="42"/>
    </row>
    <row r="1123" spans="1:1">
      <c r="A1123" s="42"/>
    </row>
    <row r="1124" spans="1:1">
      <c r="A1124" s="42"/>
    </row>
    <row r="1125" spans="1:1">
      <c r="A1125" s="42"/>
    </row>
    <row r="1126" spans="1:1">
      <c r="A1126" s="42"/>
    </row>
    <row r="1127" spans="1:1">
      <c r="A1127" s="42"/>
    </row>
    <row r="1128" spans="1:1">
      <c r="A1128" s="42"/>
    </row>
    <row r="1129" spans="1:1">
      <c r="A1129" s="42"/>
    </row>
    <row r="1130" spans="1:1">
      <c r="A1130" s="42"/>
    </row>
    <row r="1131" spans="1:1">
      <c r="A1131" s="42"/>
    </row>
    <row r="1132" spans="1:1">
      <c r="A1132" s="42"/>
    </row>
    <row r="1133" spans="1:1">
      <c r="A1133" s="42"/>
    </row>
    <row r="1134" spans="1:1">
      <c r="A1134" s="42"/>
    </row>
    <row r="1135" spans="1:1">
      <c r="A1135" s="42"/>
    </row>
    <row r="1136" spans="1:1">
      <c r="A1136" s="42"/>
    </row>
    <row r="1137" spans="1:1">
      <c r="A1137" s="42"/>
    </row>
    <row r="1138" spans="1:1">
      <c r="A1138" s="42"/>
    </row>
    <row r="1139" spans="1:1">
      <c r="A1139" s="42"/>
    </row>
    <row r="1140" spans="1:1">
      <c r="A1140" s="42"/>
    </row>
    <row r="1141" spans="1:1">
      <c r="A1141" s="42"/>
    </row>
    <row r="1142" spans="1:1">
      <c r="A1142" s="42"/>
    </row>
    <row r="1143" spans="1:1">
      <c r="A1143" s="42"/>
    </row>
    <row r="1144" spans="1:1">
      <c r="A1144" s="42"/>
    </row>
    <row r="1145" spans="1:1">
      <c r="A1145" s="42"/>
    </row>
    <row r="1146" spans="1:1">
      <c r="A1146" s="42"/>
    </row>
    <row r="1147" spans="1:1">
      <c r="A1147" s="42"/>
    </row>
    <row r="1148" spans="1:1">
      <c r="A1148" s="42"/>
    </row>
    <row r="1149" spans="1:1">
      <c r="A1149" s="42"/>
    </row>
    <row r="1150" spans="1:1">
      <c r="A1150" s="42"/>
    </row>
    <row r="1151" spans="1:1">
      <c r="A1151" s="42"/>
    </row>
    <row r="1152" spans="1:1">
      <c r="A1152" s="42"/>
    </row>
    <row r="1153" spans="1:1">
      <c r="A1153" s="42"/>
    </row>
    <row r="1154" spans="1:1">
      <c r="A1154" s="42"/>
    </row>
    <row r="1155" spans="1:1">
      <c r="A1155" s="42"/>
    </row>
    <row r="1156" spans="1:1">
      <c r="A1156" s="42"/>
    </row>
    <row r="1157" spans="1:1">
      <c r="A1157" s="42"/>
    </row>
    <row r="1158" spans="1:1">
      <c r="A1158" s="42"/>
    </row>
    <row r="1159" spans="1:1">
      <c r="A1159" s="42"/>
    </row>
    <row r="1160" spans="1:1">
      <c r="A1160" s="42"/>
    </row>
    <row r="1161" spans="1:1">
      <c r="A1161" s="42"/>
    </row>
    <row r="1162" spans="1:1">
      <c r="A1162" s="42"/>
    </row>
    <row r="1163" spans="1:1">
      <c r="A1163" s="42"/>
    </row>
    <row r="1164" spans="1:1">
      <c r="A1164" s="42"/>
    </row>
    <row r="1165" spans="1:1">
      <c r="A1165" s="42"/>
    </row>
    <row r="1166" spans="1:1">
      <c r="A1166" s="42"/>
    </row>
    <row r="1167" spans="1:1">
      <c r="A1167" s="42"/>
    </row>
    <row r="1168" spans="1:1">
      <c r="A1168" s="42"/>
    </row>
    <row r="1169" spans="1:1">
      <c r="A1169" s="42"/>
    </row>
    <row r="1170" spans="1:1">
      <c r="A1170" s="42"/>
    </row>
    <row r="1171" spans="1:1">
      <c r="A1171" s="42"/>
    </row>
    <row r="1172" spans="1:1">
      <c r="A1172" s="42"/>
    </row>
    <row r="1173" spans="1:1">
      <c r="A1173" s="42"/>
    </row>
    <row r="1174" spans="1:1">
      <c r="A1174" s="42"/>
    </row>
    <row r="1175" spans="1:1">
      <c r="A1175" s="42"/>
    </row>
    <row r="1176" spans="1:1">
      <c r="A1176" s="42"/>
    </row>
    <row r="1177" spans="1:1">
      <c r="A1177" s="42"/>
    </row>
    <row r="1178" spans="1:1">
      <c r="A1178" s="42"/>
    </row>
    <row r="1179" spans="1:1">
      <c r="A1179" s="42"/>
    </row>
    <row r="1180" spans="1:1">
      <c r="A1180" s="42"/>
    </row>
    <row r="1181" spans="1:1">
      <c r="A1181" s="42"/>
    </row>
    <row r="1182" spans="1:1">
      <c r="A1182" s="42"/>
    </row>
    <row r="1183" spans="1:1">
      <c r="A1183" s="42"/>
    </row>
    <row r="1184" spans="1:1">
      <c r="A1184" s="42"/>
    </row>
    <row r="1185" spans="1:1">
      <c r="A1185" s="42"/>
    </row>
    <row r="1186" spans="1:1">
      <c r="A1186" s="42"/>
    </row>
    <row r="1187" spans="1:1">
      <c r="A1187" s="42"/>
    </row>
    <row r="1188" spans="1:1">
      <c r="A1188" s="42"/>
    </row>
    <row r="1189" spans="1:1">
      <c r="A1189" s="42"/>
    </row>
    <row r="1190" spans="1:1">
      <c r="A1190" s="42"/>
    </row>
    <row r="1191" spans="1:1">
      <c r="A1191" s="42"/>
    </row>
    <row r="1192" spans="1:1">
      <c r="A1192" s="42"/>
    </row>
    <row r="1193" spans="1:1">
      <c r="A1193" s="42"/>
    </row>
    <row r="1194" spans="1:1">
      <c r="A1194" s="42"/>
    </row>
    <row r="1195" spans="1:1">
      <c r="A1195" s="42"/>
    </row>
    <row r="1196" spans="1:1">
      <c r="A1196" s="42"/>
    </row>
    <row r="1197" spans="1:1">
      <c r="A1197" s="42"/>
    </row>
    <row r="1198" spans="1:1">
      <c r="A1198" s="42"/>
    </row>
    <row r="1199" spans="1:1">
      <c r="A1199" s="42"/>
    </row>
    <row r="1200" spans="1:1">
      <c r="A1200" s="42"/>
    </row>
    <row r="1201" spans="1:1">
      <c r="A1201" s="42"/>
    </row>
    <row r="1202" spans="1:1">
      <c r="A1202" s="42"/>
    </row>
    <row r="1203" spans="1:1">
      <c r="A1203" s="42"/>
    </row>
    <row r="1204" spans="1:1">
      <c r="A1204" s="42"/>
    </row>
    <row r="1205" spans="1:1">
      <c r="A1205" s="42"/>
    </row>
    <row r="1206" spans="1:1">
      <c r="A1206" s="42"/>
    </row>
    <row r="1207" spans="1:1">
      <c r="A1207" s="42"/>
    </row>
    <row r="1208" spans="1:1">
      <c r="A1208" s="42"/>
    </row>
    <row r="1209" spans="1:1">
      <c r="A1209" s="42"/>
    </row>
    <row r="1210" spans="1:1">
      <c r="A1210" s="42"/>
    </row>
    <row r="1211" spans="1:1">
      <c r="A1211" s="42"/>
    </row>
    <row r="1212" spans="1:1">
      <c r="A1212" s="42"/>
    </row>
    <row r="1213" spans="1:1">
      <c r="A1213" s="42"/>
    </row>
    <row r="1214" spans="1:1">
      <c r="A1214" s="42"/>
    </row>
    <row r="1215" spans="1:1">
      <c r="A1215" s="42"/>
    </row>
    <row r="1216" spans="1:1">
      <c r="A1216" s="42"/>
    </row>
    <row r="1217" spans="1:1">
      <c r="A1217" s="42"/>
    </row>
    <row r="1218" spans="1:1">
      <c r="A1218" s="42"/>
    </row>
    <row r="1219" spans="1:1">
      <c r="A1219" s="42"/>
    </row>
    <row r="1220" spans="1:1">
      <c r="A1220" s="42"/>
    </row>
    <row r="1221" spans="1:1">
      <c r="A1221" s="42"/>
    </row>
    <row r="1222" spans="1:1">
      <c r="A1222" s="42"/>
    </row>
    <row r="1223" spans="1:1">
      <c r="A1223" s="42"/>
    </row>
    <row r="1224" spans="1:1">
      <c r="A1224" s="42"/>
    </row>
    <row r="1225" spans="1:1">
      <c r="A1225" s="42"/>
    </row>
    <row r="1226" spans="1:1">
      <c r="A1226" s="42"/>
    </row>
    <row r="1227" spans="1:1">
      <c r="A1227" s="42"/>
    </row>
    <row r="1228" spans="1:1">
      <c r="A1228" s="42"/>
    </row>
    <row r="1229" spans="1:1">
      <c r="A1229" s="42"/>
    </row>
    <row r="1230" spans="1:1">
      <c r="A1230" s="42"/>
    </row>
    <row r="1231" spans="1:1">
      <c r="A1231" s="42"/>
    </row>
    <row r="1232" spans="1:1">
      <c r="A1232" s="42"/>
    </row>
    <row r="1233" spans="1:1">
      <c r="A1233" s="42"/>
    </row>
    <row r="1234" spans="1:1">
      <c r="A1234" s="42"/>
    </row>
    <row r="1235" spans="1:1">
      <c r="A1235" s="42"/>
    </row>
    <row r="1236" spans="1:1">
      <c r="A1236" s="42"/>
    </row>
    <row r="1237" spans="1:1">
      <c r="A1237" s="42"/>
    </row>
    <row r="1238" spans="1:1">
      <c r="A1238" s="42"/>
    </row>
    <row r="1239" spans="1:1">
      <c r="A1239" s="42"/>
    </row>
    <row r="1240" spans="1:1">
      <c r="A1240" s="42"/>
    </row>
    <row r="1241" spans="1:1">
      <c r="A1241" s="42"/>
    </row>
    <row r="1242" spans="1:1">
      <c r="A1242" s="42"/>
    </row>
    <row r="1243" spans="1:1">
      <c r="A1243" s="42"/>
    </row>
    <row r="1244" spans="1:1">
      <c r="A1244" s="42"/>
    </row>
    <row r="1245" spans="1:1">
      <c r="A1245" s="42"/>
    </row>
    <row r="1246" spans="1:1">
      <c r="A1246" s="42"/>
    </row>
    <row r="1247" spans="1:1">
      <c r="A1247" s="42"/>
    </row>
    <row r="1248" spans="1:1">
      <c r="A1248" s="42"/>
    </row>
    <row r="1249" spans="1:1">
      <c r="A1249" s="42"/>
    </row>
    <row r="1250" spans="1:1">
      <c r="A1250" s="42"/>
    </row>
    <row r="1251" spans="1:1">
      <c r="A1251" s="42"/>
    </row>
    <row r="1252" spans="1:1">
      <c r="A1252" s="42"/>
    </row>
    <row r="1253" spans="1:1">
      <c r="A1253" s="42"/>
    </row>
    <row r="1254" spans="1:1">
      <c r="A1254" s="42"/>
    </row>
    <row r="1255" spans="1:1">
      <c r="A1255" s="42"/>
    </row>
    <row r="1256" spans="1:1">
      <c r="A1256" s="42"/>
    </row>
    <row r="1257" spans="1:1">
      <c r="A1257" s="42"/>
    </row>
    <row r="1258" spans="1:1">
      <c r="A1258" s="42"/>
    </row>
    <row r="1259" spans="1:1">
      <c r="A1259" s="42"/>
    </row>
    <row r="1260" spans="1:1">
      <c r="A1260" s="42"/>
    </row>
    <row r="1261" spans="1:1">
      <c r="A1261" s="42"/>
    </row>
    <row r="1262" spans="1:1">
      <c r="A1262" s="42"/>
    </row>
    <row r="1263" spans="1:1">
      <c r="A1263" s="42"/>
    </row>
    <row r="1264" spans="1:1">
      <c r="A1264" s="42"/>
    </row>
    <row r="1265" spans="1:1">
      <c r="A1265" s="42"/>
    </row>
    <row r="1266" spans="1:1">
      <c r="A1266" s="42"/>
    </row>
    <row r="1267" spans="1:1">
      <c r="A1267" s="42"/>
    </row>
    <row r="1268" spans="1:1">
      <c r="A1268" s="42"/>
    </row>
    <row r="1269" spans="1:1">
      <c r="A1269" s="42"/>
    </row>
    <row r="1270" spans="1:1">
      <c r="A1270" s="42"/>
    </row>
    <row r="1271" spans="1:1">
      <c r="A1271" s="42"/>
    </row>
    <row r="1272" spans="1:1">
      <c r="A1272" s="42"/>
    </row>
    <row r="1273" spans="1:1">
      <c r="A1273" s="42"/>
    </row>
    <row r="1274" spans="1:1">
      <c r="A1274" s="42"/>
    </row>
    <row r="1275" spans="1:1">
      <c r="A1275" s="42"/>
    </row>
    <row r="1276" spans="1:1">
      <c r="A1276" s="42"/>
    </row>
    <row r="1277" spans="1:1">
      <c r="A1277" s="42"/>
    </row>
    <row r="1278" spans="1:1">
      <c r="A1278" s="42"/>
    </row>
    <row r="1279" spans="1:1">
      <c r="A1279" s="42"/>
    </row>
    <row r="1280" spans="1:1">
      <c r="A1280" s="42"/>
    </row>
    <row r="1281" spans="1:1">
      <c r="A1281" s="42"/>
    </row>
    <row r="1282" spans="1:1">
      <c r="A1282" s="42"/>
    </row>
    <row r="1283" spans="1:1">
      <c r="A1283" s="42"/>
    </row>
    <row r="1284" spans="1:1">
      <c r="A1284" s="42"/>
    </row>
    <row r="1285" spans="1:1">
      <c r="A1285" s="42"/>
    </row>
    <row r="1286" spans="1:1">
      <c r="A1286" s="42"/>
    </row>
    <row r="1287" spans="1:1">
      <c r="A1287" s="42"/>
    </row>
    <row r="1288" spans="1:1">
      <c r="A1288" s="42"/>
    </row>
    <row r="1289" spans="1:1">
      <c r="A1289" s="42"/>
    </row>
    <row r="1290" spans="1:1">
      <c r="A1290" s="42"/>
    </row>
    <row r="1291" spans="1:1">
      <c r="A1291" s="42"/>
    </row>
    <row r="1292" spans="1:1">
      <c r="A1292" s="42"/>
    </row>
    <row r="1293" spans="1:1">
      <c r="A1293" s="42"/>
    </row>
    <row r="1294" spans="1:1">
      <c r="A1294" s="42"/>
    </row>
    <row r="1295" spans="1:1">
      <c r="A1295" s="42"/>
    </row>
    <row r="1296" spans="1:1">
      <c r="A1296" s="42"/>
    </row>
    <row r="1297" spans="1:1">
      <c r="A1297" s="42"/>
    </row>
    <row r="1298" spans="1:1">
      <c r="A1298" s="42"/>
    </row>
    <row r="1299" spans="1:1">
      <c r="A1299" s="42"/>
    </row>
    <row r="1300" spans="1:1">
      <c r="A1300" s="42"/>
    </row>
    <row r="1301" spans="1:1">
      <c r="A1301" s="42"/>
    </row>
    <row r="1302" spans="1:1">
      <c r="A1302" s="42"/>
    </row>
    <row r="1303" spans="1:1">
      <c r="A1303" s="42"/>
    </row>
    <row r="1304" spans="1:1">
      <c r="A1304" s="42"/>
    </row>
    <row r="1305" spans="1:1">
      <c r="A1305" s="42"/>
    </row>
    <row r="1306" spans="1:1">
      <c r="A1306" s="42"/>
    </row>
    <row r="1307" spans="1:1">
      <c r="A1307" s="42"/>
    </row>
    <row r="1308" spans="1:1">
      <c r="A1308" s="42"/>
    </row>
    <row r="1309" spans="1:1">
      <c r="A1309" s="42"/>
    </row>
    <row r="1310" spans="1:1">
      <c r="A1310" s="42"/>
    </row>
    <row r="1311" spans="1:1">
      <c r="A1311" s="42"/>
    </row>
    <row r="1312" spans="1:1">
      <c r="A1312" s="42"/>
    </row>
    <row r="1313" spans="1:1">
      <c r="A1313" s="42"/>
    </row>
    <row r="1314" spans="1:1">
      <c r="A1314" s="42"/>
    </row>
    <row r="1315" spans="1:1">
      <c r="A1315" s="42"/>
    </row>
    <row r="1316" spans="1:1">
      <c r="A1316" s="42"/>
    </row>
    <row r="1317" spans="1:1">
      <c r="A1317" s="42"/>
    </row>
    <row r="1318" spans="1:1">
      <c r="A1318" s="42"/>
    </row>
    <row r="1319" spans="1:1">
      <c r="A1319" s="42"/>
    </row>
    <row r="1320" spans="1:1">
      <c r="A1320" s="42"/>
    </row>
    <row r="1321" spans="1:1">
      <c r="A1321" s="42"/>
    </row>
    <row r="1322" spans="1:1">
      <c r="A1322" s="42"/>
    </row>
    <row r="1323" spans="1:1">
      <c r="A1323" s="42"/>
    </row>
    <row r="1324" spans="1:1">
      <c r="A1324" s="42"/>
    </row>
    <row r="1325" spans="1:1">
      <c r="A1325" s="42"/>
    </row>
    <row r="1326" spans="1:1">
      <c r="A1326" s="42"/>
    </row>
    <row r="1327" spans="1:1">
      <c r="A1327" s="42"/>
    </row>
    <row r="1328" spans="1:1">
      <c r="A1328" s="42"/>
    </row>
    <row r="1329" spans="1:1">
      <c r="A1329" s="42"/>
    </row>
    <row r="1330" spans="1:1">
      <c r="A1330" s="42"/>
    </row>
    <row r="1331" spans="1:1">
      <c r="A1331" s="42"/>
    </row>
    <row r="1332" spans="1:1">
      <c r="A1332" s="42"/>
    </row>
    <row r="1333" spans="1:1">
      <c r="A1333" s="42"/>
    </row>
    <row r="1334" spans="1:1">
      <c r="A1334" s="42"/>
    </row>
    <row r="1335" spans="1:1">
      <c r="A1335" s="42"/>
    </row>
    <row r="1336" spans="1:1">
      <c r="A1336" s="42"/>
    </row>
    <row r="1337" spans="1:1">
      <c r="A1337" s="42"/>
    </row>
    <row r="1338" spans="1:1">
      <c r="A1338" s="42"/>
    </row>
    <row r="1339" spans="1:1">
      <c r="A1339" s="42"/>
    </row>
    <row r="1340" spans="1:1">
      <c r="A1340" s="42"/>
    </row>
    <row r="1341" spans="1:1">
      <c r="A1341" s="42"/>
    </row>
    <row r="1342" spans="1:1">
      <c r="A1342" s="42"/>
    </row>
    <row r="1343" spans="1:1">
      <c r="A1343" s="42"/>
    </row>
    <row r="1344" spans="1:1">
      <c r="A1344" s="42"/>
    </row>
    <row r="1345" spans="1:1">
      <c r="A1345" s="42"/>
    </row>
    <row r="1346" spans="1:1">
      <c r="A1346" s="42"/>
    </row>
    <row r="1347" spans="1:1">
      <c r="A1347" s="42"/>
    </row>
    <row r="1348" spans="1:1">
      <c r="A1348" s="42"/>
    </row>
    <row r="1349" spans="1:1">
      <c r="A1349" s="42"/>
    </row>
    <row r="1350" spans="1:1">
      <c r="A1350" s="42"/>
    </row>
    <row r="1351" spans="1:1">
      <c r="A1351" s="42"/>
    </row>
    <row r="1352" spans="1:1">
      <c r="A1352" s="42"/>
    </row>
    <row r="1353" spans="1:1">
      <c r="A1353" s="42"/>
    </row>
    <row r="1354" spans="1:1">
      <c r="A1354" s="42"/>
    </row>
    <row r="1355" spans="1:1">
      <c r="A1355" s="42"/>
    </row>
    <row r="1356" spans="1:1">
      <c r="A1356" s="42"/>
    </row>
    <row r="1357" spans="1:1">
      <c r="A1357" s="42"/>
    </row>
    <row r="1358" spans="1:1">
      <c r="A1358" s="42"/>
    </row>
    <row r="1359" spans="1:1">
      <c r="A1359" s="42"/>
    </row>
    <row r="1360" spans="1:1">
      <c r="A1360" s="42"/>
    </row>
    <row r="1361" spans="1:1">
      <c r="A1361" s="42"/>
    </row>
    <row r="1362" spans="1:1">
      <c r="A1362" s="42"/>
    </row>
    <row r="1363" spans="1:1">
      <c r="A1363" s="42"/>
    </row>
    <row r="1364" spans="1:1">
      <c r="A1364" s="42"/>
    </row>
    <row r="1365" spans="1:1">
      <c r="A1365" s="42"/>
    </row>
    <row r="1366" spans="1:1">
      <c r="A1366" s="42"/>
    </row>
    <row r="1367" spans="1:1">
      <c r="A1367" s="42"/>
    </row>
    <row r="1368" spans="1:1">
      <c r="A1368" s="42"/>
    </row>
    <row r="1369" spans="1:1">
      <c r="A1369" s="42"/>
    </row>
    <row r="1370" spans="1:1">
      <c r="A1370" s="42"/>
    </row>
    <row r="1371" spans="1:1">
      <c r="A1371" s="42"/>
    </row>
    <row r="1372" spans="1:1">
      <c r="A1372" s="42"/>
    </row>
    <row r="1373" spans="1:1">
      <c r="A1373" s="42"/>
    </row>
    <row r="1374" spans="1:1">
      <c r="A1374" s="42"/>
    </row>
    <row r="1375" spans="1:1">
      <c r="A1375" s="42"/>
    </row>
    <row r="1376" spans="1:1">
      <c r="A1376" s="42"/>
    </row>
    <row r="1377" spans="1:1">
      <c r="A1377" s="42"/>
    </row>
    <row r="1378" spans="1:1">
      <c r="A1378" s="42"/>
    </row>
    <row r="1379" spans="1:1">
      <c r="A1379" s="42"/>
    </row>
    <row r="1380" spans="1:1">
      <c r="A1380" s="42"/>
    </row>
    <row r="1381" spans="1:1">
      <c r="A1381" s="42"/>
    </row>
    <row r="1382" spans="1:1">
      <c r="A1382" s="42"/>
    </row>
    <row r="1383" spans="1:1">
      <c r="A1383" s="42"/>
    </row>
    <row r="1384" spans="1:1">
      <c r="A1384" s="42"/>
    </row>
    <row r="1385" spans="1:1">
      <c r="A1385" s="42"/>
    </row>
    <row r="1386" spans="1:1">
      <c r="A1386" s="42"/>
    </row>
    <row r="1387" spans="1:1">
      <c r="A1387" s="42"/>
    </row>
    <row r="1388" spans="1:1">
      <c r="A1388" s="42"/>
    </row>
    <row r="1389" spans="1:1">
      <c r="A1389" s="42"/>
    </row>
    <row r="1390" spans="1:1">
      <c r="A1390" s="42"/>
    </row>
    <row r="1391" spans="1:1">
      <c r="A1391" s="42"/>
    </row>
    <row r="1392" spans="1:1">
      <c r="A1392" s="42"/>
    </row>
    <row r="1393" spans="1:1">
      <c r="A1393" s="42"/>
    </row>
    <row r="1394" spans="1:1">
      <c r="A1394" s="42"/>
    </row>
    <row r="1395" spans="1:1">
      <c r="A1395" s="42"/>
    </row>
    <row r="1396" spans="1:1">
      <c r="A1396" s="42"/>
    </row>
    <row r="1397" spans="1:1">
      <c r="A1397" s="42"/>
    </row>
    <row r="1398" spans="1:1">
      <c r="A1398" s="42"/>
    </row>
    <row r="1399" spans="1:1">
      <c r="A1399" s="42"/>
    </row>
    <row r="1400" spans="1:1">
      <c r="A1400" s="42"/>
    </row>
    <row r="1401" spans="1:1">
      <c r="A1401" s="42"/>
    </row>
    <row r="1402" spans="1:1">
      <c r="A1402" s="42"/>
    </row>
    <row r="1403" spans="1:1">
      <c r="A1403" s="42"/>
    </row>
    <row r="1404" spans="1:1">
      <c r="A1404" s="42"/>
    </row>
    <row r="1405" spans="1:1">
      <c r="A1405" s="42"/>
    </row>
    <row r="1406" spans="1:1">
      <c r="A1406" s="42"/>
    </row>
    <row r="1407" spans="1:1">
      <c r="A1407" s="42"/>
    </row>
    <row r="1408" spans="1:1">
      <c r="A1408" s="42"/>
    </row>
    <row r="1409" spans="1:1">
      <c r="A1409" s="42"/>
    </row>
    <row r="1410" spans="1:1">
      <c r="A1410" s="42"/>
    </row>
    <row r="1411" spans="1:1">
      <c r="A1411" s="42"/>
    </row>
    <row r="1412" spans="1:1">
      <c r="A1412" s="42"/>
    </row>
    <row r="1413" spans="1:1">
      <c r="A1413" s="42"/>
    </row>
    <row r="1414" spans="1:1">
      <c r="A1414" s="42"/>
    </row>
    <row r="1415" spans="1:1">
      <c r="A1415" s="42"/>
    </row>
    <row r="1416" spans="1:1">
      <c r="A1416" s="42"/>
    </row>
    <row r="1417" spans="1:1">
      <c r="A1417" s="42"/>
    </row>
    <row r="1418" spans="1:1">
      <c r="A1418" s="42"/>
    </row>
    <row r="1419" spans="1:1">
      <c r="A1419" s="42"/>
    </row>
    <row r="1420" spans="1:1">
      <c r="A1420" s="42"/>
    </row>
    <row r="1421" spans="1:1">
      <c r="A1421" s="42"/>
    </row>
    <row r="1422" spans="1:1">
      <c r="A1422" s="42"/>
    </row>
    <row r="1423" spans="1:1">
      <c r="A1423" s="42"/>
    </row>
    <row r="1424" spans="1:1">
      <c r="A1424" s="42"/>
    </row>
    <row r="1425" spans="1:1">
      <c r="A1425" s="42"/>
    </row>
    <row r="1426" spans="1:1">
      <c r="A1426" s="42"/>
    </row>
    <row r="1427" spans="1:1">
      <c r="A1427" s="42"/>
    </row>
    <row r="1428" spans="1:1">
      <c r="A1428" s="42"/>
    </row>
    <row r="1429" spans="1:1">
      <c r="A1429" s="42"/>
    </row>
    <row r="1430" spans="1:1">
      <c r="A1430" s="42"/>
    </row>
    <row r="1431" spans="1:1">
      <c r="A1431" s="42"/>
    </row>
    <row r="1432" spans="1:1">
      <c r="A1432" s="42"/>
    </row>
    <row r="1433" spans="1:1">
      <c r="A1433" s="42"/>
    </row>
    <row r="1434" spans="1:1">
      <c r="A1434" s="42"/>
    </row>
    <row r="1435" spans="1:1">
      <c r="A1435" s="42"/>
    </row>
    <row r="1436" spans="1:1">
      <c r="A1436" s="42"/>
    </row>
    <row r="1437" spans="1:1">
      <c r="A1437" s="42"/>
    </row>
    <row r="1438" spans="1:1">
      <c r="A1438" s="42"/>
    </row>
    <row r="1439" spans="1:1">
      <c r="A1439" s="42"/>
    </row>
    <row r="1440" spans="1:1">
      <c r="A1440" s="42"/>
    </row>
    <row r="1441" spans="1:1">
      <c r="A1441" s="42"/>
    </row>
    <row r="1442" spans="1:1">
      <c r="A1442" s="42"/>
    </row>
    <row r="1443" spans="1:1">
      <c r="A1443" s="42"/>
    </row>
    <row r="1444" spans="1:1">
      <c r="A1444" s="42"/>
    </row>
    <row r="1445" spans="1:1">
      <c r="A1445" s="42"/>
    </row>
    <row r="1446" spans="1:1">
      <c r="A1446" s="42"/>
    </row>
    <row r="1447" spans="1:1">
      <c r="A1447" s="42"/>
    </row>
    <row r="1448" spans="1:1">
      <c r="A1448" s="42"/>
    </row>
    <row r="1449" spans="1:1">
      <c r="A1449" s="42"/>
    </row>
    <row r="1450" spans="1:1">
      <c r="A1450" s="42"/>
    </row>
    <row r="1451" spans="1:1">
      <c r="A1451" s="42"/>
    </row>
    <row r="1452" spans="1:1">
      <c r="A1452" s="42"/>
    </row>
    <row r="1453" spans="1:1">
      <c r="A1453" s="42"/>
    </row>
    <row r="1454" spans="1:1">
      <c r="A1454" s="42"/>
    </row>
    <row r="1455" spans="1:1">
      <c r="A1455" s="42"/>
    </row>
    <row r="1456" spans="1:1">
      <c r="A1456" s="42"/>
    </row>
    <row r="1457" spans="1:1">
      <c r="A1457" s="42"/>
    </row>
    <row r="1458" spans="1:1">
      <c r="A1458" s="42"/>
    </row>
    <row r="1459" spans="1:1">
      <c r="A1459" s="42"/>
    </row>
    <row r="1460" spans="1:1">
      <c r="A1460" s="42"/>
    </row>
    <row r="1461" spans="1:1">
      <c r="A1461" s="42"/>
    </row>
    <row r="1462" spans="1:1">
      <c r="A1462" s="42"/>
    </row>
    <row r="1463" spans="1:1">
      <c r="A1463" s="42"/>
    </row>
    <row r="1464" spans="1:1">
      <c r="A1464" s="42"/>
    </row>
    <row r="1465" spans="1:1">
      <c r="A1465" s="42"/>
    </row>
    <row r="1466" spans="1:1">
      <c r="A1466" s="42"/>
    </row>
    <row r="1467" spans="1:1">
      <c r="A1467" s="42"/>
    </row>
    <row r="1468" spans="1:1">
      <c r="A1468" s="42"/>
    </row>
    <row r="1469" spans="1:1">
      <c r="A1469" s="42"/>
    </row>
    <row r="1470" spans="1:1">
      <c r="A1470" s="42"/>
    </row>
    <row r="1471" spans="1:1">
      <c r="A1471" s="42"/>
    </row>
    <row r="1472" spans="1:1">
      <c r="A1472" s="42"/>
    </row>
    <row r="1473" spans="1:1">
      <c r="A1473" s="42"/>
    </row>
    <row r="1474" spans="1:1">
      <c r="A1474" s="42"/>
    </row>
    <row r="1475" spans="1:1">
      <c r="A1475" s="42"/>
    </row>
    <row r="1476" spans="1:1">
      <c r="A1476" s="42"/>
    </row>
    <row r="1477" spans="1:1">
      <c r="A1477" s="42"/>
    </row>
    <row r="1478" spans="1:1">
      <c r="A1478" s="42"/>
    </row>
    <row r="1479" spans="1:1">
      <c r="A1479" s="42"/>
    </row>
    <row r="1480" spans="1:1">
      <c r="A1480" s="42"/>
    </row>
    <row r="1481" spans="1:1">
      <c r="A1481" s="42"/>
    </row>
    <row r="1482" spans="1:1">
      <c r="A1482" s="42"/>
    </row>
    <row r="1483" spans="1:1">
      <c r="A1483" s="42"/>
    </row>
    <row r="1484" spans="1:1">
      <c r="A1484" s="42"/>
    </row>
    <row r="1485" spans="1:1">
      <c r="A1485" s="42"/>
    </row>
    <row r="1486" spans="1:1">
      <c r="A1486" s="42"/>
    </row>
    <row r="1487" spans="1:1">
      <c r="A1487" s="42"/>
    </row>
    <row r="1488" spans="1:1">
      <c r="A1488" s="42"/>
    </row>
    <row r="1489" spans="1:1">
      <c r="A1489" s="42"/>
    </row>
    <row r="1490" spans="1:1">
      <c r="A1490" s="42"/>
    </row>
    <row r="1491" spans="1:1">
      <c r="A1491" s="42"/>
    </row>
    <row r="1492" spans="1:1">
      <c r="A1492" s="42"/>
    </row>
    <row r="1493" spans="1:1">
      <c r="A1493" s="42"/>
    </row>
    <row r="1494" spans="1:1">
      <c r="A1494" s="42"/>
    </row>
    <row r="1495" spans="1:1">
      <c r="A1495" s="42"/>
    </row>
    <row r="1496" spans="1:1">
      <c r="A1496" s="42"/>
    </row>
    <row r="1497" spans="1:1">
      <c r="A1497" s="42"/>
    </row>
    <row r="1498" spans="1:1">
      <c r="A1498" s="42"/>
    </row>
    <row r="1499" spans="1:1">
      <c r="A1499" s="42"/>
    </row>
    <row r="1500" spans="1:1">
      <c r="A1500" s="42"/>
    </row>
    <row r="1501" spans="1:1">
      <c r="A1501" s="42"/>
    </row>
    <row r="1502" spans="1:1">
      <c r="A1502" s="42"/>
    </row>
    <row r="1503" spans="1:1">
      <c r="A1503" s="42"/>
    </row>
    <row r="1504" spans="1:1">
      <c r="A1504" s="42"/>
    </row>
    <row r="1505" spans="1:1">
      <c r="A1505" s="42"/>
    </row>
    <row r="1506" spans="1:1">
      <c r="A1506" s="42"/>
    </row>
    <row r="1507" spans="1:1">
      <c r="A1507" s="42"/>
    </row>
    <row r="1508" spans="1:1">
      <c r="A1508" s="42"/>
    </row>
    <row r="1509" spans="1:1">
      <c r="A1509" s="42"/>
    </row>
    <row r="1510" spans="1:1">
      <c r="A1510" s="42"/>
    </row>
    <row r="1511" spans="1:1">
      <c r="A1511" s="42"/>
    </row>
    <row r="1512" spans="1:1">
      <c r="A1512" s="42"/>
    </row>
    <row r="1513" spans="1:1">
      <c r="A1513" s="42"/>
    </row>
    <row r="1514" spans="1:1">
      <c r="A1514" s="42"/>
    </row>
    <row r="1515" spans="1:1">
      <c r="A1515" s="42"/>
    </row>
    <row r="1516" spans="1:1">
      <c r="A1516" s="42"/>
    </row>
    <row r="1517" spans="1:1">
      <c r="A1517" s="42"/>
    </row>
    <row r="1518" spans="1:1">
      <c r="A1518" s="42"/>
    </row>
    <row r="1519" spans="1:1">
      <c r="A1519" s="42"/>
    </row>
    <row r="1520" spans="1:1">
      <c r="A1520" s="42"/>
    </row>
    <row r="1521" spans="1:1">
      <c r="A1521" s="42"/>
    </row>
    <row r="1522" spans="1:1">
      <c r="A1522" s="42"/>
    </row>
    <row r="1523" spans="1:1">
      <c r="A1523" s="42"/>
    </row>
    <row r="1524" spans="1:1">
      <c r="A1524" s="42"/>
    </row>
    <row r="1525" spans="1:1">
      <c r="A1525" s="42"/>
    </row>
    <row r="1526" spans="1:1">
      <c r="A1526" s="42"/>
    </row>
    <row r="1527" spans="1:1">
      <c r="A1527" s="42"/>
    </row>
    <row r="1528" spans="1:1">
      <c r="A1528" s="42"/>
    </row>
    <row r="1529" spans="1:1">
      <c r="A1529" s="42"/>
    </row>
    <row r="1530" spans="1:1">
      <c r="A1530" s="42"/>
    </row>
    <row r="1531" spans="1:1">
      <c r="A1531" s="42"/>
    </row>
    <row r="1532" spans="1:1">
      <c r="A1532" s="42"/>
    </row>
    <row r="1533" spans="1:1">
      <c r="A1533" s="42"/>
    </row>
    <row r="1534" spans="1:1">
      <c r="A1534" s="42"/>
    </row>
    <row r="1535" spans="1:1">
      <c r="A1535" s="42"/>
    </row>
    <row r="1536" spans="1:1">
      <c r="A1536" s="42"/>
    </row>
    <row r="1537" spans="1:1">
      <c r="A1537" s="42"/>
    </row>
    <row r="1538" spans="1:1">
      <c r="A1538" s="42"/>
    </row>
    <row r="1539" spans="1:1">
      <c r="A1539" s="42"/>
    </row>
    <row r="1540" spans="1:1">
      <c r="A1540" s="42"/>
    </row>
    <row r="1541" spans="1:1">
      <c r="A1541" s="42"/>
    </row>
    <row r="1542" spans="1:1">
      <c r="A1542" s="42"/>
    </row>
    <row r="1543" spans="1:1">
      <c r="A1543" s="42"/>
    </row>
    <row r="1544" spans="1:1">
      <c r="A1544" s="42"/>
    </row>
    <row r="1545" spans="1:1">
      <c r="A1545" s="42"/>
    </row>
    <row r="1546" spans="1:1">
      <c r="A1546" s="42"/>
    </row>
    <row r="1547" spans="1:1">
      <c r="A1547" s="42"/>
    </row>
    <row r="1548" spans="1:1">
      <c r="A1548" s="42"/>
    </row>
    <row r="1549" spans="1:1">
      <c r="A1549" s="42"/>
    </row>
    <row r="1550" spans="1:1">
      <c r="A1550" s="42"/>
    </row>
    <row r="1551" spans="1:1">
      <c r="A1551" s="42"/>
    </row>
    <row r="1552" spans="1:1">
      <c r="A1552" s="42"/>
    </row>
    <row r="1553" spans="1:1">
      <c r="A1553" s="42"/>
    </row>
    <row r="1554" spans="1:1">
      <c r="A1554" s="42"/>
    </row>
    <row r="1555" spans="1:1">
      <c r="A1555" s="42"/>
    </row>
    <row r="1556" spans="1:1">
      <c r="A1556" s="42"/>
    </row>
    <row r="1557" spans="1:1">
      <c r="A1557" s="42"/>
    </row>
    <row r="1558" spans="1:1">
      <c r="A1558" s="42"/>
    </row>
    <row r="1559" spans="1:1">
      <c r="A1559" s="42"/>
    </row>
    <row r="1560" spans="1:1">
      <c r="A1560" s="42"/>
    </row>
    <row r="1561" spans="1:1">
      <c r="A1561" s="42"/>
    </row>
    <row r="1562" spans="1:1">
      <c r="A1562" s="42"/>
    </row>
    <row r="1563" spans="1:1">
      <c r="A1563" s="42"/>
    </row>
    <row r="1564" spans="1:1">
      <c r="A1564" s="42"/>
    </row>
    <row r="1565" spans="1:1">
      <c r="A1565" s="42"/>
    </row>
    <row r="1566" spans="1:1">
      <c r="A1566" s="42"/>
    </row>
    <row r="1567" spans="1:1">
      <c r="A1567" s="42"/>
    </row>
    <row r="1568" spans="1:1">
      <c r="A1568" s="42"/>
    </row>
    <row r="1569" spans="1:1">
      <c r="A1569" s="42"/>
    </row>
    <row r="1570" spans="1:1">
      <c r="A1570" s="42"/>
    </row>
    <row r="1571" spans="1:1">
      <c r="A1571" s="42"/>
    </row>
    <row r="1572" spans="1:1">
      <c r="A1572" s="42"/>
    </row>
    <row r="1573" spans="1:1">
      <c r="A1573" s="42"/>
    </row>
    <row r="1574" spans="1:1">
      <c r="A1574" s="42"/>
    </row>
    <row r="1575" spans="1:1">
      <c r="A1575" s="42"/>
    </row>
    <row r="1576" spans="1:1">
      <c r="A1576" s="42"/>
    </row>
    <row r="1577" spans="1:1">
      <c r="A1577" s="42"/>
    </row>
    <row r="1578" spans="1:1">
      <c r="A1578" s="42"/>
    </row>
    <row r="1579" spans="1:1">
      <c r="A1579" s="42"/>
    </row>
    <row r="1580" spans="1:1">
      <c r="A1580" s="42"/>
    </row>
    <row r="1581" spans="1:1">
      <c r="A1581" s="42"/>
    </row>
    <row r="1582" spans="1:1">
      <c r="A1582" s="42"/>
    </row>
    <row r="1583" spans="1:1">
      <c r="A1583" s="42"/>
    </row>
    <row r="1584" spans="1:1">
      <c r="A1584" s="42"/>
    </row>
    <row r="1585" spans="1:1">
      <c r="A1585" s="42"/>
    </row>
    <row r="1586" spans="1:1">
      <c r="A1586" s="42"/>
    </row>
    <row r="1587" spans="1:1">
      <c r="A1587" s="42"/>
    </row>
    <row r="1588" spans="1:1">
      <c r="A1588" s="42"/>
    </row>
    <row r="1589" spans="1:1">
      <c r="A1589" s="42"/>
    </row>
    <row r="1590" spans="1:1">
      <c r="A1590" s="42"/>
    </row>
    <row r="1591" spans="1:1">
      <c r="A1591" s="42"/>
    </row>
    <row r="1592" spans="1:1">
      <c r="A1592" s="42"/>
    </row>
    <row r="1593" spans="1:1">
      <c r="A1593" s="42"/>
    </row>
    <row r="1594" spans="1:1">
      <c r="A1594" s="42"/>
    </row>
    <row r="1595" spans="1:1">
      <c r="A1595" s="42"/>
    </row>
    <row r="1596" spans="1:1">
      <c r="A1596" s="42"/>
    </row>
    <row r="1597" spans="1:1">
      <c r="A1597" s="42"/>
    </row>
    <row r="1598" spans="1:1">
      <c r="A1598" s="42"/>
    </row>
    <row r="1599" spans="1:1">
      <c r="A1599" s="42"/>
    </row>
    <row r="1600" spans="1:1">
      <c r="A1600" s="42"/>
    </row>
    <row r="1601" spans="1:1">
      <c r="A1601" s="42"/>
    </row>
    <row r="1602" spans="1:1">
      <c r="A1602" s="42"/>
    </row>
    <row r="1603" spans="1:1">
      <c r="A1603" s="42"/>
    </row>
    <row r="1604" spans="1:1">
      <c r="A1604" s="42"/>
    </row>
    <row r="1605" spans="1:1">
      <c r="A1605" s="42"/>
    </row>
    <row r="1606" spans="1:1">
      <c r="A1606" s="42"/>
    </row>
    <row r="1607" spans="1:1">
      <c r="A1607" s="42"/>
    </row>
    <row r="1608" spans="1:1">
      <c r="A1608" s="42"/>
    </row>
    <row r="1609" spans="1:1">
      <c r="A1609" s="42"/>
    </row>
    <row r="1610" spans="1:1">
      <c r="A1610" s="42"/>
    </row>
    <row r="1611" spans="1:1">
      <c r="A1611" s="42"/>
    </row>
    <row r="1612" spans="1:1">
      <c r="A1612" s="42"/>
    </row>
    <row r="1613" spans="1:1">
      <c r="A1613" s="42"/>
    </row>
    <row r="1614" spans="1:1">
      <c r="A1614" s="42"/>
    </row>
    <row r="1615" spans="1:1">
      <c r="A1615" s="42"/>
    </row>
    <row r="1616" spans="1:1">
      <c r="A1616" s="42"/>
    </row>
    <row r="1617" spans="1:1">
      <c r="A1617" s="42"/>
    </row>
    <row r="1618" spans="1:1">
      <c r="A1618" s="42"/>
    </row>
    <row r="1619" spans="1:1">
      <c r="A1619" s="42"/>
    </row>
    <row r="1620" spans="1:1">
      <c r="A1620" s="42"/>
    </row>
    <row r="1621" spans="1:1">
      <c r="A1621" s="42"/>
    </row>
    <row r="1622" spans="1:1">
      <c r="A1622" s="42"/>
    </row>
    <row r="1623" spans="1:1">
      <c r="A1623" s="42"/>
    </row>
    <row r="1624" spans="1:1">
      <c r="A1624" s="42"/>
    </row>
    <row r="1625" spans="1:1">
      <c r="A1625" s="42"/>
    </row>
    <row r="1626" spans="1:1">
      <c r="A1626" s="42"/>
    </row>
    <row r="1627" spans="1:1">
      <c r="A1627" s="42"/>
    </row>
    <row r="1628" spans="1:1">
      <c r="A1628" s="42"/>
    </row>
    <row r="1629" spans="1:1">
      <c r="A1629" s="42"/>
    </row>
    <row r="1630" spans="1:1">
      <c r="A1630" s="42"/>
    </row>
    <row r="1631" spans="1:1">
      <c r="A1631" s="42"/>
    </row>
    <row r="1632" spans="1:1">
      <c r="A1632" s="42"/>
    </row>
    <row r="1633" spans="1:1">
      <c r="A1633" s="42"/>
    </row>
    <row r="1634" spans="1:1">
      <c r="A1634" s="42"/>
    </row>
    <row r="1635" spans="1:1">
      <c r="A1635" s="42"/>
    </row>
    <row r="1636" spans="1:1">
      <c r="A1636" s="42"/>
    </row>
    <row r="1637" spans="1:1">
      <c r="A1637" s="42"/>
    </row>
    <row r="1638" spans="1:1">
      <c r="A1638" s="42"/>
    </row>
    <row r="1639" spans="1:1">
      <c r="A1639" s="42"/>
    </row>
    <row r="1640" spans="1:1">
      <c r="A1640" s="42"/>
    </row>
    <row r="1641" spans="1:1">
      <c r="A1641" s="42"/>
    </row>
    <row r="1642" spans="1:1">
      <c r="A1642" s="42"/>
    </row>
    <row r="1643" spans="1:1">
      <c r="A1643" s="42"/>
    </row>
    <row r="1644" spans="1:1">
      <c r="A1644" s="42"/>
    </row>
    <row r="1645" spans="1:1">
      <c r="A1645" s="42"/>
    </row>
    <row r="1646" spans="1:1">
      <c r="A1646" s="42"/>
    </row>
    <row r="1647" spans="1:1">
      <c r="A1647" s="42"/>
    </row>
    <row r="1648" spans="1:1">
      <c r="A1648" s="42"/>
    </row>
    <row r="1649" spans="1:1">
      <c r="A1649" s="42"/>
    </row>
    <row r="1650" spans="1:1">
      <c r="A1650" s="42"/>
    </row>
    <row r="1651" spans="1:1">
      <c r="A1651" s="42"/>
    </row>
    <row r="1652" spans="1:1">
      <c r="A1652" s="42"/>
    </row>
    <row r="1653" spans="1:1">
      <c r="A1653" s="42"/>
    </row>
    <row r="1654" spans="1:1">
      <c r="A1654" s="42"/>
    </row>
    <row r="1655" spans="1:1">
      <c r="A1655" s="42"/>
    </row>
    <row r="1656" spans="1:1">
      <c r="A1656" s="42"/>
    </row>
    <row r="1657" spans="1:1">
      <c r="A1657" s="42"/>
    </row>
    <row r="1658" spans="1:1">
      <c r="A1658" s="42"/>
    </row>
    <row r="1659" spans="1:1">
      <c r="A1659" s="42"/>
    </row>
    <row r="1660" spans="1:1">
      <c r="A1660" s="42"/>
    </row>
    <row r="1661" spans="1:1">
      <c r="A1661" s="42"/>
    </row>
    <row r="1662" spans="1:1">
      <c r="A1662" s="42"/>
    </row>
    <row r="1663" spans="1:1">
      <c r="A1663" s="42"/>
    </row>
    <row r="1664" spans="1:1">
      <c r="A1664" s="42"/>
    </row>
    <row r="1665" spans="1:1">
      <c r="A1665" s="42"/>
    </row>
    <row r="1666" spans="1:1">
      <c r="A1666" s="42"/>
    </row>
    <row r="1667" spans="1:1">
      <c r="A1667" s="42"/>
    </row>
    <row r="1668" spans="1:1">
      <c r="A1668" s="42"/>
    </row>
    <row r="1669" spans="1:1">
      <c r="A1669" s="42"/>
    </row>
    <row r="1670" spans="1:1">
      <c r="A1670" s="42"/>
    </row>
    <row r="1671" spans="1:1">
      <c r="A1671" s="42"/>
    </row>
    <row r="1672" spans="1:1">
      <c r="A1672" s="42"/>
    </row>
    <row r="1673" spans="1:1">
      <c r="A1673" s="42"/>
    </row>
    <row r="1674" spans="1:1">
      <c r="A1674" s="42"/>
    </row>
    <row r="1675" spans="1:1">
      <c r="A1675" s="42"/>
    </row>
    <row r="1676" spans="1:1">
      <c r="A1676" s="42"/>
    </row>
    <row r="1677" spans="1:1">
      <c r="A1677" s="42"/>
    </row>
    <row r="1678" spans="1:1">
      <c r="A1678" s="42"/>
    </row>
    <row r="1679" spans="1:1">
      <c r="A1679" s="42"/>
    </row>
    <row r="1680" spans="1:1">
      <c r="A1680" s="42"/>
    </row>
    <row r="1681" spans="1:1">
      <c r="A1681" s="42"/>
    </row>
    <row r="1682" spans="1:1">
      <c r="A1682" s="42"/>
    </row>
    <row r="1683" spans="1:1">
      <c r="A1683" s="42"/>
    </row>
    <row r="1684" spans="1:1">
      <c r="A1684" s="42"/>
    </row>
    <row r="1685" spans="1:1">
      <c r="A1685" s="42"/>
    </row>
    <row r="1686" spans="1:1">
      <c r="A1686" s="42"/>
    </row>
    <row r="1687" spans="1:1">
      <c r="A1687" s="42"/>
    </row>
    <row r="1688" spans="1:1">
      <c r="A1688" s="42"/>
    </row>
    <row r="1689" spans="1:1">
      <c r="A1689" s="42"/>
    </row>
    <row r="1690" spans="1:1">
      <c r="A1690" s="42"/>
    </row>
    <row r="1691" spans="1:1">
      <c r="A1691" s="42"/>
    </row>
    <row r="1692" spans="1:1">
      <c r="A1692" s="42"/>
    </row>
    <row r="1693" spans="1:1">
      <c r="A1693" s="42"/>
    </row>
    <row r="1694" spans="1:1">
      <c r="A1694" s="42"/>
    </row>
    <row r="1695" spans="1:1">
      <c r="A1695" s="42"/>
    </row>
    <row r="1696" spans="1:1">
      <c r="A1696" s="42"/>
    </row>
    <row r="1697" spans="1:1">
      <c r="A1697" s="42"/>
    </row>
    <row r="1698" spans="1:1">
      <c r="A1698" s="42"/>
    </row>
    <row r="1699" spans="1:1">
      <c r="A1699" s="42"/>
    </row>
    <row r="1700" spans="1:1">
      <c r="A1700" s="42"/>
    </row>
    <row r="1701" spans="1:1">
      <c r="A1701" s="42"/>
    </row>
    <row r="1702" spans="1:1">
      <c r="A1702" s="42"/>
    </row>
    <row r="1703" spans="1:1">
      <c r="A1703" s="42"/>
    </row>
    <row r="1704" spans="1:1">
      <c r="A1704" s="42"/>
    </row>
    <row r="1705" spans="1:1">
      <c r="A1705" s="42"/>
    </row>
    <row r="1706" spans="1:1">
      <c r="A1706" s="42"/>
    </row>
    <row r="1707" spans="1:1">
      <c r="A1707" s="42"/>
    </row>
    <row r="1708" spans="1:1">
      <c r="A1708" s="42"/>
    </row>
    <row r="1709" spans="1:1">
      <c r="A1709" s="42"/>
    </row>
    <row r="1710" spans="1:1">
      <c r="A1710" s="42"/>
    </row>
    <row r="1711" spans="1:1">
      <c r="A1711" s="42"/>
    </row>
    <row r="1712" spans="1:1">
      <c r="A1712" s="42"/>
    </row>
    <row r="1713" spans="1:1">
      <c r="A1713" s="42"/>
    </row>
    <row r="1714" spans="1:1">
      <c r="A1714" s="42"/>
    </row>
    <row r="1715" spans="1:1">
      <c r="A1715" s="42"/>
    </row>
    <row r="1716" spans="1:1">
      <c r="A1716" s="42"/>
    </row>
    <row r="1717" spans="1:1">
      <c r="A1717" s="42"/>
    </row>
    <row r="1718" spans="1:1">
      <c r="A1718" s="42"/>
    </row>
    <row r="1719" spans="1:1">
      <c r="A1719" s="42"/>
    </row>
    <row r="1720" spans="1:1">
      <c r="A1720" s="42"/>
    </row>
    <row r="1721" spans="1:1">
      <c r="A1721" s="42"/>
    </row>
    <row r="1722" spans="1:1">
      <c r="A1722" s="42"/>
    </row>
    <row r="1723" spans="1:1">
      <c r="A1723" s="42"/>
    </row>
    <row r="1724" spans="1:1">
      <c r="A1724" s="42"/>
    </row>
    <row r="1725" spans="1:1">
      <c r="A1725" s="42"/>
    </row>
    <row r="1726" spans="1:1">
      <c r="A1726" s="42"/>
    </row>
    <row r="1727" spans="1:1">
      <c r="A1727" s="42"/>
    </row>
    <row r="1728" spans="1:1">
      <c r="A1728" s="42"/>
    </row>
    <row r="1729" spans="1:1">
      <c r="A1729" s="42"/>
    </row>
    <row r="1730" spans="1:1">
      <c r="A1730" s="42"/>
    </row>
    <row r="1731" spans="1:1">
      <c r="A1731" s="42"/>
    </row>
    <row r="1732" spans="1:1">
      <c r="A1732" s="42"/>
    </row>
    <row r="1733" spans="1:1">
      <c r="A1733" s="42"/>
    </row>
    <row r="1734" spans="1:1">
      <c r="A1734" s="42"/>
    </row>
    <row r="1735" spans="1:1">
      <c r="A1735" s="42"/>
    </row>
    <row r="1736" spans="1:1">
      <c r="A1736" s="42"/>
    </row>
    <row r="1737" spans="1:1">
      <c r="A1737" s="42"/>
    </row>
    <row r="1738" spans="1:1">
      <c r="A1738" s="42"/>
    </row>
    <row r="1739" spans="1:1">
      <c r="A1739" s="42"/>
    </row>
    <row r="1740" spans="1:1">
      <c r="A1740" s="42"/>
    </row>
    <row r="1741" spans="1:1">
      <c r="A1741" s="42"/>
    </row>
    <row r="1742" spans="1:1">
      <c r="A1742" s="42"/>
    </row>
    <row r="1743" spans="1:1">
      <c r="A1743" s="42"/>
    </row>
    <row r="1744" spans="1:1">
      <c r="A1744" s="42"/>
    </row>
    <row r="1745" spans="1:1">
      <c r="A1745" s="42"/>
    </row>
    <row r="1746" spans="1:1">
      <c r="A1746" s="42"/>
    </row>
    <row r="1747" spans="1:1">
      <c r="A1747" s="42"/>
    </row>
    <row r="1748" spans="1:1">
      <c r="A1748" s="42"/>
    </row>
    <row r="1749" spans="1:1">
      <c r="A1749" s="42"/>
    </row>
    <row r="1750" spans="1:1">
      <c r="A1750" s="42"/>
    </row>
    <row r="1751" spans="1:1">
      <c r="A1751" s="42"/>
    </row>
    <row r="1752" spans="1:1">
      <c r="A1752" s="42"/>
    </row>
    <row r="1753" spans="1:1">
      <c r="A1753" s="42"/>
    </row>
    <row r="1754" spans="1:1">
      <c r="A1754" s="42"/>
    </row>
    <row r="1755" spans="1:1">
      <c r="A1755" s="42"/>
    </row>
    <row r="1756" spans="1:1">
      <c r="A1756" s="42"/>
    </row>
    <row r="1757" spans="1:1">
      <c r="A1757" s="42"/>
    </row>
    <row r="1758" spans="1:1">
      <c r="A1758" s="42"/>
    </row>
    <row r="1759" spans="1:1">
      <c r="A1759" s="42"/>
    </row>
    <row r="1760" spans="1:1">
      <c r="A1760" s="42"/>
    </row>
    <row r="1761" spans="1:1">
      <c r="A1761" s="42"/>
    </row>
    <row r="1762" spans="1:1">
      <c r="A1762" s="42"/>
    </row>
    <row r="1763" spans="1:1">
      <c r="A1763" s="42"/>
    </row>
    <row r="1764" spans="1:1">
      <c r="A1764" s="42"/>
    </row>
    <row r="1765" spans="1:1">
      <c r="A1765" s="42"/>
    </row>
    <row r="1766" spans="1:1">
      <c r="A1766" s="42"/>
    </row>
    <row r="1767" spans="1:1">
      <c r="A1767" s="42"/>
    </row>
    <row r="1768" spans="1:1">
      <c r="A1768" s="42"/>
    </row>
    <row r="1769" spans="1:1">
      <c r="A1769" s="42"/>
    </row>
    <row r="1770" spans="1:1">
      <c r="A1770" s="42"/>
    </row>
    <row r="1771" spans="1:1">
      <c r="A1771" s="42"/>
    </row>
    <row r="1772" spans="1:1">
      <c r="A1772" s="42"/>
    </row>
    <row r="1773" spans="1:1">
      <c r="A1773" s="42"/>
    </row>
    <row r="1774" spans="1:1">
      <c r="A1774" s="42"/>
    </row>
    <row r="1775" spans="1:1">
      <c r="A1775" s="42"/>
    </row>
    <row r="1776" spans="1:1">
      <c r="A1776" s="42"/>
    </row>
    <row r="1777" spans="1:1">
      <c r="A1777" s="42"/>
    </row>
    <row r="1778" spans="1:1">
      <c r="A1778" s="42"/>
    </row>
    <row r="1779" spans="1:1">
      <c r="A1779" s="42"/>
    </row>
    <row r="1780" spans="1:1">
      <c r="A1780" s="42"/>
    </row>
    <row r="1781" spans="1:1">
      <c r="A1781" s="42"/>
    </row>
    <row r="1782" spans="1:1">
      <c r="A1782" s="42"/>
    </row>
    <row r="1783" spans="1:1">
      <c r="A1783" s="42"/>
    </row>
    <row r="1784" spans="1:1">
      <c r="A1784" s="42"/>
    </row>
    <row r="1785" spans="1:1">
      <c r="A1785" s="42"/>
    </row>
    <row r="1786" spans="1:1">
      <c r="A1786" s="42"/>
    </row>
    <row r="1787" spans="1:1">
      <c r="A1787" s="42"/>
    </row>
    <row r="1788" spans="1:1">
      <c r="A1788" s="42"/>
    </row>
    <row r="1789" spans="1:1">
      <c r="A1789" s="42"/>
    </row>
    <row r="1790" spans="1:1">
      <c r="A1790" s="42"/>
    </row>
    <row r="1791" spans="1:1">
      <c r="A1791" s="42"/>
    </row>
    <row r="1792" spans="1:1">
      <c r="A1792" s="42"/>
    </row>
    <row r="1793" spans="1:1">
      <c r="A1793" s="42"/>
    </row>
    <row r="1794" spans="1:1">
      <c r="A1794" s="42"/>
    </row>
    <row r="1795" spans="1:1">
      <c r="A1795" s="42"/>
    </row>
    <row r="1796" spans="1:1">
      <c r="A1796" s="42"/>
    </row>
    <row r="1797" spans="1:1">
      <c r="A1797" s="42"/>
    </row>
    <row r="1798" spans="1:1">
      <c r="A1798" s="42"/>
    </row>
    <row r="1799" spans="1:1">
      <c r="A1799" s="42"/>
    </row>
    <row r="1800" spans="1:1">
      <c r="A1800" s="42"/>
    </row>
    <row r="1801" spans="1:1">
      <c r="A1801" s="42"/>
    </row>
    <row r="1802" spans="1:1">
      <c r="A1802" s="42"/>
    </row>
    <row r="1803" spans="1:1">
      <c r="A1803" s="42"/>
    </row>
    <row r="1804" spans="1:1">
      <c r="A1804" s="42"/>
    </row>
    <row r="1805" spans="1:1">
      <c r="A1805" s="42"/>
    </row>
    <row r="1806" spans="1:1">
      <c r="A1806" s="42"/>
    </row>
    <row r="1807" spans="1:1">
      <c r="A1807" s="42"/>
    </row>
    <row r="1808" spans="1:1">
      <c r="A1808" s="42"/>
    </row>
    <row r="1809" spans="1:1">
      <c r="A1809" s="42"/>
    </row>
    <row r="1810" spans="1:1">
      <c r="A1810" s="42"/>
    </row>
    <row r="1811" spans="1:1">
      <c r="A1811" s="42"/>
    </row>
    <row r="1812" spans="1:1">
      <c r="A1812" s="42"/>
    </row>
    <row r="1813" spans="1:1">
      <c r="A1813" s="42"/>
    </row>
    <row r="1814" spans="1:1">
      <c r="A1814" s="42"/>
    </row>
    <row r="1815" spans="1:1">
      <c r="A1815" s="42"/>
    </row>
    <row r="1816" spans="1:1">
      <c r="A1816" s="42"/>
    </row>
    <row r="1817" spans="1:1">
      <c r="A1817" s="42"/>
    </row>
    <row r="1818" spans="1:1">
      <c r="A1818" s="42"/>
    </row>
    <row r="1819" spans="1:1">
      <c r="A1819" s="42"/>
    </row>
    <row r="1820" spans="1:1">
      <c r="A1820" s="42"/>
    </row>
    <row r="1821" spans="1:1">
      <c r="A1821" s="42"/>
    </row>
    <row r="1822" spans="1:1">
      <c r="A1822" s="42"/>
    </row>
    <row r="1823" spans="1:1">
      <c r="A1823" s="42"/>
    </row>
    <row r="1824" spans="1:1">
      <c r="A1824" s="42"/>
    </row>
    <row r="1825" spans="1:1">
      <c r="A1825" s="42"/>
    </row>
    <row r="1826" spans="1:1">
      <c r="A1826" s="42"/>
    </row>
    <row r="1827" spans="1:1">
      <c r="A1827" s="42"/>
    </row>
    <row r="1828" spans="1:1">
      <c r="A1828" s="4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ebc1ec10-05ec-4f3a-83cd-29041903bc85">Application Document</DocumentType>
    <k764059f24f746bbb1066074f05df711 xmlns="ebc1ec10-05ec-4f3a-83cd-29041903bc85">
      <Terms xmlns="http://schemas.microsoft.com/office/infopath/2007/PartnerControls"/>
    </k764059f24f746bbb1066074f05df711>
    <_Flow_SignoffStatus xmlns="ebc1ec10-05ec-4f3a-83cd-29041903bc85" xsi:nil="true"/>
    <Program xmlns="ebc1ec10-05ec-4f3a-83cd-29041903bc85">Accelerate</Program>
    <DocDescription xmlns="6274b6f3-1b76-417f-a480-adc41037c7dd">Budget 2021: Includes SME discount, iPDF, Pathways</DocDescription>
    <TaxCatchAll xmlns="48dedb42-c791-43eb-bc75-f5b863549dbd"/>
    <Variation xmlns="ebc1ec10-05ec-4f3a-83cd-29041903bc85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Mitacs Document" ma:contentTypeID="0x01010009F983CFF84C7B498FE1EB13CDD8E2B2006F4B1523866F2642842F609AAE6CCC14" ma:contentTypeVersion="24" ma:contentTypeDescription="" ma:contentTypeScope="" ma:versionID="c5b7f8c09cfdaf70655804e05a6da078">
  <xsd:schema xmlns:xsd="http://www.w3.org/2001/XMLSchema" xmlns:xs="http://www.w3.org/2001/XMLSchema" xmlns:p="http://schemas.microsoft.com/office/2006/metadata/properties" xmlns:ns2="6274b6f3-1b76-417f-a480-adc41037c7dd" xmlns:ns3="ebc1ec10-05ec-4f3a-83cd-29041903bc85" xmlns:ns4="48dedb42-c791-43eb-bc75-f5b863549dbd" targetNamespace="http://schemas.microsoft.com/office/2006/metadata/properties" ma:root="true" ma:fieldsID="bc83ed7718fa502af085263aa56d17bc" ns2:_="" ns3:_="" ns4:_="">
    <xsd:import namespace="6274b6f3-1b76-417f-a480-adc41037c7dd"/>
    <xsd:import namespace="ebc1ec10-05ec-4f3a-83cd-29041903bc85"/>
    <xsd:import namespace="48dedb42-c791-43eb-bc75-f5b863549dbd"/>
    <xsd:element name="properties">
      <xsd:complexType>
        <xsd:sequence>
          <xsd:element name="documentManagement">
            <xsd:complexType>
              <xsd:all>
                <xsd:element ref="ns2:DocDescription" minOccurs="0"/>
                <xsd:element ref="ns3:Program" minOccurs="0"/>
                <xsd:element ref="ns3:DocumentType" minOccurs="0"/>
                <xsd:element ref="ns3:_Flow_SignoffStatus" minOccurs="0"/>
                <xsd:element ref="ns3:k764059f24f746bbb1066074f05df711" minOccurs="0"/>
                <xsd:element ref="ns4:TaxCatchAll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Vari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74b6f3-1b76-417f-a480-adc41037c7dd" elementFormDefault="qualified">
    <xsd:import namespace="http://schemas.microsoft.com/office/2006/documentManagement/types"/>
    <xsd:import namespace="http://schemas.microsoft.com/office/infopath/2007/PartnerControls"/>
    <xsd:element name="DocDescription" ma:index="1" nillable="true" ma:displayName="Document Description" ma:internalName="Doc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c1ec10-05ec-4f3a-83cd-29041903bc85" elementFormDefault="qualified">
    <xsd:import namespace="http://schemas.microsoft.com/office/2006/documentManagement/types"/>
    <xsd:import namespace="http://schemas.microsoft.com/office/infopath/2007/PartnerControls"/>
    <xsd:element name="Program" ma:index="2" nillable="true" ma:displayName="Program" ma:format="Dropdown" ma:internalName="Program">
      <xsd:simpleType>
        <xsd:restriction base="dms:Choice">
          <xsd:enumeration value="Multiple Programs"/>
          <xsd:enumeration value="Accelerate"/>
          <xsd:enumeration value="Accelerate Explore"/>
          <xsd:enumeration value="Accelerate Entrepreneur"/>
          <xsd:enumeration value="Accelerate International"/>
          <xsd:enumeration value="Accelerate Joint Applications"/>
          <xsd:enumeration value="BSI"/>
          <xsd:enumeration value="CRIA"/>
          <xsd:enumeration value="CSPF"/>
          <xsd:enumeration value="Elevate"/>
          <xsd:enumeration value="GGF"/>
          <xsd:enumeration value="GRI"/>
          <xsd:enumeration value="GRA"/>
          <xsd:enumeration value="MEI"/>
        </xsd:restriction>
      </xsd:simpleType>
    </xsd:element>
    <xsd:element name="DocumentType" ma:index="3" nillable="true" ma:displayName="Document Type" ma:format="Dropdown" ma:internalName="DocumentType">
      <xsd:simpleType>
        <xsd:restriction base="dms:Choice">
          <xsd:enumeration value="Application Documents"/>
          <xsd:enumeration value="Instruction Guide"/>
          <xsd:enumeration value="Internal FAQs"/>
          <xsd:enumeration value="Internal Requirements"/>
          <xsd:enumeration value="Primer/Brochure"/>
          <xsd:enumeration value="Template for Academic Institutions"/>
          <xsd:enumeration value="Template for BDs"/>
          <xsd:enumeration value="Template for Industry Partners"/>
          <xsd:enumeration value="Template for Program Participants"/>
        </xsd:restriction>
      </xsd:simpleType>
    </xsd:element>
    <xsd:element name="_Flow_SignoffStatus" ma:index="5" nillable="true" ma:displayName="Sign-off status" ma:hidden="true" ma:internalName="Sign_x002d_off_x0020_status" ma:readOnly="false">
      <xsd:simpleType>
        <xsd:restriction base="dms:Text"/>
      </xsd:simpleType>
    </xsd:element>
    <xsd:element name="k764059f24f746bbb1066074f05df711" ma:index="10" nillable="true" ma:taxonomy="true" ma:internalName="k764059f24f746bbb1066074f05df711" ma:taxonomyFieldName="ProgramTypes" ma:displayName="ProgramTypes" ma:readOnly="false" ma:default="" ma:fieldId="{4764059f-24f7-46bb-b106-6074f05df711}" ma:sspId="34087440-3523-4496-b5cc-30753195c085" ma:termSetId="616cfd20-08fd-4a15-ad1d-741d2475cee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Tags" ma:hidden="true" ma:internalName="MediaServiceAutoTags" ma:readOnly="true">
      <xsd:simpleType>
        <xsd:restriction base="dms:Text"/>
      </xsd:simpleType>
    </xsd:element>
    <xsd:element name="MediaServiceOCR" ma:index="18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Variation" ma:index="22" nillable="true" ma:displayName="Variation" ma:description="Use this column to note the program streams or variations associated with this item. " ma:format="Dropdown" ma:internalName="Variation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ollege"/>
                    <xsd:enumeration value="Entrepreneur"/>
                    <xsd:enumeration value="Indigenous"/>
                    <xsd:enumeration value="International"/>
                    <xsd:enumeration value="Joint application"/>
                    <xsd:enumeration value="Special call"/>
                    <xsd:enumeration value="Special partnership"/>
                    <xsd:enumeration value="Training"/>
                    <xsd:enumeration value="iPDF"/>
                  </xsd:restriction>
                </xsd:simpleType>
              </xsd:element>
            </xsd:sequence>
          </xsd:extension>
        </xsd:complexContent>
      </xsd:complex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dedb42-c791-43eb-bc75-f5b863549dbd" elementFormDefault="qualified">
    <xsd:import namespace="http://schemas.microsoft.com/office/2006/documentManagement/types"/>
    <xsd:import namespace="http://schemas.microsoft.com/office/infopath/2007/PartnerControls"/>
    <xsd:element name="TaxCatchAll" ma:index="11" nillable="true" ma:displayName="Taxonomy Catch All Column" ma:hidden="true" ma:list="{b2e7b9b7-e76a-4b32-8574-cc1469eec175}" ma:internalName="TaxCatchAll" ma:readOnly="false" ma:showField="CatchAllData" ma:web="48dedb42-c791-43eb-bc75-f5b863549db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017F9A3-6E58-44E5-AC9D-E35A36281F99}"/>
</file>

<file path=customXml/itemProps2.xml><?xml version="1.0" encoding="utf-8"?>
<ds:datastoreItem xmlns:ds="http://schemas.openxmlformats.org/officeDocument/2006/customXml" ds:itemID="{E33B1E49-9524-458E-81BF-E9C055197550}"/>
</file>

<file path=customXml/itemProps3.xml><?xml version="1.0" encoding="utf-8"?>
<ds:datastoreItem xmlns:ds="http://schemas.openxmlformats.org/officeDocument/2006/customXml" ds:itemID="{A7B3AF9D-41F3-4920-852B-5D429A7D62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smah</dc:creator>
  <cp:keywords/>
  <dc:description/>
  <cp:lastModifiedBy>Juliane Freitag</cp:lastModifiedBy>
  <cp:revision/>
  <dcterms:created xsi:type="dcterms:W3CDTF">2013-12-01T07:51:13Z</dcterms:created>
  <dcterms:modified xsi:type="dcterms:W3CDTF">2021-06-24T22:09:39Z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5dc9f90d-fe97-40c2-b893-e7ba7d80dc83</vt:lpwstr>
  </property>
  <property fmtid="{D5CDD505-2E9C-101B-9397-08002B2CF9AE}" pid="3" name="ContentTypeId">
    <vt:lpwstr>0x01010009F983CFF84C7B498FE1EB13CDD8E2B2006F4B1523866F2642842F609AAE6CCC14</vt:lpwstr>
  </property>
  <property fmtid="{D5CDD505-2E9C-101B-9397-08002B2CF9AE}" pid="4" name="ProgramTypes">
    <vt:lpwstr/>
  </property>
</Properties>
</file>