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C:\Users\HP 03306897941\Desktop\Junaid\Project\"/>
    </mc:Choice>
  </mc:AlternateContent>
  <bookViews>
    <workbookView xWindow="-105" yWindow="-105" windowWidth="19425" windowHeight="10425" tabRatio="603"/>
  </bookViews>
  <sheets>
    <sheet name="Project Summary" sheetId="69" r:id="rId1"/>
    <sheet name="Raw Data" sheetId="1" r:id="rId2"/>
    <sheet name="Sorted Data Set" sheetId="2" r:id="rId3"/>
    <sheet name="Car Manufacturers(Sales Volume)" sheetId="10" r:id="rId4"/>
    <sheet name="Dashboard Models (Car Models)" sheetId="27" r:id="rId5"/>
    <sheet name="Car Body Type(Sales Volume)" sheetId="29" r:id="rId6"/>
    <sheet name="Car Segment(Sales Volume)" sheetId="28" r:id="rId7"/>
    <sheet name="Made vs Sales" sheetId="3" state="hidden" r:id="rId8"/>
    <sheet name="Model vs Sales " sheetId="7" state="hidden" r:id="rId9"/>
    <sheet name="Segment vs Sales " sheetId="8" state="hidden" r:id="rId10"/>
    <sheet name="Bodytype vs Sales " sheetId="9" state="hidden" r:id="rId11"/>
  </sheets>
  <definedNames>
    <definedName name="Slicer_Body_Type">#N/A</definedName>
    <definedName name="Slicer_Make">#N/A</definedName>
    <definedName name="Slicer_Make1">#N/A</definedName>
    <definedName name="Slicer_Model">#N/A</definedName>
    <definedName name="Slicer_Segment">#N/A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5" i="69" l="1"/>
  <c r="B33" i="69" s="1"/>
  <c r="C33" i="69" s="1"/>
  <c r="B24" i="69"/>
  <c r="B32" i="69" s="1"/>
  <c r="C32" i="69" s="1"/>
  <c r="B23" i="69"/>
  <c r="B31" i="69" s="1"/>
  <c r="C31" i="69" s="1"/>
  <c r="B22" i="69"/>
  <c r="B30" i="69" s="1"/>
  <c r="C30" i="69" s="1"/>
  <c r="O33" i="28"/>
  <c r="M33" i="28"/>
  <c r="L33" i="28"/>
  <c r="K33" i="28"/>
  <c r="M32" i="28"/>
  <c r="L32" i="28"/>
  <c r="O29" i="28"/>
  <c r="M29" i="28"/>
  <c r="L29" i="28"/>
  <c r="K29" i="28"/>
  <c r="M28" i="28"/>
  <c r="L28" i="28"/>
  <c r="O25" i="28"/>
  <c r="M25" i="28"/>
  <c r="L25" i="28"/>
  <c r="K25" i="28"/>
  <c r="M24" i="28"/>
  <c r="L24" i="28"/>
  <c r="H40" i="28"/>
  <c r="G40" i="28"/>
  <c r="F40" i="28"/>
  <c r="E40" i="28"/>
  <c r="D40" i="28"/>
  <c r="C40" i="28"/>
  <c r="H39" i="28"/>
  <c r="G39" i="28"/>
  <c r="F39" i="28"/>
  <c r="E39" i="28"/>
  <c r="D39" i="28"/>
  <c r="C39" i="28"/>
  <c r="H38" i="28"/>
  <c r="G38" i="28"/>
  <c r="F38" i="28"/>
  <c r="E38" i="28"/>
  <c r="D38" i="28"/>
  <c r="C38" i="28"/>
  <c r="H37" i="28"/>
  <c r="G37" i="28"/>
  <c r="F37" i="28"/>
  <c r="E37" i="28"/>
  <c r="D37" i="28"/>
  <c r="C37" i="28"/>
  <c r="H36" i="28"/>
  <c r="G36" i="28"/>
  <c r="F36" i="28"/>
  <c r="E36" i="28"/>
  <c r="D36" i="28"/>
  <c r="C36" i="28"/>
  <c r="B40" i="28"/>
  <c r="B39" i="28"/>
  <c r="B38" i="28"/>
  <c r="B37" i="28"/>
  <c r="B36" i="28"/>
  <c r="J35" i="28"/>
  <c r="J34" i="28"/>
  <c r="J33" i="28"/>
  <c r="J32" i="28"/>
  <c r="J31" i="28"/>
  <c r="J30" i="28"/>
  <c r="J29" i="28"/>
  <c r="J28" i="28"/>
  <c r="J27" i="28"/>
  <c r="J26" i="28"/>
  <c r="J25" i="28"/>
  <c r="J24" i="28"/>
  <c r="J40" i="28" s="1"/>
  <c r="I35" i="28"/>
  <c r="M35" i="28" s="1"/>
  <c r="I34" i="28"/>
  <c r="N34" i="28" s="1"/>
  <c r="I33" i="28"/>
  <c r="N33" i="28" s="1"/>
  <c r="I32" i="28"/>
  <c r="O32" i="28" s="1"/>
  <c r="I31" i="28"/>
  <c r="M31" i="28" s="1"/>
  <c r="I30" i="28"/>
  <c r="N30" i="28" s="1"/>
  <c r="I29" i="28"/>
  <c r="N29" i="28" s="1"/>
  <c r="I28" i="28"/>
  <c r="O28" i="28" s="1"/>
  <c r="I27" i="28"/>
  <c r="M27" i="28" s="1"/>
  <c r="I26" i="28"/>
  <c r="N26" i="28" s="1"/>
  <c r="I25" i="28"/>
  <c r="N25" i="28" s="1"/>
  <c r="I24" i="28"/>
  <c r="O24" i="28" s="1"/>
  <c r="K34" i="29"/>
  <c r="J34" i="29"/>
  <c r="I34" i="29"/>
  <c r="H34" i="29"/>
  <c r="G34" i="29"/>
  <c r="K33" i="29"/>
  <c r="J33" i="29"/>
  <c r="I33" i="29"/>
  <c r="H33" i="29"/>
  <c r="G33" i="29"/>
  <c r="K32" i="29"/>
  <c r="J32" i="29"/>
  <c r="I32" i="29"/>
  <c r="H32" i="29"/>
  <c r="G32" i="29"/>
  <c r="K31" i="29"/>
  <c r="J31" i="29"/>
  <c r="I31" i="29"/>
  <c r="H31" i="29"/>
  <c r="G31" i="29"/>
  <c r="K30" i="29"/>
  <c r="J30" i="29"/>
  <c r="I30" i="29"/>
  <c r="H30" i="29"/>
  <c r="G30" i="29"/>
  <c r="K29" i="29"/>
  <c r="J29" i="29"/>
  <c r="I29" i="29"/>
  <c r="H29" i="29"/>
  <c r="G29" i="29"/>
  <c r="K28" i="29"/>
  <c r="J28" i="29"/>
  <c r="I28" i="29"/>
  <c r="H28" i="29"/>
  <c r="G28" i="29"/>
  <c r="K27" i="29"/>
  <c r="J27" i="29"/>
  <c r="I27" i="29"/>
  <c r="H27" i="29"/>
  <c r="G27" i="29"/>
  <c r="K26" i="29"/>
  <c r="J26" i="29"/>
  <c r="I26" i="29"/>
  <c r="H26" i="29"/>
  <c r="G26" i="29"/>
  <c r="K25" i="29"/>
  <c r="J25" i="29"/>
  <c r="I25" i="29"/>
  <c r="H25" i="29"/>
  <c r="G25" i="29"/>
  <c r="K24" i="29"/>
  <c r="J24" i="29"/>
  <c r="I24" i="29"/>
  <c r="H24" i="29"/>
  <c r="G24" i="29"/>
  <c r="K23" i="29"/>
  <c r="J23" i="29"/>
  <c r="I23" i="29"/>
  <c r="H23" i="29"/>
  <c r="G23" i="29"/>
  <c r="F39" i="29"/>
  <c r="E39" i="29"/>
  <c r="D39" i="29"/>
  <c r="C39" i="29"/>
  <c r="F38" i="29"/>
  <c r="E38" i="29"/>
  <c r="D38" i="29"/>
  <c r="C38" i="29"/>
  <c r="F37" i="29"/>
  <c r="E37" i="29"/>
  <c r="D37" i="29"/>
  <c r="C37" i="29"/>
  <c r="F36" i="29"/>
  <c r="E36" i="29"/>
  <c r="D36" i="29"/>
  <c r="C36" i="29"/>
  <c r="F35" i="29"/>
  <c r="E35" i="29"/>
  <c r="D35" i="29"/>
  <c r="C35" i="29"/>
  <c r="B39" i="29"/>
  <c r="B38" i="29"/>
  <c r="B37" i="29"/>
  <c r="B36" i="29"/>
  <c r="B35" i="29"/>
  <c r="CJ37" i="27"/>
  <c r="CI37" i="27"/>
  <c r="CH37" i="27"/>
  <c r="CG37" i="27"/>
  <c r="CF37" i="27"/>
  <c r="CE37" i="27"/>
  <c r="CD37" i="27"/>
  <c r="CC37" i="27"/>
  <c r="CB37" i="27"/>
  <c r="CA37" i="27"/>
  <c r="BZ37" i="27"/>
  <c r="BY37" i="27"/>
  <c r="BX37" i="27"/>
  <c r="BW37" i="27"/>
  <c r="BV37" i="27"/>
  <c r="BU37" i="27"/>
  <c r="BT37" i="27"/>
  <c r="BS37" i="27"/>
  <c r="BR37" i="27"/>
  <c r="BQ37" i="27"/>
  <c r="BP37" i="27"/>
  <c r="BO37" i="27"/>
  <c r="BN37" i="27"/>
  <c r="BM37" i="27"/>
  <c r="BL37" i="27"/>
  <c r="BK37" i="27"/>
  <c r="BJ37" i="27"/>
  <c r="BI37" i="27"/>
  <c r="BH37" i="27"/>
  <c r="BG37" i="27"/>
  <c r="BF37" i="27"/>
  <c r="BE37" i="27"/>
  <c r="BD37" i="27"/>
  <c r="BC37" i="27"/>
  <c r="BB37" i="27"/>
  <c r="BA37" i="27"/>
  <c r="AZ37" i="27"/>
  <c r="AY37" i="27"/>
  <c r="AX37" i="27"/>
  <c r="AW37" i="27"/>
  <c r="AV37" i="27"/>
  <c r="AU37" i="27"/>
  <c r="AT37" i="27"/>
  <c r="AS37" i="27"/>
  <c r="AR37" i="27"/>
  <c r="AQ37" i="27"/>
  <c r="AP37" i="27"/>
  <c r="AO37" i="27"/>
  <c r="AN37" i="27"/>
  <c r="AM37" i="27"/>
  <c r="AL37" i="27"/>
  <c r="AK37" i="27"/>
  <c r="AJ37" i="27"/>
  <c r="AI37" i="27"/>
  <c r="AH37" i="27"/>
  <c r="AG37" i="27"/>
  <c r="AF37" i="27"/>
  <c r="AE37" i="27"/>
  <c r="AD37" i="27"/>
  <c r="AC37" i="27"/>
  <c r="AB37" i="27"/>
  <c r="AA37" i="27"/>
  <c r="Z37" i="27"/>
  <c r="Y37" i="27"/>
  <c r="X37" i="27"/>
  <c r="W37" i="27"/>
  <c r="V37" i="27"/>
  <c r="U37" i="27"/>
  <c r="T37" i="27"/>
  <c r="S37" i="27"/>
  <c r="R37" i="27"/>
  <c r="Q37" i="27"/>
  <c r="P37" i="27"/>
  <c r="O37" i="27"/>
  <c r="N37" i="27"/>
  <c r="M37" i="27"/>
  <c r="L37" i="27"/>
  <c r="K37" i="27"/>
  <c r="J37" i="27"/>
  <c r="I37" i="27"/>
  <c r="H37" i="27"/>
  <c r="G37" i="27"/>
  <c r="F37" i="27"/>
  <c r="E37" i="27"/>
  <c r="D37" i="27"/>
  <c r="C37" i="27"/>
  <c r="CJ36" i="27"/>
  <c r="CI36" i="27"/>
  <c r="CH36" i="27"/>
  <c r="CG36" i="27"/>
  <c r="CF36" i="27"/>
  <c r="CE36" i="27"/>
  <c r="CD36" i="27"/>
  <c r="CC36" i="27"/>
  <c r="CB36" i="27"/>
  <c r="CA36" i="27"/>
  <c r="BZ36" i="27"/>
  <c r="BY36" i="27"/>
  <c r="BX36" i="27"/>
  <c r="BW36" i="27"/>
  <c r="BV36" i="27"/>
  <c r="BU36" i="27"/>
  <c r="BT36" i="27"/>
  <c r="BS36" i="27"/>
  <c r="BR36" i="27"/>
  <c r="BQ36" i="27"/>
  <c r="BP36" i="27"/>
  <c r="BO36" i="27"/>
  <c r="BN36" i="27"/>
  <c r="BM36" i="27"/>
  <c r="BL36" i="27"/>
  <c r="BK36" i="27"/>
  <c r="BJ36" i="27"/>
  <c r="BI36" i="27"/>
  <c r="BH36" i="27"/>
  <c r="BG36" i="27"/>
  <c r="BF36" i="27"/>
  <c r="BE36" i="27"/>
  <c r="BD36" i="27"/>
  <c r="BC36" i="27"/>
  <c r="BB36" i="27"/>
  <c r="BA36" i="27"/>
  <c r="AZ36" i="27"/>
  <c r="AY36" i="27"/>
  <c r="AX36" i="27"/>
  <c r="AW36" i="27"/>
  <c r="AV36" i="27"/>
  <c r="AU36" i="27"/>
  <c r="AT36" i="27"/>
  <c r="AS36" i="27"/>
  <c r="AR36" i="27"/>
  <c r="AQ36" i="27"/>
  <c r="AP36" i="27"/>
  <c r="AO36" i="27"/>
  <c r="AN36" i="27"/>
  <c r="AM36" i="27"/>
  <c r="AL36" i="27"/>
  <c r="AK36" i="27"/>
  <c r="AJ36" i="27"/>
  <c r="AI36" i="27"/>
  <c r="AH36" i="27"/>
  <c r="AG36" i="27"/>
  <c r="AF36" i="27"/>
  <c r="AE36" i="27"/>
  <c r="AD36" i="27"/>
  <c r="AC36" i="27"/>
  <c r="AB36" i="27"/>
  <c r="AA36" i="27"/>
  <c r="Z36" i="27"/>
  <c r="Y36" i="27"/>
  <c r="X36" i="27"/>
  <c r="W36" i="27"/>
  <c r="V36" i="27"/>
  <c r="U36" i="27"/>
  <c r="T36" i="27"/>
  <c r="S36" i="27"/>
  <c r="R36" i="27"/>
  <c r="Q36" i="27"/>
  <c r="P36" i="27"/>
  <c r="O36" i="27"/>
  <c r="N36" i="27"/>
  <c r="M36" i="27"/>
  <c r="L36" i="27"/>
  <c r="K36" i="27"/>
  <c r="J36" i="27"/>
  <c r="I36" i="27"/>
  <c r="H36" i="27"/>
  <c r="G36" i="27"/>
  <c r="F36" i="27"/>
  <c r="E36" i="27"/>
  <c r="D36" i="27"/>
  <c r="C36" i="27"/>
  <c r="CJ35" i="27"/>
  <c r="CI35" i="27"/>
  <c r="CH35" i="27"/>
  <c r="CG35" i="27"/>
  <c r="CF35" i="27"/>
  <c r="CE35" i="27"/>
  <c r="CD35" i="27"/>
  <c r="CC35" i="27"/>
  <c r="CB35" i="27"/>
  <c r="CA35" i="27"/>
  <c r="BZ35" i="27"/>
  <c r="BY35" i="27"/>
  <c r="BX35" i="27"/>
  <c r="BW35" i="27"/>
  <c r="BV35" i="27"/>
  <c r="BU35" i="27"/>
  <c r="BT35" i="27"/>
  <c r="BS35" i="27"/>
  <c r="BR35" i="27"/>
  <c r="BQ35" i="27"/>
  <c r="BP35" i="27"/>
  <c r="BO35" i="27"/>
  <c r="BN35" i="27"/>
  <c r="BM35" i="27"/>
  <c r="BL35" i="27"/>
  <c r="BK35" i="27"/>
  <c r="BJ35" i="27"/>
  <c r="BI35" i="27"/>
  <c r="BH35" i="27"/>
  <c r="BG35" i="27"/>
  <c r="BF35" i="27"/>
  <c r="BE35" i="27"/>
  <c r="BD35" i="27"/>
  <c r="BC35" i="27"/>
  <c r="BB35" i="27"/>
  <c r="BA35" i="27"/>
  <c r="AZ35" i="27"/>
  <c r="AY35" i="27"/>
  <c r="AX35" i="27"/>
  <c r="AW35" i="27"/>
  <c r="AV35" i="27"/>
  <c r="AU35" i="27"/>
  <c r="AT35" i="27"/>
  <c r="AS35" i="27"/>
  <c r="AR35" i="27"/>
  <c r="AQ35" i="27"/>
  <c r="AP35" i="27"/>
  <c r="AO35" i="27"/>
  <c r="AN35" i="27"/>
  <c r="AM35" i="27"/>
  <c r="AL35" i="27"/>
  <c r="AK35" i="27"/>
  <c r="AJ35" i="27"/>
  <c r="AI35" i="27"/>
  <c r="AH35" i="27"/>
  <c r="AG35" i="27"/>
  <c r="AF35" i="27"/>
  <c r="AE35" i="27"/>
  <c r="AD35" i="27"/>
  <c r="AC35" i="27"/>
  <c r="AB35" i="27"/>
  <c r="AA35" i="27"/>
  <c r="Z35" i="27"/>
  <c r="Y35" i="27"/>
  <c r="X35" i="27"/>
  <c r="W35" i="27"/>
  <c r="V35" i="27"/>
  <c r="U35" i="27"/>
  <c r="T35" i="27"/>
  <c r="S35" i="27"/>
  <c r="R35" i="27"/>
  <c r="Q35" i="27"/>
  <c r="P35" i="27"/>
  <c r="O35" i="27"/>
  <c r="N35" i="27"/>
  <c r="M35" i="27"/>
  <c r="L35" i="27"/>
  <c r="K35" i="27"/>
  <c r="J35" i="27"/>
  <c r="I35" i="27"/>
  <c r="H35" i="27"/>
  <c r="G35" i="27"/>
  <c r="F35" i="27"/>
  <c r="E35" i="27"/>
  <c r="D35" i="27"/>
  <c r="C35" i="27"/>
  <c r="CJ34" i="27"/>
  <c r="CI34" i="27"/>
  <c r="CH34" i="27"/>
  <c r="CG34" i="27"/>
  <c r="CF34" i="27"/>
  <c r="CE34" i="27"/>
  <c r="CD34" i="27"/>
  <c r="CC34" i="27"/>
  <c r="CB34" i="27"/>
  <c r="CA34" i="27"/>
  <c r="BZ34" i="27"/>
  <c r="BY34" i="27"/>
  <c r="BX34" i="27"/>
  <c r="BW34" i="27"/>
  <c r="BV34" i="27"/>
  <c r="BU34" i="27"/>
  <c r="BT34" i="27"/>
  <c r="BS34" i="27"/>
  <c r="BR34" i="27"/>
  <c r="BQ34" i="27"/>
  <c r="BP34" i="27"/>
  <c r="BO34" i="27"/>
  <c r="BN34" i="27"/>
  <c r="BM34" i="27"/>
  <c r="BL34" i="27"/>
  <c r="BK34" i="27"/>
  <c r="BJ34" i="27"/>
  <c r="BI34" i="27"/>
  <c r="BH34" i="27"/>
  <c r="BG34" i="27"/>
  <c r="BF34" i="27"/>
  <c r="BE34" i="27"/>
  <c r="BD34" i="27"/>
  <c r="BC34" i="27"/>
  <c r="BB34" i="27"/>
  <c r="BA34" i="27"/>
  <c r="AZ34" i="27"/>
  <c r="AY34" i="27"/>
  <c r="AX34" i="27"/>
  <c r="AW34" i="27"/>
  <c r="AV34" i="27"/>
  <c r="AU34" i="27"/>
  <c r="AT34" i="27"/>
  <c r="AS34" i="27"/>
  <c r="AR34" i="27"/>
  <c r="AQ34" i="27"/>
  <c r="AP34" i="27"/>
  <c r="AO34" i="27"/>
  <c r="AN34" i="27"/>
  <c r="AM34" i="27"/>
  <c r="AL34" i="27"/>
  <c r="AK34" i="27"/>
  <c r="AJ34" i="27"/>
  <c r="AI34" i="27"/>
  <c r="AH34" i="27"/>
  <c r="AG34" i="27"/>
  <c r="AF34" i="27"/>
  <c r="AE34" i="27"/>
  <c r="AD34" i="27"/>
  <c r="AC34" i="27"/>
  <c r="AB34" i="27"/>
  <c r="AA34" i="27"/>
  <c r="Z34" i="27"/>
  <c r="Y34" i="27"/>
  <c r="X34" i="27"/>
  <c r="W34" i="27"/>
  <c r="V34" i="27"/>
  <c r="U34" i="27"/>
  <c r="T34" i="27"/>
  <c r="S34" i="27"/>
  <c r="R34" i="27"/>
  <c r="Q34" i="27"/>
  <c r="P34" i="27"/>
  <c r="O34" i="27"/>
  <c r="N34" i="27"/>
  <c r="M34" i="27"/>
  <c r="L34" i="27"/>
  <c r="K34" i="27"/>
  <c r="J34" i="27"/>
  <c r="I34" i="27"/>
  <c r="H34" i="27"/>
  <c r="G34" i="27"/>
  <c r="F34" i="27"/>
  <c r="E34" i="27"/>
  <c r="D34" i="27"/>
  <c r="C34" i="27"/>
  <c r="CJ33" i="27"/>
  <c r="CI33" i="27"/>
  <c r="CH33" i="27"/>
  <c r="CG33" i="27"/>
  <c r="CF33" i="27"/>
  <c r="CE33" i="27"/>
  <c r="CD33" i="27"/>
  <c r="CC33" i="27"/>
  <c r="CB33" i="27"/>
  <c r="CA33" i="27"/>
  <c r="BZ33" i="27"/>
  <c r="BY33" i="27"/>
  <c r="BX33" i="27"/>
  <c r="BW33" i="27"/>
  <c r="BV33" i="27"/>
  <c r="BU33" i="27"/>
  <c r="BT33" i="27"/>
  <c r="BS33" i="27"/>
  <c r="BR33" i="27"/>
  <c r="BQ33" i="27"/>
  <c r="BP33" i="27"/>
  <c r="BO33" i="27"/>
  <c r="BN33" i="27"/>
  <c r="BM33" i="27"/>
  <c r="BL33" i="27"/>
  <c r="BK33" i="27"/>
  <c r="BJ33" i="27"/>
  <c r="BI33" i="27"/>
  <c r="BH33" i="27"/>
  <c r="BG33" i="27"/>
  <c r="BF33" i="27"/>
  <c r="BE33" i="27"/>
  <c r="BD33" i="27"/>
  <c r="BC33" i="27"/>
  <c r="BB33" i="27"/>
  <c r="BA33" i="27"/>
  <c r="AZ33" i="27"/>
  <c r="AY33" i="27"/>
  <c r="AX33" i="27"/>
  <c r="AW33" i="27"/>
  <c r="AV33" i="27"/>
  <c r="AU33" i="27"/>
  <c r="AT33" i="27"/>
  <c r="AS33" i="27"/>
  <c r="AR33" i="27"/>
  <c r="AQ33" i="27"/>
  <c r="AP33" i="27"/>
  <c r="AO33" i="27"/>
  <c r="AN33" i="27"/>
  <c r="AM33" i="27"/>
  <c r="AL33" i="27"/>
  <c r="AK33" i="27"/>
  <c r="AJ33" i="27"/>
  <c r="AI33" i="27"/>
  <c r="AH33" i="27"/>
  <c r="AG33" i="27"/>
  <c r="AF33" i="27"/>
  <c r="AE33" i="27"/>
  <c r="AD33" i="27"/>
  <c r="AC33" i="27"/>
  <c r="AB33" i="27"/>
  <c r="AA33" i="27"/>
  <c r="Z33" i="27"/>
  <c r="Y33" i="27"/>
  <c r="X33" i="27"/>
  <c r="W33" i="27"/>
  <c r="V33" i="27"/>
  <c r="U33" i="27"/>
  <c r="T33" i="27"/>
  <c r="S33" i="27"/>
  <c r="R33" i="27"/>
  <c r="Q33" i="27"/>
  <c r="P33" i="27"/>
  <c r="O33" i="27"/>
  <c r="N33" i="27"/>
  <c r="M33" i="27"/>
  <c r="L33" i="27"/>
  <c r="K33" i="27"/>
  <c r="J33" i="27"/>
  <c r="I33" i="27"/>
  <c r="H33" i="27"/>
  <c r="G33" i="27"/>
  <c r="F33" i="27"/>
  <c r="E33" i="27"/>
  <c r="D33" i="27"/>
  <c r="C33" i="27"/>
  <c r="CO32" i="27"/>
  <c r="CN32" i="27"/>
  <c r="CM32" i="27"/>
  <c r="CL32" i="27"/>
  <c r="CK32" i="27"/>
  <c r="CO31" i="27"/>
  <c r="CN31" i="27"/>
  <c r="CM31" i="27"/>
  <c r="CL31" i="27"/>
  <c r="CK31" i="27"/>
  <c r="CO30" i="27"/>
  <c r="CN30" i="27"/>
  <c r="CM30" i="27"/>
  <c r="CL30" i="27"/>
  <c r="CK30" i="27"/>
  <c r="CO29" i="27"/>
  <c r="CN29" i="27"/>
  <c r="CM29" i="27"/>
  <c r="CL29" i="27"/>
  <c r="CK29" i="27"/>
  <c r="CO28" i="27"/>
  <c r="CN28" i="27"/>
  <c r="CM28" i="27"/>
  <c r="CL28" i="27"/>
  <c r="CK28" i="27"/>
  <c r="CO27" i="27"/>
  <c r="CN27" i="27"/>
  <c r="CM27" i="27"/>
  <c r="CL27" i="27"/>
  <c r="CK27" i="27"/>
  <c r="CO26" i="27"/>
  <c r="CN26" i="27"/>
  <c r="CM26" i="27"/>
  <c r="CL26" i="27"/>
  <c r="CK26" i="27"/>
  <c r="CO25" i="27"/>
  <c r="CN25" i="27"/>
  <c r="CM25" i="27"/>
  <c r="CL25" i="27"/>
  <c r="CK25" i="27"/>
  <c r="CO24" i="27"/>
  <c r="CN24" i="27"/>
  <c r="CM24" i="27"/>
  <c r="CL24" i="27"/>
  <c r="CK24" i="27"/>
  <c r="CO23" i="27"/>
  <c r="CN23" i="27"/>
  <c r="CM23" i="27"/>
  <c r="CL23" i="27"/>
  <c r="CK23" i="27"/>
  <c r="CO22" i="27"/>
  <c r="CN22" i="27"/>
  <c r="CM22" i="27"/>
  <c r="CL22" i="27"/>
  <c r="CK22" i="27"/>
  <c r="CO21" i="27"/>
  <c r="CN21" i="27"/>
  <c r="CM21" i="27"/>
  <c r="CL21" i="27"/>
  <c r="CK21" i="27"/>
  <c r="B37" i="27"/>
  <c r="B36" i="27"/>
  <c r="B35" i="27"/>
  <c r="B34" i="27"/>
  <c r="B33" i="27"/>
  <c r="P34" i="10"/>
  <c r="P33" i="10"/>
  <c r="P32" i="10"/>
  <c r="P31" i="10"/>
  <c r="P30" i="10"/>
  <c r="P29" i="10"/>
  <c r="P28" i="10"/>
  <c r="P27" i="10"/>
  <c r="P26" i="10"/>
  <c r="P25" i="10"/>
  <c r="P24" i="10"/>
  <c r="K39" i="10"/>
  <c r="J39" i="10"/>
  <c r="I39" i="10"/>
  <c r="H39" i="10"/>
  <c r="G39" i="10"/>
  <c r="F39" i="10"/>
  <c r="E39" i="10"/>
  <c r="D39" i="10"/>
  <c r="C39" i="10"/>
  <c r="P23" i="10"/>
  <c r="B39" i="10"/>
  <c r="O34" i="10"/>
  <c r="O33" i="10"/>
  <c r="O32" i="10"/>
  <c r="O31" i="10"/>
  <c r="O30" i="10"/>
  <c r="O29" i="10"/>
  <c r="O28" i="10"/>
  <c r="O27" i="10"/>
  <c r="O26" i="10"/>
  <c r="O25" i="10"/>
  <c r="O24" i="10"/>
  <c r="N34" i="10"/>
  <c r="N33" i="10"/>
  <c r="N32" i="10"/>
  <c r="N31" i="10"/>
  <c r="N30" i="10"/>
  <c r="N29" i="10"/>
  <c r="N28" i="10"/>
  <c r="N27" i="10"/>
  <c r="N26" i="10"/>
  <c r="N25" i="10"/>
  <c r="N24" i="10"/>
  <c r="O23" i="10"/>
  <c r="N23" i="10"/>
  <c r="K37" i="10"/>
  <c r="J37" i="10"/>
  <c r="I37" i="10"/>
  <c r="H37" i="10"/>
  <c r="G37" i="10"/>
  <c r="F37" i="10"/>
  <c r="E37" i="10"/>
  <c r="D37" i="10"/>
  <c r="C37" i="10"/>
  <c r="B37" i="10"/>
  <c r="M34" i="10"/>
  <c r="M33" i="10"/>
  <c r="M32" i="10"/>
  <c r="M31" i="10"/>
  <c r="M30" i="10"/>
  <c r="M29" i="10"/>
  <c r="M28" i="10"/>
  <c r="M27" i="10"/>
  <c r="M26" i="10"/>
  <c r="M25" i="10"/>
  <c r="M24" i="10"/>
  <c r="M23" i="10"/>
  <c r="H36" i="10"/>
  <c r="D36" i="10"/>
  <c r="L34" i="10"/>
  <c r="L33" i="10"/>
  <c r="L32" i="10"/>
  <c r="L31" i="10"/>
  <c r="L30" i="10"/>
  <c r="L29" i="10"/>
  <c r="L28" i="10"/>
  <c r="L27" i="10"/>
  <c r="L26" i="10"/>
  <c r="L25" i="10"/>
  <c r="L24" i="10"/>
  <c r="L23" i="10"/>
  <c r="K35" i="10"/>
  <c r="J35" i="10"/>
  <c r="I35" i="10"/>
  <c r="H35" i="10"/>
  <c r="G35" i="10"/>
  <c r="F35" i="10"/>
  <c r="E35" i="10"/>
  <c r="D35" i="10"/>
  <c r="C35" i="10"/>
  <c r="B35" i="10"/>
  <c r="I36" i="28" l="1"/>
  <c r="I37" i="28"/>
  <c r="I38" i="28"/>
  <c r="I39" i="28"/>
  <c r="I40" i="28"/>
  <c r="K26" i="28"/>
  <c r="O26" i="28"/>
  <c r="N27" i="28"/>
  <c r="K30" i="28"/>
  <c r="O30" i="28"/>
  <c r="N31" i="28"/>
  <c r="K34" i="28"/>
  <c r="O34" i="28"/>
  <c r="N35" i="28"/>
  <c r="J36" i="28"/>
  <c r="J37" i="28"/>
  <c r="J38" i="28"/>
  <c r="J39" i="28"/>
  <c r="N24" i="28"/>
  <c r="L26" i="28"/>
  <c r="K27" i="28"/>
  <c r="O27" i="28"/>
  <c r="N28" i="28"/>
  <c r="L30" i="28"/>
  <c r="K31" i="28"/>
  <c r="O31" i="28"/>
  <c r="N32" i="28"/>
  <c r="L34" i="28"/>
  <c r="K35" i="28"/>
  <c r="O35" i="28"/>
  <c r="K24" i="28"/>
  <c r="M26" i="28"/>
  <c r="L27" i="28"/>
  <c r="K28" i="28"/>
  <c r="M30" i="28"/>
  <c r="L31" i="28"/>
  <c r="K32" i="28"/>
  <c r="M34" i="28"/>
  <c r="L35" i="28"/>
  <c r="G38" i="10"/>
  <c r="B36" i="10"/>
  <c r="B38" i="10" s="1"/>
  <c r="F36" i="10"/>
  <c r="F38" i="10" s="1"/>
  <c r="J36" i="10"/>
  <c r="J38" i="10" s="1"/>
  <c r="D38" i="10"/>
  <c r="H38" i="10"/>
  <c r="C36" i="10"/>
  <c r="C38" i="10" s="1"/>
  <c r="G36" i="10"/>
  <c r="K36" i="10"/>
  <c r="K38" i="10" s="1"/>
  <c r="E38" i="10"/>
  <c r="E36" i="10"/>
  <c r="I36" i="10"/>
  <c r="I38" i="10" s="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<sst xmlns="http://schemas.openxmlformats.org/spreadsheetml/2006/main" count="1098" uniqueCount="191">
  <si>
    <t>Model</t>
  </si>
  <si>
    <t>Citroen</t>
  </si>
  <si>
    <t>C3</t>
  </si>
  <si>
    <t>Aircross</t>
  </si>
  <si>
    <t>C5 Aircross</t>
  </si>
  <si>
    <t>e-C3</t>
  </si>
  <si>
    <t>Honda</t>
  </si>
  <si>
    <t>Amaze</t>
  </si>
  <si>
    <t>City</t>
  </si>
  <si>
    <t>C2</t>
  </si>
  <si>
    <t>Sedan</t>
  </si>
  <si>
    <t>Elevate</t>
  </si>
  <si>
    <t>Hyundai</t>
  </si>
  <si>
    <t>Alcazar</t>
  </si>
  <si>
    <t>Creta</t>
  </si>
  <si>
    <t>Exter</t>
  </si>
  <si>
    <t>i20</t>
  </si>
  <si>
    <t>B2</t>
  </si>
  <si>
    <t>Premium</t>
  </si>
  <si>
    <t>Kona</t>
  </si>
  <si>
    <t>Tucson</t>
  </si>
  <si>
    <t>Venue</t>
  </si>
  <si>
    <t>Verna</t>
  </si>
  <si>
    <t>Jeep</t>
  </si>
  <si>
    <t>Compass</t>
  </si>
  <si>
    <t>Meridian</t>
  </si>
  <si>
    <t>Kia</t>
  </si>
  <si>
    <t>Carens</t>
  </si>
  <si>
    <t>Carnival</t>
  </si>
  <si>
    <t>MUV</t>
  </si>
  <si>
    <t>EV6</t>
  </si>
  <si>
    <t>Seltos</t>
  </si>
  <si>
    <t>Sonet</t>
  </si>
  <si>
    <t>Wrangler</t>
  </si>
  <si>
    <t>April</t>
  </si>
  <si>
    <t>January</t>
  </si>
  <si>
    <t>February</t>
  </si>
  <si>
    <t>March</t>
  </si>
  <si>
    <t>May</t>
  </si>
  <si>
    <t>June</t>
  </si>
  <si>
    <t>Segment</t>
  </si>
  <si>
    <t>MoM %</t>
  </si>
  <si>
    <t>Make</t>
  </si>
  <si>
    <t>Ioniq 5</t>
  </si>
  <si>
    <t>C1</t>
  </si>
  <si>
    <t>D2</t>
  </si>
  <si>
    <t>D1</t>
  </si>
  <si>
    <t>SUV</t>
  </si>
  <si>
    <t>Hatchback</t>
  </si>
  <si>
    <t>Basalt</t>
  </si>
  <si>
    <t>Aura</t>
  </si>
  <si>
    <t>Utility</t>
  </si>
  <si>
    <t>Mahindra</t>
  </si>
  <si>
    <t>Bolero</t>
  </si>
  <si>
    <t>Marazzo</t>
  </si>
  <si>
    <t>Scorpio</t>
  </si>
  <si>
    <t>Thar</t>
  </si>
  <si>
    <t>XUV300, XUV 3X0</t>
  </si>
  <si>
    <t>XUV400</t>
  </si>
  <si>
    <t>XUV700</t>
  </si>
  <si>
    <t>Maruti</t>
  </si>
  <si>
    <t>Alto</t>
  </si>
  <si>
    <t>A</t>
  </si>
  <si>
    <t>Baleno</t>
  </si>
  <si>
    <t>Brezza</t>
  </si>
  <si>
    <t>Celerio</t>
  </si>
  <si>
    <t>B1</t>
  </si>
  <si>
    <t>Ciaz</t>
  </si>
  <si>
    <t>Eeco</t>
  </si>
  <si>
    <t>Ertiga</t>
  </si>
  <si>
    <t>Fronx</t>
  </si>
  <si>
    <t>Grand Vitara</t>
  </si>
  <si>
    <t>Ignis</t>
  </si>
  <si>
    <t>Invicto</t>
  </si>
  <si>
    <t>Jimny</t>
  </si>
  <si>
    <t>S-Presso</t>
  </si>
  <si>
    <t>Swift</t>
  </si>
  <si>
    <t>WagonR</t>
  </si>
  <si>
    <t>XL6</t>
  </si>
  <si>
    <t>MG</t>
  </si>
  <si>
    <t>Astor</t>
  </si>
  <si>
    <t>Comet</t>
  </si>
  <si>
    <t>Gloster</t>
  </si>
  <si>
    <t>Hector</t>
  </si>
  <si>
    <t>Windsor</t>
  </si>
  <si>
    <t>ZS EV</t>
  </si>
  <si>
    <t>Premuim</t>
  </si>
  <si>
    <t>Nissan</t>
  </si>
  <si>
    <t>Magnite</t>
  </si>
  <si>
    <t>X-Trail</t>
  </si>
  <si>
    <t>Renault</t>
  </si>
  <si>
    <t>Kiger</t>
  </si>
  <si>
    <t>Kwid</t>
  </si>
  <si>
    <t>Triber</t>
  </si>
  <si>
    <t>Skoda</t>
  </si>
  <si>
    <t>Kodiaq</t>
  </si>
  <si>
    <t>Kushaq</t>
  </si>
  <si>
    <t>Slavia</t>
  </si>
  <si>
    <t>Superb</t>
  </si>
  <si>
    <t>Tata</t>
  </si>
  <si>
    <t>Altroz</t>
  </si>
  <si>
    <t>Curvv</t>
  </si>
  <si>
    <t>Harrier</t>
  </si>
  <si>
    <t>Nexon</t>
  </si>
  <si>
    <t>Punch</t>
  </si>
  <si>
    <t>Safari</t>
  </si>
  <si>
    <t>Tiago</t>
  </si>
  <si>
    <t>Tigor</t>
  </si>
  <si>
    <t>Toyota</t>
  </si>
  <si>
    <t>Camry</t>
  </si>
  <si>
    <t>Fortuner</t>
  </si>
  <si>
    <t>Glanza</t>
  </si>
  <si>
    <t>Hilux</t>
  </si>
  <si>
    <t>Others</t>
  </si>
  <si>
    <t>Hyryder</t>
  </si>
  <si>
    <t>Innova Crysta, Innova Hycross</t>
  </si>
  <si>
    <t>Land Cruiser</t>
  </si>
  <si>
    <t>Rumion</t>
  </si>
  <si>
    <t xml:space="preserve">
Utility</t>
  </si>
  <si>
    <t>Taisor</t>
  </si>
  <si>
    <t>Vellfire</t>
  </si>
  <si>
    <t>Volkswagen</t>
  </si>
  <si>
    <t>Taigun</t>
  </si>
  <si>
    <t>Tiguan</t>
  </si>
  <si>
    <t>Virtus</t>
  </si>
  <si>
    <t>Body Type</t>
  </si>
  <si>
    <t xml:space="preserve">Grand i10 </t>
  </si>
  <si>
    <t>December</t>
  </si>
  <si>
    <t xml:space="preserve">November </t>
  </si>
  <si>
    <t xml:space="preserve">October </t>
  </si>
  <si>
    <t>September</t>
  </si>
  <si>
    <t>August</t>
  </si>
  <si>
    <t>July</t>
  </si>
  <si>
    <t>Total</t>
  </si>
  <si>
    <t>Dzire</t>
  </si>
  <si>
    <t>2,11</t>
  </si>
  <si>
    <t>YoY %</t>
  </si>
  <si>
    <t>Row Labels</t>
  </si>
  <si>
    <t>Grand Total</t>
  </si>
  <si>
    <t>Sum of January</t>
  </si>
  <si>
    <t>Count of February</t>
  </si>
  <si>
    <t>Sum of March</t>
  </si>
  <si>
    <t>Sum of April</t>
  </si>
  <si>
    <t>Sum of May</t>
  </si>
  <si>
    <t>Sum of June</t>
  </si>
  <si>
    <t>Sum of July</t>
  </si>
  <si>
    <t>Sum of August</t>
  </si>
  <si>
    <t>Sum of September</t>
  </si>
  <si>
    <t xml:space="preserve">Sum of October </t>
  </si>
  <si>
    <t xml:space="preserve">Sum of November </t>
  </si>
  <si>
    <t>Sum of December</t>
  </si>
  <si>
    <t>Jan</t>
  </si>
  <si>
    <t>Mar</t>
  </si>
  <si>
    <t>Apr</t>
  </si>
  <si>
    <t>Jun</t>
  </si>
  <si>
    <t>Jul</t>
  </si>
  <si>
    <t>Aug</t>
  </si>
  <si>
    <t>Sep</t>
  </si>
  <si>
    <t>Oct</t>
  </si>
  <si>
    <t>Nov</t>
  </si>
  <si>
    <t>Feb</t>
  </si>
  <si>
    <t>Dec</t>
  </si>
  <si>
    <t xml:space="preserve">Honda </t>
  </si>
  <si>
    <t>Month Wise Sales of All Car Manufacturers</t>
  </si>
  <si>
    <t>Average</t>
  </si>
  <si>
    <t>Sum</t>
  </si>
  <si>
    <t>Max</t>
  </si>
  <si>
    <t>Min</t>
  </si>
  <si>
    <t>Grand i10</t>
  </si>
  <si>
    <t>ignis</t>
  </si>
  <si>
    <t xml:space="preserve">Innova Crysta, Innova Hycost </t>
  </si>
  <si>
    <t>XL-6</t>
  </si>
  <si>
    <t>XUV 300, XUV3X0</t>
  </si>
  <si>
    <t>St Dev</t>
  </si>
  <si>
    <t>Brand</t>
  </si>
  <si>
    <t>Segement</t>
  </si>
  <si>
    <t>Month</t>
  </si>
  <si>
    <t>Sales Volume</t>
  </si>
  <si>
    <t>Current Price</t>
  </si>
  <si>
    <t>INR</t>
  </si>
  <si>
    <t>Yearly Revenue</t>
  </si>
  <si>
    <t>USD</t>
  </si>
  <si>
    <t>INR to USD</t>
  </si>
  <si>
    <t>266 Million USD</t>
  </si>
  <si>
    <t>3 Billion USD</t>
  </si>
  <si>
    <t>Max Monthly Revenue</t>
  </si>
  <si>
    <t>Min Monthly Revenue</t>
  </si>
  <si>
    <t>325 Million USD</t>
  </si>
  <si>
    <t>223 Million USD</t>
  </si>
  <si>
    <t xml:space="preserve"> Average Monthly Revenue</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</si>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</sst>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font>
      <sz val="11"/>
      <color theme="1"/>
      <name val="Aptos Narrow"/>
      <family val="2"/>
      <scheme val="minor"/>
    </font>
    <font>
      <b/>
      <sz val="11"/>
      <color theme="1"/>
      <name val="Aptos Narrow"/>
      <family val="2"/>
      <scheme val="minor"/>
    </font>
    <font>
      <sz val="8"/>
      <name val="Aptos Narrow"/>
      <family val="2"/>
      <scheme val="minor"/>
    </font>
    <font>
      <b/>
      <sz val="11"/>
      <color theme="1"/>
      <name val="Aptos Narrow"/>
      <scheme val="minor"/>
    </font>
  </fonts>
  <fills count="12">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theme="4" tint="0.79998168889431442"/>
      </patternFill>
    </fill>
    <fill>
      <patternFill patternType="solid">
        <fgColor rgb="FFFFFF00"/>
        <bgColor theme="4" tint="0.79998168889431442"/>
      </patternFill>
    </fill>
    <fill>
      <patternFill patternType="solid">
        <fgColor theme="6" tint="0.39997558519241921"/>
        <bgColor indexed="64"/>
      </patternFill>
    </fill>
    <fill>
      <patternFill patternType="solid">
        <fgColor rgb="FFFF0000"/>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3" fontId="0" fillId="0" borderId="0" xfId="0" applyNumberFormat="1"/>
    <xf numFmtId="0" fontId="0" fillId="0" borderId="0" xfId="0" applyAlignment="1">
      <alignment wrapText="1"/>
    </xf>
    <xf numFmtId="0" fontId="1" fillId="0" borderId="0" xfId="0" applyFont="1"/>
    <xf numFmtId="17" fontId="1" fillId="0" borderId="0" xfId="0" applyNumberFormat="1" applyFont="1"/>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7" fontId="1" fillId="0" borderId="4" xfId="0" applyNumberFormat="1"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3" fontId="0" fillId="0" borderId="6" xfId="0" applyNumberFormat="1" applyBorder="1" applyAlignment="1">
      <alignment horizontal="center" vertical="center"/>
    </xf>
    <xf numFmtId="0" fontId="0" fillId="0" borderId="1" xfId="0" pivotButton="1" applyBorder="1" applyAlignment="1">
      <alignment horizontal="center" vertical="center"/>
    </xf>
    <xf numFmtId="0" fontId="0" fillId="0" borderId="1" xfId="0" applyNumberFormat="1" applyBorder="1" applyAlignment="1">
      <alignment horizontal="center" vertical="center"/>
    </xf>
    <xf numFmtId="0" fontId="0" fillId="2" borderId="0" xfId="0" applyFill="1" applyBorder="1"/>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1" fontId="0" fillId="2" borderId="0" xfId="0" applyNumberFormat="1" applyFill="1" applyBorder="1"/>
    <xf numFmtId="0" fontId="3" fillId="3" borderId="1" xfId="0" applyFont="1" applyFill="1" applyBorder="1" applyAlignment="1">
      <alignment horizontal="center" vertical="center"/>
    </xf>
    <xf numFmtId="0" fontId="3" fillId="3" borderId="0" xfId="0" applyFont="1" applyFill="1" applyBorder="1" applyAlignment="1">
      <alignment horizontal="center" vertical="center"/>
    </xf>
    <xf numFmtId="1" fontId="3" fillId="2" borderId="1"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2" borderId="7" xfId="0" applyFont="1" applyFill="1" applyBorder="1" applyAlignment="1">
      <alignment horizontal="center" vertical="center"/>
    </xf>
    <xf numFmtId="0" fontId="3" fillId="4" borderId="7"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5" borderId="1" xfId="0" applyFont="1" applyFill="1" applyBorder="1" applyAlignment="1">
      <alignment horizontal="center" vertical="center"/>
    </xf>
    <xf numFmtId="1" fontId="3" fillId="5" borderId="1" xfId="0" applyNumberFormat="1" applyFont="1" applyFill="1" applyBorder="1" applyAlignment="1">
      <alignment horizontal="center" vertical="center"/>
    </xf>
    <xf numFmtId="0" fontId="3" fillId="6" borderId="1" xfId="0" applyFont="1" applyFill="1" applyBorder="1" applyAlignment="1">
      <alignment horizontal="center" vertical="center"/>
    </xf>
    <xf numFmtId="1" fontId="3" fillId="6" borderId="1" xfId="0" applyNumberFormat="1" applyFont="1" applyFill="1" applyBorder="1" applyAlignment="1">
      <alignment horizontal="center" vertical="center"/>
    </xf>
    <xf numFmtId="0" fontId="3" fillId="7" borderId="1" xfId="0" applyFont="1" applyFill="1" applyBorder="1" applyAlignment="1">
      <alignment horizontal="center" vertical="center"/>
    </xf>
    <xf numFmtId="1" fontId="3" fillId="7"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3" fontId="0" fillId="8" borderId="1" xfId="0" applyNumberFormat="1" applyFont="1" applyFill="1" applyBorder="1" applyAlignment="1">
      <alignment horizontal="center" vertical="center"/>
    </xf>
    <xf numFmtId="3" fontId="3" fillId="3" borderId="1" xfId="0" applyNumberFormat="1" applyFont="1" applyFill="1" applyBorder="1" applyAlignment="1">
      <alignment horizontal="center" vertical="center"/>
    </xf>
    <xf numFmtId="0" fontId="3" fillId="9" borderId="1" xfId="0" applyFont="1" applyFill="1" applyBorder="1" applyAlignment="1">
      <alignment horizontal="center" vertical="center"/>
    </xf>
    <xf numFmtId="0" fontId="3" fillId="0" borderId="1" xfId="0" applyFont="1" applyFill="1" applyBorder="1" applyAlignment="1">
      <alignment horizontal="center" vertical="center"/>
    </xf>
    <xf numFmtId="1" fontId="0" fillId="0" borderId="1" xfId="0" applyNumberFormat="1" applyBorder="1" applyAlignment="1">
      <alignment horizontal="center" vertical="center"/>
    </xf>
    <xf numFmtId="164" fontId="3" fillId="0" borderId="1" xfId="0" applyNumberFormat="1"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10" borderId="1" xfId="0" applyFill="1" applyBorder="1" applyAlignment="1">
      <alignment horizontal="center" vertical="center"/>
    </xf>
    <xf numFmtId="3" fontId="0" fillId="9" borderId="1" xfId="0" applyNumberFormat="1" applyFont="1" applyFill="1" applyBorder="1" applyAlignment="1">
      <alignment horizontal="center" vertical="center"/>
    </xf>
    <xf numFmtId="3" fontId="0" fillId="11" borderId="1" xfId="0" applyNumberFormat="1" applyFont="1" applyFill="1" applyBorder="1" applyAlignment="1">
      <alignment horizontal="center" vertical="center"/>
    </xf>
    <xf numFmtId="0" fontId="3" fillId="4" borderId="0" xfId="0" applyFont="1" applyFill="1" applyAlignment="1">
      <alignment horizontal="center" vertical="center"/>
    </xf>
    <xf numFmtId="0" fontId="3" fillId="4" borderId="0" xfId="0" applyFont="1" applyFill="1" applyBorder="1" applyAlignment="1">
      <alignment horizontal="center"/>
    </xf>
  </cellXfs>
  <cellStyles count="1">
    <cellStyle name="Normal" xfId="0" builtinId="0"/>
  </cellStyles>
  <dxfs count="100">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2024.xlsx]Made vs Sales!PivotTable1</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Month Wise Sales(All</a:t>
            </a:r>
            <a:r>
              <a:rPr lang="en-US" sz="1200" baseline="0"/>
              <a:t> </a:t>
            </a:r>
            <a:r>
              <a:rPr lang="en-US" sz="1200" b="1" i="0" u="none" strike="noStrike" baseline="0">
                <a:effectLst/>
              </a:rPr>
              <a:t>Car Manufacturers)</a:t>
            </a:r>
            <a:endParaRPr lang="en-US" sz="1200"/>
          </a:p>
        </c:rich>
      </c:tx>
      <c:layout>
        <c:manualLayout>
          <c:xMode val="edge"/>
          <c:yMode val="edge"/>
          <c:x val="0.1341034103410341"/>
          <c:y val="0.11432307985723238"/>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7255702463463E-3"/>
              <c:y val="0.18844444444444444"/>
            </c:manualLayout>
          </c:layout>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317671073903586E-3"/>
              <c:y val="0.2808888888888889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3777777777777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2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545114049269052E-3"/>
              <c:y val="8.177777777777778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090228098538104E-3"/>
              <c:y val="0.14577777777777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317671073903586E-3"/>
              <c:y val="0.544000000000000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386278512317263E-2"/>
              <c:y val="0.2915555555555555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498411176222157E-17"/>
              <c:y val="0.2417777777777777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090228098538104E-3"/>
              <c:y val="0.1848888888888888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49333333333333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7255702463463E-3"/>
              <c:y val="0.18844444444444444"/>
            </c:manualLayout>
          </c:layout>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317671073903586E-3"/>
              <c:y val="0.2808888888888889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3777777777777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2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545114049269052E-3"/>
              <c:y val="8.177777777777778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090228098538104E-3"/>
              <c:y val="0.14577777777777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317671073903586E-3"/>
              <c:y val="0.544000000000000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386278512317263E-2"/>
              <c:y val="0.2915555555555555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498411176222157E-17"/>
              <c:y val="0.2417777777777777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090228098538104E-3"/>
              <c:y val="0.1848888888888888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49333333333333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7255702463463E-3"/>
              <c:y val="0.18844444444444444"/>
            </c:manualLayout>
          </c:layout>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317671073903586E-3"/>
              <c:y val="0.2808888888888889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3777777777777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2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545114049269052E-3"/>
              <c:y val="8.177777777777778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090228098538104E-3"/>
              <c:y val="0.14577777777777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317671073903586E-3"/>
              <c:y val="0.544000000000000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386278512317263E-2"/>
              <c:y val="0.2915555555555555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498411176222157E-17"/>
              <c:y val="0.2417777777777777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090228098538104E-3"/>
              <c:y val="0.1848888888888888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49333333333333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0"/>
              <c:y val="6.349206349206348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2.3028209556706968E-3"/>
              <c:y val="0.1150793650793650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layout>
            <c:manualLayout>
              <c:x val="0"/>
              <c:y val="3.571428571428571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layout>
            <c:manualLayout>
              <c:x val="-4.6056419113413936E-3"/>
              <c:y val="0.10317460317460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8.4435792965106686E-17"/>
              <c:y val="2.380952380952373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8.4435792965106686E-17"/>
              <c:y val="8.730158730158729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layout>
            <c:manualLayout>
              <c:x val="6.9084628670120895E-3"/>
              <c:y val="8.730158730158729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layout>
            <c:manualLayout>
              <c:x val="-6.9084628670120895E-3"/>
              <c:y val="0.1150793650793650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layout>
            <c:manualLayout>
              <c:x val="-2.3028209556707389E-3"/>
              <c:y val="2.380952380952380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layout>
            <c:manualLayout>
              <c:x val="-4.6056419113413936E-3"/>
              <c:y val="0.1428571428571428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layout>
            <c:manualLayout>
              <c:x val="-2.3028209556707809E-3"/>
              <c:y val="8.333333333333330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layout>
            <c:manualLayout>
              <c:x val="-2.3028209556706968E-3"/>
              <c:y val="3.571428571428571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layout>
            <c:manualLayout>
              <c:x val="0"/>
              <c:y val="7.142857142857142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layout>
            <c:manualLayout>
              <c:x val="-4.2217896482553343E-17"/>
              <c:y val="0.1468253968253968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layout>
            <c:manualLayout>
              <c:x val="-2.3028209556706968E-3"/>
              <c:y val="8.33333333333333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layout>
            <c:manualLayout>
              <c:x val="6.9084628670120895E-3"/>
              <c:y val="9.523809523809516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layout>
            <c:manualLayout>
              <c:x val="-2.3028209556707389E-3"/>
              <c:y val="3.968253968253961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217896482553343E-17"/>
              <c:y val="7.936507936507936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28209556706968E-3"/>
              <c:y val="4.761904761904761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142857142857142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217896482553343E-17"/>
              <c:y val="1.98412698412698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084628670120895E-3"/>
              <c:y val="0.1031746031746031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'Made vs Sales'!$B$3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Sales'!$B$4:$B$5</c:f>
              <c:numCache>
                <c:formatCode>General</c:formatCode>
                <c:ptCount val="1"/>
                <c:pt idx="0">
                  <c:v>396</c:v>
                </c:pt>
              </c:numCache>
            </c:numRef>
          </c:val>
          <c:extLst>
            <c:ext xmlns:c16="http://schemas.microsoft.com/office/drawing/2014/chart" uri="{C3380CC4-5D6E-409C-BE32-E72D297353CC}">
              <c16:uniqueId val="{00000001-AD01-4D9D-96C5-F6694351FF5E}"/>
            </c:ext>
          </c:extLst>
        </c:ser>
        <c:ser>
          <c:idx val="1"/>
          <c:order val="1"/>
          <c:tx>
            <c:strRef>
              <c:f>'Made vs Sales'!$C$3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Sales'!$C$4:$C$5</c:f>
              <c:numCache>
                <c:formatCode>General</c:formatCode>
                <c:ptCount val="1"/>
                <c:pt idx="0">
                  <c:v>3</c:v>
                </c:pt>
              </c:numCache>
            </c:numRef>
          </c:val>
          <c:extLst>
            <c:ext xmlns:c16="http://schemas.microsoft.com/office/drawing/2014/chart" uri="{C3380CC4-5D6E-409C-BE32-E72D297353CC}">
              <c16:uniqueId val="{00000002-AD01-4D9D-96C5-F6694351FF5E}"/>
            </c:ext>
          </c:extLst>
        </c:ser>
        <c:ser>
          <c:idx val="2"/>
          <c:order val="2"/>
          <c:tx>
            <c:strRef>
              <c:f>'Made vs Sales'!$D$3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Sales'!$D$4:$D$5</c:f>
              <c:numCache>
                <c:formatCode>General</c:formatCode>
                <c:ptCount val="1"/>
                <c:pt idx="0">
                  <c:v>425</c:v>
                </c:pt>
              </c:numCache>
            </c:numRef>
          </c:val>
          <c:extLst>
            <c:ext xmlns:c16="http://schemas.microsoft.com/office/drawing/2014/chart" uri="{C3380CC4-5D6E-409C-BE32-E72D297353CC}">
              <c16:uniqueId val="{00000004-AD01-4D9D-96C5-F6694351FF5E}"/>
            </c:ext>
          </c:extLst>
        </c:ser>
        <c:ser>
          <c:idx val="3"/>
          <c:order val="3"/>
          <c:tx>
            <c:strRef>
              <c:f>'Made vs Sales'!$E$3</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5-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Sales'!$E$4:$E$5</c:f>
              <c:numCache>
                <c:formatCode>General</c:formatCode>
                <c:ptCount val="1"/>
                <c:pt idx="0">
                  <c:v>377</c:v>
                </c:pt>
              </c:numCache>
            </c:numRef>
          </c:val>
          <c:extLst>
            <c:ext xmlns:c16="http://schemas.microsoft.com/office/drawing/2014/chart" uri="{C3380CC4-5D6E-409C-BE32-E72D297353CC}">
              <c16:uniqueId val="{00000006-AD01-4D9D-96C5-F6694351FF5E}"/>
            </c:ext>
          </c:extLst>
        </c:ser>
        <c:ser>
          <c:idx val="4"/>
          <c:order val="4"/>
          <c:tx>
            <c:strRef>
              <c:f>'Made vs Sales'!$F$3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7-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Sales'!$F$4:$F$5</c:f>
              <c:numCache>
                <c:formatCode>General</c:formatCode>
                <c:ptCount val="1"/>
                <c:pt idx="0">
                  <c:v>344</c:v>
                </c:pt>
              </c:numCache>
            </c:numRef>
          </c:val>
          <c:extLst>
            <c:ext xmlns:c16="http://schemas.microsoft.com/office/drawing/2014/chart" uri="{C3380CC4-5D6E-409C-BE32-E72D297353CC}">
              <c16:uniqueId val="{00000008-AD01-4D9D-96C5-F6694351FF5E}"/>
            </c:ext>
          </c:extLst>
        </c:ser>
        <c:ser>
          <c:idx val="5"/>
          <c:order val="5"/>
          <c:tx>
            <c:strRef>
              <c:f>'Made vs Sales'!$G$3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Sales'!$G$4:$G$5</c:f>
              <c:numCache>
                <c:formatCode>General</c:formatCode>
                <c:ptCount val="1"/>
                <c:pt idx="0">
                  <c:v>281</c:v>
                </c:pt>
              </c:numCache>
            </c:numRef>
          </c:val>
          <c:extLst>
            <c:ext xmlns:c16="http://schemas.microsoft.com/office/drawing/2014/chart" uri="{C3380CC4-5D6E-409C-BE32-E72D297353CC}">
              <c16:uniqueId val="{0000000A-AD01-4D9D-96C5-F6694351FF5E}"/>
            </c:ext>
          </c:extLst>
        </c:ser>
        <c:ser>
          <c:idx val="6"/>
          <c:order val="6"/>
          <c:tx>
            <c:strRef>
              <c:f>'Made vs Sales'!$H$3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B-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Sales'!$H$4:$H$5</c:f>
              <c:numCache>
                <c:formatCode>General</c:formatCode>
                <c:ptCount val="1"/>
                <c:pt idx="0">
                  <c:v>276</c:v>
                </c:pt>
              </c:numCache>
            </c:numRef>
          </c:val>
          <c:extLst>
            <c:ext xmlns:c16="http://schemas.microsoft.com/office/drawing/2014/chart" uri="{C3380CC4-5D6E-409C-BE32-E72D297353CC}">
              <c16:uniqueId val="{0000000C-AD01-4D9D-96C5-F6694351FF5E}"/>
            </c:ext>
          </c:extLst>
        </c:ser>
        <c:ser>
          <c:idx val="7"/>
          <c:order val="7"/>
          <c:tx>
            <c:strRef>
              <c:f>'Made vs Sales'!$I$3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Sales'!$I$4:$I$5</c:f>
              <c:numCache>
                <c:formatCode>General</c:formatCode>
                <c:ptCount val="1"/>
                <c:pt idx="0">
                  <c:v>340</c:v>
                </c:pt>
              </c:numCache>
            </c:numRef>
          </c:val>
          <c:extLst>
            <c:ext xmlns:c16="http://schemas.microsoft.com/office/drawing/2014/chart" uri="{C3380CC4-5D6E-409C-BE32-E72D297353CC}">
              <c16:uniqueId val="{0000000E-AD01-4D9D-96C5-F6694351FF5E}"/>
            </c:ext>
          </c:extLst>
        </c:ser>
        <c:ser>
          <c:idx val="8"/>
          <c:order val="8"/>
          <c:tx>
            <c:strRef>
              <c:f>'Made vs Sales'!$J$3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Sales'!$J$4:$J$5</c:f>
              <c:numCache>
                <c:formatCode>General</c:formatCode>
                <c:ptCount val="1"/>
                <c:pt idx="0">
                  <c:v>365</c:v>
                </c:pt>
              </c:numCache>
            </c:numRef>
          </c:val>
          <c:extLst>
            <c:ext xmlns:c16="http://schemas.microsoft.com/office/drawing/2014/chart" uri="{C3380CC4-5D6E-409C-BE32-E72D297353CC}">
              <c16:uniqueId val="{00000010-AD01-4D9D-96C5-F6694351FF5E}"/>
            </c:ext>
          </c:extLst>
        </c:ser>
        <c:ser>
          <c:idx val="9"/>
          <c:order val="9"/>
          <c:tx>
            <c:strRef>
              <c:f>'Made vs Sales'!$K$3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Sales'!$K$4:$K$5</c:f>
              <c:numCache>
                <c:formatCode>General</c:formatCode>
                <c:ptCount val="1"/>
                <c:pt idx="0">
                  <c:v>424</c:v>
                </c:pt>
              </c:numCache>
            </c:numRef>
          </c:val>
          <c:extLst>
            <c:ext xmlns:c16="http://schemas.microsoft.com/office/drawing/2014/chart" uri="{C3380CC4-5D6E-409C-BE32-E72D297353CC}">
              <c16:uniqueId val="{00000012-AD01-4D9D-96C5-F6694351FF5E}"/>
            </c:ext>
          </c:extLst>
        </c:ser>
        <c:ser>
          <c:idx val="10"/>
          <c:order val="10"/>
          <c:tx>
            <c:strRef>
              <c:f>'Made vs Sales'!$L$3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3-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Sales'!$L$4:$L$5</c:f>
              <c:numCache>
                <c:formatCode>General</c:formatCode>
                <c:ptCount val="1"/>
                <c:pt idx="0">
                  <c:v>361</c:v>
                </c:pt>
              </c:numCache>
            </c:numRef>
          </c:val>
          <c:extLst>
            <c:ext xmlns:c16="http://schemas.microsoft.com/office/drawing/2014/chart" uri="{C3380CC4-5D6E-409C-BE32-E72D297353CC}">
              <c16:uniqueId val="{00000014-AD01-4D9D-96C5-F6694351FF5E}"/>
            </c:ext>
          </c:extLst>
        </c:ser>
        <c:ser>
          <c:idx val="11"/>
          <c:order val="11"/>
          <c:tx>
            <c:strRef>
              <c:f>'Made vs Sales'!$M$3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AD01-4D9D-96C5-F6694351F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Sales'!$M$4:$M$5</c:f>
              <c:numCache>
                <c:formatCode>General</c:formatCode>
                <c:ptCount val="1"/>
                <c:pt idx="0">
                  <c:v>286</c:v>
                </c:pt>
              </c:numCache>
            </c:numRef>
          </c:val>
          <c:extLst>
            <c:ext xmlns:c16="http://schemas.microsoft.com/office/drawing/2014/chart" uri="{C3380CC4-5D6E-409C-BE32-E72D297353CC}">
              <c16:uniqueId val="{00000016-AD01-4D9D-96C5-F6694351FF5E}"/>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high"/>
        <c:spPr>
          <a:solidFill>
            <a:schemeClr val="lt1">
              <a:lumMod val="85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73981170143635666"/>
          <c:y val="0.30033027121609801"/>
          <c:w val="0.2422107096287392"/>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2024.xlsx]Model vs Sales !PivotTable1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Month Wise Sales (Car Model)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2748E-3"/>
              <c:y val="0.339522546419098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769230769230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322E-3"/>
              <c:y val="0.141467727674624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738E-3"/>
              <c:y val="0.2051282051282050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6592007923608E-17"/>
              <c:y val="0.169761273209549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5493E-3"/>
              <c:y val="0.1096374889478337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6.71971706454465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6100795755968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182E-3"/>
              <c:y val="0.2334217506631299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93184015847216E-17"/>
              <c:y val="0.4668435013262599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0.19451812555260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vs Sales '!$B$3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C-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'!$B$4:$B$5</c:f>
              <c:numCache>
                <c:formatCode>General</c:formatCode>
                <c:ptCount val="1"/>
                <c:pt idx="0">
                  <c:v>966</c:v>
                </c:pt>
              </c:numCache>
            </c:numRef>
          </c:val>
          <c:extLst>
            <c:ext xmlns:c16="http://schemas.microsoft.com/office/drawing/2014/chart" uri="{C3380CC4-5D6E-409C-BE32-E72D297353CC}">
              <c16:uniqueId val="{00000000-0D61-446D-890A-BF3B02BFC5F9}"/>
            </c:ext>
          </c:extLst>
        </c:ser>
        <c:ser>
          <c:idx val="1"/>
          <c:order val="1"/>
          <c:tx>
            <c:strRef>
              <c:f>'Model vs Sales '!$C$3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'!$C$4:$C$5</c:f>
              <c:numCache>
                <c:formatCode>General</c:formatCode>
                <c:ptCount val="1"/>
                <c:pt idx="0">
                  <c:v>1</c:v>
                </c:pt>
              </c:numCache>
            </c:numRef>
          </c:val>
          <c:extLst>
            <c:ext xmlns:c16="http://schemas.microsoft.com/office/drawing/2014/chart" uri="{C3380CC4-5D6E-409C-BE32-E72D297353CC}">
              <c16:uniqueId val="{00000001-0D61-446D-890A-BF3B02BFC5F9}"/>
            </c:ext>
          </c:extLst>
        </c:ser>
        <c:ser>
          <c:idx val="2"/>
          <c:order val="2"/>
          <c:tx>
            <c:strRef>
              <c:f>'Model vs Sales '!$D$3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'!$D$4:$D$5</c:f>
              <c:numCache>
                <c:formatCode>General</c:formatCode>
                <c:ptCount val="1"/>
                <c:pt idx="0">
                  <c:v>1274</c:v>
                </c:pt>
              </c:numCache>
            </c:numRef>
          </c:val>
          <c:extLst>
            <c:ext xmlns:c16="http://schemas.microsoft.com/office/drawing/2014/chart" uri="{C3380CC4-5D6E-409C-BE32-E72D297353CC}">
              <c16:uniqueId val="{00000002-0D61-446D-890A-BF3B02BFC5F9}"/>
            </c:ext>
          </c:extLst>
        </c:ser>
        <c:ser>
          <c:idx val="3"/>
          <c:order val="3"/>
          <c:tx>
            <c:strRef>
              <c:f>'Model vs Sales '!$E$3</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E-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'!$E$4:$E$5</c:f>
              <c:numCache>
                <c:formatCode>General</c:formatCode>
                <c:ptCount val="1"/>
                <c:pt idx="0">
                  <c:v>1019</c:v>
                </c:pt>
              </c:numCache>
            </c:numRef>
          </c:val>
          <c:extLst>
            <c:ext xmlns:c16="http://schemas.microsoft.com/office/drawing/2014/chart" uri="{C3380CC4-5D6E-409C-BE32-E72D297353CC}">
              <c16:uniqueId val="{00000003-0D61-446D-890A-BF3B02BFC5F9}"/>
            </c:ext>
          </c:extLst>
        </c:ser>
        <c:ser>
          <c:idx val="4"/>
          <c:order val="4"/>
          <c:tx>
            <c:strRef>
              <c:f>'Model vs Sales '!$F$3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'!$F$4:$F$5</c:f>
              <c:numCache>
                <c:formatCode>General</c:formatCode>
                <c:ptCount val="1"/>
                <c:pt idx="0">
                  <c:v>991</c:v>
                </c:pt>
              </c:numCache>
            </c:numRef>
          </c:val>
          <c:extLst>
            <c:ext xmlns:c16="http://schemas.microsoft.com/office/drawing/2014/chart" uri="{C3380CC4-5D6E-409C-BE32-E72D297353CC}">
              <c16:uniqueId val="{00000004-0D61-446D-890A-BF3B02BFC5F9}"/>
            </c:ext>
          </c:extLst>
        </c:ser>
        <c:ser>
          <c:idx val="5"/>
          <c:order val="5"/>
          <c:tx>
            <c:strRef>
              <c:f>'Model vs Sales '!$G$3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0-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'!$G$4:$G$5</c:f>
              <c:numCache>
                <c:formatCode>General</c:formatCode>
                <c:ptCount val="1"/>
                <c:pt idx="0">
                  <c:v>938</c:v>
                </c:pt>
              </c:numCache>
            </c:numRef>
          </c:val>
          <c:extLst>
            <c:ext xmlns:c16="http://schemas.microsoft.com/office/drawing/2014/chart" uri="{C3380CC4-5D6E-409C-BE32-E72D297353CC}">
              <c16:uniqueId val="{00000005-0D61-446D-890A-BF3B02BFC5F9}"/>
            </c:ext>
          </c:extLst>
        </c:ser>
        <c:ser>
          <c:idx val="6"/>
          <c:order val="6"/>
          <c:tx>
            <c:strRef>
              <c:f>'Model vs Sales '!$H$3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'!$H$4:$H$5</c:f>
              <c:numCache>
                <c:formatCode>General</c:formatCode>
                <c:ptCount val="1"/>
                <c:pt idx="0">
                  <c:v>929</c:v>
                </c:pt>
              </c:numCache>
            </c:numRef>
          </c:val>
          <c:extLst>
            <c:ext xmlns:c16="http://schemas.microsoft.com/office/drawing/2014/chart" uri="{C3380CC4-5D6E-409C-BE32-E72D297353CC}">
              <c16:uniqueId val="{00000006-0D61-446D-890A-BF3B02BFC5F9}"/>
            </c:ext>
          </c:extLst>
        </c:ser>
        <c:ser>
          <c:idx val="7"/>
          <c:order val="7"/>
          <c:tx>
            <c:strRef>
              <c:f>'Model vs Sales '!$I$3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2-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'!$I$4:$I$5</c:f>
              <c:numCache>
                <c:formatCode>General</c:formatCode>
                <c:ptCount val="1"/>
                <c:pt idx="0">
                  <c:v>937</c:v>
                </c:pt>
              </c:numCache>
            </c:numRef>
          </c:val>
          <c:extLst>
            <c:ext xmlns:c16="http://schemas.microsoft.com/office/drawing/2014/chart" uri="{C3380CC4-5D6E-409C-BE32-E72D297353CC}">
              <c16:uniqueId val="{00000007-0D61-446D-890A-BF3B02BFC5F9}"/>
            </c:ext>
          </c:extLst>
        </c:ser>
        <c:ser>
          <c:idx val="8"/>
          <c:order val="8"/>
          <c:tx>
            <c:strRef>
              <c:f>'Model vs Sales '!$J$3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3-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'!$J$4:$J$5</c:f>
              <c:numCache>
                <c:formatCode>General</c:formatCode>
                <c:ptCount val="1"/>
                <c:pt idx="0">
                  <c:v>760</c:v>
                </c:pt>
              </c:numCache>
            </c:numRef>
          </c:val>
          <c:extLst>
            <c:ext xmlns:c16="http://schemas.microsoft.com/office/drawing/2014/chart" uri="{C3380CC4-5D6E-409C-BE32-E72D297353CC}">
              <c16:uniqueId val="{00000008-0D61-446D-890A-BF3B02BFC5F9}"/>
            </c:ext>
          </c:extLst>
        </c:ser>
        <c:ser>
          <c:idx val="9"/>
          <c:order val="9"/>
          <c:tx>
            <c:strRef>
              <c:f>'Model vs Sales '!$K$3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4-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'!$K$4:$K$5</c:f>
              <c:numCache>
                <c:formatCode>General</c:formatCode>
                <c:ptCount val="1"/>
                <c:pt idx="0">
                  <c:v>767</c:v>
                </c:pt>
              </c:numCache>
            </c:numRef>
          </c:val>
          <c:extLst>
            <c:ext xmlns:c16="http://schemas.microsoft.com/office/drawing/2014/chart" uri="{C3380CC4-5D6E-409C-BE32-E72D297353CC}">
              <c16:uniqueId val="{00000009-0D61-446D-890A-BF3B02BFC5F9}"/>
            </c:ext>
          </c:extLst>
        </c:ser>
        <c:ser>
          <c:idx val="10"/>
          <c:order val="10"/>
          <c:tx>
            <c:strRef>
              <c:f>'Model vs Sales '!$L$3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'!$L$4:$L$5</c:f>
              <c:numCache>
                <c:formatCode>General</c:formatCode>
                <c:ptCount val="1"/>
                <c:pt idx="0">
                  <c:v>548</c:v>
                </c:pt>
              </c:numCache>
            </c:numRef>
          </c:val>
          <c:extLst>
            <c:ext xmlns:c16="http://schemas.microsoft.com/office/drawing/2014/chart" uri="{C3380CC4-5D6E-409C-BE32-E72D297353CC}">
              <c16:uniqueId val="{0000000A-0D61-446D-890A-BF3B02BFC5F9}"/>
            </c:ext>
          </c:extLst>
        </c:ser>
        <c:ser>
          <c:idx val="11"/>
          <c:order val="11"/>
          <c:tx>
            <c:strRef>
              <c:f>'Model vs Sales '!$M$3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6-0D61-446D-890A-BF3B02BFC5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'!$M$4:$M$5</c:f>
              <c:numCache>
                <c:formatCode>General</c:formatCode>
                <c:ptCount val="1"/>
                <c:pt idx="0">
                  <c:v>700</c:v>
                </c:pt>
              </c:numCache>
            </c:numRef>
          </c:val>
          <c:extLst>
            <c:ext xmlns:c16="http://schemas.microsoft.com/office/drawing/2014/chart" uri="{C3380CC4-5D6E-409C-BE32-E72D297353CC}">
              <c16:uniqueId val="{0000000B-0D61-446D-890A-BF3B02BFC5F9}"/>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74108457578181819"/>
          <c:y val="0.30033027121609801"/>
          <c:w val="0.24093782569081182"/>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2024.xlsx]Segment vs Sales !PivotTable1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Month Wise Sales (Car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vs Sales '!$B$3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C-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'!$B$4:$B$5</c:f>
              <c:numCache>
                <c:formatCode>General</c:formatCode>
                <c:ptCount val="1"/>
                <c:pt idx="0">
                  <c:v>131344</c:v>
                </c:pt>
              </c:numCache>
            </c:numRef>
          </c:val>
          <c:extLst>
            <c:ext xmlns:c16="http://schemas.microsoft.com/office/drawing/2014/chart" uri="{C3380CC4-5D6E-409C-BE32-E72D297353CC}">
              <c16:uniqueId val="{00000000-4DDD-4975-B650-B3AA40C70422}"/>
            </c:ext>
          </c:extLst>
        </c:ser>
        <c:ser>
          <c:idx val="1"/>
          <c:order val="1"/>
          <c:tx>
            <c:strRef>
              <c:f>'Segment vs Sales '!$C$3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'!$C$4:$C$5</c:f>
              <c:numCache>
                <c:formatCode>General</c:formatCode>
                <c:ptCount val="1"/>
                <c:pt idx="0">
                  <c:v>17</c:v>
                </c:pt>
              </c:numCache>
            </c:numRef>
          </c:val>
          <c:extLst>
            <c:ext xmlns:c16="http://schemas.microsoft.com/office/drawing/2014/chart" uri="{C3380CC4-5D6E-409C-BE32-E72D297353CC}">
              <c16:uniqueId val="{00000001-4DDD-4975-B650-B3AA40C70422}"/>
            </c:ext>
          </c:extLst>
        </c:ser>
        <c:ser>
          <c:idx val="2"/>
          <c:order val="2"/>
          <c:tx>
            <c:strRef>
              <c:f>'Segment vs Sales '!$D$3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'!$D$4:$D$5</c:f>
              <c:numCache>
                <c:formatCode>General</c:formatCode>
                <c:ptCount val="1"/>
                <c:pt idx="0">
                  <c:v>117679</c:v>
                </c:pt>
              </c:numCache>
            </c:numRef>
          </c:val>
          <c:extLst>
            <c:ext xmlns:c16="http://schemas.microsoft.com/office/drawing/2014/chart" uri="{C3380CC4-5D6E-409C-BE32-E72D297353CC}">
              <c16:uniqueId val="{00000002-4DDD-4975-B650-B3AA40C70422}"/>
            </c:ext>
          </c:extLst>
        </c:ser>
        <c:ser>
          <c:idx val="3"/>
          <c:order val="3"/>
          <c:tx>
            <c:strRef>
              <c:f>'Segment vs Sales '!$E$3</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E-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'!$E$4:$E$5</c:f>
              <c:numCache>
                <c:formatCode>General</c:formatCode>
                <c:ptCount val="1"/>
                <c:pt idx="0">
                  <c:v>118578</c:v>
                </c:pt>
              </c:numCache>
            </c:numRef>
          </c:val>
          <c:extLst>
            <c:ext xmlns:c16="http://schemas.microsoft.com/office/drawing/2014/chart" uri="{C3380CC4-5D6E-409C-BE32-E72D297353CC}">
              <c16:uniqueId val="{00000003-4DDD-4975-B650-B3AA40C70422}"/>
            </c:ext>
          </c:extLst>
        </c:ser>
        <c:ser>
          <c:idx val="4"/>
          <c:order val="4"/>
          <c:tx>
            <c:strRef>
              <c:f>'Segment vs Sales '!$F$3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'!$F$4:$F$5</c:f>
              <c:numCache>
                <c:formatCode>General</c:formatCode>
                <c:ptCount val="1"/>
                <c:pt idx="0">
                  <c:v>122168</c:v>
                </c:pt>
              </c:numCache>
            </c:numRef>
          </c:val>
          <c:extLst>
            <c:ext xmlns:c16="http://schemas.microsoft.com/office/drawing/2014/chart" uri="{C3380CC4-5D6E-409C-BE32-E72D297353CC}">
              <c16:uniqueId val="{00000004-4DDD-4975-B650-B3AA40C70422}"/>
            </c:ext>
          </c:extLst>
        </c:ser>
        <c:ser>
          <c:idx val="5"/>
          <c:order val="5"/>
          <c:tx>
            <c:strRef>
              <c:f>'Segment vs Sales '!$G$3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0-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'!$G$4:$G$5</c:f>
              <c:numCache>
                <c:formatCode>General</c:formatCode>
                <c:ptCount val="1"/>
                <c:pt idx="0">
                  <c:v>114437</c:v>
                </c:pt>
              </c:numCache>
            </c:numRef>
          </c:val>
          <c:extLst>
            <c:ext xmlns:c16="http://schemas.microsoft.com/office/drawing/2014/chart" uri="{C3380CC4-5D6E-409C-BE32-E72D297353CC}">
              <c16:uniqueId val="{00000005-4DDD-4975-B650-B3AA40C70422}"/>
            </c:ext>
          </c:extLst>
        </c:ser>
        <c:ser>
          <c:idx val="6"/>
          <c:order val="6"/>
          <c:tx>
            <c:strRef>
              <c:f>'Segment vs Sales '!$H$3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'!$H$4:$H$5</c:f>
              <c:numCache>
                <c:formatCode>General</c:formatCode>
                <c:ptCount val="1"/>
                <c:pt idx="0">
                  <c:v>115914</c:v>
                </c:pt>
              </c:numCache>
            </c:numRef>
          </c:val>
          <c:extLst>
            <c:ext xmlns:c16="http://schemas.microsoft.com/office/drawing/2014/chart" uri="{C3380CC4-5D6E-409C-BE32-E72D297353CC}">
              <c16:uniqueId val="{00000006-4DDD-4975-B650-B3AA40C70422}"/>
            </c:ext>
          </c:extLst>
        </c:ser>
        <c:ser>
          <c:idx val="7"/>
          <c:order val="7"/>
          <c:tx>
            <c:strRef>
              <c:f>'Segment vs Sales '!$I$3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2-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'!$I$4:$I$5</c:f>
              <c:numCache>
                <c:formatCode>General</c:formatCode>
                <c:ptCount val="1"/>
                <c:pt idx="0">
                  <c:v>119960</c:v>
                </c:pt>
              </c:numCache>
            </c:numRef>
          </c:val>
          <c:extLst>
            <c:ext xmlns:c16="http://schemas.microsoft.com/office/drawing/2014/chart" uri="{C3380CC4-5D6E-409C-BE32-E72D297353CC}">
              <c16:uniqueId val="{00000007-4DDD-4975-B650-B3AA40C70422}"/>
            </c:ext>
          </c:extLst>
        </c:ser>
        <c:ser>
          <c:idx val="8"/>
          <c:order val="8"/>
          <c:tx>
            <c:strRef>
              <c:f>'Segment vs Sales '!$J$3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3-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'!$J$4:$J$5</c:f>
              <c:numCache>
                <c:formatCode>General</c:formatCode>
                <c:ptCount val="1"/>
                <c:pt idx="0">
                  <c:v>115602</c:v>
                </c:pt>
              </c:numCache>
            </c:numRef>
          </c:val>
          <c:extLst>
            <c:ext xmlns:c16="http://schemas.microsoft.com/office/drawing/2014/chart" uri="{C3380CC4-5D6E-409C-BE32-E72D297353CC}">
              <c16:uniqueId val="{00000008-4DDD-4975-B650-B3AA40C70422}"/>
            </c:ext>
          </c:extLst>
        </c:ser>
        <c:ser>
          <c:idx val="9"/>
          <c:order val="9"/>
          <c:tx>
            <c:strRef>
              <c:f>'Segment vs Sales '!$K$3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4-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'!$K$4:$K$5</c:f>
              <c:numCache>
                <c:formatCode>General</c:formatCode>
                <c:ptCount val="1"/>
                <c:pt idx="0">
                  <c:v>129247</c:v>
                </c:pt>
              </c:numCache>
            </c:numRef>
          </c:val>
          <c:extLst>
            <c:ext xmlns:c16="http://schemas.microsoft.com/office/drawing/2014/chart" uri="{C3380CC4-5D6E-409C-BE32-E72D297353CC}">
              <c16:uniqueId val="{00000009-4DDD-4975-B650-B3AA40C70422}"/>
            </c:ext>
          </c:extLst>
        </c:ser>
        <c:ser>
          <c:idx val="10"/>
          <c:order val="10"/>
          <c:tx>
            <c:strRef>
              <c:f>'Segment vs Sales '!$L$3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'!$L$4:$L$5</c:f>
              <c:numCache>
                <c:formatCode>General</c:formatCode>
                <c:ptCount val="1"/>
                <c:pt idx="0">
                  <c:v>119492</c:v>
                </c:pt>
              </c:numCache>
            </c:numRef>
          </c:val>
          <c:extLst>
            <c:ext xmlns:c16="http://schemas.microsoft.com/office/drawing/2014/chart" uri="{C3380CC4-5D6E-409C-BE32-E72D297353CC}">
              <c16:uniqueId val="{0000000A-4DDD-4975-B650-B3AA40C70422}"/>
            </c:ext>
          </c:extLst>
        </c:ser>
        <c:ser>
          <c:idx val="11"/>
          <c:order val="11"/>
          <c:tx>
            <c:strRef>
              <c:f>'Segment vs Sales '!$M$3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6-4DDD-4975-B650-B3AA40C7042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'!$M$4:$M$5</c:f>
              <c:numCache>
                <c:formatCode>General</c:formatCode>
                <c:ptCount val="1"/>
                <c:pt idx="0">
                  <c:v>113485</c:v>
                </c:pt>
              </c:numCache>
            </c:numRef>
          </c:val>
          <c:extLst>
            <c:ext xmlns:c16="http://schemas.microsoft.com/office/drawing/2014/chart" uri="{C3380CC4-5D6E-409C-BE32-E72D297353CC}">
              <c16:uniqueId val="{0000000B-4DDD-4975-B650-B3AA40C70422}"/>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73980262801013152"/>
          <c:y val="0.30033027121609801"/>
          <c:w val="0.24221991328985304"/>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2024.xlsx]Bodytype vs Sales !PivotTable1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Month Wise Sales (Car Body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'Bodytype vs Sales '!$B$3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'!$B$4:$B$5</c:f>
              <c:numCache>
                <c:formatCode>General</c:formatCode>
                <c:ptCount val="1"/>
                <c:pt idx="0">
                  <c:v>191481</c:v>
                </c:pt>
              </c:numCache>
            </c:numRef>
          </c:val>
          <c:extLst>
            <c:ext xmlns:c16="http://schemas.microsoft.com/office/drawing/2014/chart" uri="{C3380CC4-5D6E-409C-BE32-E72D297353CC}">
              <c16:uniqueId val="{00000000-5EC4-4EDC-84C7-B811E8FD378C}"/>
            </c:ext>
          </c:extLst>
        </c:ser>
        <c:ser>
          <c:idx val="1"/>
          <c:order val="1"/>
          <c:tx>
            <c:strRef>
              <c:f>'Bodytype vs Sales '!$C$3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'!$C$4:$C$5</c:f>
              <c:numCache>
                <c:formatCode>General</c:formatCode>
                <c:ptCount val="1"/>
                <c:pt idx="0">
                  <c:v>45</c:v>
                </c:pt>
              </c:numCache>
            </c:numRef>
          </c:val>
          <c:extLst>
            <c:ext xmlns:c16="http://schemas.microsoft.com/office/drawing/2014/chart" uri="{C3380CC4-5D6E-409C-BE32-E72D297353CC}">
              <c16:uniqueId val="{00000001-5EC4-4EDC-84C7-B811E8FD378C}"/>
            </c:ext>
          </c:extLst>
        </c:ser>
        <c:ser>
          <c:idx val="2"/>
          <c:order val="2"/>
          <c:tx>
            <c:strRef>
              <c:f>'Bodytype vs Sales '!$D$3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C-5EC4-4EDC-84C7-B811E8FD378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'!$D$4:$D$5</c:f>
              <c:numCache>
                <c:formatCode>General</c:formatCode>
                <c:ptCount val="1"/>
                <c:pt idx="0">
                  <c:v>180770</c:v>
                </c:pt>
              </c:numCache>
            </c:numRef>
          </c:val>
          <c:extLst>
            <c:ext xmlns:c16="http://schemas.microsoft.com/office/drawing/2014/chart" uri="{C3380CC4-5D6E-409C-BE32-E72D297353CC}">
              <c16:uniqueId val="{00000002-5EC4-4EDC-84C7-B811E8FD378C}"/>
            </c:ext>
          </c:extLst>
        </c:ser>
        <c:ser>
          <c:idx val="3"/>
          <c:order val="3"/>
          <c:tx>
            <c:strRef>
              <c:f>'Bodytype vs Sales '!$E$3</c:f>
              <c:strCache>
                <c:ptCount val="1"/>
                <c:pt idx="0">
                  <c:v>Sum of April</c:v>
                </c:pt>
              </c:strCache>
            </c:strRef>
          </c:tx>
          <c:spPr>
            <a:no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'!$E$4:$E$5</c:f>
              <c:numCache>
                <c:formatCode>General</c:formatCode>
                <c:ptCount val="1"/>
                <c:pt idx="0">
                  <c:v>169727</c:v>
                </c:pt>
              </c:numCache>
            </c:numRef>
          </c:val>
          <c:extLst>
            <c:ext xmlns:c16="http://schemas.microsoft.com/office/drawing/2014/chart" uri="{C3380CC4-5D6E-409C-BE32-E72D297353CC}">
              <c16:uniqueId val="{00000003-5EC4-4EDC-84C7-B811E8FD378C}"/>
            </c:ext>
          </c:extLst>
        </c:ser>
        <c:ser>
          <c:idx val="4"/>
          <c:order val="4"/>
          <c:tx>
            <c:strRef>
              <c:f>'Bodytype vs Sales '!$F$3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5EC4-4EDC-84C7-B811E8FD378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'!$F$4:$F$5</c:f>
              <c:numCache>
                <c:formatCode>General</c:formatCode>
                <c:ptCount val="1"/>
                <c:pt idx="0">
                  <c:v>170045</c:v>
                </c:pt>
              </c:numCache>
            </c:numRef>
          </c:val>
          <c:extLst>
            <c:ext xmlns:c16="http://schemas.microsoft.com/office/drawing/2014/chart" uri="{C3380CC4-5D6E-409C-BE32-E72D297353CC}">
              <c16:uniqueId val="{00000004-5EC4-4EDC-84C7-B811E8FD378C}"/>
            </c:ext>
          </c:extLst>
        </c:ser>
        <c:ser>
          <c:idx val="5"/>
          <c:order val="5"/>
          <c:tx>
            <c:strRef>
              <c:f>'Bodytype vs Sales '!$G$3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E-5EC4-4EDC-84C7-B811E8FD378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'!$G$4:$G$5</c:f>
              <c:numCache>
                <c:formatCode>General</c:formatCode>
                <c:ptCount val="1"/>
                <c:pt idx="0">
                  <c:v>167275</c:v>
                </c:pt>
              </c:numCache>
            </c:numRef>
          </c:val>
          <c:extLst>
            <c:ext xmlns:c16="http://schemas.microsoft.com/office/drawing/2014/chart" uri="{C3380CC4-5D6E-409C-BE32-E72D297353CC}">
              <c16:uniqueId val="{00000005-5EC4-4EDC-84C7-B811E8FD378C}"/>
            </c:ext>
          </c:extLst>
        </c:ser>
        <c:ser>
          <c:idx val="6"/>
          <c:order val="6"/>
          <c:tx>
            <c:strRef>
              <c:f>'Bodytype vs Sales '!$H$3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5EC4-4EDC-84C7-B811E8FD378C}"/>
              </c:ext>
            </c:extLst>
          </c:dPt>
          <c:dLbls>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'!$H$4:$H$5</c:f>
              <c:numCache>
                <c:formatCode>General</c:formatCode>
                <c:ptCount val="1"/>
                <c:pt idx="0">
                  <c:v>174253</c:v>
                </c:pt>
              </c:numCache>
            </c:numRef>
          </c:val>
          <c:extLst>
            <c:ext xmlns:c16="http://schemas.microsoft.com/office/drawing/2014/chart" uri="{C3380CC4-5D6E-409C-BE32-E72D297353CC}">
              <c16:uniqueId val="{00000006-5EC4-4EDC-84C7-B811E8FD378C}"/>
            </c:ext>
          </c:extLst>
        </c:ser>
        <c:ser>
          <c:idx val="7"/>
          <c:order val="7"/>
          <c:tx>
            <c:strRef>
              <c:f>'Bodytype vs Sales '!$I$3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0-5EC4-4EDC-84C7-B811E8FD378C}"/>
              </c:ext>
            </c:extLst>
          </c:dPt>
          <c:dLbls>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'!$I$4:$I$5</c:f>
              <c:numCache>
                <c:formatCode>General</c:formatCode>
                <c:ptCount val="1"/>
                <c:pt idx="0">
                  <c:v>184136</c:v>
                </c:pt>
              </c:numCache>
            </c:numRef>
          </c:val>
          <c:extLst>
            <c:ext xmlns:c16="http://schemas.microsoft.com/office/drawing/2014/chart" uri="{C3380CC4-5D6E-409C-BE32-E72D297353CC}">
              <c16:uniqueId val="{00000007-5EC4-4EDC-84C7-B811E8FD378C}"/>
            </c:ext>
          </c:extLst>
        </c:ser>
        <c:ser>
          <c:idx val="8"/>
          <c:order val="8"/>
          <c:tx>
            <c:strRef>
              <c:f>'Bodytype vs Sales '!$J$3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5EC4-4EDC-84C7-B811E8FD378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'!$J$4:$J$5</c:f>
              <c:numCache>
                <c:formatCode>General</c:formatCode>
                <c:ptCount val="1"/>
                <c:pt idx="0">
                  <c:v>187248</c:v>
                </c:pt>
              </c:numCache>
            </c:numRef>
          </c:val>
          <c:extLst>
            <c:ext xmlns:c16="http://schemas.microsoft.com/office/drawing/2014/chart" uri="{C3380CC4-5D6E-409C-BE32-E72D297353CC}">
              <c16:uniqueId val="{00000008-5EC4-4EDC-84C7-B811E8FD378C}"/>
            </c:ext>
          </c:extLst>
        </c:ser>
        <c:ser>
          <c:idx val="9"/>
          <c:order val="9"/>
          <c:tx>
            <c:strRef>
              <c:f>'Bodytype vs Sales '!$K$3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2-5EC4-4EDC-84C7-B811E8FD378C}"/>
              </c:ext>
            </c:extLst>
          </c:dPt>
          <c:dLbls>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'!$K$4:$K$5</c:f>
              <c:numCache>
                <c:formatCode>General</c:formatCode>
                <c:ptCount val="1"/>
                <c:pt idx="0">
                  <c:v>208195</c:v>
                </c:pt>
              </c:numCache>
            </c:numRef>
          </c:val>
          <c:extLst>
            <c:ext xmlns:c16="http://schemas.microsoft.com/office/drawing/2014/chart" uri="{C3380CC4-5D6E-409C-BE32-E72D297353CC}">
              <c16:uniqueId val="{00000009-5EC4-4EDC-84C7-B811E8FD378C}"/>
            </c:ext>
          </c:extLst>
        </c:ser>
        <c:ser>
          <c:idx val="10"/>
          <c:order val="10"/>
          <c:tx>
            <c:strRef>
              <c:f>'Bodytype vs Sales '!$L$3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3-5EC4-4EDC-84C7-B811E8FD378C}"/>
              </c:ext>
            </c:extLst>
          </c:dPt>
          <c:dLbls>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'!$L$4:$L$5</c:f>
              <c:numCache>
                <c:formatCode>General</c:formatCode>
                <c:ptCount val="1"/>
                <c:pt idx="0">
                  <c:v>183433</c:v>
                </c:pt>
              </c:numCache>
            </c:numRef>
          </c:val>
          <c:extLst>
            <c:ext xmlns:c16="http://schemas.microsoft.com/office/drawing/2014/chart" uri="{C3380CC4-5D6E-409C-BE32-E72D297353CC}">
              <c16:uniqueId val="{0000000A-5EC4-4EDC-84C7-B811E8FD378C}"/>
            </c:ext>
          </c:extLst>
        </c:ser>
        <c:ser>
          <c:idx val="11"/>
          <c:order val="11"/>
          <c:tx>
            <c:strRef>
              <c:f>'Bodytype vs Sales '!$M$3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'!$M$4:$M$5</c:f>
              <c:numCache>
                <c:formatCode>General</c:formatCode>
                <c:ptCount val="1"/>
                <c:pt idx="0">
                  <c:v>163285</c:v>
                </c:pt>
              </c:numCache>
            </c:numRef>
          </c:val>
          <c:extLst>
            <c:ext xmlns:c16="http://schemas.microsoft.com/office/drawing/2014/chart" uri="{C3380CC4-5D6E-409C-BE32-E72D297353CC}">
              <c16:uniqueId val="{0000000B-5EC4-4EDC-84C7-B811E8FD378C}"/>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69987034334361153"/>
          <c:y val="0.31023128297081676"/>
          <c:w val="0.29726687304732929"/>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3 Car Manufacturers Comparison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'Car Manufacturers(Sales Volume)'!$B$41</c:f>
              <c:strCache>
                <c:ptCount val="1"/>
                <c:pt idx="0">
                  <c:v>Maruti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Manufacturers(Sales Volume)'!$A$42:$A$53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Manufacturers(Sales Volume)'!$B$42:$B$53</c:f>
              <c:numCache>
                <c:formatCode>General</c:formatCode>
                <c:ptCount val="12"/>
                <c:pt idx="0">
                  <c:v>166802</c:v>
                </c:pt>
                <c:pt idx="1">
                  <c:v>17</c:v>
                </c:pt>
                <c:pt idx="2">
                  <c:v>152718</c:v>
                </c:pt>
                <c:pt idx="3">
                  <c:v>137952</c:v>
                </c:pt>
                <c:pt idx="4">
                  <c:v>144002</c:v>
                </c:pt>
                <c:pt idx="5">
                  <c:v>137160</c:v>
                </c:pt>
                <c:pt idx="6">
                  <c:v>137463</c:v>
                </c:pt>
                <c:pt idx="7">
                  <c:v>143075</c:v>
                </c:pt>
                <c:pt idx="8">
                  <c:v>144962</c:v>
                </c:pt>
                <c:pt idx="9">
                  <c:v>159591</c:v>
                </c:pt>
                <c:pt idx="10">
                  <c:v>141312</c:v>
                </c:pt>
                <c:pt idx="11">
                  <c:v>130115</c:v>
                </c:pt>
              </c:numCache>
            </c:numRef>
          </c:val>
          <c:extLst>
            <c:ext xmlns:c16="http://schemas.microsoft.com/office/drawing/2014/chart" uri="{C3380CC4-5D6E-409C-BE32-E72D297353CC}">
              <c16:uniqueId val="{00000000-32CD-4696-BEAF-2EBF40CACB81}"/>
            </c:ext>
          </c:extLst>
        </c:ser>
        <c:ser>
          <c:idx val="1"/>
          <c:order val="1"/>
          <c:tx>
            <c:strRef>
              <c:f>'Car Manufacturers(Sales Volume)'!$C$41</c:f>
              <c:strCache>
                <c:ptCount val="1"/>
                <c:pt idx="0">
                  <c:v>Hyundai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Manufacturers(Sales Volume)'!$A$42:$A$53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Manufacturers(Sales Volume)'!$C$42:$C$53</c:f>
              <c:numCache>
                <c:formatCode>General</c:formatCode>
                <c:ptCount val="12"/>
                <c:pt idx="0">
                  <c:v>57115</c:v>
                </c:pt>
                <c:pt idx="1">
                  <c:v>11</c:v>
                </c:pt>
                <c:pt idx="2">
                  <c:v>53001</c:v>
                </c:pt>
                <c:pt idx="3">
                  <c:v>50901</c:v>
                </c:pt>
                <c:pt idx="4">
                  <c:v>49151</c:v>
                </c:pt>
                <c:pt idx="5">
                  <c:v>50103</c:v>
                </c:pt>
                <c:pt idx="6">
                  <c:v>43013</c:v>
                </c:pt>
                <c:pt idx="7">
                  <c:v>49525</c:v>
                </c:pt>
                <c:pt idx="8">
                  <c:v>51101</c:v>
                </c:pt>
                <c:pt idx="9">
                  <c:v>55568</c:v>
                </c:pt>
                <c:pt idx="10">
                  <c:v>48246</c:v>
                </c:pt>
                <c:pt idx="11">
                  <c:v>42208</c:v>
                </c:pt>
              </c:numCache>
            </c:numRef>
          </c:val>
          <c:extLst>
            <c:ext xmlns:c16="http://schemas.microsoft.com/office/drawing/2014/chart" uri="{C3380CC4-5D6E-409C-BE32-E72D297353CC}">
              <c16:uniqueId val="{00000001-32CD-4696-BEAF-2EBF40CACB81}"/>
            </c:ext>
          </c:extLst>
        </c:ser>
        <c:ser>
          <c:idx val="2"/>
          <c:order val="2"/>
          <c:tx>
            <c:strRef>
              <c:f>'Car Manufacturers(Sales Volume)'!$D$41</c:f>
              <c:strCache>
                <c:ptCount val="1"/>
                <c:pt idx="0">
                  <c:v>Mahindra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Manufacturers(Sales Volume)'!$A$42:$A$53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Manufacturers(Sales Volume)'!$D$42:$D$53</c:f>
              <c:numCache>
                <c:formatCode>General</c:formatCode>
                <c:ptCount val="12"/>
                <c:pt idx="0">
                  <c:v>43068</c:v>
                </c:pt>
                <c:pt idx="1">
                  <c:v>7</c:v>
                </c:pt>
                <c:pt idx="2">
                  <c:v>40631</c:v>
                </c:pt>
                <c:pt idx="3">
                  <c:v>41008</c:v>
                </c:pt>
                <c:pt idx="4">
                  <c:v>43218</c:v>
                </c:pt>
                <c:pt idx="5">
                  <c:v>40022</c:v>
                </c:pt>
                <c:pt idx="6">
                  <c:v>41623</c:v>
                </c:pt>
                <c:pt idx="7">
                  <c:v>43277</c:v>
                </c:pt>
                <c:pt idx="8">
                  <c:v>51062</c:v>
                </c:pt>
                <c:pt idx="9">
                  <c:v>54504</c:v>
                </c:pt>
                <c:pt idx="10">
                  <c:v>46222</c:v>
                </c:pt>
                <c:pt idx="11">
                  <c:v>41424</c:v>
                </c:pt>
              </c:numCache>
            </c:numRef>
          </c:val>
          <c:extLst>
            <c:ext xmlns:c16="http://schemas.microsoft.com/office/drawing/2014/chart" uri="{C3380CC4-5D6E-409C-BE32-E72D297353CC}">
              <c16:uniqueId val="{00000002-32CD-4696-BEAF-2EBF40CACB81}"/>
            </c:ext>
          </c:extLst>
        </c:ser>
        <c:dLbls>
          <c:dLblPos val="ctr"/>
          <c:showLegendKey val="0"/>
          <c:showVal val="1"/>
          <c:showCatName val="0"/>
          <c:showSerName val="0"/>
          <c:showPercent val="0"/>
          <c:showBubbleSize val="0"/>
        </c:dLbls>
        <c:gapWidth val="150"/>
        <c:overlap val="100"/>
        <c:axId val="725699999"/>
        <c:axId val="725694175"/>
      </c:barChart>
      <c:catAx>
        <c:axId val="725699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5694175"/>
        <c:crosses val="autoZero"/>
        <c:auto val="1"/>
        <c:lblAlgn val="ctr"/>
        <c:lblOffset val="100"/>
        <c:noMultiLvlLbl val="0"/>
      </c:catAx>
      <c:valAx>
        <c:axId val="72569417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2569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2024.xlsx]Model vs Sales !PivotTable1</c:name>
    <c:fmtId val="11"/>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u="none" strike="noStrike" baseline="0">
                <a:effectLst/>
              </a:rPr>
              <a:t>Month Wise Sales (All Car Models) </a:t>
            </a:r>
            <a:endParaRPr lang="en-US" sz="12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2748E-3"/>
              <c:y val="0.339522546419098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769230769230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322E-3"/>
              <c:y val="0.141467727674624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738E-3"/>
              <c:y val="0.2051282051282050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6592007923608E-17"/>
              <c:y val="0.169761273209549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5493E-3"/>
              <c:y val="0.1096374889478337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6.71971706454465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6100795755968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182E-3"/>
              <c:y val="0.2334217506631299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93184015847216E-17"/>
              <c:y val="0.4668435013262599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0.19451812555260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2748E-3"/>
              <c:y val="0.339522546419098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769230769230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322E-3"/>
              <c:y val="0.141467727674624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738E-3"/>
              <c:y val="0.2051282051282050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6592007923608E-17"/>
              <c:y val="0.169761273209549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5493E-3"/>
              <c:y val="0.1096374889478337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6.71971706454465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6100795755968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182E-3"/>
              <c:y val="0.2334217506631299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93184015847216E-17"/>
              <c:y val="0.4668435013262599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0.19451812555260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2748E-3"/>
              <c:y val="0.339522546419098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769230769230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322E-3"/>
              <c:y val="0.141467727674624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738E-3"/>
              <c:y val="0.2051282051282050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6592007923608E-17"/>
              <c:y val="0.169761273209549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5493E-3"/>
              <c:y val="0.1096374889478337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6.71971706454465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6100795755968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182E-3"/>
              <c:y val="0.2334217506631299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93184015847216E-17"/>
              <c:y val="0.4668435013262599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0.19451812555260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2748E-3"/>
              <c:y val="0.339522546419098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769230769230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322E-3"/>
              <c:y val="0.141467727674624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738E-3"/>
              <c:y val="0.2051282051282050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6592007923608E-17"/>
              <c:y val="0.169761273209549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5493E-3"/>
              <c:y val="0.1096374889478337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6.71971706454465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6100795755968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182E-3"/>
              <c:y val="0.2334217506631299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93184015847216E-17"/>
              <c:y val="0.4668435013262599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0.19451812555260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2748E-3"/>
              <c:y val="0.339522546419098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76923076923076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322E-3"/>
              <c:y val="0.141467727674624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6738E-3"/>
              <c:y val="0.2051282051282050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6592007923608E-17"/>
              <c:y val="0.169761273209549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618035871135493E-3"/>
              <c:y val="0.1096374889478337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6.71971706454465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6100795755968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23607174227182E-3"/>
              <c:y val="0.2334217506631299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93184015847216E-17"/>
              <c:y val="0.4668435013262599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85410761340897E-3"/>
              <c:y val="0.19451812555260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layout>
            <c:manualLayout>
              <c:x val="0"/>
              <c:y val="3.980099502487555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layout>
            <c:manualLayout>
              <c:x val="0"/>
              <c:y val="5.9701492537313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layout>
            <c:manualLayout>
              <c:x val="2.2909507445589921E-3"/>
              <c:y val="0.1194029850746268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layout>
            <c:manualLayout>
              <c:x val="0"/>
              <c:y val="5.970149253731346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layout>
            <c:manualLayout>
              <c:x val="0"/>
              <c:y val="0.115422885572139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layout>
            <c:manualLayout>
              <c:x val="6.8728522336769758E-3"/>
              <c:y val="4.776119402985074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layout>
            <c:manualLayout>
              <c:x val="2.2909507445589921E-3"/>
              <c:y val="5.17412935323383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layout>
            <c:manualLayout>
              <c:x val="2.29095074455895E-3"/>
              <c:y val="5.9701492537313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layout>
            <c:manualLayout>
              <c:x val="-8.4000556918894792E-17"/>
              <c:y val="9.552238805970149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layout>
            <c:manualLayout>
              <c:x val="-8.4000556918894792E-17"/>
              <c:y val="0.10746268656716418"/>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layout>
            <c:manualLayout>
              <c:x val="0"/>
              <c:y val="5.9701492537313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layout>
            <c:manualLayout>
              <c:x val="1.3745704467353952E-2"/>
              <c:y val="6.766169154228855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layout>
            <c:manualLayout>
              <c:x val="-8.4000556918894792E-17"/>
              <c:y val="0.115422885572139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layout>
            <c:manualLayout>
              <c:x val="-8.4000556918894792E-17"/>
              <c:y val="3.582089552238806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layout>
            <c:manualLayout>
              <c:x val="-8.4000556918894792E-17"/>
              <c:y val="5.970149253731336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layout>
            <c:manualLayout>
              <c:x val="0"/>
              <c:y val="4.776119402985081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layout>
            <c:manualLayout>
              <c:x val="-2.2909507445590341E-3"/>
              <c:y val="7.960199004975124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layout>
            <c:manualLayout>
              <c:x val="-2.2909507445589921E-3"/>
              <c:y val="8.756218905472637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layout>
            <c:manualLayout>
              <c:x val="-8.4000556918894792E-17"/>
              <c:y val="8.358208955223880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layout>
            <c:manualLayout>
              <c:x val="-4.5819014891179842E-3"/>
              <c:y val="9.552238805970149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layout>
            <c:manualLayout>
              <c:x val="-2.2909507445589921E-3"/>
              <c:y val="0.13532338308457711"/>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layout>
            <c:manualLayout>
              <c:x val="0"/>
              <c:y val="5.17412935323383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layout>
            <c:manualLayout>
              <c:x val="-8.4000556918894792E-17"/>
              <c:y val="3.184079601990049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layout>
            <c:manualLayout>
              <c:x val="-8.4000556918894792E-17"/>
              <c:y val="7.164179104477612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layout>
            <c:manualLayout>
              <c:x val="-2.2909507445589921E-3"/>
              <c:y val="6.368159203980099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layout>
            <c:manualLayout>
              <c:x val="2.29095074455895E-3"/>
              <c:y val="7.562189054726367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layout>
            <c:manualLayout>
              <c:x val="8.4000556918894792E-17"/>
              <c:y val="0.10746268656716418"/>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layout>
            <c:manualLayout>
              <c:x val="-4.5819014891179842E-3"/>
              <c:y val="7.960199004975124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layout>
            <c:manualLayout>
              <c:x val="9.1638029782359683E-3"/>
              <c:y val="5.572139303482587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layout>
            <c:manualLayout>
              <c:x val="2.29095074455895E-3"/>
              <c:y val="7.164179104477612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layout>
            <c:manualLayout>
              <c:x val="6.8728522336768917E-3"/>
              <c:y val="5.17412935323383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layout>
            <c:manualLayout>
              <c:x val="-8.4000556918894792E-17"/>
              <c:y val="2.38805970149253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layout>
            <c:manualLayout>
              <c:x val="4.5819014891179E-3"/>
              <c:y val="3.980099502487562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layout>
            <c:manualLayout>
              <c:x val="6.8728522336769758E-3"/>
              <c:y val="5.9701492537313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layout>
            <c:manualLayout>
              <c:x val="-8.4000556918894792E-17"/>
              <c:y val="5.9701492537313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layout>
            <c:manualLayout>
              <c:x val="4.5819014891179842E-3"/>
              <c:y val="0.13930348258706468"/>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layout>
            <c:manualLayout>
              <c:x val="-8.4000556918894792E-17"/>
              <c:y val="0.1552238805970149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layout>
            <c:manualLayout>
              <c:x val="2.2909507445589079E-3"/>
              <c:y val="5.174129353233830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vs Sales '!$B$3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'!$B$4:$B$5</c:f>
              <c:numCache>
                <c:formatCode>General</c:formatCode>
                <c:ptCount val="1"/>
                <c:pt idx="0">
                  <c:v>966</c:v>
                </c:pt>
              </c:numCache>
            </c:numRef>
          </c:val>
          <c:extLst>
            <c:ext xmlns:c16="http://schemas.microsoft.com/office/drawing/2014/chart" uri="{C3380CC4-5D6E-409C-BE32-E72D297353CC}">
              <c16:uniqueId val="{00000001-C245-4BFD-999B-182ADD091F78}"/>
            </c:ext>
          </c:extLst>
        </c:ser>
        <c:ser>
          <c:idx val="1"/>
          <c:order val="1"/>
          <c:tx>
            <c:strRef>
              <c:f>'Model vs Sales '!$C$3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'!$C$4:$C$5</c:f>
              <c:numCache>
                <c:formatCode>General</c:formatCode>
                <c:ptCount val="1"/>
                <c:pt idx="0">
                  <c:v>1</c:v>
                </c:pt>
              </c:numCache>
            </c:numRef>
          </c:val>
          <c:extLst>
            <c:ext xmlns:c16="http://schemas.microsoft.com/office/drawing/2014/chart" uri="{C3380CC4-5D6E-409C-BE32-E72D297353CC}">
              <c16:uniqueId val="{00000002-C245-4BFD-999B-182ADD091F78}"/>
            </c:ext>
          </c:extLst>
        </c:ser>
        <c:ser>
          <c:idx val="2"/>
          <c:order val="2"/>
          <c:tx>
            <c:strRef>
              <c:f>'Model vs Sales '!$D$3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'!$D$4:$D$5</c:f>
              <c:numCache>
                <c:formatCode>General</c:formatCode>
                <c:ptCount val="1"/>
                <c:pt idx="0">
                  <c:v>1274</c:v>
                </c:pt>
              </c:numCache>
            </c:numRef>
          </c:val>
          <c:extLst>
            <c:ext xmlns:c16="http://schemas.microsoft.com/office/drawing/2014/chart" uri="{C3380CC4-5D6E-409C-BE32-E72D297353CC}">
              <c16:uniqueId val="{00000004-C245-4BFD-999B-182ADD091F78}"/>
            </c:ext>
          </c:extLst>
        </c:ser>
        <c:ser>
          <c:idx val="3"/>
          <c:order val="3"/>
          <c:tx>
            <c:strRef>
              <c:f>'Model vs Sales '!$E$3</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5-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'!$E$4:$E$5</c:f>
              <c:numCache>
                <c:formatCode>General</c:formatCode>
                <c:ptCount val="1"/>
                <c:pt idx="0">
                  <c:v>1019</c:v>
                </c:pt>
              </c:numCache>
            </c:numRef>
          </c:val>
          <c:extLst>
            <c:ext xmlns:c16="http://schemas.microsoft.com/office/drawing/2014/chart" uri="{C3380CC4-5D6E-409C-BE32-E72D297353CC}">
              <c16:uniqueId val="{00000006-C245-4BFD-999B-182ADD091F78}"/>
            </c:ext>
          </c:extLst>
        </c:ser>
        <c:ser>
          <c:idx val="4"/>
          <c:order val="4"/>
          <c:tx>
            <c:strRef>
              <c:f>'Model vs Sales '!$F$3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7-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'!$F$4:$F$5</c:f>
              <c:numCache>
                <c:formatCode>General</c:formatCode>
                <c:ptCount val="1"/>
                <c:pt idx="0">
                  <c:v>991</c:v>
                </c:pt>
              </c:numCache>
            </c:numRef>
          </c:val>
          <c:extLst>
            <c:ext xmlns:c16="http://schemas.microsoft.com/office/drawing/2014/chart" uri="{C3380CC4-5D6E-409C-BE32-E72D297353CC}">
              <c16:uniqueId val="{00000008-C245-4BFD-999B-182ADD091F78}"/>
            </c:ext>
          </c:extLst>
        </c:ser>
        <c:ser>
          <c:idx val="5"/>
          <c:order val="5"/>
          <c:tx>
            <c:strRef>
              <c:f>'Model vs Sales '!$G$3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'!$G$4:$G$5</c:f>
              <c:numCache>
                <c:formatCode>General</c:formatCode>
                <c:ptCount val="1"/>
                <c:pt idx="0">
                  <c:v>938</c:v>
                </c:pt>
              </c:numCache>
            </c:numRef>
          </c:val>
          <c:extLst>
            <c:ext xmlns:c16="http://schemas.microsoft.com/office/drawing/2014/chart" uri="{C3380CC4-5D6E-409C-BE32-E72D297353CC}">
              <c16:uniqueId val="{0000000A-C245-4BFD-999B-182ADD091F78}"/>
            </c:ext>
          </c:extLst>
        </c:ser>
        <c:ser>
          <c:idx val="6"/>
          <c:order val="6"/>
          <c:tx>
            <c:strRef>
              <c:f>'Model vs Sales '!$H$3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B-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'!$H$4:$H$5</c:f>
              <c:numCache>
                <c:formatCode>General</c:formatCode>
                <c:ptCount val="1"/>
                <c:pt idx="0">
                  <c:v>929</c:v>
                </c:pt>
              </c:numCache>
            </c:numRef>
          </c:val>
          <c:extLst>
            <c:ext xmlns:c16="http://schemas.microsoft.com/office/drawing/2014/chart" uri="{C3380CC4-5D6E-409C-BE32-E72D297353CC}">
              <c16:uniqueId val="{0000000C-C245-4BFD-999B-182ADD091F78}"/>
            </c:ext>
          </c:extLst>
        </c:ser>
        <c:ser>
          <c:idx val="7"/>
          <c:order val="7"/>
          <c:tx>
            <c:strRef>
              <c:f>'Model vs Sales '!$I$3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'!$I$4:$I$5</c:f>
              <c:numCache>
                <c:formatCode>General</c:formatCode>
                <c:ptCount val="1"/>
                <c:pt idx="0">
                  <c:v>937</c:v>
                </c:pt>
              </c:numCache>
            </c:numRef>
          </c:val>
          <c:extLst>
            <c:ext xmlns:c16="http://schemas.microsoft.com/office/drawing/2014/chart" uri="{C3380CC4-5D6E-409C-BE32-E72D297353CC}">
              <c16:uniqueId val="{0000000E-C245-4BFD-999B-182ADD091F78}"/>
            </c:ext>
          </c:extLst>
        </c:ser>
        <c:ser>
          <c:idx val="8"/>
          <c:order val="8"/>
          <c:tx>
            <c:strRef>
              <c:f>'Model vs Sales '!$J$3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'!$J$4:$J$5</c:f>
              <c:numCache>
                <c:formatCode>General</c:formatCode>
                <c:ptCount val="1"/>
                <c:pt idx="0">
                  <c:v>760</c:v>
                </c:pt>
              </c:numCache>
            </c:numRef>
          </c:val>
          <c:extLst>
            <c:ext xmlns:c16="http://schemas.microsoft.com/office/drawing/2014/chart" uri="{C3380CC4-5D6E-409C-BE32-E72D297353CC}">
              <c16:uniqueId val="{00000010-C245-4BFD-999B-182ADD091F78}"/>
            </c:ext>
          </c:extLst>
        </c:ser>
        <c:ser>
          <c:idx val="9"/>
          <c:order val="9"/>
          <c:tx>
            <c:strRef>
              <c:f>'Model vs Sales '!$K$3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'!$K$4:$K$5</c:f>
              <c:numCache>
                <c:formatCode>General</c:formatCode>
                <c:ptCount val="1"/>
                <c:pt idx="0">
                  <c:v>767</c:v>
                </c:pt>
              </c:numCache>
            </c:numRef>
          </c:val>
          <c:extLst>
            <c:ext xmlns:c16="http://schemas.microsoft.com/office/drawing/2014/chart" uri="{C3380CC4-5D6E-409C-BE32-E72D297353CC}">
              <c16:uniqueId val="{00000012-C245-4BFD-999B-182ADD091F78}"/>
            </c:ext>
          </c:extLst>
        </c:ser>
        <c:ser>
          <c:idx val="10"/>
          <c:order val="10"/>
          <c:tx>
            <c:strRef>
              <c:f>'Model vs Sales '!$L$3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3-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'!$L$4:$L$5</c:f>
              <c:numCache>
                <c:formatCode>General</c:formatCode>
                <c:ptCount val="1"/>
                <c:pt idx="0">
                  <c:v>548</c:v>
                </c:pt>
              </c:numCache>
            </c:numRef>
          </c:val>
          <c:extLst>
            <c:ext xmlns:c16="http://schemas.microsoft.com/office/drawing/2014/chart" uri="{C3380CC4-5D6E-409C-BE32-E72D297353CC}">
              <c16:uniqueId val="{00000014-C245-4BFD-999B-182ADD091F78}"/>
            </c:ext>
          </c:extLst>
        </c:ser>
        <c:ser>
          <c:idx val="11"/>
          <c:order val="11"/>
          <c:tx>
            <c:strRef>
              <c:f>'Model vs Sales '!$M$3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C245-4BFD-999B-182ADD091F7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vs Sales '!$A$4:$A$5</c:f>
              <c:strCache>
                <c:ptCount val="1"/>
                <c:pt idx="0">
                  <c:v>Astor</c:v>
                </c:pt>
              </c:strCache>
            </c:strRef>
          </c:cat>
          <c:val>
            <c:numRef>
              <c:f>'Model vs Sales '!$M$4:$M$5</c:f>
              <c:numCache>
                <c:formatCode>General</c:formatCode>
                <c:ptCount val="1"/>
                <c:pt idx="0">
                  <c:v>700</c:v>
                </c:pt>
              </c:numCache>
            </c:numRef>
          </c:val>
          <c:extLst>
            <c:ext xmlns:c16="http://schemas.microsoft.com/office/drawing/2014/chart" uri="{C3380CC4-5D6E-409C-BE32-E72D297353CC}">
              <c16:uniqueId val="{00000016-C245-4BFD-999B-182ADD091F78}"/>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high"/>
        <c:spPr>
          <a:solidFill>
            <a:schemeClr val="bg1"/>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70504845002482797"/>
          <c:y val="0.30033027121609801"/>
          <c:w val="0.27697382421791872"/>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a:t>
            </a:r>
            <a:r>
              <a:rPr lang="en-US" sz="1200" baseline="0"/>
              <a:t> 3 Car Models Comparison</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'Dashboard Models (Car Models)'!$B$39</c:f>
              <c:strCache>
                <c:ptCount val="1"/>
                <c:pt idx="0">
                  <c:v>Brezza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Models (Car Models)'!$A$40:$A$51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Models (Car Models)'!$B$40:$B$51</c:f>
              <c:numCache>
                <c:formatCode>General</c:formatCode>
                <c:ptCount val="12"/>
                <c:pt idx="0">
                  <c:v>15303</c:v>
                </c:pt>
                <c:pt idx="1">
                  <c:v>1</c:v>
                </c:pt>
                <c:pt idx="2">
                  <c:v>14614</c:v>
                </c:pt>
                <c:pt idx="3">
                  <c:v>17113</c:v>
                </c:pt>
                <c:pt idx="4">
                  <c:v>144186</c:v>
                </c:pt>
                <c:pt idx="5">
                  <c:v>13172</c:v>
                </c:pt>
                <c:pt idx="6">
                  <c:v>14676</c:v>
                </c:pt>
                <c:pt idx="7">
                  <c:v>19190</c:v>
                </c:pt>
                <c:pt idx="8">
                  <c:v>15322</c:v>
                </c:pt>
                <c:pt idx="9">
                  <c:v>16565</c:v>
                </c:pt>
                <c:pt idx="10">
                  <c:v>14918</c:v>
                </c:pt>
                <c:pt idx="11">
                  <c:v>17336</c:v>
                </c:pt>
              </c:numCache>
            </c:numRef>
          </c:val>
          <c:extLst>
            <c:ext xmlns:c16="http://schemas.microsoft.com/office/drawing/2014/chart" uri="{C3380CC4-5D6E-409C-BE32-E72D297353CC}">
              <c16:uniqueId val="{00000000-7868-452E-8DC2-B30D656F1033}"/>
            </c:ext>
          </c:extLst>
        </c:ser>
        <c:ser>
          <c:idx val="1"/>
          <c:order val="1"/>
          <c:tx>
            <c:strRef>
              <c:f>'Dashboard Models (Car Models)'!$C$39</c:f>
              <c:strCache>
                <c:ptCount val="1"/>
                <c:pt idx="0">
                  <c:v>Fronx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Models (Car Models)'!$A$40:$A$51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Models (Car Models)'!$C$40:$C$51</c:f>
              <c:numCache>
                <c:formatCode>General</c:formatCode>
                <c:ptCount val="12"/>
                <c:pt idx="0">
                  <c:v>13643</c:v>
                </c:pt>
                <c:pt idx="1">
                  <c:v>1</c:v>
                </c:pt>
                <c:pt idx="2">
                  <c:v>12531</c:v>
                </c:pt>
                <c:pt idx="3">
                  <c:v>14286</c:v>
                </c:pt>
                <c:pt idx="4">
                  <c:v>12681</c:v>
                </c:pt>
                <c:pt idx="5">
                  <c:v>9688</c:v>
                </c:pt>
                <c:pt idx="6">
                  <c:v>10925</c:v>
                </c:pt>
                <c:pt idx="7">
                  <c:v>12387</c:v>
                </c:pt>
                <c:pt idx="8">
                  <c:v>13874</c:v>
                </c:pt>
                <c:pt idx="9">
                  <c:v>161419</c:v>
                </c:pt>
                <c:pt idx="10">
                  <c:v>14882</c:v>
                </c:pt>
                <c:pt idx="11">
                  <c:v>10752</c:v>
                </c:pt>
              </c:numCache>
            </c:numRef>
          </c:val>
          <c:extLst>
            <c:ext xmlns:c16="http://schemas.microsoft.com/office/drawing/2014/chart" uri="{C3380CC4-5D6E-409C-BE32-E72D297353CC}">
              <c16:uniqueId val="{00000001-7868-452E-8DC2-B30D656F1033}"/>
            </c:ext>
          </c:extLst>
        </c:ser>
        <c:ser>
          <c:idx val="2"/>
          <c:order val="2"/>
          <c:tx>
            <c:strRef>
              <c:f>'Dashboard Models (Car Models)'!$D$39</c:f>
              <c:strCache>
                <c:ptCount val="1"/>
                <c:pt idx="0">
                  <c:v>Grand Vitara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Models (Car Models)'!$A$40:$A$51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Models (Car Models)'!$D$40:$D$51</c:f>
              <c:numCache>
                <c:formatCode>General</c:formatCode>
                <c:ptCount val="12"/>
                <c:pt idx="0">
                  <c:v>13438</c:v>
                </c:pt>
                <c:pt idx="1">
                  <c:v>1</c:v>
                </c:pt>
                <c:pt idx="2">
                  <c:v>11232</c:v>
                </c:pt>
                <c:pt idx="3">
                  <c:v>17651</c:v>
                </c:pt>
                <c:pt idx="4">
                  <c:v>9736</c:v>
                </c:pt>
                <c:pt idx="5">
                  <c:v>9679</c:v>
                </c:pt>
                <c:pt idx="6">
                  <c:v>9397</c:v>
                </c:pt>
                <c:pt idx="7">
                  <c:v>9021</c:v>
                </c:pt>
                <c:pt idx="8">
                  <c:v>10267</c:v>
                </c:pt>
                <c:pt idx="9">
                  <c:v>14083</c:v>
                </c:pt>
                <c:pt idx="10">
                  <c:v>104148</c:v>
                </c:pt>
                <c:pt idx="11">
                  <c:v>7093</c:v>
                </c:pt>
              </c:numCache>
            </c:numRef>
          </c:val>
          <c:extLst>
            <c:ext xmlns:c16="http://schemas.microsoft.com/office/drawing/2014/chart" uri="{C3380CC4-5D6E-409C-BE32-E72D297353CC}">
              <c16:uniqueId val="{00000002-7868-452E-8DC2-B30D656F1033}"/>
            </c:ext>
          </c:extLst>
        </c:ser>
        <c:dLbls>
          <c:dLblPos val="ctr"/>
          <c:showLegendKey val="0"/>
          <c:showVal val="1"/>
          <c:showCatName val="0"/>
          <c:showSerName val="0"/>
          <c:showPercent val="0"/>
          <c:showBubbleSize val="0"/>
        </c:dLbls>
        <c:gapWidth val="150"/>
        <c:overlap val="100"/>
        <c:axId val="1012034175"/>
        <c:axId val="1012024607"/>
      </c:barChart>
      <c:catAx>
        <c:axId val="1012034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024607"/>
        <c:crosses val="autoZero"/>
        <c:auto val="1"/>
        <c:lblAlgn val="ctr"/>
        <c:lblOffset val="100"/>
        <c:noMultiLvlLbl val="0"/>
      </c:catAx>
      <c:valAx>
        <c:axId val="1012024607"/>
        <c:scaling>
          <c:orientation val="minMax"/>
        </c:scaling>
        <c:delete val="1"/>
        <c:axPos val="l"/>
        <c:numFmt formatCode="General" sourceLinked="1"/>
        <c:majorTickMark val="none"/>
        <c:minorTickMark val="none"/>
        <c:tickLblPos val="nextTo"/>
        <c:crossAx val="1012034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2024.xlsx]Bodytype vs Sales !PivotTable1</c:name>
    <c:fmtId val="1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baseline="0">
                <a:effectLst/>
              </a:rPr>
              <a:t>Month Wise Sales (Car Body Type)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592440809508908E-3"/>
              <c:y val="0.266230867181206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no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369763238036829E-3"/>
              <c:y val="0.2847898963124658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8215E-3"/>
              <c:y val="0.395577297887269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55464485705543E-2"/>
              <c:y val="0.2726223330994516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14781320651750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9426989943088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433694810425924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184881619017425E-3"/>
              <c:y val="0.2720384085652660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2"/>
        <c:dLbl>
          <c:idx val="0"/>
          <c:layout>
            <c:manualLayout>
              <c:x val="2.3228803716608595E-3"/>
              <c:y val="0.2822560242958378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layout>
            <c:manualLayout>
              <c:x val="0"/>
              <c:y val="0.3061548361609995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layout>
            <c:manualLayout>
              <c:x val="-6.9686411149826209E-3"/>
              <c:y val="0.2193051960878086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layout>
            <c:manualLayout>
              <c:x val="0"/>
              <c:y val="0.2961445751765676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layout>
            <c:manualLayout>
              <c:x val="-6.9686411149825784E-3"/>
              <c:y val="0.2317267601153894"/>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layout>
            <c:manualLayout>
              <c:x val="-8.5171296388147688E-17"/>
              <c:y val="0.30647319268295015"/>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layout>
            <c:manualLayout>
              <c:x val="-6.9686411149825784E-3"/>
              <c:y val="0.2509803965958207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layout>
            <c:manualLayout>
              <c:x val="6.9686411149824934E-3"/>
              <c:y val="0.3977373765271916"/>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layout>
            <c:manualLayout>
              <c:x val="-6.9686411149826634E-3"/>
              <c:y val="0.24188813432890729"/>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layout>
            <c:manualLayout>
              <c:x val="0"/>
              <c:y val="0.3551862682786165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layout>
            <c:manualLayout>
              <c:x val="4.6457607433217189E-3"/>
              <c:y val="0.2839683579085701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layout>
            <c:manualLayout>
              <c:x val="-8.5171296388147688E-17"/>
              <c:y val="0.27141747038718378"/>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layout>
            <c:manualLayout>
              <c:x val="-6.9686411149825784E-3"/>
              <c:y val="0.22193383051660914"/>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92824097036922E-17"/>
              <c:y val="0.312562716234824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noFill/>
          <a:ln>
            <a:noFill/>
          </a:ln>
          <a:effectLst>
            <a:outerShdw blurRad="57150" dist="19050" dir="5400000" algn="ctr" rotWithShape="0">
              <a:srgbClr val="000000">
                <a:alpha val="63000"/>
              </a:srgbClr>
            </a:outerShdw>
          </a:effectLst>
        </c:spPr>
        <c:dLbl>
          <c:idx val="0"/>
          <c:layout>
            <c:manualLayout>
              <c:x val="-4.6457607433217189E-3"/>
              <c:y val="0.2335367230615199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950457499545811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585648194073844E-17"/>
              <c:y val="0.2159778752121669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28803716608595E-3"/>
              <c:y val="0.29691457348432582"/>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457607433217189E-3"/>
              <c:y val="0.25224250334062109"/>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28803716609445E-3"/>
              <c:y val="0.3137846393119650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28803716609445E-3"/>
              <c:y val="0.31961381797477711"/>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915214866434379E-3"/>
              <c:y val="0.21439203525748959"/>
            </c:manualLayout>
          </c:layout>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'Bodytype vs Sales '!$B$3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'!$B$4:$B$5</c:f>
              <c:numCache>
                <c:formatCode>General</c:formatCode>
                <c:ptCount val="1"/>
                <c:pt idx="0">
                  <c:v>191481</c:v>
                </c:pt>
              </c:numCache>
            </c:numRef>
          </c:val>
          <c:extLst>
            <c:ext xmlns:c16="http://schemas.microsoft.com/office/drawing/2014/chart" uri="{C3380CC4-5D6E-409C-BE32-E72D297353CC}">
              <c16:uniqueId val="{00000000-800A-425E-B3D3-9182F9CB2AC6}"/>
            </c:ext>
          </c:extLst>
        </c:ser>
        <c:ser>
          <c:idx val="1"/>
          <c:order val="1"/>
          <c:tx>
            <c:strRef>
              <c:f>'Bodytype vs Sales '!$C$3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'!$C$4:$C$5</c:f>
              <c:numCache>
                <c:formatCode>General</c:formatCode>
                <c:ptCount val="1"/>
                <c:pt idx="0">
                  <c:v>45</c:v>
                </c:pt>
              </c:numCache>
            </c:numRef>
          </c:val>
          <c:extLst>
            <c:ext xmlns:c16="http://schemas.microsoft.com/office/drawing/2014/chart" uri="{C3380CC4-5D6E-409C-BE32-E72D297353CC}">
              <c16:uniqueId val="{00000001-800A-425E-B3D3-9182F9CB2AC6}"/>
            </c:ext>
          </c:extLst>
        </c:ser>
        <c:ser>
          <c:idx val="2"/>
          <c:order val="2"/>
          <c:tx>
            <c:strRef>
              <c:f>'Bodytype vs Sales '!$D$3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800A-425E-B3D3-9182F9CB2AC6}"/>
              </c:ext>
            </c:extLst>
          </c:dPt>
          <c:dLbls>
            <c:dLbl>
              <c:idx val="0"/>
              <c:layout>
                <c:manualLayout>
                  <c:x val="-2.1292824097036922E-17"/>
                  <c:y val="0.312562716234824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0A-425E-B3D3-9182F9CB2AC6}"/>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'!$D$4:$D$5</c:f>
              <c:numCache>
                <c:formatCode>General</c:formatCode>
                <c:ptCount val="1"/>
                <c:pt idx="0">
                  <c:v>180770</c:v>
                </c:pt>
              </c:numCache>
            </c:numRef>
          </c:val>
          <c:extLst>
            <c:ext xmlns:c16="http://schemas.microsoft.com/office/drawing/2014/chart" uri="{C3380CC4-5D6E-409C-BE32-E72D297353CC}">
              <c16:uniqueId val="{00000003-800A-425E-B3D3-9182F9CB2AC6}"/>
            </c:ext>
          </c:extLst>
        </c:ser>
        <c:ser>
          <c:idx val="3"/>
          <c:order val="3"/>
          <c:tx>
            <c:strRef>
              <c:f>'Bodytype vs Sales '!$E$3</c:f>
              <c:strCache>
                <c:ptCount val="1"/>
                <c:pt idx="0">
                  <c:v>Sum of April</c:v>
                </c:pt>
              </c:strCache>
            </c:strRef>
          </c:tx>
          <c:spPr>
            <a:no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8-FAFF-4351-B2E4-4E3F1218F188}"/>
              </c:ext>
            </c:extLst>
          </c:dPt>
          <c:dLbls>
            <c:dLbl>
              <c:idx val="0"/>
              <c:layout>
                <c:manualLayout>
                  <c:x val="-4.6457607433217189E-3"/>
                  <c:y val="0.2335367230615199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AFF-4351-B2E4-4E3F1218F18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'!$E$4:$E$5</c:f>
              <c:numCache>
                <c:formatCode>General</c:formatCode>
                <c:ptCount val="1"/>
                <c:pt idx="0">
                  <c:v>169727</c:v>
                </c:pt>
              </c:numCache>
            </c:numRef>
          </c:val>
          <c:extLst>
            <c:ext xmlns:c16="http://schemas.microsoft.com/office/drawing/2014/chart" uri="{C3380CC4-5D6E-409C-BE32-E72D297353CC}">
              <c16:uniqueId val="{00000004-800A-425E-B3D3-9182F9CB2AC6}"/>
            </c:ext>
          </c:extLst>
        </c:ser>
        <c:ser>
          <c:idx val="4"/>
          <c:order val="4"/>
          <c:tx>
            <c:strRef>
              <c:f>'Bodytype vs Sales '!$F$3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5-800A-425E-B3D3-9182F9CB2AC6}"/>
              </c:ext>
            </c:extLst>
          </c:dPt>
          <c:dLbls>
            <c:dLbl>
              <c:idx val="0"/>
              <c:layout>
                <c:manualLayout>
                  <c:x val="0"/>
                  <c:y val="0.295045749954581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0A-425E-B3D3-9182F9CB2AC6}"/>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'!$F$4:$F$5</c:f>
              <c:numCache>
                <c:formatCode>General</c:formatCode>
                <c:ptCount val="1"/>
                <c:pt idx="0">
                  <c:v>170045</c:v>
                </c:pt>
              </c:numCache>
            </c:numRef>
          </c:val>
          <c:extLst>
            <c:ext xmlns:c16="http://schemas.microsoft.com/office/drawing/2014/chart" uri="{C3380CC4-5D6E-409C-BE32-E72D297353CC}">
              <c16:uniqueId val="{00000006-800A-425E-B3D3-9182F9CB2AC6}"/>
            </c:ext>
          </c:extLst>
        </c:ser>
        <c:ser>
          <c:idx val="5"/>
          <c:order val="5"/>
          <c:tx>
            <c:strRef>
              <c:f>'Bodytype vs Sales '!$G$3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7-800A-425E-B3D3-9182F9CB2AC6}"/>
              </c:ext>
            </c:extLst>
          </c:dPt>
          <c:dLbls>
            <c:dLbl>
              <c:idx val="0"/>
              <c:layout>
                <c:manualLayout>
                  <c:x val="-4.2585648194073844E-17"/>
                  <c:y val="0.2159778752121669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0A-425E-B3D3-9182F9CB2AC6}"/>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'!$G$4:$G$5</c:f>
              <c:numCache>
                <c:formatCode>General</c:formatCode>
                <c:ptCount val="1"/>
                <c:pt idx="0">
                  <c:v>167275</c:v>
                </c:pt>
              </c:numCache>
            </c:numRef>
          </c:val>
          <c:extLst>
            <c:ext xmlns:c16="http://schemas.microsoft.com/office/drawing/2014/chart" uri="{C3380CC4-5D6E-409C-BE32-E72D297353CC}">
              <c16:uniqueId val="{00000008-800A-425E-B3D3-9182F9CB2AC6}"/>
            </c:ext>
          </c:extLst>
        </c:ser>
        <c:ser>
          <c:idx val="6"/>
          <c:order val="6"/>
          <c:tx>
            <c:strRef>
              <c:f>'Bodytype vs Sales '!$H$3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800A-425E-B3D3-9182F9CB2AC6}"/>
              </c:ext>
            </c:extLst>
          </c:dPt>
          <c:dLbls>
            <c:dLbl>
              <c:idx val="0"/>
              <c:layout>
                <c:manualLayout>
                  <c:x val="-2.3228803716608595E-3"/>
                  <c:y val="0.2969145734843258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0A-425E-B3D3-9182F9CB2AC6}"/>
                </c:ext>
              </c:extLst>
            </c:dLbl>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'!$H$4:$H$5</c:f>
              <c:numCache>
                <c:formatCode>General</c:formatCode>
                <c:ptCount val="1"/>
                <c:pt idx="0">
                  <c:v>174253</c:v>
                </c:pt>
              </c:numCache>
            </c:numRef>
          </c:val>
          <c:extLst>
            <c:ext xmlns:c16="http://schemas.microsoft.com/office/drawing/2014/chart" uri="{C3380CC4-5D6E-409C-BE32-E72D297353CC}">
              <c16:uniqueId val="{0000000A-800A-425E-B3D3-9182F9CB2AC6}"/>
            </c:ext>
          </c:extLst>
        </c:ser>
        <c:ser>
          <c:idx val="7"/>
          <c:order val="7"/>
          <c:tx>
            <c:strRef>
              <c:f>'Bodytype vs Sales '!$I$3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B-800A-425E-B3D3-9182F9CB2AC6}"/>
              </c:ext>
            </c:extLst>
          </c:dPt>
          <c:dLbls>
            <c:dLbl>
              <c:idx val="0"/>
              <c:layout>
                <c:manualLayout>
                  <c:x val="-4.6457607433217189E-3"/>
                  <c:y val="0.2522425033406210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0A-425E-B3D3-9182F9CB2AC6}"/>
                </c:ext>
              </c:extLst>
            </c:dLbl>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'!$I$4:$I$5</c:f>
              <c:numCache>
                <c:formatCode>General</c:formatCode>
                <c:ptCount val="1"/>
                <c:pt idx="0">
                  <c:v>184136</c:v>
                </c:pt>
              </c:numCache>
            </c:numRef>
          </c:val>
          <c:extLst>
            <c:ext xmlns:c16="http://schemas.microsoft.com/office/drawing/2014/chart" uri="{C3380CC4-5D6E-409C-BE32-E72D297353CC}">
              <c16:uniqueId val="{0000000C-800A-425E-B3D3-9182F9CB2AC6}"/>
            </c:ext>
          </c:extLst>
        </c:ser>
        <c:ser>
          <c:idx val="8"/>
          <c:order val="8"/>
          <c:tx>
            <c:strRef>
              <c:f>'Bodytype vs Sales '!$J$3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800A-425E-B3D3-9182F9CB2AC6}"/>
              </c:ext>
            </c:extLst>
          </c:dPt>
          <c:dLbls>
            <c:dLbl>
              <c:idx val="0"/>
              <c:layout>
                <c:manualLayout>
                  <c:x val="-2.3228803716609445E-3"/>
                  <c:y val="0.3137846393119650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00A-425E-B3D3-9182F9CB2AC6}"/>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'!$J$4:$J$5</c:f>
              <c:numCache>
                <c:formatCode>General</c:formatCode>
                <c:ptCount val="1"/>
                <c:pt idx="0">
                  <c:v>187248</c:v>
                </c:pt>
              </c:numCache>
            </c:numRef>
          </c:val>
          <c:extLst>
            <c:ext xmlns:c16="http://schemas.microsoft.com/office/drawing/2014/chart" uri="{C3380CC4-5D6E-409C-BE32-E72D297353CC}">
              <c16:uniqueId val="{0000000E-800A-425E-B3D3-9182F9CB2AC6}"/>
            </c:ext>
          </c:extLst>
        </c:ser>
        <c:ser>
          <c:idx val="9"/>
          <c:order val="9"/>
          <c:tx>
            <c:strRef>
              <c:f>'Bodytype vs Sales '!$K$3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800A-425E-B3D3-9182F9CB2AC6}"/>
              </c:ext>
            </c:extLst>
          </c:dPt>
          <c:dLbls>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'!$K$4:$K$5</c:f>
              <c:numCache>
                <c:formatCode>General</c:formatCode>
                <c:ptCount val="1"/>
                <c:pt idx="0">
                  <c:v>208195</c:v>
                </c:pt>
              </c:numCache>
            </c:numRef>
          </c:val>
          <c:extLst>
            <c:ext xmlns:c16="http://schemas.microsoft.com/office/drawing/2014/chart" uri="{C3380CC4-5D6E-409C-BE32-E72D297353CC}">
              <c16:uniqueId val="{00000010-800A-425E-B3D3-9182F9CB2AC6}"/>
            </c:ext>
          </c:extLst>
        </c:ser>
        <c:ser>
          <c:idx val="10"/>
          <c:order val="10"/>
          <c:tx>
            <c:strRef>
              <c:f>'Bodytype vs Sales '!$L$3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800A-425E-B3D3-9182F9CB2AC6}"/>
              </c:ext>
            </c:extLst>
          </c:dPt>
          <c:dLbls>
            <c:dLbl>
              <c:idx val="0"/>
              <c:layout>
                <c:manualLayout>
                  <c:x val="-2.3228803716609445E-3"/>
                  <c:y val="0.3196138179747771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00A-425E-B3D3-9182F9CB2AC6}"/>
                </c:ext>
              </c:extLst>
            </c:dLbl>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'!$L$4:$L$5</c:f>
              <c:numCache>
                <c:formatCode>General</c:formatCode>
                <c:ptCount val="1"/>
                <c:pt idx="0">
                  <c:v>183433</c:v>
                </c:pt>
              </c:numCache>
            </c:numRef>
          </c:val>
          <c:extLst>
            <c:ext xmlns:c16="http://schemas.microsoft.com/office/drawing/2014/chart" uri="{C3380CC4-5D6E-409C-BE32-E72D297353CC}">
              <c16:uniqueId val="{00000012-800A-425E-B3D3-9182F9CB2AC6}"/>
            </c:ext>
          </c:extLst>
        </c:ser>
        <c:ser>
          <c:idx val="11"/>
          <c:order val="11"/>
          <c:tx>
            <c:strRef>
              <c:f>'Bodytype vs Sales '!$M$3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FAFF-4351-B2E4-4E3F1218F188}"/>
              </c:ext>
            </c:extLst>
          </c:dPt>
          <c:dLbls>
            <c:dLbl>
              <c:idx val="0"/>
              <c:layout>
                <c:manualLayout>
                  <c:x val="-9.2915214866434379E-3"/>
                  <c:y val="0.2143920352574895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FF-4351-B2E4-4E3F1218F188}"/>
                </c:ext>
              </c:extLst>
            </c:dLbl>
            <c:spPr>
              <a:solidFill>
                <a:schemeClr val="lt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'Bodytype vs Sales '!$A$4:$A$5</c:f>
              <c:strCache>
                <c:ptCount val="1"/>
                <c:pt idx="0">
                  <c:v>SUV</c:v>
                </c:pt>
              </c:strCache>
            </c:strRef>
          </c:cat>
          <c:val>
            <c:numRef>
              <c:f>'Bodytype vs Sales '!$M$4:$M$5</c:f>
              <c:numCache>
                <c:formatCode>General</c:formatCode>
                <c:ptCount val="1"/>
                <c:pt idx="0">
                  <c:v>163285</c:v>
                </c:pt>
              </c:numCache>
            </c:numRef>
          </c:val>
          <c:extLst>
            <c:ext xmlns:c16="http://schemas.microsoft.com/office/drawing/2014/chart" uri="{C3380CC4-5D6E-409C-BE32-E72D297353CC}">
              <c16:uniqueId val="{00000013-800A-425E-B3D3-9182F9CB2AC6}"/>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high"/>
        <c:spPr>
          <a:solidFill>
            <a:schemeClr val="bg1"/>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69987034334361153"/>
          <c:y val="0.31023128297081676"/>
          <c:w val="0.29726687304732929"/>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2</a:t>
            </a:r>
            <a:r>
              <a:rPr lang="en-US" sz="1200" baseline="0"/>
              <a:t> Car Body Type Comparison</a:t>
            </a:r>
            <a:r>
              <a:rPr lang="en-US" sz="120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'Car Body Type(Sales Volume)'!$B$41</c:f>
              <c:strCache>
                <c:ptCount val="1"/>
                <c:pt idx="0">
                  <c:v>SUV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Body Type(Sales Volume)'!$A$42:$A$53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Body Type(Sales Volume)'!$B$42:$B$53</c:f>
              <c:numCache>
                <c:formatCode>General</c:formatCode>
                <c:ptCount val="12"/>
                <c:pt idx="0">
                  <c:v>191481</c:v>
                </c:pt>
                <c:pt idx="1">
                  <c:v>45</c:v>
                </c:pt>
                <c:pt idx="2">
                  <c:v>180770</c:v>
                </c:pt>
                <c:pt idx="3">
                  <c:v>169727</c:v>
                </c:pt>
                <c:pt idx="4">
                  <c:v>1770045</c:v>
                </c:pt>
                <c:pt idx="5">
                  <c:v>167275</c:v>
                </c:pt>
                <c:pt idx="6">
                  <c:v>174253</c:v>
                </c:pt>
                <c:pt idx="7">
                  <c:v>184136</c:v>
                </c:pt>
                <c:pt idx="8">
                  <c:v>187248</c:v>
                </c:pt>
                <c:pt idx="9">
                  <c:v>208195</c:v>
                </c:pt>
                <c:pt idx="10">
                  <c:v>183433</c:v>
                </c:pt>
                <c:pt idx="11">
                  <c:v>163285</c:v>
                </c:pt>
              </c:numCache>
            </c:numRef>
          </c:val>
          <c:extLst>
            <c:ext xmlns:c16="http://schemas.microsoft.com/office/drawing/2014/chart" uri="{C3380CC4-5D6E-409C-BE32-E72D297353CC}">
              <c16:uniqueId val="{00000000-3B81-4492-A7F0-F54081776386}"/>
            </c:ext>
          </c:extLst>
        </c:ser>
        <c:ser>
          <c:idx val="1"/>
          <c:order val="1"/>
          <c:tx>
            <c:strRef>
              <c:f>'Car Body Type(Sales Volume)'!$C$41</c:f>
              <c:strCache>
                <c:ptCount val="1"/>
                <c:pt idx="0">
                  <c:v>Hatchback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Body Type(Sales Volume)'!$A$42:$A$53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Body Type(Sales Volume)'!$C$42:$C$53</c:f>
              <c:numCache>
                <c:formatCode>General</c:formatCode>
                <c:ptCount val="12"/>
                <c:pt idx="0">
                  <c:v>106309</c:v>
                </c:pt>
                <c:pt idx="1">
                  <c:v>16</c:v>
                </c:pt>
                <c:pt idx="2">
                  <c:v>94721</c:v>
                </c:pt>
                <c:pt idx="3">
                  <c:v>82208</c:v>
                </c:pt>
                <c:pt idx="4">
                  <c:v>92249</c:v>
                </c:pt>
                <c:pt idx="5">
                  <c:v>88680</c:v>
                </c:pt>
                <c:pt idx="6">
                  <c:v>85294</c:v>
                </c:pt>
                <c:pt idx="7">
                  <c:v>86192</c:v>
                </c:pt>
                <c:pt idx="8">
                  <c:v>84287</c:v>
                </c:pt>
                <c:pt idx="9">
                  <c:v>92372</c:v>
                </c:pt>
                <c:pt idx="10">
                  <c:v>85110</c:v>
                </c:pt>
                <c:pt idx="11">
                  <c:v>68308</c:v>
                </c:pt>
              </c:numCache>
            </c:numRef>
          </c:val>
          <c:extLst>
            <c:ext xmlns:c16="http://schemas.microsoft.com/office/drawing/2014/chart" uri="{C3380CC4-5D6E-409C-BE32-E72D297353CC}">
              <c16:uniqueId val="{00000001-3B81-4492-A7F0-F54081776386}"/>
            </c:ext>
          </c:extLst>
        </c:ser>
        <c:dLbls>
          <c:dLblPos val="ctr"/>
          <c:showLegendKey val="0"/>
          <c:showVal val="1"/>
          <c:showCatName val="0"/>
          <c:showSerName val="0"/>
          <c:showPercent val="0"/>
          <c:showBubbleSize val="0"/>
        </c:dLbls>
        <c:gapWidth val="150"/>
        <c:overlap val="100"/>
        <c:axId val="723755007"/>
        <c:axId val="723755839"/>
      </c:barChart>
      <c:catAx>
        <c:axId val="723755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755839"/>
        <c:crosses val="autoZero"/>
        <c:auto val="1"/>
        <c:lblAlgn val="ctr"/>
        <c:lblOffset val="100"/>
        <c:noMultiLvlLbl val="0"/>
      </c:catAx>
      <c:valAx>
        <c:axId val="723755839"/>
        <c:scaling>
          <c:orientation val="minMax"/>
        </c:scaling>
        <c:delete val="1"/>
        <c:axPos val="l"/>
        <c:numFmt formatCode="General" sourceLinked="1"/>
        <c:majorTickMark val="none"/>
        <c:minorTickMark val="none"/>
        <c:tickLblPos val="nextTo"/>
        <c:crossAx val="723755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2024.xlsx]Segment vs Sales !PivotTable1</c:name>
    <c:fmtId val="1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u="none" strike="noStrike" baseline="0">
                <a:effectLst/>
              </a:rPr>
              <a:t>Month Wise Sales (All Car Segments)</a:t>
            </a:r>
            <a:endParaRPr lang="en-US" sz="12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07692307692307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197668256491787E-3"/>
              <c:y val="0.324234904880066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51282051282051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481389578163771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2249793217535154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010752688172043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8436724565756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23885734176105E-17"/>
              <c:y val="0.2845326716294458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1968569065343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593004769475362E-3"/>
              <c:y val="0.1290322580645161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layout>
            <c:manualLayout>
              <c:x val="6.9808027923211171E-3"/>
              <c:y val="5.638474295190713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layout>
            <c:manualLayout>
              <c:x val="6.9808027923211171E-3"/>
              <c:y val="4.975124378109446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layout>
            <c:manualLayout>
              <c:x val="4.6538685282141203E-3"/>
              <c:y val="9.95024875621889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layout>
            <c:manualLayout>
              <c:x val="-4.6538685282140778E-3"/>
              <c:y val="4.975124378109446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layout>
            <c:manualLayout>
              <c:x val="-6.9808027923211171E-3"/>
              <c:y val="4.97512437810945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layout>
            <c:manualLayout>
              <c:x val="0"/>
              <c:y val="7.960199004975129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329984348515172E-17"/>
              <c:y val="3.980099502487562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960199004975124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808027923211171E-3"/>
              <c:y val="2.653399668325041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69342641070818E-3"/>
              <c:y val="6.965174129353227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38685282140778E-3"/>
              <c:y val="3.3167495854063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808027923211171E-3"/>
              <c:y val="4.311774461028192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077370564281555E-3"/>
              <c:y val="6.63349917081260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538685282141636E-3"/>
              <c:y val="8.623548922056384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layout>
            <c:manualLayout>
              <c:x val="0"/>
              <c:y val="4.975124378109446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layout>
            <c:manualLayout>
              <c:x val="-4.6538685282140778E-3"/>
              <c:y val="9.95024875621889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layout>
            <c:manualLayout>
              <c:x val="0"/>
              <c:y val="6.63349917081260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layout>
            <c:manualLayout>
              <c:x val="4.6538685282139928E-3"/>
              <c:y val="5.970149253731343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layout>
            <c:manualLayout>
              <c:x val="-6.9808027923211171E-3"/>
              <c:y val="2.321724709784405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layout>
            <c:manualLayout>
              <c:x val="-8.5319937394060687E-17"/>
              <c:y val="4.643449419568816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layout>
            <c:manualLayout>
              <c:x val="-6.9808027923212021E-3"/>
              <c:y val="0.189054726368159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layout>
            <c:manualLayout>
              <c:x val="0"/>
              <c:y val="4.97512437810945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layout>
            <c:manualLayout>
              <c:x val="-4.2659968697030343E-17"/>
              <c:y val="6.301824212271973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layout>
            <c:manualLayout>
              <c:x val="0"/>
              <c:y val="3.980099502487562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layout>
            <c:manualLayout>
              <c:x val="-2.3269342641070389E-3"/>
              <c:y val="3.31674958540630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layout>
            <c:manualLayout>
              <c:x val="-4.6538685282140778E-3"/>
              <c:y val="6.301824212271973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layout>
            <c:manualLayout>
              <c:x val="2.3269342641070389E-3"/>
              <c:y val="5.306799336650076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layout>
            <c:manualLayout>
              <c:x val="-6.9808027923211171E-3"/>
              <c:y val="9.95024875621889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layout>
            <c:manualLayout>
              <c:x val="-1.3961605584642234E-2"/>
              <c:y val="5.97014925373133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layout>
            <c:manualLayout>
              <c:x val="2.3269342641070389E-3"/>
              <c:y val="7.296849087893858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layout>
            <c:manualLayout>
              <c:x val="0"/>
              <c:y val="4.643449419568816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layout>
            <c:manualLayout>
              <c:x val="-6.9808027923211171E-3"/>
              <c:y val="5.638474295190713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layout>
            <c:manualLayout>
              <c:x val="2.3269342641070389E-3"/>
              <c:y val="0.1028192371475952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layout>
            <c:manualLayout>
              <c:x val="0"/>
              <c:y val="5.638474295190706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layout>
            <c:manualLayout>
              <c:x val="0"/>
              <c:y val="2.985074626865665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layout>
            <c:manualLayout>
              <c:x val="-8.5319937394060687E-17"/>
              <c:y val="3.980099502487562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layout>
            <c:manualLayout>
              <c:x val="2.3269342641070389E-3"/>
              <c:y val="2.985074626865671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layout>
            <c:manualLayout>
              <c:x val="-8.5319937394060687E-17"/>
              <c:y val="2.985074626865671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vs Sales '!$B$3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620A-4A5A-A8D9-79ABE9F3CE6E}"/>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'!$B$4:$B$5</c:f>
              <c:numCache>
                <c:formatCode>General</c:formatCode>
                <c:ptCount val="1"/>
                <c:pt idx="0">
                  <c:v>131344</c:v>
                </c:pt>
              </c:numCache>
            </c:numRef>
          </c:val>
          <c:extLst>
            <c:ext xmlns:c16="http://schemas.microsoft.com/office/drawing/2014/chart" uri="{C3380CC4-5D6E-409C-BE32-E72D297353CC}">
              <c16:uniqueId val="{00000001-620A-4A5A-A8D9-79ABE9F3CE6E}"/>
            </c:ext>
          </c:extLst>
        </c:ser>
        <c:ser>
          <c:idx val="1"/>
          <c:order val="1"/>
          <c:tx>
            <c:strRef>
              <c:f>'Segment vs Sales '!$C$3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'!$C$4:$C$5</c:f>
              <c:numCache>
                <c:formatCode>General</c:formatCode>
                <c:ptCount val="1"/>
                <c:pt idx="0">
                  <c:v>17</c:v>
                </c:pt>
              </c:numCache>
            </c:numRef>
          </c:val>
          <c:extLst>
            <c:ext xmlns:c16="http://schemas.microsoft.com/office/drawing/2014/chart" uri="{C3380CC4-5D6E-409C-BE32-E72D297353CC}">
              <c16:uniqueId val="{00000002-620A-4A5A-A8D9-79ABE9F3CE6E}"/>
            </c:ext>
          </c:extLst>
        </c:ser>
        <c:ser>
          <c:idx val="2"/>
          <c:order val="2"/>
          <c:tx>
            <c:strRef>
              <c:f>'Segment vs Sales '!$D$3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620A-4A5A-A8D9-79ABE9F3CE6E}"/>
              </c:ext>
            </c:extLst>
          </c:dPt>
          <c:dLbls>
            <c:dLbl>
              <c:idx val="0"/>
              <c:layout>
                <c:manualLayout>
                  <c:x val="-2.1329984348515172E-17"/>
                  <c:y val="3.98009950248756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'!$D$4:$D$5</c:f>
              <c:numCache>
                <c:formatCode>General</c:formatCode>
                <c:ptCount val="1"/>
                <c:pt idx="0">
                  <c:v>117679</c:v>
                </c:pt>
              </c:numCache>
            </c:numRef>
          </c:val>
          <c:extLst>
            <c:ext xmlns:c16="http://schemas.microsoft.com/office/drawing/2014/chart" uri="{C3380CC4-5D6E-409C-BE32-E72D297353CC}">
              <c16:uniqueId val="{00000004-620A-4A5A-A8D9-79ABE9F3CE6E}"/>
            </c:ext>
          </c:extLst>
        </c:ser>
        <c:ser>
          <c:idx val="3"/>
          <c:order val="3"/>
          <c:tx>
            <c:strRef>
              <c:f>'Segment vs Sales '!$E$3</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5-620A-4A5A-A8D9-79ABE9F3CE6E}"/>
              </c:ext>
            </c:extLst>
          </c:dPt>
          <c:dLbls>
            <c:dLbl>
              <c:idx val="0"/>
              <c:layout>
                <c:manualLayout>
                  <c:x val="0"/>
                  <c:y val="7.96019900497512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'!$E$4:$E$5</c:f>
              <c:numCache>
                <c:formatCode>General</c:formatCode>
                <c:ptCount val="1"/>
                <c:pt idx="0">
                  <c:v>118578</c:v>
                </c:pt>
              </c:numCache>
            </c:numRef>
          </c:val>
          <c:extLst>
            <c:ext xmlns:c16="http://schemas.microsoft.com/office/drawing/2014/chart" uri="{C3380CC4-5D6E-409C-BE32-E72D297353CC}">
              <c16:uniqueId val="{00000006-620A-4A5A-A8D9-79ABE9F3CE6E}"/>
            </c:ext>
          </c:extLst>
        </c:ser>
        <c:ser>
          <c:idx val="4"/>
          <c:order val="4"/>
          <c:tx>
            <c:strRef>
              <c:f>'Segment vs Sales '!$F$3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7-620A-4A5A-A8D9-79ABE9F3CE6E}"/>
              </c:ext>
            </c:extLst>
          </c:dPt>
          <c:dLbls>
            <c:dLbl>
              <c:idx val="0"/>
              <c:layout>
                <c:manualLayout>
                  <c:x val="-6.9808027923211171E-3"/>
                  <c:y val="2.65339966832504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'!$F$4:$F$5</c:f>
              <c:numCache>
                <c:formatCode>General</c:formatCode>
                <c:ptCount val="1"/>
                <c:pt idx="0">
                  <c:v>122168</c:v>
                </c:pt>
              </c:numCache>
            </c:numRef>
          </c:val>
          <c:extLst>
            <c:ext xmlns:c16="http://schemas.microsoft.com/office/drawing/2014/chart" uri="{C3380CC4-5D6E-409C-BE32-E72D297353CC}">
              <c16:uniqueId val="{00000008-620A-4A5A-A8D9-79ABE9F3CE6E}"/>
            </c:ext>
          </c:extLst>
        </c:ser>
        <c:ser>
          <c:idx val="5"/>
          <c:order val="5"/>
          <c:tx>
            <c:strRef>
              <c:f>'Segment vs Sales '!$G$3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9-620A-4A5A-A8D9-79ABE9F3CE6E}"/>
              </c:ext>
            </c:extLst>
          </c:dPt>
          <c:dLbls>
            <c:dLbl>
              <c:idx val="0"/>
              <c:layout>
                <c:manualLayout>
                  <c:x val="-2.3269342641070818E-3"/>
                  <c:y val="6.96517412935322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'!$G$4:$G$5</c:f>
              <c:numCache>
                <c:formatCode>General</c:formatCode>
                <c:ptCount val="1"/>
                <c:pt idx="0">
                  <c:v>114437</c:v>
                </c:pt>
              </c:numCache>
            </c:numRef>
          </c:val>
          <c:extLst>
            <c:ext xmlns:c16="http://schemas.microsoft.com/office/drawing/2014/chart" uri="{C3380CC4-5D6E-409C-BE32-E72D297353CC}">
              <c16:uniqueId val="{0000000A-620A-4A5A-A8D9-79ABE9F3CE6E}"/>
            </c:ext>
          </c:extLst>
        </c:ser>
        <c:ser>
          <c:idx val="6"/>
          <c:order val="6"/>
          <c:tx>
            <c:strRef>
              <c:f>'Segment vs Sales '!$H$3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B-620A-4A5A-A8D9-79ABE9F3CE6E}"/>
              </c:ext>
            </c:extLst>
          </c:dPt>
          <c:dLbls>
            <c:dLbl>
              <c:idx val="0"/>
              <c:layout>
                <c:manualLayout>
                  <c:x val="-4.6538685282140778E-3"/>
                  <c:y val="3.3167495854063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'!$H$4:$H$5</c:f>
              <c:numCache>
                <c:formatCode>General</c:formatCode>
                <c:ptCount val="1"/>
                <c:pt idx="0">
                  <c:v>115914</c:v>
                </c:pt>
              </c:numCache>
            </c:numRef>
          </c:val>
          <c:extLst>
            <c:ext xmlns:c16="http://schemas.microsoft.com/office/drawing/2014/chart" uri="{C3380CC4-5D6E-409C-BE32-E72D297353CC}">
              <c16:uniqueId val="{0000000C-620A-4A5A-A8D9-79ABE9F3CE6E}"/>
            </c:ext>
          </c:extLst>
        </c:ser>
        <c:ser>
          <c:idx val="7"/>
          <c:order val="7"/>
          <c:tx>
            <c:strRef>
              <c:f>'Segment vs Sales '!$I$3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620A-4A5A-A8D9-79ABE9F3CE6E}"/>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'!$I$4:$I$5</c:f>
              <c:numCache>
                <c:formatCode>General</c:formatCode>
                <c:ptCount val="1"/>
                <c:pt idx="0">
                  <c:v>119960</c:v>
                </c:pt>
              </c:numCache>
            </c:numRef>
          </c:val>
          <c:extLst>
            <c:ext xmlns:c16="http://schemas.microsoft.com/office/drawing/2014/chart" uri="{C3380CC4-5D6E-409C-BE32-E72D297353CC}">
              <c16:uniqueId val="{0000000E-620A-4A5A-A8D9-79ABE9F3CE6E}"/>
            </c:ext>
          </c:extLst>
        </c:ser>
        <c:ser>
          <c:idx val="8"/>
          <c:order val="8"/>
          <c:tx>
            <c:strRef>
              <c:f>'Segment vs Sales '!$J$3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F-620A-4A5A-A8D9-79ABE9F3CE6E}"/>
              </c:ext>
            </c:extLst>
          </c:dPt>
          <c:dLbls>
            <c:dLbl>
              <c:idx val="0"/>
              <c:layout>
                <c:manualLayout>
                  <c:x val="-6.9808027923211171E-3"/>
                  <c:y val="4.311774461028192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'!$J$4:$J$5</c:f>
              <c:numCache>
                <c:formatCode>General</c:formatCode>
                <c:ptCount val="1"/>
                <c:pt idx="0">
                  <c:v>115602</c:v>
                </c:pt>
              </c:numCache>
            </c:numRef>
          </c:val>
          <c:extLst>
            <c:ext xmlns:c16="http://schemas.microsoft.com/office/drawing/2014/chart" uri="{C3380CC4-5D6E-409C-BE32-E72D297353CC}">
              <c16:uniqueId val="{00000010-620A-4A5A-A8D9-79ABE9F3CE6E}"/>
            </c:ext>
          </c:extLst>
        </c:ser>
        <c:ser>
          <c:idx val="9"/>
          <c:order val="9"/>
          <c:tx>
            <c:strRef>
              <c:f>'Segment vs Sales '!$K$3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1-620A-4A5A-A8D9-79ABE9F3CE6E}"/>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'!$K$4:$K$5</c:f>
              <c:numCache>
                <c:formatCode>General</c:formatCode>
                <c:ptCount val="1"/>
                <c:pt idx="0">
                  <c:v>129247</c:v>
                </c:pt>
              </c:numCache>
            </c:numRef>
          </c:val>
          <c:extLst>
            <c:ext xmlns:c16="http://schemas.microsoft.com/office/drawing/2014/chart" uri="{C3380CC4-5D6E-409C-BE32-E72D297353CC}">
              <c16:uniqueId val="{00000012-620A-4A5A-A8D9-79ABE9F3CE6E}"/>
            </c:ext>
          </c:extLst>
        </c:ser>
        <c:ser>
          <c:idx val="10"/>
          <c:order val="10"/>
          <c:tx>
            <c:strRef>
              <c:f>'Segment vs Sales '!$L$3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3-620A-4A5A-A8D9-79ABE9F3CE6E}"/>
              </c:ext>
            </c:extLst>
          </c:dPt>
          <c:dLbls>
            <c:dLbl>
              <c:idx val="0"/>
              <c:layout>
                <c:manualLayout>
                  <c:x val="-9.3077370564281555E-3"/>
                  <c:y val="6.6334991708126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'!$L$4:$L$5</c:f>
              <c:numCache>
                <c:formatCode>General</c:formatCode>
                <c:ptCount val="1"/>
                <c:pt idx="0">
                  <c:v>119492</c:v>
                </c:pt>
              </c:numCache>
            </c:numRef>
          </c:val>
          <c:extLst>
            <c:ext xmlns:c16="http://schemas.microsoft.com/office/drawing/2014/chart" uri="{C3380CC4-5D6E-409C-BE32-E72D297353CC}">
              <c16:uniqueId val="{00000014-620A-4A5A-A8D9-79ABE9F3CE6E}"/>
            </c:ext>
          </c:extLst>
        </c:ser>
        <c:ser>
          <c:idx val="11"/>
          <c:order val="11"/>
          <c:tx>
            <c:strRef>
              <c:f>'Segment vs Sales '!$M$3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620A-4A5A-A8D9-79ABE9F3CE6E}"/>
              </c:ext>
            </c:extLst>
          </c:dPt>
          <c:dLbls>
            <c:dLbl>
              <c:idx val="0"/>
              <c:layout>
                <c:manualLayout>
                  <c:x val="-4.6538685282141636E-3"/>
                  <c:y val="8.62354892205638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20A-4A5A-A8D9-79ABE9F3CE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vs Sales '!$A$4:$A$5</c:f>
              <c:strCache>
                <c:ptCount val="1"/>
                <c:pt idx="0">
                  <c:v>C1</c:v>
                </c:pt>
              </c:strCache>
            </c:strRef>
          </c:cat>
          <c:val>
            <c:numRef>
              <c:f>'Segment vs Sales '!$M$4:$M$5</c:f>
              <c:numCache>
                <c:formatCode>General</c:formatCode>
                <c:ptCount val="1"/>
                <c:pt idx="0">
                  <c:v>113485</c:v>
                </c:pt>
              </c:numCache>
            </c:numRef>
          </c:val>
          <c:extLst>
            <c:ext xmlns:c16="http://schemas.microsoft.com/office/drawing/2014/chart" uri="{C3380CC4-5D6E-409C-BE32-E72D297353CC}">
              <c16:uniqueId val="{00000016-620A-4A5A-A8D9-79ABE9F3CE6E}"/>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high"/>
        <c:spPr>
          <a:solidFill>
            <a:schemeClr val="bg1"/>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7167699910831683"/>
          <c:y val="0.30033027121609801"/>
          <c:w val="0.26525246724197865"/>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2 Car Segments</a:t>
            </a:r>
            <a:r>
              <a:rPr lang="en-US" baseline="0"/>
              <a:t> Comparison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'Car Segment(Sales Volume)'!$B$42</c:f>
              <c:strCache>
                <c:ptCount val="1"/>
                <c:pt idx="0">
                  <c:v>C1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Segment(Sales Volume)'!$A$43:$A$54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Segment(Sales Volume)'!$B$43:$B$54</c:f>
              <c:numCache>
                <c:formatCode>General</c:formatCode>
                <c:ptCount val="12"/>
                <c:pt idx="0">
                  <c:v>131344</c:v>
                </c:pt>
                <c:pt idx="1">
                  <c:v>17</c:v>
                </c:pt>
                <c:pt idx="2">
                  <c:v>117679</c:v>
                </c:pt>
                <c:pt idx="3">
                  <c:v>118578</c:v>
                </c:pt>
                <c:pt idx="4">
                  <c:v>122168</c:v>
                </c:pt>
                <c:pt idx="5">
                  <c:v>114437</c:v>
                </c:pt>
                <c:pt idx="6">
                  <c:v>115914</c:v>
                </c:pt>
                <c:pt idx="7">
                  <c:v>119960</c:v>
                </c:pt>
                <c:pt idx="8">
                  <c:v>115602</c:v>
                </c:pt>
                <c:pt idx="9">
                  <c:v>129247</c:v>
                </c:pt>
                <c:pt idx="10">
                  <c:v>119492</c:v>
                </c:pt>
                <c:pt idx="11">
                  <c:v>113485</c:v>
                </c:pt>
              </c:numCache>
            </c:numRef>
          </c:val>
          <c:extLst>
            <c:ext xmlns:c16="http://schemas.microsoft.com/office/drawing/2014/chart" uri="{C3380CC4-5D6E-409C-BE32-E72D297353CC}">
              <c16:uniqueId val="{00000000-43B0-43A8-8AA3-A79AA7D4CE67}"/>
            </c:ext>
          </c:extLst>
        </c:ser>
        <c:ser>
          <c:idx val="1"/>
          <c:order val="1"/>
          <c:tx>
            <c:strRef>
              <c:f>'Car Segment(Sales Volume)'!$C$42</c:f>
              <c:strCache>
                <c:ptCount val="1"/>
                <c:pt idx="0">
                  <c:v>C2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Segment(Sales Volume)'!$A$43:$A$54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Segment(Sales Volume)'!$C$43:$C$54</c:f>
              <c:numCache>
                <c:formatCode>General</c:formatCode>
                <c:ptCount val="12"/>
                <c:pt idx="0">
                  <c:v>70320</c:v>
                </c:pt>
                <c:pt idx="1">
                  <c:v>20</c:v>
                </c:pt>
                <c:pt idx="2">
                  <c:v>72758</c:v>
                </c:pt>
                <c:pt idx="3">
                  <c:v>60915</c:v>
                </c:pt>
                <c:pt idx="4">
                  <c:v>62102</c:v>
                </c:pt>
                <c:pt idx="5">
                  <c:v>61959</c:v>
                </c:pt>
                <c:pt idx="6">
                  <c:v>63133</c:v>
                </c:pt>
                <c:pt idx="7">
                  <c:v>70237</c:v>
                </c:pt>
                <c:pt idx="8">
                  <c:v>73697</c:v>
                </c:pt>
                <c:pt idx="9">
                  <c:v>85146</c:v>
                </c:pt>
                <c:pt idx="10">
                  <c:v>70496</c:v>
                </c:pt>
                <c:pt idx="11">
                  <c:v>65192</c:v>
                </c:pt>
              </c:numCache>
            </c:numRef>
          </c:val>
          <c:extLst>
            <c:ext xmlns:c16="http://schemas.microsoft.com/office/drawing/2014/chart" uri="{C3380CC4-5D6E-409C-BE32-E72D297353CC}">
              <c16:uniqueId val="{00000001-43B0-43A8-8AA3-A79AA7D4CE67}"/>
            </c:ext>
          </c:extLst>
        </c:ser>
        <c:dLbls>
          <c:dLblPos val="ctr"/>
          <c:showLegendKey val="0"/>
          <c:showVal val="1"/>
          <c:showCatName val="0"/>
          <c:showSerName val="0"/>
          <c:showPercent val="0"/>
          <c:showBubbleSize val="0"/>
        </c:dLbls>
        <c:gapWidth val="150"/>
        <c:overlap val="100"/>
        <c:axId val="738453855"/>
        <c:axId val="738448863"/>
      </c:barChart>
      <c:catAx>
        <c:axId val="73845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448863"/>
        <c:crosses val="autoZero"/>
        <c:auto val="1"/>
        <c:lblAlgn val="ctr"/>
        <c:lblOffset val="100"/>
        <c:noMultiLvlLbl val="0"/>
      </c:catAx>
      <c:valAx>
        <c:axId val="738448863"/>
        <c:scaling>
          <c:orientation val="minMax"/>
        </c:scaling>
        <c:delete val="1"/>
        <c:axPos val="l"/>
        <c:numFmt formatCode="General" sourceLinked="1"/>
        <c:majorTickMark val="none"/>
        <c:minorTickMark val="none"/>
        <c:tickLblPos val="nextTo"/>
        <c:crossAx val="73845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India 2024.xlsx]Made vs Sales!PivotTable1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Sales (</a:t>
            </a:r>
            <a:r>
              <a:rPr lang="en-US" sz="1600" b="1" i="0" u="none" strike="noStrike" baseline="0">
                <a:effectLst/>
              </a:rPr>
              <a:t>Car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s>
    <c:plotArea>
      <c:layout/>
      <c:barChart>
        <c:barDir val="col"/>
        <c:grouping val="clustered"/>
        <c:varyColors val="0"/>
        <c:ser>
          <c:idx val="0"/>
          <c:order val="0"/>
          <c:tx>
            <c:strRef>
              <c:f>'Made vs Sales'!$B$3</c:f>
              <c:strCache>
                <c:ptCount val="1"/>
                <c:pt idx="0">
                  <c:v>Sum of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lumMod val="8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Sales'!$B$4:$B$5</c:f>
              <c:numCache>
                <c:formatCode>General</c:formatCode>
                <c:ptCount val="1"/>
                <c:pt idx="0">
                  <c:v>396</c:v>
                </c:pt>
              </c:numCache>
            </c:numRef>
          </c:val>
          <c:extLst>
            <c:ext xmlns:c16="http://schemas.microsoft.com/office/drawing/2014/chart" uri="{C3380CC4-5D6E-409C-BE32-E72D297353CC}">
              <c16:uniqueId val="{00000000-45F9-41D0-89E2-6E46C794705A}"/>
            </c:ext>
          </c:extLst>
        </c:ser>
        <c:ser>
          <c:idx val="1"/>
          <c:order val="1"/>
          <c:tx>
            <c:strRef>
              <c:f>'Made vs Sales'!$C$3</c:f>
              <c:strCache>
                <c:ptCount val="1"/>
                <c:pt idx="0">
                  <c:v>Count of 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Sales'!$C$4:$C$5</c:f>
              <c:numCache>
                <c:formatCode>General</c:formatCode>
                <c:ptCount val="1"/>
                <c:pt idx="0">
                  <c:v>3</c:v>
                </c:pt>
              </c:numCache>
            </c:numRef>
          </c:val>
          <c:extLst>
            <c:ext xmlns:c16="http://schemas.microsoft.com/office/drawing/2014/chart" uri="{C3380CC4-5D6E-409C-BE32-E72D297353CC}">
              <c16:uniqueId val="{00000001-45F9-41D0-89E2-6E46C794705A}"/>
            </c:ext>
          </c:extLst>
        </c:ser>
        <c:ser>
          <c:idx val="2"/>
          <c:order val="2"/>
          <c:tx>
            <c:strRef>
              <c:f>'Made vs Sales'!$D$3</c:f>
              <c:strCache>
                <c:ptCount val="1"/>
                <c:pt idx="0">
                  <c:v>Sum of 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Sales'!$D$4:$D$5</c:f>
              <c:numCache>
                <c:formatCode>General</c:formatCode>
                <c:ptCount val="1"/>
                <c:pt idx="0">
                  <c:v>425</c:v>
                </c:pt>
              </c:numCache>
            </c:numRef>
          </c:val>
          <c:extLst>
            <c:ext xmlns:c16="http://schemas.microsoft.com/office/drawing/2014/chart" uri="{C3380CC4-5D6E-409C-BE32-E72D297353CC}">
              <c16:uniqueId val="{00000002-45F9-41D0-89E2-6E46C794705A}"/>
            </c:ext>
          </c:extLst>
        </c:ser>
        <c:ser>
          <c:idx val="3"/>
          <c:order val="3"/>
          <c:tx>
            <c:strRef>
              <c:f>'Made vs Sales'!$E$3</c:f>
              <c:strCache>
                <c:ptCount val="1"/>
                <c:pt idx="0">
                  <c:v>Sum of 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Sales'!$E$4:$E$5</c:f>
              <c:numCache>
                <c:formatCode>General</c:formatCode>
                <c:ptCount val="1"/>
                <c:pt idx="0">
                  <c:v>377</c:v>
                </c:pt>
              </c:numCache>
            </c:numRef>
          </c:val>
          <c:extLst>
            <c:ext xmlns:c16="http://schemas.microsoft.com/office/drawing/2014/chart" uri="{C3380CC4-5D6E-409C-BE32-E72D297353CC}">
              <c16:uniqueId val="{00000003-45F9-41D0-89E2-6E46C794705A}"/>
            </c:ext>
          </c:extLst>
        </c:ser>
        <c:ser>
          <c:idx val="4"/>
          <c:order val="4"/>
          <c:tx>
            <c:strRef>
              <c:f>'Made vs Sales'!$F$3</c:f>
              <c:strCache>
                <c:ptCount val="1"/>
                <c:pt idx="0">
                  <c:v>Sum of 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Sales'!$F$4:$F$5</c:f>
              <c:numCache>
                <c:formatCode>General</c:formatCode>
                <c:ptCount val="1"/>
                <c:pt idx="0">
                  <c:v>344</c:v>
                </c:pt>
              </c:numCache>
            </c:numRef>
          </c:val>
          <c:extLst>
            <c:ext xmlns:c16="http://schemas.microsoft.com/office/drawing/2014/chart" uri="{C3380CC4-5D6E-409C-BE32-E72D297353CC}">
              <c16:uniqueId val="{00000004-45F9-41D0-89E2-6E46C794705A}"/>
            </c:ext>
          </c:extLst>
        </c:ser>
        <c:ser>
          <c:idx val="5"/>
          <c:order val="5"/>
          <c:tx>
            <c:strRef>
              <c:f>'Made vs Sales'!$G$3</c:f>
              <c:strCache>
                <c:ptCount val="1"/>
                <c:pt idx="0">
                  <c:v>Sum of 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Sales'!$G$4:$G$5</c:f>
              <c:numCache>
                <c:formatCode>General</c:formatCode>
                <c:ptCount val="1"/>
                <c:pt idx="0">
                  <c:v>281</c:v>
                </c:pt>
              </c:numCache>
            </c:numRef>
          </c:val>
          <c:extLst>
            <c:ext xmlns:c16="http://schemas.microsoft.com/office/drawing/2014/chart" uri="{C3380CC4-5D6E-409C-BE32-E72D297353CC}">
              <c16:uniqueId val="{00000005-45F9-41D0-89E2-6E46C794705A}"/>
            </c:ext>
          </c:extLst>
        </c:ser>
        <c:ser>
          <c:idx val="6"/>
          <c:order val="6"/>
          <c:tx>
            <c:strRef>
              <c:f>'Made vs Sales'!$H$3</c:f>
              <c:strCache>
                <c:ptCount val="1"/>
                <c:pt idx="0">
                  <c:v>Sum of 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Sales'!$H$4:$H$5</c:f>
              <c:numCache>
                <c:formatCode>General</c:formatCode>
                <c:ptCount val="1"/>
                <c:pt idx="0">
                  <c:v>276</c:v>
                </c:pt>
              </c:numCache>
            </c:numRef>
          </c:val>
          <c:extLst>
            <c:ext xmlns:c16="http://schemas.microsoft.com/office/drawing/2014/chart" uri="{C3380CC4-5D6E-409C-BE32-E72D297353CC}">
              <c16:uniqueId val="{00000006-45F9-41D0-89E2-6E46C794705A}"/>
            </c:ext>
          </c:extLst>
        </c:ser>
        <c:ser>
          <c:idx val="7"/>
          <c:order val="7"/>
          <c:tx>
            <c:strRef>
              <c:f>'Made vs Sales'!$I$3</c:f>
              <c:strCache>
                <c:ptCount val="1"/>
                <c:pt idx="0">
                  <c:v>Sum of 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Sales'!$I$4:$I$5</c:f>
              <c:numCache>
                <c:formatCode>General</c:formatCode>
                <c:ptCount val="1"/>
                <c:pt idx="0">
                  <c:v>340</c:v>
                </c:pt>
              </c:numCache>
            </c:numRef>
          </c:val>
          <c:extLst>
            <c:ext xmlns:c16="http://schemas.microsoft.com/office/drawing/2014/chart" uri="{C3380CC4-5D6E-409C-BE32-E72D297353CC}">
              <c16:uniqueId val="{00000007-45F9-41D0-89E2-6E46C794705A}"/>
            </c:ext>
          </c:extLst>
        </c:ser>
        <c:ser>
          <c:idx val="8"/>
          <c:order val="8"/>
          <c:tx>
            <c:strRef>
              <c:f>'Made vs Sales'!$J$3</c:f>
              <c:strCache>
                <c:ptCount val="1"/>
                <c:pt idx="0">
                  <c:v>Sum of 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Sales'!$J$4:$J$5</c:f>
              <c:numCache>
                <c:formatCode>General</c:formatCode>
                <c:ptCount val="1"/>
                <c:pt idx="0">
                  <c:v>365</c:v>
                </c:pt>
              </c:numCache>
            </c:numRef>
          </c:val>
          <c:extLst>
            <c:ext xmlns:c16="http://schemas.microsoft.com/office/drawing/2014/chart" uri="{C3380CC4-5D6E-409C-BE32-E72D297353CC}">
              <c16:uniqueId val="{00000008-45F9-41D0-89E2-6E46C794705A}"/>
            </c:ext>
          </c:extLst>
        </c:ser>
        <c:ser>
          <c:idx val="9"/>
          <c:order val="9"/>
          <c:tx>
            <c:strRef>
              <c:f>'Made vs Sales'!$K$3</c:f>
              <c:strCache>
                <c:ptCount val="1"/>
                <c:pt idx="0">
                  <c:v>Sum of October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Sales'!$K$4:$K$5</c:f>
              <c:numCache>
                <c:formatCode>General</c:formatCode>
                <c:ptCount val="1"/>
                <c:pt idx="0">
                  <c:v>424</c:v>
                </c:pt>
              </c:numCache>
            </c:numRef>
          </c:val>
          <c:extLst>
            <c:ext xmlns:c16="http://schemas.microsoft.com/office/drawing/2014/chart" uri="{C3380CC4-5D6E-409C-BE32-E72D297353CC}">
              <c16:uniqueId val="{00000009-45F9-41D0-89E2-6E46C794705A}"/>
            </c:ext>
          </c:extLst>
        </c:ser>
        <c:ser>
          <c:idx val="10"/>
          <c:order val="10"/>
          <c:tx>
            <c:strRef>
              <c:f>'Made vs Sales'!$L$3</c:f>
              <c:strCache>
                <c:ptCount val="1"/>
                <c:pt idx="0">
                  <c:v>Sum of November </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Sales'!$L$4:$L$5</c:f>
              <c:numCache>
                <c:formatCode>General</c:formatCode>
                <c:ptCount val="1"/>
                <c:pt idx="0">
                  <c:v>361</c:v>
                </c:pt>
              </c:numCache>
            </c:numRef>
          </c:val>
          <c:extLst>
            <c:ext xmlns:c16="http://schemas.microsoft.com/office/drawing/2014/chart" uri="{C3380CC4-5D6E-409C-BE32-E72D297353CC}">
              <c16:uniqueId val="{0000000A-45F9-41D0-89E2-6E46C794705A}"/>
            </c:ext>
          </c:extLst>
        </c:ser>
        <c:ser>
          <c:idx val="11"/>
          <c:order val="11"/>
          <c:tx>
            <c:strRef>
              <c:f>'Made vs Sales'!$M$3</c:f>
              <c:strCache>
                <c:ptCount val="1"/>
                <c:pt idx="0">
                  <c:v>Sum of 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'Made vs Sales'!$A$4:$A$5</c:f>
              <c:strCache>
                <c:ptCount val="1"/>
                <c:pt idx="0">
                  <c:v>Jeep</c:v>
                </c:pt>
              </c:strCache>
            </c:strRef>
          </c:cat>
          <c:val>
            <c:numRef>
              <c:f>'Made vs Sales'!$M$4:$M$5</c:f>
              <c:numCache>
                <c:formatCode>General</c:formatCode>
                <c:ptCount val="1"/>
                <c:pt idx="0">
                  <c:v>286</c:v>
                </c:pt>
              </c:numCache>
            </c:numRef>
          </c:val>
          <c:extLst>
            <c:ext xmlns:c16="http://schemas.microsoft.com/office/drawing/2014/chart" uri="{C3380CC4-5D6E-409C-BE32-E72D297353CC}">
              <c16:uniqueId val="{0000000B-45F9-41D0-89E2-6E46C794705A}"/>
            </c:ext>
          </c:extLst>
        </c:ser>
        <c:dLbls>
          <c:dLblPos val="outEnd"/>
          <c:showLegendKey val="0"/>
          <c:showVal val="1"/>
          <c:showCatName val="0"/>
          <c:showSerName val="0"/>
          <c:showPercent val="0"/>
          <c:showBubbleSize val="0"/>
        </c:dLbls>
        <c:gapWidth val="100"/>
        <c:overlap val="-24"/>
        <c:axId val="259804191"/>
        <c:axId val="259805855"/>
      </c:barChart>
      <c:catAx>
        <c:axId val="259804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805855"/>
        <c:crosses val="autoZero"/>
        <c:auto val="1"/>
        <c:lblAlgn val="ctr"/>
        <c:lblOffset val="100"/>
        <c:noMultiLvlLbl val="0"/>
      </c:catAx>
      <c:valAx>
        <c:axId val="259805855"/>
        <c:scaling>
          <c:orientation val="minMax"/>
        </c:scaling>
        <c:delete val="1"/>
        <c:axPos val="l"/>
        <c:numFmt formatCode="General" sourceLinked="1"/>
        <c:majorTickMark val="none"/>
        <c:minorTickMark val="none"/>
        <c:tickLblPos val="nextTo"/>
        <c:crossAx val="259804191"/>
        <c:crosses val="autoZero"/>
        <c:crossBetween val="between"/>
      </c:valAx>
      <c:spPr>
        <a:noFill/>
        <a:ln>
          <a:noFill/>
        </a:ln>
        <a:effectLst/>
      </c:spPr>
    </c:plotArea>
    <c:legend>
      <c:legendPos val="r"/>
      <c:layout>
        <c:manualLayout>
          <c:xMode val="edge"/>
          <c:yMode val="edge"/>
          <c:x val="0.73981170143635666"/>
          <c:y val="0.30033027121609801"/>
          <c:w val="0.2422107096287392"/>
          <c:h val="0.51443168562263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342901</xdr:colOff>
      <xdr:row>0</xdr:row>
      <xdr:rowOff>104776</xdr:rowOff>
    </xdr:from>
    <xdr:to>
      <xdr:col>12</xdr:col>
      <xdr:colOff>38100</xdr:colOff>
      <xdr:row>3</xdr:row>
      <xdr:rowOff>142875</xdr:rowOff>
    </xdr:to>
    <xdr:sp macro="" textlink="">
      <xdr:nvSpPr>
        <xdr:cNvPr id="3" name="TextBox 2"/>
        <xdr:cNvSpPr txBox="1"/>
      </xdr:nvSpPr>
      <xdr:spPr>
        <a:xfrm>
          <a:off x="6848476" y="104776"/>
          <a:ext cx="3809999" cy="60959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1" u="sng"/>
            <a:t>PROJECT SUMMARY</a:t>
          </a:r>
        </a:p>
      </xdr:txBody>
    </xdr:sp>
    <xdr:clientData/>
  </xdr:twoCellAnchor>
  <xdr:twoCellAnchor>
    <xdr:from>
      <xdr:col>6</xdr:col>
      <xdr:colOff>514350</xdr:colOff>
      <xdr:row>42</xdr:row>
      <xdr:rowOff>38100</xdr:rowOff>
    </xdr:from>
    <xdr:to>
      <xdr:col>12</xdr:col>
      <xdr:colOff>66675</xdr:colOff>
      <xdr:row>53</xdr:row>
      <xdr:rowOff>0</xdr:rowOff>
    </xdr:to>
    <xdr:sp macro="" textlink="">
      <xdr:nvSpPr>
        <xdr:cNvPr id="4" name="TextBox 3"/>
        <xdr:cNvSpPr txBox="1"/>
      </xdr:nvSpPr>
      <xdr:spPr>
        <a:xfrm>
          <a:off x="7019925" y="7924800"/>
          <a:ext cx="3667125" cy="19526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1" u="sng">
              <a:solidFill>
                <a:schemeClr val="dk1"/>
              </a:solidFill>
              <a:effectLst/>
              <a:latin typeface="+mn-lt"/>
              <a:ea typeface="+mn-ea"/>
              <a:cs typeface="+mn-cs"/>
            </a:rPr>
            <a:t>Project</a:t>
          </a:r>
          <a:r>
            <a:rPr lang="en-US" sz="1400" b="1" i="1" u="sng" baseline="0">
              <a:solidFill>
                <a:schemeClr val="dk1"/>
              </a:solidFill>
              <a:effectLst/>
              <a:latin typeface="+mn-lt"/>
              <a:ea typeface="+mn-ea"/>
              <a:cs typeface="+mn-cs"/>
            </a:rPr>
            <a:t> Findings</a:t>
          </a:r>
          <a:endParaRPr lang="en-US" sz="14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i="1">
            <a:solidFill>
              <a:schemeClr val="dk1"/>
            </a:solidFill>
            <a:effectLst/>
            <a:latin typeface="+mn-lt"/>
            <a:ea typeface="+mn-ea"/>
            <a:cs typeface="+mn-cs"/>
          </a:endParaRPr>
        </a:p>
        <a:p>
          <a:pPr algn="ctr"/>
          <a:r>
            <a:rPr lang="en-US" sz="1100" b="1">
              <a:solidFill>
                <a:schemeClr val="dk1"/>
              </a:solidFill>
              <a:effectLst/>
              <a:latin typeface="+mn-lt"/>
              <a:ea typeface="+mn-ea"/>
              <a:cs typeface="+mn-cs"/>
            </a:rPr>
            <a:t>Maruti Brezza C1 SUV </a:t>
          </a:r>
          <a:r>
            <a:rPr lang="en-US" sz="1100">
              <a:solidFill>
                <a:schemeClr val="dk1"/>
              </a:solidFill>
              <a:effectLst/>
              <a:latin typeface="+mn-lt"/>
              <a:ea typeface="+mn-ea"/>
              <a:cs typeface="+mn-cs"/>
            </a:rPr>
            <a:t>was identified as the top-performing combination due to its consistently high sales volume across all categories. </a:t>
          </a:r>
          <a:r>
            <a:rPr lang="en-US" sz="1100" b="1">
              <a:solidFill>
                <a:schemeClr val="dk1"/>
              </a:solidFill>
              <a:effectLst/>
              <a:latin typeface="+mn-lt"/>
              <a:ea typeface="+mn-ea"/>
              <a:cs typeface="+mn-cs"/>
            </a:rPr>
            <a:t>Maruti</a:t>
          </a:r>
          <a:r>
            <a:rPr lang="en-US" sz="1100">
              <a:solidFill>
                <a:schemeClr val="dk1"/>
              </a:solidFill>
              <a:effectLst/>
              <a:latin typeface="+mn-lt"/>
              <a:ea typeface="+mn-ea"/>
              <a:cs typeface="+mn-cs"/>
            </a:rPr>
            <a:t> was the top-selling manufacturer, </a:t>
          </a:r>
          <a:r>
            <a:rPr lang="en-US" sz="1100" b="1">
              <a:solidFill>
                <a:schemeClr val="dk1"/>
              </a:solidFill>
              <a:effectLst/>
              <a:latin typeface="+mn-lt"/>
              <a:ea typeface="+mn-ea"/>
              <a:cs typeface="+mn-cs"/>
            </a:rPr>
            <a:t>Brezza </a:t>
          </a:r>
          <a:r>
            <a:rPr lang="en-US" sz="1100">
              <a:solidFill>
                <a:schemeClr val="dk1"/>
              </a:solidFill>
              <a:effectLst/>
              <a:latin typeface="+mn-lt"/>
              <a:ea typeface="+mn-ea"/>
              <a:cs typeface="+mn-cs"/>
            </a:rPr>
            <a:t>was among the top-selling models within Maruti's lineup, the </a:t>
          </a:r>
          <a:r>
            <a:rPr lang="en-US" sz="1100" b="1">
              <a:solidFill>
                <a:schemeClr val="dk1"/>
              </a:solidFill>
              <a:effectLst/>
              <a:latin typeface="+mn-lt"/>
              <a:ea typeface="+mn-ea"/>
              <a:cs typeface="+mn-cs"/>
            </a:rPr>
            <a:t>C1</a:t>
          </a:r>
          <a:r>
            <a:rPr lang="en-US" sz="1100">
              <a:solidFill>
                <a:schemeClr val="dk1"/>
              </a:solidFill>
              <a:effectLst/>
              <a:latin typeface="+mn-lt"/>
              <a:ea typeface="+mn-ea"/>
              <a:cs typeface="+mn-cs"/>
            </a:rPr>
            <a:t> body type showed strong overall sales, and the </a:t>
          </a:r>
          <a:r>
            <a:rPr lang="en-US" sz="1100" b="1">
              <a:solidFill>
                <a:schemeClr val="dk1"/>
              </a:solidFill>
              <a:effectLst/>
              <a:latin typeface="+mn-lt"/>
              <a:ea typeface="+mn-ea"/>
              <a:cs typeface="+mn-cs"/>
            </a:rPr>
            <a:t>SUV</a:t>
          </a:r>
          <a:r>
            <a:rPr lang="en-US" sz="1100">
              <a:solidFill>
                <a:schemeClr val="dk1"/>
              </a:solidFill>
              <a:effectLst/>
              <a:latin typeface="+mn-lt"/>
              <a:ea typeface="+mn-ea"/>
              <a:cs typeface="+mn-cs"/>
            </a:rPr>
            <a:t> segment was a dominant segment. The combination of these factors resulted in the highest overall sales volume.</a:t>
          </a:r>
        </a:p>
        <a:p>
          <a:pPr algn="ctr"/>
          <a:endParaRPr lang="en-US" sz="1200"/>
        </a:p>
      </xdr:txBody>
    </xdr:sp>
    <xdr:clientData/>
  </xdr:twoCellAnchor>
  <xdr:twoCellAnchor>
    <xdr:from>
      <xdr:col>6</xdr:col>
      <xdr:colOff>400048</xdr:colOff>
      <xdr:row>17</xdr:row>
      <xdr:rowOff>9524</xdr:rowOff>
    </xdr:from>
    <xdr:to>
      <xdr:col>12</xdr:col>
      <xdr:colOff>38099</xdr:colOff>
      <xdr:row>23</xdr:row>
      <xdr:rowOff>161925</xdr:rowOff>
    </xdr:to>
    <xdr:sp macro="" textlink="">
      <xdr:nvSpPr>
        <xdr:cNvPr id="5" name="TextBox 4"/>
        <xdr:cNvSpPr txBox="1"/>
      </xdr:nvSpPr>
      <xdr:spPr>
        <a:xfrm>
          <a:off x="6905623" y="3228974"/>
          <a:ext cx="3752851" cy="129540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u="sng"/>
            <a:t>Problem</a:t>
          </a:r>
          <a:r>
            <a:rPr lang="en-US" sz="1400" b="1" i="1" u="sng" baseline="0"/>
            <a:t> Statement</a:t>
          </a:r>
          <a:endParaRPr lang="en-US" sz="1400" b="1" i="1" u="sng"/>
        </a:p>
        <a:p>
          <a:pPr algn="ctr"/>
          <a:endParaRPr lang="en-US" sz="1400" b="1" i="1" u="sng"/>
        </a:p>
        <a:p>
          <a:pPr algn="ctr"/>
          <a:r>
            <a:rPr lang="en-US" sz="1100"/>
            <a:t>Which Car combination performed the best in Sales volume with respect to car manufacturer model, body type and segment wise FY 2024?</a:t>
          </a:r>
        </a:p>
      </xdr:txBody>
    </xdr:sp>
    <xdr:clientData/>
  </xdr:twoCellAnchor>
  <xdr:twoCellAnchor>
    <xdr:from>
      <xdr:col>6</xdr:col>
      <xdr:colOff>485775</xdr:colOff>
      <xdr:row>53</xdr:row>
      <xdr:rowOff>57150</xdr:rowOff>
    </xdr:from>
    <xdr:to>
      <xdr:col>12</xdr:col>
      <xdr:colOff>123826</xdr:colOff>
      <xdr:row>60</xdr:row>
      <xdr:rowOff>85726</xdr:rowOff>
    </xdr:to>
    <xdr:sp macro="" textlink="">
      <xdr:nvSpPr>
        <xdr:cNvPr id="7" name="TextBox 6"/>
        <xdr:cNvSpPr txBox="1"/>
      </xdr:nvSpPr>
      <xdr:spPr>
        <a:xfrm>
          <a:off x="6991350" y="9934575"/>
          <a:ext cx="3752851" cy="129540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u="sng"/>
            <a:t>Limitations</a:t>
          </a:r>
        </a:p>
        <a:p>
          <a:pPr algn="ctr"/>
          <a:endParaRPr lang="en-US" sz="1400" b="1" i="1" u="sng"/>
        </a:p>
        <a:p>
          <a:pPr algn="ctr"/>
          <a:r>
            <a:rPr lang="en-US" sz="1100">
              <a:solidFill>
                <a:schemeClr val="dk1"/>
              </a:solidFill>
              <a:effectLst/>
              <a:latin typeface="+mn-lt"/>
              <a:ea typeface="+mn-ea"/>
              <a:cs typeface="+mn-cs"/>
            </a:rPr>
            <a:t>This analysis is based on sales volume data and does not consider other factors such as customer satisfaction, profitability, or brand reputation.</a:t>
          </a:r>
        </a:p>
        <a:p>
          <a:pPr algn="ctr"/>
          <a:r>
            <a:rPr lang="en-US" sz="1100">
              <a:solidFill>
                <a:schemeClr val="dk1"/>
              </a:solidFill>
              <a:effectLst/>
              <a:latin typeface="+mn-lt"/>
              <a:ea typeface="+mn-ea"/>
              <a:cs typeface="+mn-cs"/>
            </a:rPr>
            <a:t> </a:t>
          </a:r>
        </a:p>
      </xdr:txBody>
    </xdr:sp>
    <xdr:clientData/>
  </xdr:twoCellAnchor>
  <xdr:twoCellAnchor>
    <xdr:from>
      <xdr:col>6</xdr:col>
      <xdr:colOff>361951</xdr:colOff>
      <xdr:row>4</xdr:row>
      <xdr:rowOff>85726</xdr:rowOff>
    </xdr:from>
    <xdr:to>
      <xdr:col>11</xdr:col>
      <xdr:colOff>666751</xdr:colOff>
      <xdr:row>10</xdr:row>
      <xdr:rowOff>28576</xdr:rowOff>
    </xdr:to>
    <xdr:sp macro="" textlink="">
      <xdr:nvSpPr>
        <xdr:cNvPr id="9" name="TextBox 8"/>
        <xdr:cNvSpPr txBox="1"/>
      </xdr:nvSpPr>
      <xdr:spPr>
        <a:xfrm>
          <a:off x="6867526" y="847726"/>
          <a:ext cx="3733800" cy="10668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sng"/>
            <a:t>Project</a:t>
          </a:r>
          <a:r>
            <a:rPr lang="en-US" sz="1600" b="1" i="1" u="sng" baseline="0"/>
            <a:t> Title</a:t>
          </a:r>
        </a:p>
        <a:p>
          <a:pPr algn="ctr"/>
          <a:endParaRPr lang="en-US" sz="1600" b="1" i="1" u="sng"/>
        </a:p>
        <a:p>
          <a:pPr algn="ctr"/>
          <a:r>
            <a:rPr lang="en-US" sz="1100" b="1">
              <a:solidFill>
                <a:schemeClr val="dk1"/>
              </a:solidFill>
              <a:effectLst/>
              <a:latin typeface="+mn-lt"/>
              <a:ea typeface="+mn-ea"/>
              <a:cs typeface="+mn-cs"/>
            </a:rPr>
            <a:t>Indian Car Market in 2024: Sales Volume Analysis and Best Combination Identification</a:t>
          </a:r>
          <a:endParaRPr lang="en-US" sz="1400" b="1" i="1" u="sng"/>
        </a:p>
      </xdr:txBody>
    </xdr:sp>
    <xdr:clientData/>
  </xdr:twoCellAnchor>
  <xdr:twoCellAnchor>
    <xdr:from>
      <xdr:col>5</xdr:col>
      <xdr:colOff>419099</xdr:colOff>
      <xdr:row>24</xdr:row>
      <xdr:rowOff>104775</xdr:rowOff>
    </xdr:from>
    <xdr:to>
      <xdr:col>13</xdr:col>
      <xdr:colOff>495300</xdr:colOff>
      <xdr:row>41</xdr:row>
      <xdr:rowOff>104776</xdr:rowOff>
    </xdr:to>
    <xdr:sp macro="" textlink="">
      <xdr:nvSpPr>
        <xdr:cNvPr id="10" name="TextBox 9"/>
        <xdr:cNvSpPr txBox="1"/>
      </xdr:nvSpPr>
      <xdr:spPr>
        <a:xfrm>
          <a:off x="6238874" y="4657725"/>
          <a:ext cx="5562601" cy="315277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i="1" u="sng" baseline="0">
              <a:solidFill>
                <a:schemeClr val="dk1"/>
              </a:solidFill>
              <a:effectLst/>
              <a:latin typeface="+mn-lt"/>
              <a:ea typeface="+mn-ea"/>
              <a:cs typeface="+mn-cs"/>
            </a:rPr>
            <a:t> Methodology</a:t>
          </a:r>
          <a:endParaRPr lang="en-US" sz="20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i="1">
            <a:solidFill>
              <a:schemeClr val="dk1"/>
            </a:solidFill>
            <a:effectLst/>
            <a:latin typeface="+mn-lt"/>
            <a:ea typeface="+mn-ea"/>
            <a:cs typeface="+mn-cs"/>
          </a:endParaRPr>
        </a:p>
        <a:p>
          <a:pPr algn="ctr"/>
          <a:r>
            <a:rPr lang="en-US" sz="1100" b="1"/>
            <a:t>Data Source</a:t>
          </a:r>
          <a:r>
            <a:rPr lang="en-US" sz="1100"/>
            <a:t>: </a:t>
          </a:r>
          <a:r>
            <a:rPr lang="en-US" sz="1100" b="1"/>
            <a:t>Kaggle Data Set</a:t>
          </a:r>
        </a:p>
        <a:p>
          <a:pPr algn="ctr"/>
          <a:r>
            <a:rPr lang="en-US" sz="1100"/>
            <a:t>https://www.kaggle.com/datasets/sourd810/car-sales-india-2024</a:t>
          </a:r>
        </a:p>
        <a:p>
          <a:pPr algn="ctr"/>
          <a:endParaRPr lang="en-US" sz="1100"/>
        </a:p>
        <a:p>
          <a:pPr algn="ctr"/>
          <a:r>
            <a:rPr lang="en-US" sz="1100" b="1"/>
            <a:t>Data Cleaning and Preprocessing</a:t>
          </a:r>
        </a:p>
        <a:p>
          <a:pPr algn="ctr"/>
          <a:r>
            <a:rPr lang="en-US" sz="1100"/>
            <a:t>Data contains few</a:t>
          </a:r>
          <a:r>
            <a:rPr lang="en-US" sz="1100" baseline="0"/>
            <a:t> spelling errors, repeatitive names which has been corrected</a:t>
          </a:r>
        </a:p>
        <a:p>
          <a:pPr algn="ctr"/>
          <a:endParaRPr lang="en-US" sz="1100" baseline="0"/>
        </a:p>
        <a:p>
          <a:pPr algn="ctr"/>
          <a:r>
            <a:rPr lang="en-US" sz="1100" b="1"/>
            <a:t>Data Analysis Techniques</a:t>
          </a:r>
        </a:p>
        <a:p>
          <a:pPr algn="ctr"/>
          <a:r>
            <a:rPr lang="en-US" sz="1100"/>
            <a:t>Monthly Sales Volume of all Car Manufacturers was analyzed </a:t>
          </a:r>
          <a:r>
            <a:rPr lang="en-US" sz="1100" baseline="0"/>
            <a:t>, top 3 were compared </a:t>
          </a:r>
        </a:p>
        <a:p>
          <a:r>
            <a:rPr lang="en-US" sz="1100">
              <a:solidFill>
                <a:schemeClr val="dk1"/>
              </a:solidFill>
              <a:effectLst/>
              <a:latin typeface="+mn-lt"/>
              <a:ea typeface="+mn-ea"/>
              <a:cs typeface="+mn-cs"/>
            </a:rPr>
            <a:t>Monthly Sales Volume of all Car</a:t>
          </a:r>
          <a:r>
            <a:rPr lang="en-US" sz="1100" baseline="0">
              <a:solidFill>
                <a:schemeClr val="dk1"/>
              </a:solidFill>
              <a:effectLst/>
              <a:latin typeface="+mn-lt"/>
              <a:ea typeface="+mn-ea"/>
              <a:cs typeface="+mn-cs"/>
            </a:rPr>
            <a:t> Models</a:t>
          </a:r>
          <a:r>
            <a:rPr lang="en-US" sz="1100">
              <a:solidFill>
                <a:schemeClr val="dk1"/>
              </a:solidFill>
              <a:effectLst/>
              <a:latin typeface="+mn-lt"/>
              <a:ea typeface="+mn-ea"/>
              <a:cs typeface="+mn-cs"/>
            </a:rPr>
            <a:t> was analyzed </a:t>
          </a:r>
          <a:r>
            <a:rPr lang="en-US" sz="1100" baseline="0">
              <a:solidFill>
                <a:schemeClr val="dk1"/>
              </a:solidFill>
              <a:effectLst/>
              <a:latin typeface="+mn-lt"/>
              <a:ea typeface="+mn-ea"/>
              <a:cs typeface="+mn-cs"/>
            </a:rPr>
            <a:t>, top 3 were compared </a:t>
          </a:r>
          <a:endParaRPr lang="en-US" sz="1100">
            <a:effectLst/>
          </a:endParaRPr>
        </a:p>
        <a:p>
          <a:r>
            <a:rPr lang="en-US" sz="1100">
              <a:solidFill>
                <a:schemeClr val="dk1"/>
              </a:solidFill>
              <a:effectLst/>
              <a:latin typeface="+mn-lt"/>
              <a:ea typeface="+mn-ea"/>
              <a:cs typeface="+mn-cs"/>
            </a:rPr>
            <a:t>Monthly Sales Volume of all Cars</a:t>
          </a:r>
          <a:r>
            <a:rPr lang="en-US" sz="1100" baseline="0">
              <a:solidFill>
                <a:schemeClr val="dk1"/>
              </a:solidFill>
              <a:effectLst/>
              <a:latin typeface="+mn-lt"/>
              <a:ea typeface="+mn-ea"/>
              <a:cs typeface="+mn-cs"/>
            </a:rPr>
            <a:t> Body type wise </a:t>
          </a:r>
          <a:r>
            <a:rPr lang="en-US" sz="1100">
              <a:solidFill>
                <a:schemeClr val="dk1"/>
              </a:solidFill>
              <a:effectLst/>
              <a:latin typeface="+mn-lt"/>
              <a:ea typeface="+mn-ea"/>
              <a:cs typeface="+mn-cs"/>
            </a:rPr>
            <a:t>was analyzed </a:t>
          </a:r>
          <a:r>
            <a:rPr lang="en-US" sz="1100" baseline="0">
              <a:solidFill>
                <a:schemeClr val="dk1"/>
              </a:solidFill>
              <a:effectLst/>
              <a:latin typeface="+mn-lt"/>
              <a:ea typeface="+mn-ea"/>
              <a:cs typeface="+mn-cs"/>
            </a:rPr>
            <a:t>, top 2 were compared </a:t>
          </a:r>
          <a:endParaRPr lang="en-US" sz="1100">
            <a:effectLst/>
          </a:endParaRPr>
        </a:p>
        <a:p>
          <a:r>
            <a:rPr lang="en-US" sz="1100">
              <a:solidFill>
                <a:schemeClr val="dk1"/>
              </a:solidFill>
              <a:effectLst/>
              <a:latin typeface="+mn-lt"/>
              <a:ea typeface="+mn-ea"/>
              <a:cs typeface="+mn-cs"/>
            </a:rPr>
            <a:t>Monthly Sales Volume of all Car Segments was analyzed </a:t>
          </a:r>
          <a:r>
            <a:rPr lang="en-US" sz="1100" baseline="0">
              <a:solidFill>
                <a:schemeClr val="dk1"/>
              </a:solidFill>
              <a:effectLst/>
              <a:latin typeface="+mn-lt"/>
              <a:ea typeface="+mn-ea"/>
              <a:cs typeface="+mn-cs"/>
            </a:rPr>
            <a:t>, top 2 were compared</a:t>
          </a:r>
        </a:p>
        <a:p>
          <a:r>
            <a:rPr lang="en-US" sz="1100" baseline="0">
              <a:solidFill>
                <a:schemeClr val="dk1"/>
              </a:solidFill>
              <a:effectLst/>
              <a:latin typeface="+mn-lt"/>
              <a:ea typeface="+mn-ea"/>
              <a:cs typeface="+mn-cs"/>
            </a:rPr>
            <a:t> </a:t>
          </a:r>
          <a:endParaRPr lang="en-US">
            <a:effectLst/>
          </a:endParaRPr>
        </a:p>
        <a:p>
          <a:pPr algn="ctr"/>
          <a:r>
            <a:rPr lang="en-US" sz="1200" b="1"/>
            <a:t>Data Visualization</a:t>
          </a:r>
        </a:p>
        <a:p>
          <a:pPr algn="ctr"/>
          <a:r>
            <a:rPr lang="en-US" sz="1100"/>
            <a:t>Column charts were used to compare sales volume across different categories (manufacturer, model, body type, segment) and also for</a:t>
          </a:r>
          <a:r>
            <a:rPr lang="en-US" sz="1100" baseline="0"/>
            <a:t> comparison between top performers</a:t>
          </a:r>
          <a:endParaRPr lang="en-US" sz="1100"/>
        </a:p>
        <a:p>
          <a:pPr algn="ctr"/>
          <a:endParaRPr lang="en-US" sz="1200"/>
        </a:p>
        <a:p>
          <a:pPr algn="ctr"/>
          <a:endParaRPr lang="en-US" sz="1200"/>
        </a:p>
        <a:p>
          <a:pPr algn="ctr"/>
          <a:endParaRPr lang="en-US" sz="1200"/>
        </a:p>
      </xdr:txBody>
    </xdr:sp>
    <xdr:clientData/>
  </xdr:twoCellAnchor>
  <xdr:twoCellAnchor>
    <xdr:from>
      <xdr:col>6</xdr:col>
      <xdr:colOff>390525</xdr:colOff>
      <xdr:row>10</xdr:row>
      <xdr:rowOff>19050</xdr:rowOff>
    </xdr:from>
    <xdr:to>
      <xdr:col>12</xdr:col>
      <xdr:colOff>28576</xdr:colOff>
      <xdr:row>16</xdr:row>
      <xdr:rowOff>171451</xdr:rowOff>
    </xdr:to>
    <xdr:sp macro="" textlink="">
      <xdr:nvSpPr>
        <xdr:cNvPr id="11" name="TextBox 10"/>
        <xdr:cNvSpPr txBox="1"/>
      </xdr:nvSpPr>
      <xdr:spPr>
        <a:xfrm>
          <a:off x="6896100" y="1905000"/>
          <a:ext cx="3752851" cy="129540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u="sng"/>
            <a:t>Project</a:t>
          </a:r>
          <a:r>
            <a:rPr lang="en-US" sz="1400" b="1" i="1" u="sng" baseline="0"/>
            <a:t> Done By</a:t>
          </a:r>
          <a:endParaRPr lang="en-US" sz="1400" b="1" i="1" u="sng"/>
        </a:p>
        <a:p>
          <a:pPr algn="ctr"/>
          <a:endParaRPr lang="en-US" sz="1400" b="1" i="1" u="sng"/>
        </a:p>
        <a:p>
          <a:pPr algn="ctr"/>
          <a:r>
            <a:rPr lang="en-US" sz="1100" b="1">
              <a:solidFill>
                <a:schemeClr val="dk1"/>
              </a:solidFill>
              <a:effectLst/>
              <a:latin typeface="+mn-lt"/>
              <a:ea typeface="+mn-ea"/>
              <a:cs typeface="+mn-cs"/>
            </a:rPr>
            <a:t>Muhammad</a:t>
          </a:r>
          <a:r>
            <a:rPr lang="en-US" sz="1100" b="1" baseline="0">
              <a:solidFill>
                <a:schemeClr val="dk1"/>
              </a:solidFill>
              <a:effectLst/>
              <a:latin typeface="+mn-lt"/>
              <a:ea typeface="+mn-ea"/>
              <a:cs typeface="+mn-cs"/>
            </a:rPr>
            <a:t> Junaid Iqbal</a:t>
          </a:r>
        </a:p>
        <a:p>
          <a:pPr algn="ctr"/>
          <a:r>
            <a:rPr lang="en-US" sz="1100" b="1" baseline="0">
              <a:solidFill>
                <a:schemeClr val="dk1"/>
              </a:solidFill>
              <a:effectLst/>
              <a:latin typeface="+mn-lt"/>
              <a:ea typeface="+mn-ea"/>
              <a:cs typeface="+mn-cs"/>
            </a:rPr>
            <a:t>(B.E. Textile Engineering, NEDUET 2014)</a:t>
          </a:r>
          <a:r>
            <a:rPr lang="en-US" sz="1100">
              <a:solidFill>
                <a:schemeClr val="dk1"/>
              </a:solidFill>
              <a:effectLst/>
              <a:latin typeface="+mn-lt"/>
              <a:ea typeface="+mn-ea"/>
              <a:cs typeface="+mn-cs"/>
            </a:rPr>
            <a:t> </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Email: </a:t>
          </a:r>
          <a:r>
            <a:rPr lang="en-US" sz="1100" b="1">
              <a:solidFill>
                <a:schemeClr val="dk1"/>
              </a:solidFill>
              <a:effectLst/>
              <a:latin typeface="+mn-lt"/>
              <a:ea typeface="+mn-ea"/>
              <a:cs typeface="+mn-cs"/>
            </a:rPr>
            <a:t>junaid19tex@gmail.com</a:t>
          </a:r>
        </a:p>
      </xdr:txBody>
    </xdr:sp>
    <xdr:clientData/>
  </xdr:twoCellAnchor>
  <xdr:twoCellAnchor editAs="oneCell">
    <xdr:from>
      <xdr:col>2</xdr:col>
      <xdr:colOff>847725</xdr:colOff>
      <xdr:row>42</xdr:row>
      <xdr:rowOff>171450</xdr:rowOff>
    </xdr:from>
    <xdr:to>
      <xdr:col>6</xdr:col>
      <xdr:colOff>38100</xdr:colOff>
      <xdr:row>52</xdr:row>
      <xdr:rowOff>95250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3914775" y="8058150"/>
          <a:ext cx="2628900" cy="1733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38100</xdr:rowOff>
    </xdr:from>
    <xdr:to>
      <xdr:col>8</xdr:col>
      <xdr:colOff>171450</xdr:colOff>
      <xdr:row>17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400050</xdr:colOff>
      <xdr:row>0</xdr:row>
      <xdr:rowOff>57150</xdr:rowOff>
    </xdr:from>
    <xdr:to>
      <xdr:col>11</xdr:col>
      <xdr:colOff>276225</xdr:colOff>
      <xdr:row>17</xdr:row>
      <xdr:rowOff>57150</xdr:rowOff>
    </xdr:to>
    <mc:AlternateContent xmlns:mc="http://schemas.openxmlformats.org/markup-compatibility/2006" xmlns:a14="http://schemas.microsoft.com/office/drawing/2010/main">
      <mc:Choice Requires="a14">
        <xdr:graphicFrame macro="">
          <xdr:nvGraphicFramePr>
            <xdr:cNvPr id="21" name="Make 1"/>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5886450" y="57150"/>
              <a:ext cx="1962150" cy="307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39</xdr:row>
      <xdr:rowOff>123824</xdr:rowOff>
    </xdr:from>
    <xdr:to>
      <xdr:col>11</xdr:col>
      <xdr:colOff>542925</xdr:colOff>
      <xdr:row>56</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8</xdr:col>
      <xdr:colOff>57150</xdr:colOff>
      <xdr:row>17</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123824</xdr:colOff>
      <xdr:row>0</xdr:row>
      <xdr:rowOff>38100</xdr:rowOff>
    </xdr:from>
    <xdr:to>
      <xdr:col>10</xdr:col>
      <xdr:colOff>704849</xdr:colOff>
      <xdr:row>17</xdr:row>
      <xdr:rowOff>95250</xdr:rowOff>
    </xdr:to>
    <mc:AlternateContent xmlns:mc="http://schemas.openxmlformats.org/markup-compatibility/2006" xmlns:a14="http://schemas.microsoft.com/office/drawing/2010/main">
      <mc:Choice Requires="a14">
        <xdr:graphicFrame macro="">
          <xdr:nvGraphicFramePr>
            <xdr:cNvPr id="5" name="Model 2"/>
            <xdr:cNvGraphicFramePr/>
          </xdr:nvGraphicFramePr>
          <xdr:xfrm>
            <a:off x="0" y="0"/>
            <a:ext cx="0" cy="0"/>
          </xdr:xfrm>
          <a:graphic>
            <a:graphicData uri="http://schemas.microsoft.com/office/drawing/2010/slicer">
              <sle:slicer xmlns:sle="http://schemas.microsoft.com/office/drawing/2010/slicer" name="Model 2"/>
            </a:graphicData>
          </a:graphic>
        </xdr:graphicFrame>
      </mc:Choice>
      <mc:Fallback xmlns="">
        <xdr:sp macro="" textlink="">
          <xdr:nvSpPr>
            <xdr:cNvPr id="0" name=""/>
            <xdr:cNvSpPr>
              <a:spLocks noTextEdit="1"/>
            </xdr:cNvSpPr>
          </xdr:nvSpPr>
          <xdr:spPr>
            <a:xfrm>
              <a:off x="5962649" y="38100"/>
              <a:ext cx="2009775" cy="3133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85725</xdr:colOff>
      <xdr:row>1</xdr:row>
      <xdr:rowOff>171450</xdr:rowOff>
    </xdr:from>
    <xdr:to>
      <xdr:col>18</xdr:col>
      <xdr:colOff>76200</xdr:colOff>
      <xdr:row>10</xdr:row>
      <xdr:rowOff>142875</xdr:rowOff>
    </xdr:to>
    <xdr:sp macro="" textlink="">
      <xdr:nvSpPr>
        <xdr:cNvPr id="18" name="TextBox 17"/>
        <xdr:cNvSpPr txBox="1"/>
      </xdr:nvSpPr>
      <xdr:spPr>
        <a:xfrm>
          <a:off x="8315325" y="352425"/>
          <a:ext cx="4105275" cy="1600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1" u="sng">
              <a:solidFill>
                <a:schemeClr val="dk1"/>
              </a:solidFill>
              <a:effectLst/>
              <a:latin typeface="+mn-lt"/>
              <a:ea typeface="+mn-ea"/>
              <a:cs typeface="+mn-cs"/>
            </a:rPr>
            <a:t>SUMMARY</a:t>
          </a:r>
        </a:p>
        <a:p>
          <a:r>
            <a:rPr lang="en-US" sz="1100">
              <a:solidFill>
                <a:schemeClr val="dk1"/>
              </a:solidFill>
              <a:effectLst/>
              <a:latin typeface="+mn-lt"/>
              <a:ea typeface="+mn-ea"/>
              <a:cs typeface="+mn-cs"/>
            </a:rPr>
            <a:t>Based on our Data Analysis, Car Model </a:t>
          </a:r>
          <a:r>
            <a:rPr lang="en-US" sz="1200" b="1" i="1" u="sng">
              <a:solidFill>
                <a:schemeClr val="dk1"/>
              </a:solidFill>
              <a:effectLst/>
              <a:latin typeface="+mn-lt"/>
              <a:ea typeface="+mn-ea"/>
              <a:cs typeface="+mn-cs"/>
            </a:rPr>
            <a:t>Punch</a:t>
          </a:r>
          <a:r>
            <a:rPr lang="en-US" sz="1100">
              <a:solidFill>
                <a:schemeClr val="dk1"/>
              </a:solidFill>
              <a:effectLst/>
              <a:latin typeface="+mn-lt"/>
              <a:ea typeface="+mn-ea"/>
              <a:cs typeface="+mn-cs"/>
            </a:rPr>
            <a:t> dominates the Indian market throughout the year with average monthly </a:t>
          </a:r>
          <a:r>
            <a:rPr lang="en-US" sz="1200" b="1" i="1" u="sng">
              <a:solidFill>
                <a:schemeClr val="dk1"/>
              </a:solidFill>
              <a:effectLst/>
              <a:latin typeface="+mn-lt"/>
              <a:ea typeface="+mn-ea"/>
              <a:cs typeface="+mn-cs"/>
            </a:rPr>
            <a:t>16836 </a:t>
          </a:r>
          <a:r>
            <a:rPr lang="en-US" sz="1100">
              <a:solidFill>
                <a:schemeClr val="dk1"/>
              </a:solidFill>
              <a:effectLst/>
              <a:latin typeface="+mn-lt"/>
              <a:ea typeface="+mn-ea"/>
              <a:cs typeface="+mn-cs"/>
            </a:rPr>
            <a:t>cars sold followed by </a:t>
          </a:r>
          <a:r>
            <a:rPr lang="en-US" sz="1200" b="1" i="1" u="sng">
              <a:solidFill>
                <a:schemeClr val="dk1"/>
              </a:solidFill>
              <a:effectLst/>
              <a:latin typeface="+mn-lt"/>
              <a:ea typeface="+mn-ea"/>
              <a:cs typeface="+mn-cs"/>
            </a:rPr>
            <a:t>Wagon R</a:t>
          </a:r>
          <a:r>
            <a:rPr lang="en-US" sz="1100">
              <a:solidFill>
                <a:schemeClr val="dk1"/>
              </a:solidFill>
              <a:effectLst/>
              <a:latin typeface="+mn-lt"/>
              <a:ea typeface="+mn-ea"/>
              <a:cs typeface="+mn-cs"/>
            </a:rPr>
            <a:t> with average monthly </a:t>
          </a:r>
          <a:r>
            <a:rPr lang="en-US" sz="1200" b="1" i="1" u="sng">
              <a:solidFill>
                <a:schemeClr val="dk1"/>
              </a:solidFill>
              <a:effectLst/>
              <a:latin typeface="+mn-lt"/>
              <a:ea typeface="+mn-ea"/>
              <a:cs typeface="+mn-cs"/>
            </a:rPr>
            <a:t>15905</a:t>
          </a:r>
          <a:r>
            <a:rPr lang="en-US" sz="1100">
              <a:solidFill>
                <a:schemeClr val="dk1"/>
              </a:solidFill>
              <a:effectLst/>
              <a:latin typeface="+mn-lt"/>
              <a:ea typeface="+mn-ea"/>
              <a:cs typeface="+mn-cs"/>
            </a:rPr>
            <a:t> cars sold respectively</a:t>
          </a:r>
        </a:p>
        <a:p>
          <a:endParaRPr lang="en-US" sz="1100"/>
        </a:p>
      </xdr:txBody>
    </xdr:sp>
    <xdr:clientData/>
  </xdr:twoCellAnchor>
  <xdr:twoCellAnchor>
    <xdr:from>
      <xdr:col>4</xdr:col>
      <xdr:colOff>447675</xdr:colOff>
      <xdr:row>37</xdr:row>
      <xdr:rowOff>85724</xdr:rowOff>
    </xdr:from>
    <xdr:to>
      <xdr:col>11</xdr:col>
      <xdr:colOff>781050</xdr:colOff>
      <xdr:row>55</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66675</xdr:rowOff>
    </xdr:from>
    <xdr:to>
      <xdr:col>7</xdr:col>
      <xdr:colOff>666750</xdr:colOff>
      <xdr:row>20</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85725</xdr:colOff>
      <xdr:row>1</xdr:row>
      <xdr:rowOff>76200</xdr:rowOff>
    </xdr:from>
    <xdr:to>
      <xdr:col>10</xdr:col>
      <xdr:colOff>504825</xdr:colOff>
      <xdr:row>15</xdr:row>
      <xdr:rowOff>66675</xdr:rowOff>
    </xdr:to>
    <mc:AlternateContent xmlns:mc="http://schemas.openxmlformats.org/markup-compatibility/2006" xmlns:a14="http://schemas.microsoft.com/office/drawing/2010/main">
      <mc:Choice Requires="a14">
        <xdr:graphicFrame macro="">
          <xdr:nvGraphicFramePr>
            <xdr:cNvPr id="3" name="Body Type 2"/>
            <xdr:cNvGraphicFramePr/>
          </xdr:nvGraphicFramePr>
          <xdr:xfrm>
            <a:off x="0" y="0"/>
            <a:ext cx="0" cy="0"/>
          </xdr:xfrm>
          <a:graphic>
            <a:graphicData uri="http://schemas.microsoft.com/office/drawing/2010/slicer">
              <sle:slicer xmlns:sle="http://schemas.microsoft.com/office/drawing/2010/slicer" name="Body Type 2"/>
            </a:graphicData>
          </a:graphic>
        </xdr:graphicFrame>
      </mc:Choice>
      <mc:Fallback xmlns="">
        <xdr:sp macro="" textlink="">
          <xdr:nvSpPr>
            <xdr:cNvPr id="0" name=""/>
            <xdr:cNvSpPr>
              <a:spLocks noTextEdit="1"/>
            </xdr:cNvSpPr>
          </xdr:nvSpPr>
          <xdr:spPr>
            <a:xfrm>
              <a:off x="59150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485774</xdr:colOff>
      <xdr:row>39</xdr:row>
      <xdr:rowOff>133349</xdr:rowOff>
    </xdr:from>
    <xdr:to>
      <xdr:col>11</xdr:col>
      <xdr:colOff>504824</xdr:colOff>
      <xdr:row>55</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657225</xdr:colOff>
      <xdr:row>21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0</xdr:row>
      <xdr:rowOff>123825</xdr:rowOff>
    </xdr:from>
    <xdr:to>
      <xdr:col>10</xdr:col>
      <xdr:colOff>447675</xdr:colOff>
      <xdr:row>14</xdr:row>
      <xdr:rowOff>114300</xdr:rowOff>
    </xdr:to>
    <mc:AlternateContent xmlns:mc="http://schemas.openxmlformats.org/markup-compatibility/2006" xmlns:a14="http://schemas.microsoft.com/office/drawing/2010/main">
      <mc:Choice Requires="a14">
        <xdr:graphicFrame macro="">
          <xdr:nvGraphicFramePr>
            <xdr:cNvPr id="2"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5581650"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447674</xdr:colOff>
      <xdr:row>40</xdr:row>
      <xdr:rowOff>171450</xdr:rowOff>
    </xdr:from>
    <xdr:to>
      <xdr:col>10</xdr:col>
      <xdr:colOff>638174</xdr:colOff>
      <xdr:row>56</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80961</xdr:colOff>
      <xdr:row>12</xdr:row>
      <xdr:rowOff>9524</xdr:rowOff>
    </xdr:from>
    <xdr:to>
      <xdr:col>6</xdr:col>
      <xdr:colOff>533399</xdr:colOff>
      <xdr:row>35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552450</xdr:colOff>
      <xdr:row>12</xdr:row>
      <xdr:rowOff>19050</xdr:rowOff>
    </xdr:from>
    <xdr:to>
      <xdr:col>8</xdr:col>
      <xdr:colOff>742950</xdr:colOff>
      <xdr:row>26</xdr:row>
      <xdr:rowOff>9525</xdr:rowOff>
    </xdr:to>
    <mc:AlternateContent xmlns:mc="http://schemas.openxmlformats.org/markup-compatibility/2006" xmlns:a14="http://schemas.microsoft.com/office/drawing/2010/main">
      <mc:Choice Requires="a14">
        <xdr:graphicFrame macro="">
          <xdr:nvGraphicFramePr>
            <xdr:cNvPr id="2" name="Make"/>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6448425" y="219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109537</xdr:colOff>
      <xdr:row>9</xdr:row>
      <xdr:rowOff>76199</xdr:rowOff>
    </xdr:from>
    <xdr:to>
      <xdr:col>6</xdr:col>
      <xdr:colOff>819150</xdr:colOff>
      <xdr:row>31</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28575</xdr:colOff>
      <xdr:row>9</xdr:row>
      <xdr:rowOff>66675</xdr:rowOff>
    </xdr:from>
    <xdr:to>
      <xdr:col>9</xdr:col>
      <xdr:colOff>76200</xdr:colOff>
      <xdr:row>23</xdr:row>
      <xdr:rowOff>57150</xdr:rowOff>
    </xdr:to>
    <mc:AlternateContent xmlns:mc="http://schemas.openxmlformats.org/markup-compatibility/2006" xmlns:a14="http://schemas.microsoft.com/office/drawing/2010/main">
      <mc:Choice Requires="a14">
        <xdr:graphicFrame macro="">
          <xdr:nvGraphicFramePr>
            <xdr:cNvPr id="3"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772275"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12</xdr:row>
      <xdr:rowOff>114299</xdr:rowOff>
    </xdr:from>
    <xdr:to>
      <xdr:col>6</xdr:col>
      <xdr:colOff>371476</xdr:colOff>
      <xdr:row>35</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12</xdr:row>
      <xdr:rowOff>142875</xdr:rowOff>
    </xdr:from>
    <xdr:to>
      <xdr:col>8</xdr:col>
      <xdr:colOff>714375</xdr:colOff>
      <xdr:row>26</xdr:row>
      <xdr:rowOff>133350</xdr:rowOff>
    </xdr:to>
    <mc:AlternateContent xmlns:mc="http://schemas.openxmlformats.org/markup-compatibility/2006" xmlns:a14="http://schemas.microsoft.com/office/drawing/2010/main">
      <mc:Choice Requires="a14">
        <xdr:graphicFrame macro="">
          <xdr:nvGraphicFramePr>
            <xdr:cNvPr id="3"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419850"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138111</xdr:colOff>
      <xdr:row>12</xdr:row>
      <xdr:rowOff>123824</xdr:rowOff>
    </xdr:from>
    <xdr:to>
      <xdr:col>7</xdr:col>
      <xdr:colOff>9524</xdr:colOff>
      <xdr:row>35</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257175</xdr:colOff>
      <xdr:row>12</xdr:row>
      <xdr:rowOff>104775</xdr:rowOff>
    </xdr:from>
    <xdr:to>
      <xdr:col>9</xdr:col>
      <xdr:colOff>304800</xdr:colOff>
      <xdr:row>26</xdr:row>
      <xdr:rowOff>95250</xdr:rowOff>
    </xdr:to>
    <mc:AlternateContent xmlns:mc="http://schemas.openxmlformats.org/markup-compatibility/2006" xmlns:a14="http://schemas.microsoft.com/office/drawing/2010/main">
      <mc:Choice Requires="a14">
        <xdr:graphicFrame macro="">
          <xdr:nvGraphicFramePr>
            <xdr:cNvPr id="3" name="Body Type"/>
            <xdr:cNvGraphicFramePr/>
          </xdr:nvGraphicFramePr>
          <xdr:xfrm>
            <a:off x="0" y="0"/>
            <a:ext cx="0" cy="0"/>
          </xdr:xfrm>
          <a:graphic>
            <a:graphicData uri="http://schemas.microsoft.com/office/drawing/2010/slicer">
              <sle:slicer xmlns:sle="http://schemas.microsoft.com/office/drawing/2010/slicer" name="Body Type"/>
            </a:graphicData>
          </a:graphic>
        </xdr:graphicFrame>
      </mc:Choice>
      <mc:Fallback xmlns="">
        <xdr:sp macro="" textlink="">
          <xdr:nvSpPr>
            <xdr:cNvPr id="0" name=""/>
            <xdr:cNvSpPr>
              <a:spLocks noTextEdit="1"/>
            </xdr:cNvSpPr>
          </xdr:nvSpPr>
          <xdr:spPr>
            <a:xfrm>
              <a:off x="7000875" y="2276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03306897941" refreshedDate="45686.648768749998" createdVersion="6" refreshedVersion="6" minRefreshableVersion="3" recordCount="87">
  <cacheSource type="worksheet">
    <worksheetSource name="Table1"/>
  </cacheSource>
  <cacheFields count="16">
    <cacheField name="Make" numFmtId="0">
      <sharedItems count="14">
        <s v="Citroen"/>
        <s v="Honda"/>
        <s v="Hyundai"/>
        <s v="Jeep"/>
        <s v="Kia"/>
        <s v="Mahindra"/>
        <s v="Maruti"/>
        <s v="MG"/>
        <s v="Nissan"/>
        <s v="Renault"/>
        <s v="Skoda"/>
        <s v="Tata"/>
        <s v="Toyota"/>
        <s v="Volkswagen"/>
      </sharedItems>
    </cacheField>
    <cacheField name="Model" numFmtId="0">
      <sharedItems count="87">
        <s v="Basalt"/>
        <s v="C3"/>
        <s v="Aircross"/>
        <s v="C5 Aircross"/>
        <s v="e-C3"/>
        <s v="Amaze"/>
        <s v="City"/>
        <s v="Elevate"/>
        <s v="Aura"/>
        <s v="Alcazar"/>
        <s v="Creta"/>
        <s v="Exter"/>
        <s v="Grand i10 "/>
        <s v="i20"/>
        <s v="Ioniq 5"/>
        <s v="Kona"/>
        <s v="Tucson"/>
        <s v="Venue"/>
        <s v="Verna"/>
        <s v="Compass"/>
        <s v="Meridian"/>
        <s v="Wrangler"/>
        <s v="Carens"/>
        <s v="Carnival"/>
        <s v="EV6"/>
        <s v="Seltos"/>
        <s v="Sonet"/>
        <s v="Bolero"/>
        <s v="Marazzo"/>
        <s v="Scorpio"/>
        <s v="Thar"/>
        <s v="XUV300, XUV 3X0"/>
        <s v="XUV400"/>
        <s v="XUV700"/>
        <s v="Alto"/>
        <s v="Baleno"/>
        <s v="Brezza"/>
        <s v="Celerio"/>
        <s v="Ciaz"/>
        <s v="Dzire"/>
        <s v="Eeco"/>
        <s v="Ertiga"/>
        <s v="Fronx"/>
        <s v="Grand Vitara"/>
        <s v="Ignis"/>
        <s v="Invicto"/>
        <s v="Jimny"/>
        <s v="S-Presso"/>
        <s v="Swift"/>
        <s v="WagonR"/>
        <s v="XL6"/>
        <s v="Astor"/>
        <s v="Comet"/>
        <s v="Gloster"/>
        <s v="Hector"/>
        <s v="Windsor"/>
        <s v="ZS EV"/>
        <s v="Magnite"/>
        <s v="X-Trail"/>
        <s v="Kiger"/>
        <s v="Kwid"/>
        <s v="Triber"/>
        <s v="Kodiaq"/>
        <s v="Kushaq"/>
        <s v="Slavia"/>
        <s v="Superb"/>
        <s v="Altroz"/>
        <s v="Curvv"/>
        <s v="Harrier"/>
        <s v="Nexon"/>
        <s v="Punch"/>
        <s v="Safari"/>
        <s v="Tiago"/>
        <s v="Tigor"/>
        <s v="Camry"/>
        <s v="Fortuner"/>
        <s v="Glanza"/>
        <s v="Hilux"/>
        <s v="Hyryder"/>
        <s v="Innova Crysta, Innova Hycross"/>
        <s v="Land Cruiser"/>
        <s v="Rumion"/>
        <s v="Taisor"/>
        <s v="Vellfire"/>
        <s v="Taigun"/>
        <s v="Tiguan"/>
        <s v="Virtus"/>
      </sharedItems>
    </cacheField>
    <cacheField name="January" numFmtId="0">
      <sharedItems containsSemiMixedTypes="0" containsString="0" containsNumber="1" containsInteger="1" minValue="0" maxValue="19630" count="78">
        <n v="0"/>
        <n v="234"/>
        <n v="231"/>
        <n v="1"/>
        <n v="184"/>
        <n v="2972"/>
        <n v="1123"/>
        <n v="4586"/>
        <n v="5516"/>
        <n v="1827"/>
        <n v="13212"/>
        <n v="8229"/>
        <n v="6865"/>
        <n v="7083"/>
        <n v="95"/>
        <n v="102"/>
        <n v="183"/>
        <n v="11831"/>
        <n v="2172"/>
        <n v="286"/>
        <n v="110"/>
        <n v="5848"/>
        <n v="6391"/>
        <n v="11530"/>
        <n v="9964"/>
        <n v="32"/>
        <n v="14293"/>
        <n v="6059"/>
        <n v="4817"/>
        <n v="697"/>
        <n v="7206"/>
        <n v="12395"/>
        <n v="19630"/>
        <n v="15303"/>
        <n v="4406"/>
        <n v="363"/>
        <n v="16773"/>
        <n v="12019"/>
        <n v="14632"/>
        <n v="13643"/>
        <n v="13438"/>
        <n v="2598"/>
        <n v="496"/>
        <n v="163"/>
        <n v="3454"/>
        <n v="15370"/>
        <n v="17756"/>
        <n v="4363"/>
        <n v="966"/>
        <n v="505"/>
        <n v="139"/>
        <n v="1817"/>
        <n v="398"/>
        <n v="2863"/>
        <n v="750"/>
        <n v="856"/>
        <n v="2220"/>
        <n v="53"/>
        <n v="1082"/>
        <n v="1242"/>
        <n v="4935"/>
        <n v="2626"/>
        <n v="17182"/>
        <n v="17978"/>
        <n v="2893"/>
        <n v="6482"/>
        <n v="1539"/>
        <n v="312"/>
        <n v="3213"/>
        <n v="3740"/>
        <n v="289"/>
        <n v="5543"/>
        <n v="9400"/>
        <n v="639"/>
        <n v="61"/>
        <n v="1275"/>
        <n v="113"/>
        <n v="1879"/>
      </sharedItems>
    </cacheField>
    <cacheField name="February" numFmtId="0">
      <sharedItems containsMixedTypes="1" containsNumber="1" containsInteger="1" minValue="0" maxValue="19412" count="77">
        <n v="0"/>
        <n v="211"/>
        <n v="127"/>
        <n v="83"/>
        <n v="2774"/>
        <n v="1184"/>
        <n v="3184"/>
        <n v="5053"/>
        <n v="1290"/>
        <n v="15276"/>
        <n v="7582"/>
        <n v="4947"/>
        <n v="5131"/>
        <n v="66"/>
        <n v="86"/>
        <n v="157"/>
        <n v="8933"/>
        <n v="1680"/>
        <n v="204"/>
        <n v="4832"/>
        <n v="1"/>
        <n v="6265"/>
        <n v="9102"/>
        <n v="10113"/>
        <n v="51"/>
        <n v="15051"/>
        <n v="5812"/>
        <n v="4218"/>
        <n v="610"/>
        <n v="6546"/>
        <n v="11723"/>
        <n v="17517"/>
        <n v="15765"/>
        <n v="3586"/>
        <n v="481"/>
        <n v="15837"/>
        <n v="12147"/>
        <n v="15519"/>
        <n v="14168"/>
        <n v="11002"/>
        <s v="2,11"/>
        <n v="366"/>
        <n v="322"/>
        <n v="3059"/>
        <n v="13165"/>
        <n v="19412"/>
        <n v="4093"/>
        <n v="1036"/>
        <n v="920"/>
        <n v="168"/>
        <n v="1826"/>
        <n v="582"/>
        <n v="2755"/>
        <n v="1047"/>
        <n v="828"/>
        <n v="2205"/>
        <n v="89"/>
        <n v="1137"/>
        <n v="1028"/>
        <n v="4568"/>
        <n v="2562"/>
        <n v="14395"/>
        <n v="18438"/>
        <n v="2648"/>
        <n v="6947"/>
        <n v="1712"/>
        <n v="210"/>
        <n v="3395"/>
        <n v="4581"/>
        <n v="245"/>
        <n v="5601"/>
        <n v="8481"/>
        <n v="730"/>
        <n v="57"/>
        <n v="1286"/>
        <n v="102"/>
        <n v="1631"/>
      </sharedItems>
    </cacheField>
    <cacheField name="March" numFmtId="0">
      <sharedItems containsSemiMixedTypes="0" containsString="0" containsNumber="1" containsInteger="1" minValue="0" maxValue="17547" count="79">
        <n v="0"/>
        <n v="265"/>
        <n v="211"/>
        <n v="530"/>
        <n v="2678"/>
        <n v="1116"/>
        <n v="3277"/>
        <n v="4883"/>
        <n v="1420"/>
        <n v="16458"/>
        <n v="8475"/>
        <n v="5034"/>
        <n v="5155"/>
        <n v="65"/>
        <n v="71"/>
        <n v="110"/>
        <n v="9614"/>
        <n v="1716"/>
        <n v="329"/>
        <n v="96"/>
        <n v="4737"/>
        <n v="1"/>
        <n v="7912"/>
        <n v="8750"/>
        <n v="10347"/>
        <n v="51"/>
        <n v="15151"/>
        <n v="6049"/>
        <n v="2072"/>
        <n v="350"/>
        <n v="6611"/>
        <n v="9332"/>
        <n v="15588"/>
        <n v="14614"/>
        <n v="3478"/>
        <n v="590"/>
        <n v="15894"/>
        <n v="12019"/>
        <n v="14888"/>
        <n v="12531"/>
        <n v="11232"/>
        <n v="2788"/>
        <n v="348"/>
        <n v="318"/>
        <n v="2497"/>
        <n v="15728"/>
        <n v="16368"/>
        <n v="4505"/>
        <n v="1274"/>
        <n v="875"/>
        <n v="131"/>
        <n v="1887"/>
        <n v="481"/>
        <n v="2701"/>
        <n v="1050"/>
        <n v="928"/>
        <n v="2247"/>
        <n v="136"/>
        <n v="1293"/>
        <n v="1358"/>
        <n v="15"/>
        <n v="5985"/>
        <n v="2054"/>
        <n v="14058"/>
        <n v="17547"/>
        <n v="2063"/>
        <n v="6381"/>
        <n v="2017"/>
        <n v="232"/>
        <n v="3621"/>
        <n v="4319"/>
        <n v="356"/>
        <n v="5965"/>
        <n v="9900"/>
        <n v="688"/>
        <n v="38"/>
        <n v="1588"/>
        <n v="94"/>
        <n v="1847"/>
      </sharedItems>
    </cacheField>
    <cacheField name="April" numFmtId="0">
      <sharedItems containsSemiMixedTypes="0" containsString="0" containsNumber="1" containsInteger="1" minValue="0" maxValue="19158"/>
    </cacheField>
    <cacheField name="May" numFmtId="0">
      <sharedItems containsSemiMixedTypes="0" containsString="0" containsNumber="1" containsInteger="1" minValue="0" maxValue="19393"/>
    </cacheField>
    <cacheField name="June" numFmtId="0">
      <sharedItems containsSemiMixedTypes="0" containsString="0" containsNumber="1" containsInteger="1" minValue="0" maxValue="18238"/>
    </cacheField>
    <cacheField name="July" numFmtId="0">
      <sharedItems containsSemiMixedTypes="0" containsString="0" containsNumber="1" containsInteger="1" minValue="0" maxValue="17350"/>
    </cacheField>
    <cacheField name="August" numFmtId="0">
      <sharedItems containsSemiMixedTypes="0" containsString="0" containsNumber="1" containsInteger="1" minValue="0" maxValue="19190"/>
    </cacheField>
    <cacheField name="September" numFmtId="0">
      <sharedItems containsSemiMixedTypes="0" containsString="0" containsNumber="1" containsInteger="1" minValue="0" maxValue="17441"/>
    </cacheField>
    <cacheField name="October " numFmtId="0">
      <sharedItems containsSemiMixedTypes="0" containsString="0" containsNumber="1" containsInteger="1" minValue="0" maxValue="18785"/>
    </cacheField>
    <cacheField name="November " numFmtId="0">
      <sharedItems containsSemiMixedTypes="0" containsString="0" containsNumber="1" containsInteger="1" minValue="0" maxValue="16293"/>
    </cacheField>
    <cacheField name="December" numFmtId="0">
      <sharedItems containsSemiMixedTypes="0" containsString="0" containsNumber="1" containsInteger="1" minValue="0" maxValue="17336"/>
    </cacheField>
    <cacheField name="Segment" numFmtId="0">
      <sharedItems count="11">
        <s v="C2"/>
        <s v="C1"/>
        <s v="D2"/>
        <s v="B2"/>
        <s v="Premium"/>
        <s v="D1"/>
        <s v="Utility"/>
        <s v="A"/>
        <s v="B1"/>
        <s v="Premuim"/>
        <s v="_x000a_Utility"/>
      </sharedItems>
    </cacheField>
    <cacheField name="Body Type" numFmtId="0">
      <sharedItems count="5">
        <s v="SUV"/>
        <s v="Hatchback"/>
        <s v="Sedan"/>
        <s v="MUV"/>
        <s v="Oth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7">
  <r>
    <x v="0"/>
    <x v="0"/>
    <x v="0"/>
    <x v="0"/>
    <x v="0"/>
    <n v="0"/>
    <n v="0"/>
    <n v="0"/>
    <n v="0"/>
    <n v="579"/>
    <n v="341"/>
    <n v="221"/>
    <n v="47"/>
    <n v="79"/>
    <x v="0"/>
    <x v="0"/>
  </r>
  <r>
    <x v="0"/>
    <x v="1"/>
    <x v="1"/>
    <x v="1"/>
    <x v="1"/>
    <n v="251"/>
    <n v="155"/>
    <n v="77"/>
    <n v="90"/>
    <n v="507"/>
    <n v="300"/>
    <n v="300"/>
    <n v="200"/>
    <n v="300"/>
    <x v="1"/>
    <x v="1"/>
  </r>
  <r>
    <x v="0"/>
    <x v="2"/>
    <x v="2"/>
    <x v="2"/>
    <x v="2"/>
    <n v="93"/>
    <n v="125"/>
    <n v="136"/>
    <n v="68"/>
    <n v="38"/>
    <n v="41"/>
    <n v="103"/>
    <n v="201"/>
    <n v="96"/>
    <x v="0"/>
    <x v="0"/>
  </r>
  <r>
    <x v="0"/>
    <x v="3"/>
    <x v="3"/>
    <x v="0"/>
    <x v="0"/>
    <n v="1"/>
    <n v="0"/>
    <n v="0"/>
    <n v="0"/>
    <n v="1"/>
    <n v="1"/>
    <n v="4"/>
    <n v="0"/>
    <n v="1"/>
    <x v="2"/>
    <x v="0"/>
  </r>
  <r>
    <x v="0"/>
    <x v="4"/>
    <x v="4"/>
    <x v="3"/>
    <x v="3"/>
    <n v="59"/>
    <n v="235"/>
    <n v="126"/>
    <n v="177"/>
    <n v="150"/>
    <n v="28"/>
    <n v="89"/>
    <n v="61"/>
    <n v="90"/>
    <x v="1"/>
    <x v="0"/>
  </r>
  <r>
    <x v="1"/>
    <x v="5"/>
    <x v="5"/>
    <x v="4"/>
    <x v="4"/>
    <n v="1796"/>
    <n v="2215"/>
    <n v="1794"/>
    <n v="2327"/>
    <n v="2585"/>
    <n v="2820"/>
    <n v="2393"/>
    <n v="2628"/>
    <n v="3708"/>
    <x v="1"/>
    <x v="2"/>
  </r>
  <r>
    <x v="1"/>
    <x v="6"/>
    <x v="6"/>
    <x v="5"/>
    <x v="5"/>
    <n v="824"/>
    <n v="1054"/>
    <n v="859"/>
    <n v="957"/>
    <n v="1018"/>
    <n v="895"/>
    <n v="1004"/>
    <n v="709"/>
    <n v="783"/>
    <x v="0"/>
    <x v="2"/>
  </r>
  <r>
    <x v="1"/>
    <x v="7"/>
    <x v="7"/>
    <x v="6"/>
    <x v="6"/>
    <n v="1731"/>
    <n v="1553"/>
    <n v="2151"/>
    <n v="1340"/>
    <n v="1723"/>
    <n v="1960"/>
    <n v="2149"/>
    <n v="1668"/>
    <n v="2334"/>
    <x v="0"/>
    <x v="0"/>
  </r>
  <r>
    <x v="2"/>
    <x v="8"/>
    <x v="8"/>
    <x v="7"/>
    <x v="7"/>
    <n v="4526"/>
    <n v="4433"/>
    <n v="4299"/>
    <n v="4757"/>
    <n v="4304"/>
    <n v="4462"/>
    <n v="4805"/>
    <n v="4248"/>
    <n v="3852"/>
    <x v="1"/>
    <x v="2"/>
  </r>
  <r>
    <x v="2"/>
    <x v="9"/>
    <x v="9"/>
    <x v="8"/>
    <x v="8"/>
    <n v="1219"/>
    <n v="944"/>
    <n v="882"/>
    <n v="585"/>
    <n v="1105"/>
    <n v="2712"/>
    <n v="2204"/>
    <n v="2134"/>
    <n v="1342"/>
    <x v="0"/>
    <x v="3"/>
  </r>
  <r>
    <x v="2"/>
    <x v="10"/>
    <x v="10"/>
    <x v="9"/>
    <x v="9"/>
    <n v="15447"/>
    <n v="14662"/>
    <n v="16293"/>
    <n v="17350"/>
    <n v="16762"/>
    <n v="15902"/>
    <n v="17497"/>
    <n v="15452"/>
    <n v="12608"/>
    <x v="0"/>
    <x v="0"/>
  </r>
  <r>
    <x v="2"/>
    <x v="11"/>
    <x v="11"/>
    <x v="10"/>
    <x v="10"/>
    <n v="7756"/>
    <n v="7697"/>
    <n v="6908"/>
    <n v="6037"/>
    <n v="6632"/>
    <n v="6908"/>
    <n v="7127"/>
    <n v="5747"/>
    <n v="5270"/>
    <x v="1"/>
    <x v="0"/>
  </r>
  <r>
    <x v="2"/>
    <x v="12"/>
    <x v="12"/>
    <x v="11"/>
    <x v="11"/>
    <n v="5117"/>
    <n v="5328"/>
    <n v="4948"/>
    <n v="4922"/>
    <n v="5365"/>
    <n v="5103"/>
    <n v="6235"/>
    <n v="5667"/>
    <n v="4489"/>
    <x v="3"/>
    <x v="1"/>
  </r>
  <r>
    <x v="2"/>
    <x v="13"/>
    <x v="13"/>
    <x v="12"/>
    <x v="12"/>
    <n v="5899"/>
    <n v="5169"/>
    <n v="5315"/>
    <n v="4937"/>
    <n v="4913"/>
    <n v="4428"/>
    <n v="5354"/>
    <n v="3925"/>
    <n v="3453"/>
    <x v="3"/>
    <x v="1"/>
  </r>
  <r>
    <x v="2"/>
    <x v="14"/>
    <x v="14"/>
    <x v="13"/>
    <x v="13"/>
    <n v="45"/>
    <n v="42"/>
    <n v="30"/>
    <n v="36"/>
    <n v="40"/>
    <n v="31"/>
    <n v="32"/>
    <n v="22"/>
    <n v="24"/>
    <x v="4"/>
    <x v="0"/>
  </r>
  <r>
    <x v="2"/>
    <x v="15"/>
    <x v="15"/>
    <x v="14"/>
    <x v="14"/>
    <n v="0"/>
    <n v="0"/>
    <n v="0"/>
    <n v="0"/>
    <n v="0"/>
    <n v="0"/>
    <n v="0"/>
    <n v="0"/>
    <n v="0"/>
    <x v="4"/>
    <x v="0"/>
  </r>
  <r>
    <x v="2"/>
    <x v="16"/>
    <x v="16"/>
    <x v="15"/>
    <x v="15"/>
    <n v="201"/>
    <n v="168"/>
    <n v="114"/>
    <n v="129"/>
    <n v="125"/>
    <n v="98"/>
    <n v="141"/>
    <n v="84"/>
    <n v="33"/>
    <x v="2"/>
    <x v="0"/>
  </r>
  <r>
    <x v="2"/>
    <x v="17"/>
    <x v="17"/>
    <x v="16"/>
    <x v="16"/>
    <n v="9120"/>
    <n v="9327"/>
    <n v="9890"/>
    <n v="8840"/>
    <n v="9085"/>
    <n v="10259"/>
    <n v="10901"/>
    <n v="9754"/>
    <n v="10265"/>
    <x v="1"/>
    <x v="0"/>
  </r>
  <r>
    <x v="2"/>
    <x v="18"/>
    <x v="18"/>
    <x v="17"/>
    <x v="17"/>
    <n v="1571"/>
    <n v="1381"/>
    <n v="1424"/>
    <n v="1420"/>
    <n v="1194"/>
    <n v="1198"/>
    <n v="1272"/>
    <n v="1213"/>
    <n v="872"/>
    <x v="0"/>
    <x v="2"/>
  </r>
  <r>
    <x v="3"/>
    <x v="19"/>
    <x v="19"/>
    <x v="18"/>
    <x v="18"/>
    <n v="282"/>
    <n v="269"/>
    <n v="216"/>
    <n v="213"/>
    <n v="280"/>
    <n v="310"/>
    <n v="236"/>
    <n v="188"/>
    <n v="175"/>
    <x v="5"/>
    <x v="0"/>
  </r>
  <r>
    <x v="3"/>
    <x v="20"/>
    <x v="20"/>
    <x v="2"/>
    <x v="19"/>
    <n v="95"/>
    <n v="75"/>
    <n v="65"/>
    <n v="63"/>
    <n v="60"/>
    <n v="55"/>
    <n v="188"/>
    <n v="173"/>
    <n v="111"/>
    <x v="2"/>
    <x v="0"/>
  </r>
  <r>
    <x v="3"/>
    <x v="21"/>
    <x v="0"/>
    <x v="0"/>
    <x v="0"/>
    <n v="0"/>
    <n v="0"/>
    <n v="0"/>
    <n v="0"/>
    <n v="0"/>
    <n v="0"/>
    <n v="0"/>
    <n v="0"/>
    <n v="0"/>
    <x v="4"/>
    <x v="0"/>
  </r>
  <r>
    <x v="4"/>
    <x v="22"/>
    <x v="21"/>
    <x v="19"/>
    <x v="20"/>
    <n v="5328"/>
    <n v="5316"/>
    <n v="5154"/>
    <n v="5679"/>
    <n v="5881"/>
    <n v="6217"/>
    <n v="6384"/>
    <n v="5672"/>
    <n v="2626"/>
    <x v="6"/>
    <x v="3"/>
  </r>
  <r>
    <x v="4"/>
    <x v="23"/>
    <x v="0"/>
    <x v="0"/>
    <x v="0"/>
    <n v="0"/>
    <n v="0"/>
    <n v="0"/>
    <n v="0"/>
    <n v="0"/>
    <n v="0"/>
    <n v="255"/>
    <n v="241"/>
    <n v="103"/>
    <x v="2"/>
    <x v="3"/>
  </r>
  <r>
    <x v="4"/>
    <x v="24"/>
    <x v="0"/>
    <x v="20"/>
    <x v="21"/>
    <n v="5"/>
    <n v="15"/>
    <n v="24"/>
    <n v="22"/>
    <n v="33"/>
    <n v="12"/>
    <n v="50"/>
    <n v="68"/>
    <n v="61"/>
    <x v="4"/>
    <x v="0"/>
  </r>
  <r>
    <x v="4"/>
    <x v="25"/>
    <x v="22"/>
    <x v="21"/>
    <x v="22"/>
    <n v="6734"/>
    <n v="6736"/>
    <n v="6306"/>
    <n v="5347"/>
    <n v="6536"/>
    <n v="6959"/>
    <n v="6365"/>
    <n v="5364"/>
    <n v="2830"/>
    <x v="0"/>
    <x v="0"/>
  </r>
  <r>
    <x v="4"/>
    <x v="26"/>
    <x v="23"/>
    <x v="22"/>
    <x v="23"/>
    <n v="7901"/>
    <n v="7433"/>
    <n v="9816"/>
    <n v="9459"/>
    <n v="10073"/>
    <n v="10335"/>
    <n v="9699"/>
    <n v="9255"/>
    <n v="3337"/>
    <x v="1"/>
    <x v="0"/>
  </r>
  <r>
    <x v="5"/>
    <x v="27"/>
    <x v="24"/>
    <x v="23"/>
    <x v="24"/>
    <n v="9537"/>
    <n v="8026"/>
    <n v="7365"/>
    <n v="6930"/>
    <n v="6494"/>
    <n v="8180"/>
    <n v="9849"/>
    <n v="7045"/>
    <n v="5921"/>
    <x v="6"/>
    <x v="3"/>
  </r>
  <r>
    <x v="5"/>
    <x v="28"/>
    <x v="25"/>
    <x v="24"/>
    <x v="25"/>
    <n v="20"/>
    <n v="16"/>
    <n v="12"/>
    <n v="14"/>
    <n v="8"/>
    <n v="7"/>
    <n v="37"/>
    <n v="9"/>
    <n v="16"/>
    <x v="6"/>
    <x v="3"/>
  </r>
  <r>
    <x v="5"/>
    <x v="29"/>
    <x v="26"/>
    <x v="25"/>
    <x v="26"/>
    <n v="14807"/>
    <n v="13717"/>
    <n v="12307"/>
    <n v="12237"/>
    <n v="13787"/>
    <n v="14438"/>
    <n v="15677"/>
    <n v="12704"/>
    <n v="12195"/>
    <x v="0"/>
    <x v="0"/>
  </r>
  <r>
    <x v="5"/>
    <x v="30"/>
    <x v="27"/>
    <x v="26"/>
    <x v="27"/>
    <n v="6160"/>
    <n v="5750"/>
    <n v="5376"/>
    <n v="4385"/>
    <n v="4268"/>
    <n v="8843"/>
    <n v="7944"/>
    <n v="8708"/>
    <n v="7659"/>
    <x v="6"/>
    <x v="0"/>
  </r>
  <r>
    <x v="5"/>
    <x v="31"/>
    <x v="28"/>
    <x v="27"/>
    <x v="28"/>
    <n v="4003"/>
    <n v="10000"/>
    <n v="8500"/>
    <n v="10000"/>
    <n v="9000"/>
    <n v="9000"/>
    <n v="9562"/>
    <n v="7656"/>
    <n v="7000"/>
    <x v="1"/>
    <x v="0"/>
  </r>
  <r>
    <x v="5"/>
    <x v="32"/>
    <x v="29"/>
    <x v="28"/>
    <x v="29"/>
    <n v="347"/>
    <n v="701"/>
    <n v="534"/>
    <n v="288"/>
    <n v="713"/>
    <n v="948"/>
    <n v="1000"/>
    <n v="1000"/>
    <n v="1296"/>
    <x v="0"/>
    <x v="0"/>
  </r>
  <r>
    <x v="5"/>
    <x v="33"/>
    <x v="30"/>
    <x v="29"/>
    <x v="30"/>
    <n v="6134"/>
    <n v="5008"/>
    <n v="5928"/>
    <n v="7769"/>
    <n v="9007"/>
    <n v="9646"/>
    <n v="10435"/>
    <n v="9100"/>
    <n v="7337"/>
    <x v="5"/>
    <x v="0"/>
  </r>
  <r>
    <x v="6"/>
    <x v="34"/>
    <x v="31"/>
    <x v="30"/>
    <x v="31"/>
    <n v="9043"/>
    <n v="7675"/>
    <n v="7775"/>
    <n v="7353"/>
    <n v="8546"/>
    <n v="8655"/>
    <n v="8548"/>
    <n v="7467"/>
    <n v="7410"/>
    <x v="7"/>
    <x v="1"/>
  </r>
  <r>
    <x v="6"/>
    <x v="35"/>
    <x v="32"/>
    <x v="31"/>
    <x v="32"/>
    <n v="14049"/>
    <n v="12842"/>
    <n v="14895"/>
    <n v="9309"/>
    <n v="12485"/>
    <n v="14292"/>
    <n v="16082"/>
    <n v="16293"/>
    <n v="9112"/>
    <x v="3"/>
    <x v="1"/>
  </r>
  <r>
    <x v="6"/>
    <x v="36"/>
    <x v="33"/>
    <x v="32"/>
    <x v="33"/>
    <n v="17113"/>
    <n v="14186"/>
    <n v="13172"/>
    <n v="14676"/>
    <n v="19190"/>
    <n v="15322"/>
    <n v="16565"/>
    <n v="14918"/>
    <n v="17336"/>
    <x v="1"/>
    <x v="0"/>
  </r>
  <r>
    <x v="6"/>
    <x v="37"/>
    <x v="34"/>
    <x v="33"/>
    <x v="34"/>
    <n v="3220"/>
    <n v="3314"/>
    <n v="2985"/>
    <n v="2465"/>
    <n v="3181"/>
    <n v="3241"/>
    <n v="3044"/>
    <n v="2379"/>
    <n v="748"/>
    <x v="8"/>
    <x v="1"/>
  </r>
  <r>
    <x v="6"/>
    <x v="38"/>
    <x v="35"/>
    <x v="34"/>
    <x v="35"/>
    <n v="867"/>
    <n v="730"/>
    <n v="572"/>
    <n v="603"/>
    <n v="707"/>
    <n v="662"/>
    <n v="659"/>
    <n v="597"/>
    <n v="464"/>
    <x v="0"/>
    <x v="2"/>
  </r>
  <r>
    <x v="6"/>
    <x v="39"/>
    <x v="36"/>
    <x v="35"/>
    <x v="36"/>
    <n v="15825"/>
    <n v="16061"/>
    <n v="13421"/>
    <n v="11647"/>
    <n v="10627"/>
    <n v="10853"/>
    <n v="12698"/>
    <n v="11779"/>
    <n v="16573"/>
    <x v="1"/>
    <x v="2"/>
  </r>
  <r>
    <x v="6"/>
    <x v="40"/>
    <x v="37"/>
    <x v="36"/>
    <x v="37"/>
    <n v="12060"/>
    <n v="10960"/>
    <n v="10771"/>
    <n v="11916"/>
    <n v="10985"/>
    <n v="11908"/>
    <n v="11653"/>
    <n v="10589"/>
    <n v="11678"/>
    <x v="6"/>
    <x v="3"/>
  </r>
  <r>
    <x v="6"/>
    <x v="41"/>
    <x v="38"/>
    <x v="37"/>
    <x v="38"/>
    <n v="13544"/>
    <n v="13893"/>
    <n v="15902"/>
    <n v="15701"/>
    <n v="18580"/>
    <n v="17441"/>
    <n v="18785"/>
    <n v="15150"/>
    <n v="16056"/>
    <x v="6"/>
    <x v="3"/>
  </r>
  <r>
    <x v="6"/>
    <x v="42"/>
    <x v="39"/>
    <x v="38"/>
    <x v="39"/>
    <n v="14286"/>
    <n v="12681"/>
    <n v="9688"/>
    <n v="10925"/>
    <n v="12387"/>
    <n v="13874"/>
    <n v="16419"/>
    <n v="14882"/>
    <n v="10752"/>
    <x v="1"/>
    <x v="0"/>
  </r>
  <r>
    <x v="6"/>
    <x v="43"/>
    <x v="40"/>
    <x v="39"/>
    <x v="40"/>
    <n v="7651"/>
    <n v="9736"/>
    <n v="9679"/>
    <n v="9397"/>
    <n v="9021"/>
    <n v="10267"/>
    <n v="14083"/>
    <n v="10148"/>
    <n v="7093"/>
    <x v="0"/>
    <x v="0"/>
  </r>
  <r>
    <x v="6"/>
    <x v="44"/>
    <x v="41"/>
    <x v="40"/>
    <x v="41"/>
    <n v="1915"/>
    <n v="2104"/>
    <n v="2536"/>
    <n v="2216"/>
    <n v="2464"/>
    <n v="2514"/>
    <n v="2663"/>
    <n v="2203"/>
    <n v="749"/>
    <x v="3"/>
    <x v="1"/>
  </r>
  <r>
    <x v="6"/>
    <x v="45"/>
    <x v="42"/>
    <x v="41"/>
    <x v="42"/>
    <n v="193"/>
    <n v="193"/>
    <n v="128"/>
    <n v="251"/>
    <n v="174"/>
    <n v="312"/>
    <n v="296"/>
    <n v="434"/>
    <n v="825"/>
    <x v="5"/>
    <x v="3"/>
  </r>
  <r>
    <x v="6"/>
    <x v="46"/>
    <x v="43"/>
    <x v="42"/>
    <x v="43"/>
    <n v="257"/>
    <n v="274"/>
    <n v="481"/>
    <n v="2429"/>
    <n v="592"/>
    <n v="599"/>
    <n v="1211"/>
    <n v="988"/>
    <n v="1100"/>
    <x v="6"/>
    <x v="0"/>
  </r>
  <r>
    <x v="6"/>
    <x v="47"/>
    <x v="44"/>
    <x v="43"/>
    <x v="44"/>
    <n v="2476"/>
    <n v="2227"/>
    <n v="1620"/>
    <n v="2607"/>
    <n v="2102"/>
    <n v="1708"/>
    <n v="2139"/>
    <n v="2283"/>
    <n v="8"/>
    <x v="7"/>
    <x v="1"/>
  </r>
  <r>
    <x v="6"/>
    <x v="48"/>
    <x v="45"/>
    <x v="44"/>
    <x v="45"/>
    <n v="4094"/>
    <n v="19393"/>
    <n v="16422"/>
    <n v="16854"/>
    <n v="12844"/>
    <n v="16241"/>
    <n v="17539"/>
    <n v="14737"/>
    <n v="10421"/>
    <x v="3"/>
    <x v="1"/>
  </r>
  <r>
    <x v="6"/>
    <x v="49"/>
    <x v="46"/>
    <x v="45"/>
    <x v="46"/>
    <n v="17850"/>
    <n v="14492"/>
    <n v="13790"/>
    <n v="16191"/>
    <n v="16450"/>
    <n v="13339"/>
    <n v="13922"/>
    <n v="13982"/>
    <n v="17303"/>
    <x v="8"/>
    <x v="1"/>
  </r>
  <r>
    <x v="6"/>
    <x v="50"/>
    <x v="47"/>
    <x v="46"/>
    <x v="47"/>
    <n v="3509"/>
    <n v="3241"/>
    <n v="3323"/>
    <n v="2923"/>
    <n v="2740"/>
    <n v="3734"/>
    <n v="3285"/>
    <n v="2483"/>
    <n v="2487"/>
    <x v="6"/>
    <x v="3"/>
  </r>
  <r>
    <x v="7"/>
    <x v="51"/>
    <x v="48"/>
    <x v="47"/>
    <x v="48"/>
    <n v="1019"/>
    <n v="991"/>
    <n v="938"/>
    <n v="929"/>
    <n v="937"/>
    <n v="760"/>
    <n v="767"/>
    <n v="548"/>
    <n v="700"/>
    <x v="0"/>
    <x v="0"/>
  </r>
  <r>
    <x v="7"/>
    <x v="52"/>
    <x v="49"/>
    <x v="48"/>
    <x v="49"/>
    <n v="993"/>
    <n v="1200"/>
    <n v="1300"/>
    <n v="1200"/>
    <n v="1100"/>
    <n v="1268"/>
    <n v="1151"/>
    <n v="600"/>
    <n v="700"/>
    <x v="8"/>
    <x v="1"/>
  </r>
  <r>
    <x v="7"/>
    <x v="53"/>
    <x v="50"/>
    <x v="49"/>
    <x v="50"/>
    <n v="124"/>
    <n v="135"/>
    <n v="132"/>
    <n v="191"/>
    <n v="236"/>
    <n v="200"/>
    <n v="176"/>
    <n v="138"/>
    <n v="100"/>
    <x v="2"/>
    <x v="0"/>
  </r>
  <r>
    <x v="7"/>
    <x v="54"/>
    <x v="51"/>
    <x v="50"/>
    <x v="51"/>
    <n v="1813"/>
    <n v="1906"/>
    <n v="1713"/>
    <n v="1780"/>
    <n v="1814"/>
    <n v="1380"/>
    <n v="1224"/>
    <n v="1106"/>
    <n v="1373"/>
    <x v="5"/>
    <x v="0"/>
  </r>
  <r>
    <x v="7"/>
    <x v="55"/>
    <x v="0"/>
    <x v="0"/>
    <x v="0"/>
    <n v="0"/>
    <n v="0"/>
    <n v="0"/>
    <n v="0"/>
    <n v="0"/>
    <n v="0"/>
    <n v="3116"/>
    <n v="3144"/>
    <n v="3785"/>
    <x v="0"/>
    <x v="3"/>
  </r>
  <r>
    <x v="7"/>
    <x v="56"/>
    <x v="52"/>
    <x v="51"/>
    <x v="52"/>
    <n v="536"/>
    <n v="537"/>
    <n v="561"/>
    <n v="472"/>
    <n v="484"/>
    <n v="980"/>
    <n v="611"/>
    <n v="483"/>
    <n v="858"/>
    <x v="9"/>
    <x v="0"/>
  </r>
  <r>
    <x v="8"/>
    <x v="57"/>
    <x v="53"/>
    <x v="52"/>
    <x v="53"/>
    <n v="2404"/>
    <n v="2211"/>
    <n v="2107"/>
    <n v="2011"/>
    <n v="2257"/>
    <n v="2100"/>
    <n v="3119"/>
    <n v="2342"/>
    <n v="2117"/>
    <x v="1"/>
    <x v="0"/>
  </r>
  <r>
    <x v="8"/>
    <x v="58"/>
    <x v="0"/>
    <x v="0"/>
    <x v="0"/>
    <n v="0"/>
    <n v="0"/>
    <n v="0"/>
    <n v="0"/>
    <n v="6"/>
    <n v="13"/>
    <n v="2"/>
    <n v="0"/>
    <n v="1"/>
    <x v="2"/>
    <x v="0"/>
  </r>
  <r>
    <x v="9"/>
    <x v="59"/>
    <x v="54"/>
    <x v="53"/>
    <x v="54"/>
    <n v="1059"/>
    <n v="850"/>
    <n v="1150"/>
    <n v="810"/>
    <n v="870"/>
    <n v="988"/>
    <n v="1053"/>
    <n v="779"/>
    <n v="594"/>
    <x v="1"/>
    <x v="0"/>
  </r>
  <r>
    <x v="9"/>
    <x v="60"/>
    <x v="55"/>
    <x v="54"/>
    <x v="55"/>
    <n v="977"/>
    <n v="743"/>
    <n v="603"/>
    <n v="565"/>
    <n v="634"/>
    <n v="691"/>
    <n v="706"/>
    <n v="546"/>
    <n v="628"/>
    <x v="7"/>
    <x v="1"/>
  </r>
  <r>
    <x v="9"/>
    <x v="61"/>
    <x v="56"/>
    <x v="55"/>
    <x v="56"/>
    <n v="1671"/>
    <n v="2116"/>
    <n v="1800"/>
    <n v="1457"/>
    <n v="1514"/>
    <n v="1538"/>
    <n v="2111"/>
    <n v="1486"/>
    <n v="1659"/>
    <x v="6"/>
    <x v="3"/>
  </r>
  <r>
    <x v="10"/>
    <x v="62"/>
    <x v="57"/>
    <x v="56"/>
    <x v="57"/>
    <n v="154"/>
    <n v="185"/>
    <n v="137"/>
    <n v="240"/>
    <n v="145"/>
    <n v="140"/>
    <n v="209"/>
    <n v="225"/>
    <n v="194"/>
    <x v="2"/>
    <x v="0"/>
  </r>
  <r>
    <x v="10"/>
    <x v="63"/>
    <x v="58"/>
    <x v="57"/>
    <x v="58"/>
    <n v="1159"/>
    <n v="1157"/>
    <n v="1198"/>
    <n v="1070"/>
    <n v="1502"/>
    <n v="1767"/>
    <n v="2213"/>
    <n v="1524"/>
    <n v="2465"/>
    <x v="0"/>
    <x v="0"/>
  </r>
  <r>
    <x v="10"/>
    <x v="64"/>
    <x v="59"/>
    <x v="58"/>
    <x v="59"/>
    <n v="1253"/>
    <n v="1538"/>
    <n v="1230"/>
    <n v="793"/>
    <n v="1122"/>
    <n v="1391"/>
    <n v="1637"/>
    <n v="1131"/>
    <n v="1894"/>
    <x v="0"/>
    <x v="2"/>
  </r>
  <r>
    <x v="10"/>
    <x v="65"/>
    <x v="0"/>
    <x v="0"/>
    <x v="60"/>
    <n v="13"/>
    <n v="4"/>
    <n v="1"/>
    <n v="0"/>
    <n v="3"/>
    <n v="3"/>
    <n v="20"/>
    <n v="6"/>
    <n v="1"/>
    <x v="2"/>
    <x v="2"/>
  </r>
  <r>
    <x v="11"/>
    <x v="66"/>
    <x v="60"/>
    <x v="59"/>
    <x v="61"/>
    <n v="5148"/>
    <n v="4983"/>
    <n v="3937"/>
    <n v="3444"/>
    <n v="3031"/>
    <n v="2758"/>
    <n v="2642"/>
    <n v="2083"/>
    <n v="1866"/>
    <x v="3"/>
    <x v="1"/>
  </r>
  <r>
    <x v="11"/>
    <x v="67"/>
    <x v="0"/>
    <x v="0"/>
    <x v="0"/>
    <n v="0"/>
    <n v="0"/>
    <n v="0"/>
    <n v="0"/>
    <n v="3455"/>
    <n v="4763"/>
    <n v="5351"/>
    <n v="5101"/>
    <n v="4994"/>
    <x v="0"/>
    <x v="0"/>
  </r>
  <r>
    <x v="11"/>
    <x v="68"/>
    <x v="61"/>
    <x v="60"/>
    <x v="62"/>
    <n v="1746"/>
    <n v="1625"/>
    <n v="1347"/>
    <n v="1991"/>
    <n v="1892"/>
    <n v="1600"/>
    <n v="1947"/>
    <n v="1374"/>
    <n v="1307"/>
    <x v="5"/>
    <x v="0"/>
  </r>
  <r>
    <x v="11"/>
    <x v="69"/>
    <x v="62"/>
    <x v="61"/>
    <x v="63"/>
    <n v="11168"/>
    <n v="11457"/>
    <n v="12066"/>
    <n v="13902"/>
    <n v="12289"/>
    <n v="11470"/>
    <n v="14759"/>
    <n v="15329"/>
    <n v="13536"/>
    <x v="1"/>
    <x v="0"/>
  </r>
  <r>
    <x v="11"/>
    <x v="70"/>
    <x v="63"/>
    <x v="62"/>
    <x v="64"/>
    <n v="19158"/>
    <n v="18949"/>
    <n v="18238"/>
    <n v="16121"/>
    <n v="15643"/>
    <n v="13711"/>
    <n v="15740"/>
    <n v="15435"/>
    <n v="15073"/>
    <x v="1"/>
    <x v="0"/>
  </r>
  <r>
    <x v="11"/>
    <x v="71"/>
    <x v="64"/>
    <x v="63"/>
    <x v="65"/>
    <n v="1716"/>
    <n v="1661"/>
    <n v="1394"/>
    <n v="2109"/>
    <n v="1951"/>
    <n v="1644"/>
    <n v="2086"/>
    <n v="1563"/>
    <n v="1385"/>
    <x v="5"/>
    <x v="0"/>
  </r>
  <r>
    <x v="11"/>
    <x v="72"/>
    <x v="65"/>
    <x v="64"/>
    <x v="66"/>
    <n v="6796"/>
    <n v="5927"/>
    <n v="5174"/>
    <n v="5665"/>
    <n v="4733"/>
    <n v="4225"/>
    <n v="4682"/>
    <n v="5319"/>
    <n v="5006"/>
    <x v="8"/>
    <x v="1"/>
  </r>
  <r>
    <x v="11"/>
    <x v="73"/>
    <x v="66"/>
    <x v="65"/>
    <x v="67"/>
    <n v="2153"/>
    <n v="2098"/>
    <n v="0"/>
    <n v="1495"/>
    <n v="1148"/>
    <n v="894"/>
    <n v="926"/>
    <n v="859"/>
    <n v="1054"/>
    <x v="1"/>
    <x v="2"/>
  </r>
  <r>
    <x v="12"/>
    <x v="74"/>
    <x v="67"/>
    <x v="66"/>
    <x v="68"/>
    <n v="179"/>
    <n v="122"/>
    <n v="143"/>
    <n v="126"/>
    <n v="154"/>
    <n v="127"/>
    <n v="176"/>
    <n v="130"/>
    <n v="88"/>
    <x v="2"/>
    <x v="2"/>
  </r>
  <r>
    <x v="12"/>
    <x v="75"/>
    <x v="68"/>
    <x v="67"/>
    <x v="69"/>
    <n v="2325"/>
    <n v="2422"/>
    <n v="2675"/>
    <n v="2380"/>
    <n v="2338"/>
    <n v="2473"/>
    <n v="3684"/>
    <n v="2865"/>
    <n v="2206"/>
    <x v="2"/>
    <x v="0"/>
  </r>
  <r>
    <x v="12"/>
    <x v="76"/>
    <x v="69"/>
    <x v="68"/>
    <x v="70"/>
    <n v="4380"/>
    <n v="4517"/>
    <n v="4118"/>
    <n v="4836"/>
    <n v="4624"/>
    <n v="3246"/>
    <n v="4273"/>
    <n v="3806"/>
    <n v="3487"/>
    <x v="3"/>
    <x v="1"/>
  </r>
  <r>
    <x v="12"/>
    <x v="77"/>
    <x v="70"/>
    <x v="69"/>
    <x v="71"/>
    <n v="264"/>
    <n v="283"/>
    <n v="236"/>
    <n v="178"/>
    <n v="204"/>
    <n v="186"/>
    <n v="342"/>
    <n v="149"/>
    <n v="170"/>
    <x v="2"/>
    <x v="4"/>
  </r>
  <r>
    <x v="12"/>
    <x v="78"/>
    <x v="71"/>
    <x v="70"/>
    <x v="72"/>
    <n v="3252"/>
    <n v="3906"/>
    <n v="4275"/>
    <n v="7419"/>
    <n v="6534"/>
    <n v="5385"/>
    <n v="5449"/>
    <n v="4857"/>
    <n v="4770"/>
    <x v="0"/>
    <x v="0"/>
  </r>
  <r>
    <x v="12"/>
    <x v="79"/>
    <x v="72"/>
    <x v="71"/>
    <x v="73"/>
    <n v="7103"/>
    <n v="8548"/>
    <n v="9412"/>
    <n v="9912"/>
    <n v="9687"/>
    <n v="8052"/>
    <n v="8838"/>
    <n v="7867"/>
    <n v="9700"/>
    <x v="5"/>
    <x v="3"/>
  </r>
  <r>
    <x v="12"/>
    <x v="80"/>
    <x v="0"/>
    <x v="0"/>
    <x v="0"/>
    <n v="0"/>
    <n v="0"/>
    <n v="0"/>
    <n v="0"/>
    <n v="0"/>
    <n v="0"/>
    <n v="0"/>
    <n v="0"/>
    <n v="0"/>
    <x v="4"/>
    <x v="0"/>
  </r>
  <r>
    <x v="12"/>
    <x v="81"/>
    <x v="73"/>
    <x v="72"/>
    <x v="74"/>
    <n v="1192"/>
    <n v="1919"/>
    <n v="1566"/>
    <n v="1929"/>
    <n v="1721"/>
    <n v="1968"/>
    <n v="2169"/>
    <n v="1803"/>
    <n v="1775"/>
    <x v="10"/>
    <x v="3"/>
  </r>
  <r>
    <x v="12"/>
    <x v="82"/>
    <x v="0"/>
    <x v="0"/>
    <x v="0"/>
    <n v="0"/>
    <n v="2180"/>
    <n v="3185"/>
    <n v="2640"/>
    <n v="3213"/>
    <n v="2278"/>
    <n v="3092"/>
    <n v="3620"/>
    <n v="2628"/>
    <x v="1"/>
    <x v="1"/>
  </r>
  <r>
    <x v="12"/>
    <x v="83"/>
    <x v="74"/>
    <x v="73"/>
    <x v="75"/>
    <n v="5"/>
    <n v="62"/>
    <n v="142"/>
    <n v="113"/>
    <n v="114"/>
    <n v="87"/>
    <n v="115"/>
    <n v="86"/>
    <n v="63"/>
    <x v="4"/>
    <x v="3"/>
  </r>
  <r>
    <x v="13"/>
    <x v="84"/>
    <x v="75"/>
    <x v="74"/>
    <x v="76"/>
    <n v="1758"/>
    <n v="1561"/>
    <n v="1519"/>
    <n v="1564"/>
    <n v="1628"/>
    <n v="1611"/>
    <n v="2028"/>
    <n v="1497"/>
    <n v="2335"/>
    <x v="0"/>
    <x v="0"/>
  </r>
  <r>
    <x v="13"/>
    <x v="85"/>
    <x v="76"/>
    <x v="75"/>
    <x v="77"/>
    <n v="108"/>
    <n v="102"/>
    <n v="85"/>
    <n v="77"/>
    <n v="73"/>
    <n v="86"/>
    <n v="79"/>
    <n v="79"/>
    <n v="195"/>
    <x v="2"/>
    <x v="0"/>
  </r>
  <r>
    <x v="13"/>
    <x v="86"/>
    <x v="77"/>
    <x v="76"/>
    <x v="78"/>
    <n v="1183"/>
    <n v="1610"/>
    <n v="1656"/>
    <n v="1766"/>
    <n v="1876"/>
    <n v="1697"/>
    <n v="2351"/>
    <n v="1457"/>
    <n v="2257"/>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M5" firstHeaderRow="0" firstDataRow="1" firstDataCol="1"/>
  <pivotFields count="16">
    <pivotField axis="axisRow" showAll="0">
      <items count="15">
        <item h="1" x="0"/>
        <item h="1" x="1"/>
        <item h="1" x="2"/>
        <item x="3"/>
        <item h="1" x="4"/>
        <item h="1" x="5"/>
        <item h="1" x="6"/>
        <item h="1" x="7"/>
        <item h="1" x="8"/>
        <item h="1" x="9"/>
        <item h="1" x="10"/>
        <item h="1" x="11"/>
        <item h="1" x="12"/>
        <item h="1" x="13"/>
        <item t="default"/>
      </items>
    </pivotField>
    <pivotField showAll="0">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pivotField>
    <pivotField dataField="1" showAll="0">
      <items count="79">
        <item h="1" x="0"/>
        <item h="1" x="3"/>
        <item h="1" x="25"/>
        <item h="1" x="57"/>
        <item h="1" x="74"/>
        <item h="1" x="14"/>
        <item h="1" x="15"/>
        <item h="1" x="20"/>
        <item h="1" x="76"/>
        <item h="1" x="50"/>
        <item h="1" x="43"/>
        <item h="1" x="16"/>
        <item x="4"/>
        <item h="1" x="2"/>
        <item h="1" x="1"/>
        <item h="1" x="19"/>
        <item h="1" x="70"/>
        <item h="1" x="67"/>
        <item h="1" x="35"/>
        <item h="1" x="52"/>
        <item h="1" x="42"/>
        <item h="1" x="49"/>
        <item h="1" x="73"/>
        <item h="1" x="29"/>
        <item h="1" x="54"/>
        <item h="1" x="55"/>
        <item h="1" x="48"/>
        <item h="1" x="58"/>
        <item h="1" x="6"/>
        <item h="1" x="59"/>
        <item h="1" x="75"/>
        <item h="1" x="66"/>
        <item h="1" x="51"/>
        <item h="1" x="9"/>
        <item h="1" x="77"/>
        <item h="1" x="18"/>
        <item h="1" x="56"/>
        <item h="1" x="41"/>
        <item h="1" x="61"/>
        <item h="1" x="53"/>
        <item h="1" x="64"/>
        <item h="1" x="5"/>
        <item h="1" x="68"/>
        <item h="1" x="44"/>
        <item h="1" x="69"/>
        <item h="1" x="47"/>
        <item h="1" x="34"/>
        <item h="1" x="7"/>
        <item h="1" x="28"/>
        <item h="1" x="60"/>
        <item h="1" x="8"/>
        <item h="1" x="71"/>
        <item h="1" x="21"/>
        <item h="1" x="27"/>
        <item h="1" x="22"/>
        <item h="1" x="65"/>
        <item h="1" x="12"/>
        <item h="1" x="13"/>
        <item h="1" x="30"/>
        <item h="1" x="11"/>
        <item h="1" x="72"/>
        <item h="1" x="24"/>
        <item h="1" x="23"/>
        <item h="1" x="17"/>
        <item h="1" x="37"/>
        <item h="1" x="31"/>
        <item h="1" x="10"/>
        <item h="1" x="40"/>
        <item h="1" x="39"/>
        <item h="1" x="26"/>
        <item h="1" x="38"/>
        <item h="1" x="33"/>
        <item h="1" x="45"/>
        <item h="1" x="36"/>
        <item h="1" x="62"/>
        <item h="1" x="46"/>
        <item h="1" x="63"/>
        <item h="1" x="32"/>
        <item t="default"/>
      </items>
    </pivotField>
    <pivotField dataField="1" showAll="0">
      <items count="78">
        <item h="1" x="0"/>
        <item h="1" x="20"/>
        <item x="24"/>
        <item h="1" x="73"/>
        <item h="1" x="13"/>
        <item h="1" x="3"/>
        <item h="1" x="14"/>
        <item h="1" x="56"/>
        <item h="1" x="75"/>
        <item h="1" x="2"/>
        <item h="1" x="15"/>
        <item h="1" x="49"/>
        <item h="1" x="18"/>
        <item h="1" x="66"/>
        <item h="1" x="1"/>
        <item h="1" x="69"/>
        <item h="1" x="42"/>
        <item h="1" x="41"/>
        <item h="1" x="34"/>
        <item h="1" x="51"/>
        <item h="1" x="28"/>
        <item h="1" x="72"/>
        <item h="1" x="54"/>
        <item h="1" x="48"/>
        <item h="1" x="58"/>
        <item h="1" x="47"/>
        <item h="1" x="53"/>
        <item h="1" x="57"/>
        <item h="1" x="5"/>
        <item h="1" x="74"/>
        <item h="1" x="8"/>
        <item h="1" x="76"/>
        <item h="1" x="17"/>
        <item h="1" x="65"/>
        <item h="1" x="50"/>
        <item h="1" x="55"/>
        <item h="1" x="60"/>
        <item h="1" x="63"/>
        <item h="1" x="52"/>
        <item h="1" x="4"/>
        <item h="1" x="43"/>
        <item h="1" x="6"/>
        <item h="1" x="67"/>
        <item h="1" x="33"/>
        <item h="1" x="46"/>
        <item h="1" x="27"/>
        <item h="1" x="59"/>
        <item h="1" x="68"/>
        <item h="1" x="19"/>
        <item h="1" x="11"/>
        <item h="1" x="7"/>
        <item h="1" x="12"/>
        <item h="1" x="70"/>
        <item h="1" x="26"/>
        <item h="1" x="21"/>
        <item h="1" x="29"/>
        <item h="1" x="64"/>
        <item h="1" x="10"/>
        <item h="1" x="71"/>
        <item h="1" x="16"/>
        <item h="1" x="22"/>
        <item h="1" x="23"/>
        <item h="1" x="39"/>
        <item h="1" x="30"/>
        <item h="1" x="36"/>
        <item h="1" x="44"/>
        <item h="1" x="38"/>
        <item h="1" x="61"/>
        <item h="1" x="25"/>
        <item h="1" x="9"/>
        <item h="1" x="37"/>
        <item h="1" x="32"/>
        <item h="1" x="35"/>
        <item h="1" x="31"/>
        <item h="1" x="62"/>
        <item h="1" x="45"/>
        <item h="1" x="40"/>
        <item t="default"/>
      </items>
    </pivotField>
    <pivotField dataField="1" showAll="0">
      <items count="80">
        <item h="1" x="0"/>
        <item h="1" x="21"/>
        <item h="1" x="60"/>
        <item x="75"/>
        <item h="1" x="25"/>
        <item h="1" x="13"/>
        <item h="1" x="14"/>
        <item h="1" x="77"/>
        <item h="1" x="19"/>
        <item h="1" x="15"/>
        <item h="1" x="50"/>
        <item h="1" x="57"/>
        <item h="1" x="2"/>
        <item h="1" x="68"/>
        <item h="1" x="1"/>
        <item h="1" x="43"/>
        <item h="1" x="18"/>
        <item h="1" x="42"/>
        <item h="1" x="29"/>
        <item h="1" x="71"/>
        <item h="1" x="52"/>
        <item h="1" x="3"/>
        <item h="1" x="35"/>
        <item h="1" x="74"/>
        <item h="1" x="49"/>
        <item h="1" x="55"/>
        <item h="1" x="54"/>
        <item h="1" x="5"/>
        <item h="1" x="48"/>
        <item h="1" x="58"/>
        <item h="1" x="59"/>
        <item h="1" x="8"/>
        <item h="1" x="76"/>
        <item h="1" x="17"/>
        <item h="1" x="78"/>
        <item h="1" x="51"/>
        <item h="1" x="67"/>
        <item h="1" x="62"/>
        <item h="1" x="65"/>
        <item h="1" x="28"/>
        <item h="1" x="56"/>
        <item h="1" x="44"/>
        <item h="1" x="4"/>
        <item h="1" x="53"/>
        <item h="1" x="41"/>
        <item h="1" x="6"/>
        <item h="1" x="34"/>
        <item h="1" x="69"/>
        <item h="1" x="70"/>
        <item h="1" x="47"/>
        <item h="1" x="20"/>
        <item h="1" x="7"/>
        <item h="1" x="11"/>
        <item h="1" x="12"/>
        <item h="1" x="72"/>
        <item h="1" x="61"/>
        <item h="1" x="27"/>
        <item h="1" x="66"/>
        <item h="1" x="30"/>
        <item h="1" x="22"/>
        <item h="1" x="10"/>
        <item h="1" x="23"/>
        <item h="1" x="31"/>
        <item h="1" x="16"/>
        <item h="1" x="73"/>
        <item h="1" x="24"/>
        <item h="1" x="40"/>
        <item h="1" x="37"/>
        <item h="1" x="39"/>
        <item h="1" x="63"/>
        <item h="1" x="33"/>
        <item h="1" x="38"/>
        <item h="1" x="26"/>
        <item h="1" x="32"/>
        <item h="1" x="45"/>
        <item h="1" x="36"/>
        <item h="1" x="46"/>
        <item h="1" x="9"/>
        <item h="1" x="6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0"/>
  </rowFields>
  <rowItems count="2">
    <i>
      <x v="3"/>
    </i>
    <i t="grand">
      <x/>
    </i>
  </rowItems>
  <colFields count="1">
    <field x="-2"/>
  </colFields>
  <colItems count="12">
    <i>
      <x/>
    </i>
    <i i="1">
      <x v="1"/>
    </i>
    <i i="2">
      <x v="2"/>
    </i>
    <i i="3">
      <x v="3"/>
    </i>
    <i i="4">
      <x v="4"/>
    </i>
    <i i="5">
      <x v="5"/>
    </i>
    <i i="6">
      <x v="6"/>
    </i>
    <i i="7">
      <x v="7"/>
    </i>
    <i i="8">
      <x v="8"/>
    </i>
    <i i="9">
      <x v="9"/>
    </i>
    <i i="10">
      <x v="10"/>
    </i>
    <i i="11">
      <x v="11"/>
    </i>
  </colItems>
  <dataFields count="12">
    <dataField name="Sum of January" fld="2" baseField="0" baseItem="0"/>
    <dataField name="Count of February" fld="3" subtotal="count" baseField="0" baseItem="0"/>
    <dataField name="Sum of March" fld="4" baseField="0" baseItem="0"/>
    <dataField name="Sum of April" fld="5" baseField="0" baseItem="0"/>
    <dataField name="Sum of May" fld="6" baseField="0" baseItem="0"/>
    <dataField name="Sum of June" fld="7" baseField="0" baseItem="0"/>
    <dataField name="Sum of July" fld="8" baseField="0" baseItem="0"/>
    <dataField name="Sum of August" fld="9" baseField="0" baseItem="0"/>
    <dataField name="Sum of September" fld="10" baseField="0" baseItem="0"/>
    <dataField name="Sum of October " fld="11" baseField="0" baseItem="0"/>
    <dataField name="Sum of November " fld="12" baseField="0" baseItem="0"/>
    <dataField name="Sum of December" fld="13" baseField="0" baseItem="0"/>
  </dataFields>
  <formats count="18">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outline="0" fieldPosition="0">
        <references count="1">
          <reference field="4294967294" count="12">
            <x v="0"/>
            <x v="1"/>
            <x v="2"/>
            <x v="3"/>
            <x v="4"/>
            <x v="5"/>
            <x v="6"/>
            <x v="7"/>
            <x v="8"/>
            <x v="9"/>
            <x v="10"/>
            <x v="11"/>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fieldPosition="0">
        <references count="1">
          <reference field="4294967294" count="12">
            <x v="0"/>
            <x v="1"/>
            <x v="2"/>
            <x v="3"/>
            <x v="4"/>
            <x v="5"/>
            <x v="6"/>
            <x v="7"/>
            <x v="8"/>
            <x v="9"/>
            <x v="10"/>
            <x v="11"/>
          </reference>
        </references>
      </pivotArea>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fieldPosition="0">
        <references count="1">
          <reference field="4294967294" count="12">
            <x v="0"/>
            <x v="1"/>
            <x v="2"/>
            <x v="3"/>
            <x v="4"/>
            <x v="5"/>
            <x v="6"/>
            <x v="7"/>
            <x v="8"/>
            <x v="9"/>
            <x v="10"/>
            <x v="11"/>
          </reference>
        </references>
      </pivotArea>
    </format>
  </formats>
  <chartFormats count="35">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 chart="4" format="45" series="1">
      <pivotArea type="data" outline="0" fieldPosition="0">
        <references count="1">
          <reference field="4294967294" count="1" selected="0">
            <x v="9"/>
          </reference>
        </references>
      </pivotArea>
    </chartFormat>
    <chartFormat chart="4" format="46" series="1">
      <pivotArea type="data" outline="0" fieldPosition="0">
        <references count="1">
          <reference field="4294967294" count="1" selected="0">
            <x v="10"/>
          </reference>
        </references>
      </pivotArea>
    </chartFormat>
    <chartFormat chart="4" format="47" series="1">
      <pivotArea type="data" outline="0" fieldPosition="0">
        <references count="1">
          <reference field="4294967294" count="1" selected="0">
            <x v="11"/>
          </reference>
        </references>
      </pivotArea>
    </chartFormat>
    <chartFormat chart="4" format="48">
      <pivotArea type="data" outline="0" fieldPosition="0">
        <references count="2">
          <reference field="4294967294" count="1" selected="0">
            <x v="0"/>
          </reference>
          <reference field="0" count="1" selected="0">
            <x v="0"/>
          </reference>
        </references>
      </pivotArea>
    </chartFormat>
    <chartFormat chart="4" format="49">
      <pivotArea type="data" outline="0" fieldPosition="0">
        <references count="2">
          <reference field="4294967294" count="1" selected="0">
            <x v="2"/>
          </reference>
          <reference field="0" count="1" selected="0">
            <x v="0"/>
          </reference>
        </references>
      </pivotArea>
    </chartFormat>
    <chartFormat chart="4" format="50">
      <pivotArea type="data" outline="0" fieldPosition="0">
        <references count="2">
          <reference field="4294967294" count="1" selected="0">
            <x v="3"/>
          </reference>
          <reference field="0" count="1" selected="0">
            <x v="0"/>
          </reference>
        </references>
      </pivotArea>
    </chartFormat>
    <chartFormat chart="4" format="51">
      <pivotArea type="data" outline="0" fieldPosition="0">
        <references count="2">
          <reference field="4294967294" count="1" selected="0">
            <x v="4"/>
          </reference>
          <reference field="0" count="1" selected="0">
            <x v="0"/>
          </reference>
        </references>
      </pivotArea>
    </chartFormat>
    <chartFormat chart="4" format="52">
      <pivotArea type="data" outline="0" fieldPosition="0">
        <references count="2">
          <reference field="4294967294" count="1" selected="0">
            <x v="5"/>
          </reference>
          <reference field="0" count="1" selected="0">
            <x v="0"/>
          </reference>
        </references>
      </pivotArea>
    </chartFormat>
    <chartFormat chart="4" format="53">
      <pivotArea type="data" outline="0" fieldPosition="0">
        <references count="2">
          <reference field="4294967294" count="1" selected="0">
            <x v="6"/>
          </reference>
          <reference field="0" count="1" selected="0">
            <x v="0"/>
          </reference>
        </references>
      </pivotArea>
    </chartFormat>
    <chartFormat chart="4" format="54">
      <pivotArea type="data" outline="0" fieldPosition="0">
        <references count="2">
          <reference field="4294967294" count="1" selected="0">
            <x v="7"/>
          </reference>
          <reference field="0" count="1" selected="0">
            <x v="0"/>
          </reference>
        </references>
      </pivotArea>
    </chartFormat>
    <chartFormat chart="4" format="55">
      <pivotArea type="data" outline="0" fieldPosition="0">
        <references count="2">
          <reference field="4294967294" count="1" selected="0">
            <x v="8"/>
          </reference>
          <reference field="0" count="1" selected="0">
            <x v="0"/>
          </reference>
        </references>
      </pivotArea>
    </chartFormat>
    <chartFormat chart="4" format="56">
      <pivotArea type="data" outline="0" fieldPosition="0">
        <references count="2">
          <reference field="4294967294" count="1" selected="0">
            <x v="9"/>
          </reference>
          <reference field="0" count="1" selected="0">
            <x v="0"/>
          </reference>
        </references>
      </pivotArea>
    </chartFormat>
    <chartFormat chart="4" format="57">
      <pivotArea type="data" outline="0" fieldPosition="0">
        <references count="2">
          <reference field="4294967294" count="1" selected="0">
            <x v="10"/>
          </reference>
          <reference field="0" count="1" selected="0">
            <x v="0"/>
          </reference>
        </references>
      </pivotArea>
    </chartFormat>
    <chartFormat chart="4" format="58">
      <pivotArea type="data" outline="0" fieldPosition="0">
        <references count="2">
          <reference field="4294967294" count="1" selected="0">
            <x v="11"/>
          </reference>
          <reference field="0" count="1" selected="0">
            <x v="0"/>
          </reference>
        </references>
      </pivotArea>
    </chartFormat>
    <chartFormat chart="8" format="127" series="1">
      <pivotArea type="data" outline="0" fieldPosition="0">
        <references count="1">
          <reference field="4294967294" count="1" selected="0">
            <x v="0"/>
          </reference>
        </references>
      </pivotArea>
    </chartFormat>
    <chartFormat chart="8" format="128" series="1">
      <pivotArea type="data" outline="0" fieldPosition="0">
        <references count="1">
          <reference field="4294967294" count="1" selected="0">
            <x v="1"/>
          </reference>
        </references>
      </pivotArea>
    </chartFormat>
    <chartFormat chart="8" format="129" series="1">
      <pivotArea type="data" outline="0" fieldPosition="0">
        <references count="1">
          <reference field="4294967294" count="1" selected="0">
            <x v="2"/>
          </reference>
        </references>
      </pivotArea>
    </chartFormat>
    <chartFormat chart="8" format="130" series="1">
      <pivotArea type="data" outline="0" fieldPosition="0">
        <references count="1">
          <reference field="4294967294" count="1" selected="0">
            <x v="3"/>
          </reference>
        </references>
      </pivotArea>
    </chartFormat>
    <chartFormat chart="8" format="131" series="1">
      <pivotArea type="data" outline="0" fieldPosition="0">
        <references count="1">
          <reference field="4294967294" count="1" selected="0">
            <x v="4"/>
          </reference>
        </references>
      </pivotArea>
    </chartFormat>
    <chartFormat chart="8" format="132" series="1">
      <pivotArea type="data" outline="0" fieldPosition="0">
        <references count="1">
          <reference field="4294967294" count="1" selected="0">
            <x v="5"/>
          </reference>
        </references>
      </pivotArea>
    </chartFormat>
    <chartFormat chart="8" format="133" series="1">
      <pivotArea type="data" outline="0" fieldPosition="0">
        <references count="1">
          <reference field="4294967294" count="1" selected="0">
            <x v="6"/>
          </reference>
        </references>
      </pivotArea>
    </chartFormat>
    <chartFormat chart="8" format="134" series="1">
      <pivotArea type="data" outline="0" fieldPosition="0">
        <references count="1">
          <reference field="4294967294" count="1" selected="0">
            <x v="7"/>
          </reference>
        </references>
      </pivotArea>
    </chartFormat>
    <chartFormat chart="8" format="135" series="1">
      <pivotArea type="data" outline="0" fieldPosition="0">
        <references count="1">
          <reference field="4294967294" count="1" selected="0">
            <x v="8"/>
          </reference>
        </references>
      </pivotArea>
    </chartFormat>
    <chartFormat chart="8" format="136" series="1">
      <pivotArea type="data" outline="0" fieldPosition="0">
        <references count="1">
          <reference field="4294967294" count="1" selected="0">
            <x v="9"/>
          </reference>
        </references>
      </pivotArea>
    </chartFormat>
    <chartFormat chart="8" format="137" series="1">
      <pivotArea type="data" outline="0" fieldPosition="0">
        <references count="1">
          <reference field="4294967294" count="1" selected="0">
            <x v="10"/>
          </reference>
        </references>
      </pivotArea>
    </chartFormat>
    <chartFormat chart="8" format="138" series="1">
      <pivotArea type="data" outline="0" fieldPosition="0">
        <references count="1">
          <reference field="4294967294" count="1" selected="0">
            <x v="1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M5" firstHeaderRow="0" firstDataRow="1" firstDataCol="1"/>
  <pivotFields count="16">
    <pivotField showAll="0">
      <items count="15">
        <item x="0"/>
        <item h="1" x="1"/>
        <item h="1" x="2"/>
        <item h="1" x="3"/>
        <item h="1" x="4"/>
        <item h="1" x="5"/>
        <item h="1" x="6"/>
        <item h="1" x="7"/>
        <item h="1" x="8"/>
        <item h="1" x="9"/>
        <item h="1" x="10"/>
        <item h="1" x="11"/>
        <item h="1" x="12"/>
        <item h="1" x="13"/>
        <item t="default"/>
      </items>
    </pivotField>
    <pivotField axis="axisRow" showAll="0">
      <items count="88">
        <item h="1" x="2"/>
        <item h="1" x="9"/>
        <item h="1" x="34"/>
        <item h="1" x="66"/>
        <item h="1" x="5"/>
        <item x="51"/>
        <item h="1" x="8"/>
        <item h="1" x="35"/>
        <item h="1" x="0"/>
        <item h="1" x="27"/>
        <item h="1" x="36"/>
        <item h="1" x="1"/>
        <item h="1" x="3"/>
        <item h="1" x="74"/>
        <item h="1" x="22"/>
        <item h="1" x="23"/>
        <item h="1" x="37"/>
        <item h="1" x="38"/>
        <item h="1" x="6"/>
        <item h="1" x="52"/>
        <item h="1" x="19"/>
        <item h="1" x="10"/>
        <item h="1" x="67"/>
        <item h="1" x="39"/>
        <item h="1" x="4"/>
        <item h="1" x="40"/>
        <item h="1" x="7"/>
        <item h="1" x="41"/>
        <item h="1" x="24"/>
        <item h="1" x="11"/>
        <item h="1" x="75"/>
        <item h="1" x="42"/>
        <item h="1" x="76"/>
        <item h="1" x="53"/>
        <item h="1" x="12"/>
        <item h="1" x="43"/>
        <item h="1" x="68"/>
        <item h="1" x="54"/>
        <item h="1" x="77"/>
        <item h="1" x="78"/>
        <item h="1" x="13"/>
        <item h="1" x="44"/>
        <item h="1" x="79"/>
        <item h="1" x="45"/>
        <item h="1" x="14"/>
        <item h="1" x="46"/>
        <item h="1" x="59"/>
        <item h="1" x="62"/>
        <item h="1" x="15"/>
        <item h="1" x="63"/>
        <item h="1" x="60"/>
        <item h="1" x="80"/>
        <item h="1" x="57"/>
        <item h="1" x="28"/>
        <item h="1" x="20"/>
        <item h="1" x="69"/>
        <item h="1" x="70"/>
        <item h="1" x="81"/>
        <item h="1" x="71"/>
        <item h="1" x="29"/>
        <item h="1" x="25"/>
        <item h="1" x="64"/>
        <item h="1" x="26"/>
        <item h="1" x="47"/>
        <item h="1" x="65"/>
        <item h="1" x="48"/>
        <item h="1" x="84"/>
        <item h="1" x="82"/>
        <item h="1" x="30"/>
        <item h="1" x="72"/>
        <item h="1" x="73"/>
        <item h="1" x="85"/>
        <item h="1" x="61"/>
        <item h="1" x="16"/>
        <item h="1" x="83"/>
        <item h="1" x="17"/>
        <item h="1" x="18"/>
        <item h="1" x="86"/>
        <item h="1" x="49"/>
        <item h="1" x="55"/>
        <item h="1" x="21"/>
        <item h="1" x="50"/>
        <item h="1" x="58"/>
        <item h="1" x="31"/>
        <item h="1" x="32"/>
        <item h="1" x="33"/>
        <item h="1" x="56"/>
        <item t="default"/>
      </items>
    </pivotField>
    <pivotField dataField="1" showAll="0">
      <items count="79">
        <item x="0"/>
        <item x="3"/>
        <item x="25"/>
        <item x="57"/>
        <item x="74"/>
        <item x="14"/>
        <item x="15"/>
        <item x="20"/>
        <item x="76"/>
        <item x="50"/>
        <item x="43"/>
        <item x="16"/>
        <item x="4"/>
        <item x="2"/>
        <item x="1"/>
        <item x="19"/>
        <item x="70"/>
        <item x="67"/>
        <item x="35"/>
        <item x="52"/>
        <item x="42"/>
        <item x="49"/>
        <item x="73"/>
        <item x="29"/>
        <item x="54"/>
        <item x="55"/>
        <item x="48"/>
        <item x="58"/>
        <item x="6"/>
        <item x="59"/>
        <item x="75"/>
        <item x="66"/>
        <item x="51"/>
        <item x="9"/>
        <item x="77"/>
        <item x="18"/>
        <item x="56"/>
        <item x="41"/>
        <item x="61"/>
        <item x="53"/>
        <item x="64"/>
        <item x="5"/>
        <item x="68"/>
        <item x="44"/>
        <item x="69"/>
        <item x="47"/>
        <item x="34"/>
        <item x="7"/>
        <item x="28"/>
        <item x="60"/>
        <item x="8"/>
        <item x="71"/>
        <item x="21"/>
        <item x="27"/>
        <item x="22"/>
        <item x="65"/>
        <item x="12"/>
        <item x="13"/>
        <item x="30"/>
        <item x="11"/>
        <item x="72"/>
        <item x="24"/>
        <item x="23"/>
        <item x="17"/>
        <item x="37"/>
        <item x="31"/>
        <item x="10"/>
        <item x="40"/>
        <item x="39"/>
        <item x="26"/>
        <item x="38"/>
        <item x="33"/>
        <item x="45"/>
        <item x="36"/>
        <item x="62"/>
        <item x="46"/>
        <item x="63"/>
        <item x="3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1"/>
  </rowFields>
  <rowItems count="2">
    <i>
      <x v="5"/>
    </i>
    <i t="grand">
      <x/>
    </i>
  </rowItems>
  <colFields count="1">
    <field x="-2"/>
  </colFields>
  <colItems count="12">
    <i>
      <x/>
    </i>
    <i i="1">
      <x v="1"/>
    </i>
    <i i="2">
      <x v="2"/>
    </i>
    <i i="3">
      <x v="3"/>
    </i>
    <i i="4">
      <x v="4"/>
    </i>
    <i i="5">
      <x v="5"/>
    </i>
    <i i="6">
      <x v="6"/>
    </i>
    <i i="7">
      <x v="7"/>
    </i>
    <i i="8">
      <x v="8"/>
    </i>
    <i i="9">
      <x v="9"/>
    </i>
    <i i="10">
      <x v="10"/>
    </i>
    <i i="11">
      <x v="11"/>
    </i>
  </colItems>
  <dataFields count="12">
    <dataField name="Sum of January" fld="2" baseField="0" baseItem="0"/>
    <dataField name="Count of February" fld="3" subtotal="count" baseField="0" baseItem="0"/>
    <dataField name="Sum of March" fld="4" baseField="0" baseItem="0"/>
    <dataField name="Sum of April" fld="5" baseField="0" baseItem="0"/>
    <dataField name="Sum of May" fld="6" baseField="0" baseItem="0"/>
    <dataField name="Sum of June" fld="7" baseField="0" baseItem="0"/>
    <dataField name="Sum of July" fld="8" baseField="0" baseItem="0"/>
    <dataField name="Sum of August" fld="9" baseField="0" baseItem="0"/>
    <dataField name="Sum of September" fld="10" baseField="0" baseItem="0"/>
    <dataField name="Sum of October " fld="11" baseField="0" baseItem="0"/>
    <dataField name="Sum of November " fld="12" baseField="0" baseItem="0"/>
    <dataField name="Sum of December" fld="13" baseField="0" baseItem="0"/>
  </dataFields>
  <formats count="15">
    <format dxfId="44">
      <pivotArea type="all" dataOnly="0" outline="0" fieldPosition="0"/>
    </format>
    <format dxfId="43">
      <pivotArea outline="0" collapsedLevelsAreSubtotals="1" fieldPosition="0"/>
    </format>
    <format dxfId="42">
      <pivotArea field="0" type="button" dataOnly="0" labelOnly="1" outline="0"/>
    </format>
    <format dxfId="41">
      <pivotArea dataOnly="0" labelOnly="1" grandRow="1" outline="0" fieldPosition="0"/>
    </format>
    <format dxfId="40">
      <pivotArea dataOnly="0" labelOnly="1" outline="0" fieldPosition="0">
        <references count="1">
          <reference field="4294967294" count="12">
            <x v="0"/>
            <x v="1"/>
            <x v="2"/>
            <x v="3"/>
            <x v="4"/>
            <x v="5"/>
            <x v="6"/>
            <x v="7"/>
            <x v="8"/>
            <x v="9"/>
            <x v="10"/>
            <x v="11"/>
          </reference>
        </references>
      </pivotArea>
    </format>
    <format dxfId="39">
      <pivotArea type="all" dataOnly="0" outline="0" fieldPosition="0"/>
    </format>
    <format dxfId="38">
      <pivotArea outline="0" collapsedLevelsAreSubtotals="1" fieldPosition="0"/>
    </format>
    <format dxfId="37">
      <pivotArea field="0" type="button" dataOnly="0" labelOnly="1" outline="0"/>
    </format>
    <format dxfId="36">
      <pivotArea dataOnly="0" labelOnly="1" grandRow="1" outline="0" fieldPosition="0"/>
    </format>
    <format dxfId="35">
      <pivotArea dataOnly="0" labelOnly="1" outline="0" fieldPosition="0">
        <references count="1">
          <reference field="4294967294" count="12">
            <x v="0"/>
            <x v="1"/>
            <x v="2"/>
            <x v="3"/>
            <x v="4"/>
            <x v="5"/>
            <x v="6"/>
            <x v="7"/>
            <x v="8"/>
            <x v="9"/>
            <x v="10"/>
            <x v="11"/>
          </reference>
        </references>
      </pivotArea>
    </format>
    <format dxfId="34">
      <pivotArea type="all" dataOnly="0" outline="0" fieldPosition="0"/>
    </format>
    <format dxfId="33">
      <pivotArea outline="0" collapsedLevelsAreSubtotals="1" fieldPosition="0"/>
    </format>
    <format dxfId="32">
      <pivotArea field="0" type="button" dataOnly="0" labelOnly="1" outline="0"/>
    </format>
    <format dxfId="31">
      <pivotArea dataOnly="0" labelOnly="1" grandRow="1" outline="0" fieldPosition="0"/>
    </format>
    <format dxfId="30">
      <pivotArea dataOnly="0" labelOnly="1" outline="0" fieldPosition="0">
        <references count="1">
          <reference field="4294967294" count="12">
            <x v="0"/>
            <x v="1"/>
            <x v="2"/>
            <x v="3"/>
            <x v="4"/>
            <x v="5"/>
            <x v="6"/>
            <x v="7"/>
            <x v="8"/>
            <x v="9"/>
            <x v="10"/>
            <x v="11"/>
          </reference>
        </references>
      </pivotArea>
    </format>
  </formats>
  <chartFormats count="96">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 chart="4" format="45" series="1">
      <pivotArea type="data" outline="0" fieldPosition="0">
        <references count="1">
          <reference field="4294967294" count="1" selected="0">
            <x v="9"/>
          </reference>
        </references>
      </pivotArea>
    </chartFormat>
    <chartFormat chart="4" format="46" series="1">
      <pivotArea type="data" outline="0" fieldPosition="0">
        <references count="1">
          <reference field="4294967294" count="1" selected="0">
            <x v="10"/>
          </reference>
        </references>
      </pivotArea>
    </chartFormat>
    <chartFormat chart="4" format="47" series="1">
      <pivotArea type="data" outline="0" fieldPosition="0">
        <references count="1">
          <reference field="4294967294" count="1" selected="0">
            <x v="11"/>
          </reference>
        </references>
      </pivotArea>
    </chartFormat>
    <chartFormat chart="7" format="48"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1"/>
          </reference>
        </references>
      </pivotArea>
    </chartFormat>
    <chartFormat chart="7" format="50" series="1">
      <pivotArea type="data" outline="0" fieldPosition="0">
        <references count="1">
          <reference field="4294967294" count="1" selected="0">
            <x v="2"/>
          </reference>
        </references>
      </pivotArea>
    </chartFormat>
    <chartFormat chart="7" format="51" series="1">
      <pivotArea type="data" outline="0" fieldPosition="0">
        <references count="1">
          <reference field="4294967294" count="1" selected="0">
            <x v="3"/>
          </reference>
        </references>
      </pivotArea>
    </chartFormat>
    <chartFormat chart="7" format="52" series="1">
      <pivotArea type="data" outline="0" fieldPosition="0">
        <references count="1">
          <reference field="4294967294" count="1" selected="0">
            <x v="4"/>
          </reference>
        </references>
      </pivotArea>
    </chartFormat>
    <chartFormat chart="7" format="53" series="1">
      <pivotArea type="data" outline="0" fieldPosition="0">
        <references count="1">
          <reference field="4294967294" count="1" selected="0">
            <x v="5"/>
          </reference>
        </references>
      </pivotArea>
    </chartFormat>
    <chartFormat chart="7" format="54" series="1">
      <pivotArea type="data" outline="0" fieldPosition="0">
        <references count="1">
          <reference field="4294967294" count="1" selected="0">
            <x v="6"/>
          </reference>
        </references>
      </pivotArea>
    </chartFormat>
    <chartFormat chart="7" format="55" series="1">
      <pivotArea type="data" outline="0" fieldPosition="0">
        <references count="1">
          <reference field="4294967294" count="1" selected="0">
            <x v="7"/>
          </reference>
        </references>
      </pivotArea>
    </chartFormat>
    <chartFormat chart="7" format="56" series="1">
      <pivotArea type="data" outline="0" fieldPosition="0">
        <references count="1">
          <reference field="4294967294" count="1" selected="0">
            <x v="8"/>
          </reference>
        </references>
      </pivotArea>
    </chartFormat>
    <chartFormat chart="7" format="57" series="1">
      <pivotArea type="data" outline="0" fieldPosition="0">
        <references count="1">
          <reference field="4294967294" count="1" selected="0">
            <x v="9"/>
          </reference>
        </references>
      </pivotArea>
    </chartFormat>
    <chartFormat chart="7" format="58" series="1">
      <pivotArea type="data" outline="0" fieldPosition="0">
        <references count="1">
          <reference field="4294967294" count="1" selected="0">
            <x v="10"/>
          </reference>
        </references>
      </pivotArea>
    </chartFormat>
    <chartFormat chart="7" format="59" series="1">
      <pivotArea type="data" outline="0" fieldPosition="0">
        <references count="1">
          <reference field="4294967294" count="1" selected="0">
            <x v="11"/>
          </reference>
        </references>
      </pivotArea>
    </chartFormat>
    <chartFormat chart="7" format="60">
      <pivotArea type="data" outline="0" fieldPosition="0">
        <references count="2">
          <reference field="4294967294" count="1" selected="0">
            <x v="0"/>
          </reference>
          <reference field="1" count="1" selected="0">
            <x v="0"/>
          </reference>
        </references>
      </pivotArea>
    </chartFormat>
    <chartFormat chart="7" format="61">
      <pivotArea type="data" outline="0" fieldPosition="0">
        <references count="2">
          <reference field="4294967294" count="1" selected="0">
            <x v="2"/>
          </reference>
          <reference field="1" count="1" selected="0">
            <x v="0"/>
          </reference>
        </references>
      </pivotArea>
    </chartFormat>
    <chartFormat chart="7" format="62">
      <pivotArea type="data" outline="0" fieldPosition="0">
        <references count="2">
          <reference field="4294967294" count="1" selected="0">
            <x v="3"/>
          </reference>
          <reference field="1" count="1" selected="0">
            <x v="0"/>
          </reference>
        </references>
      </pivotArea>
    </chartFormat>
    <chartFormat chart="7" format="63">
      <pivotArea type="data" outline="0" fieldPosition="0">
        <references count="2">
          <reference field="4294967294" count="1" selected="0">
            <x v="4"/>
          </reference>
          <reference field="1" count="1" selected="0">
            <x v="0"/>
          </reference>
        </references>
      </pivotArea>
    </chartFormat>
    <chartFormat chart="7" format="64">
      <pivotArea type="data" outline="0" fieldPosition="0">
        <references count="2">
          <reference field="4294967294" count="1" selected="0">
            <x v="5"/>
          </reference>
          <reference field="1" count="1" selected="0">
            <x v="0"/>
          </reference>
        </references>
      </pivotArea>
    </chartFormat>
    <chartFormat chart="7" format="65">
      <pivotArea type="data" outline="0" fieldPosition="0">
        <references count="2">
          <reference field="4294967294" count="1" selected="0">
            <x v="6"/>
          </reference>
          <reference field="1" count="1" selected="0">
            <x v="0"/>
          </reference>
        </references>
      </pivotArea>
    </chartFormat>
    <chartFormat chart="7" format="66">
      <pivotArea type="data" outline="0" fieldPosition="0">
        <references count="2">
          <reference field="4294967294" count="1" selected="0">
            <x v="7"/>
          </reference>
          <reference field="1" count="1" selected="0">
            <x v="0"/>
          </reference>
        </references>
      </pivotArea>
    </chartFormat>
    <chartFormat chart="7" format="67">
      <pivotArea type="data" outline="0" fieldPosition="0">
        <references count="2">
          <reference field="4294967294" count="1" selected="0">
            <x v="8"/>
          </reference>
          <reference field="1" count="1" selected="0">
            <x v="0"/>
          </reference>
        </references>
      </pivotArea>
    </chartFormat>
    <chartFormat chart="7" format="68">
      <pivotArea type="data" outline="0" fieldPosition="0">
        <references count="2">
          <reference field="4294967294" count="1" selected="0">
            <x v="9"/>
          </reference>
          <reference field="1" count="1" selected="0">
            <x v="0"/>
          </reference>
        </references>
      </pivotArea>
    </chartFormat>
    <chartFormat chart="7" format="69">
      <pivotArea type="data" outline="0" fieldPosition="0">
        <references count="2">
          <reference field="4294967294" count="1" selected="0">
            <x v="10"/>
          </reference>
          <reference field="1" count="1" selected="0">
            <x v="0"/>
          </reference>
        </references>
      </pivotArea>
    </chartFormat>
    <chartFormat chart="7" format="70">
      <pivotArea type="data" outline="0" fieldPosition="0">
        <references count="2">
          <reference field="4294967294" count="1" selected="0">
            <x v="11"/>
          </reference>
          <reference field="1" count="1" selected="0">
            <x v="0"/>
          </reference>
        </references>
      </pivotArea>
    </chartFormat>
    <chartFormat chart="11" format="140" series="1">
      <pivotArea type="data" outline="0" fieldPosition="0">
        <references count="1">
          <reference field="4294967294" count="1" selected="0">
            <x v="0"/>
          </reference>
        </references>
      </pivotArea>
    </chartFormat>
    <chartFormat chart="11" format="141">
      <pivotArea type="data" outline="0" fieldPosition="0">
        <references count="2">
          <reference field="4294967294" count="1" selected="0">
            <x v="0"/>
          </reference>
          <reference field="1" count="1" selected="0">
            <x v="0"/>
          </reference>
        </references>
      </pivotArea>
    </chartFormat>
    <chartFormat chart="11" format="142" series="1">
      <pivotArea type="data" outline="0" fieldPosition="0">
        <references count="1">
          <reference field="4294967294" count="1" selected="0">
            <x v="1"/>
          </reference>
        </references>
      </pivotArea>
    </chartFormat>
    <chartFormat chart="11" format="143" series="1">
      <pivotArea type="data" outline="0" fieldPosition="0">
        <references count="1">
          <reference field="4294967294" count="1" selected="0">
            <x v="2"/>
          </reference>
        </references>
      </pivotArea>
    </chartFormat>
    <chartFormat chart="11" format="144">
      <pivotArea type="data" outline="0" fieldPosition="0">
        <references count="2">
          <reference field="4294967294" count="1" selected="0">
            <x v="2"/>
          </reference>
          <reference field="1" count="1" selected="0">
            <x v="0"/>
          </reference>
        </references>
      </pivotArea>
    </chartFormat>
    <chartFormat chart="11" format="145" series="1">
      <pivotArea type="data" outline="0" fieldPosition="0">
        <references count="1">
          <reference field="4294967294" count="1" selected="0">
            <x v="3"/>
          </reference>
        </references>
      </pivotArea>
    </chartFormat>
    <chartFormat chart="11" format="146">
      <pivotArea type="data" outline="0" fieldPosition="0">
        <references count="2">
          <reference field="4294967294" count="1" selected="0">
            <x v="3"/>
          </reference>
          <reference field="1" count="1" selected="0">
            <x v="0"/>
          </reference>
        </references>
      </pivotArea>
    </chartFormat>
    <chartFormat chart="11" format="147" series="1">
      <pivotArea type="data" outline="0" fieldPosition="0">
        <references count="1">
          <reference field="4294967294" count="1" selected="0">
            <x v="4"/>
          </reference>
        </references>
      </pivotArea>
    </chartFormat>
    <chartFormat chart="11" format="148">
      <pivotArea type="data" outline="0" fieldPosition="0">
        <references count="2">
          <reference field="4294967294" count="1" selected="0">
            <x v="4"/>
          </reference>
          <reference field="1" count="1" selected="0">
            <x v="0"/>
          </reference>
        </references>
      </pivotArea>
    </chartFormat>
    <chartFormat chart="11" format="149" series="1">
      <pivotArea type="data" outline="0" fieldPosition="0">
        <references count="1">
          <reference field="4294967294" count="1" selected="0">
            <x v="5"/>
          </reference>
        </references>
      </pivotArea>
    </chartFormat>
    <chartFormat chart="11" format="150">
      <pivotArea type="data" outline="0" fieldPosition="0">
        <references count="2">
          <reference field="4294967294" count="1" selected="0">
            <x v="5"/>
          </reference>
          <reference field="1" count="1" selected="0">
            <x v="0"/>
          </reference>
        </references>
      </pivotArea>
    </chartFormat>
    <chartFormat chart="11" format="151" series="1">
      <pivotArea type="data" outline="0" fieldPosition="0">
        <references count="1">
          <reference field="4294967294" count="1" selected="0">
            <x v="6"/>
          </reference>
        </references>
      </pivotArea>
    </chartFormat>
    <chartFormat chart="11" format="152">
      <pivotArea type="data" outline="0" fieldPosition="0">
        <references count="2">
          <reference field="4294967294" count="1" selected="0">
            <x v="6"/>
          </reference>
          <reference field="1" count="1" selected="0">
            <x v="0"/>
          </reference>
        </references>
      </pivotArea>
    </chartFormat>
    <chartFormat chart="11" format="153" series="1">
      <pivotArea type="data" outline="0" fieldPosition="0">
        <references count="1">
          <reference field="4294967294" count="1" selected="0">
            <x v="7"/>
          </reference>
        </references>
      </pivotArea>
    </chartFormat>
    <chartFormat chart="11" format="154">
      <pivotArea type="data" outline="0" fieldPosition="0">
        <references count="2">
          <reference field="4294967294" count="1" selected="0">
            <x v="7"/>
          </reference>
          <reference field="1" count="1" selected="0">
            <x v="0"/>
          </reference>
        </references>
      </pivotArea>
    </chartFormat>
    <chartFormat chart="11" format="155" series="1">
      <pivotArea type="data" outline="0" fieldPosition="0">
        <references count="1">
          <reference field="4294967294" count="1" selected="0">
            <x v="8"/>
          </reference>
        </references>
      </pivotArea>
    </chartFormat>
    <chartFormat chart="11" format="156">
      <pivotArea type="data" outline="0" fieldPosition="0">
        <references count="2">
          <reference field="4294967294" count="1" selected="0">
            <x v="8"/>
          </reference>
          <reference field="1" count="1" selected="0">
            <x v="0"/>
          </reference>
        </references>
      </pivotArea>
    </chartFormat>
    <chartFormat chart="11" format="157" series="1">
      <pivotArea type="data" outline="0" fieldPosition="0">
        <references count="1">
          <reference field="4294967294" count="1" selected="0">
            <x v="9"/>
          </reference>
        </references>
      </pivotArea>
    </chartFormat>
    <chartFormat chart="11" format="158">
      <pivotArea type="data" outline="0" fieldPosition="0">
        <references count="2">
          <reference field="4294967294" count="1" selected="0">
            <x v="9"/>
          </reference>
          <reference field="1" count="1" selected="0">
            <x v="0"/>
          </reference>
        </references>
      </pivotArea>
    </chartFormat>
    <chartFormat chart="11" format="159" series="1">
      <pivotArea type="data" outline="0" fieldPosition="0">
        <references count="1">
          <reference field="4294967294" count="1" selected="0">
            <x v="10"/>
          </reference>
        </references>
      </pivotArea>
    </chartFormat>
    <chartFormat chart="11" format="160">
      <pivotArea type="data" outline="0" fieldPosition="0">
        <references count="2">
          <reference field="4294967294" count="1" selected="0">
            <x v="10"/>
          </reference>
          <reference field="1" count="1" selected="0">
            <x v="0"/>
          </reference>
        </references>
      </pivotArea>
    </chartFormat>
    <chartFormat chart="11" format="161" series="1">
      <pivotArea type="data" outline="0" fieldPosition="0">
        <references count="1">
          <reference field="4294967294" count="1" selected="0">
            <x v="11"/>
          </reference>
        </references>
      </pivotArea>
    </chartFormat>
    <chartFormat chart="11" format="162">
      <pivotArea type="data" outline="0" fieldPosition="0">
        <references count="2">
          <reference field="4294967294" count="1" selected="0">
            <x v="11"/>
          </reference>
          <reference field="1" count="1" selected="0">
            <x v="0"/>
          </reference>
        </references>
      </pivotArea>
    </chartFormat>
    <chartFormat chart="11" format="163">
      <pivotArea type="data" outline="0" fieldPosition="0">
        <references count="2">
          <reference field="4294967294" count="1" selected="0">
            <x v="9"/>
          </reference>
          <reference field="1" count="1" selected="0">
            <x v="7"/>
          </reference>
        </references>
      </pivotArea>
    </chartFormat>
    <chartFormat chart="11" format="164">
      <pivotArea type="data" outline="0" fieldPosition="0">
        <references count="2">
          <reference field="4294967294" count="1" selected="0">
            <x v="6"/>
          </reference>
          <reference field="1" count="1" selected="0">
            <x v="21"/>
          </reference>
        </references>
      </pivotArea>
    </chartFormat>
    <chartFormat chart="11" format="165">
      <pivotArea type="data" outline="0" fieldPosition="0">
        <references count="2">
          <reference field="4294967294" count="1" selected="0">
            <x v="11"/>
          </reference>
          <reference field="1" count="1" selected="0">
            <x v="22"/>
          </reference>
        </references>
      </pivotArea>
    </chartFormat>
    <chartFormat chart="11" format="166">
      <pivotArea type="data" outline="0" fieldPosition="0">
        <references count="2">
          <reference field="4294967294" count="1" selected="0">
            <x v="2"/>
          </reference>
          <reference field="1" count="1" selected="0">
            <x v="23"/>
          </reference>
        </references>
      </pivotArea>
    </chartFormat>
    <chartFormat chart="11" format="167">
      <pivotArea type="data" outline="0" fieldPosition="0">
        <references count="2">
          <reference field="4294967294" count="1" selected="0">
            <x v="3"/>
          </reference>
          <reference field="1" count="1" selected="0">
            <x v="23"/>
          </reference>
        </references>
      </pivotArea>
    </chartFormat>
    <chartFormat chart="11" format="168">
      <pivotArea type="data" outline="0" fieldPosition="0">
        <references count="2">
          <reference field="4294967294" count="1" selected="0">
            <x v="7"/>
          </reference>
          <reference field="1" count="1" selected="0">
            <x v="23"/>
          </reference>
        </references>
      </pivotArea>
    </chartFormat>
    <chartFormat chart="11" format="169">
      <pivotArea type="data" outline="0" fieldPosition="0">
        <references count="2">
          <reference field="4294967294" count="1" selected="0">
            <x v="2"/>
          </reference>
          <reference field="1" count="1" selected="0">
            <x v="25"/>
          </reference>
        </references>
      </pivotArea>
    </chartFormat>
    <chartFormat chart="11" format="170">
      <pivotArea type="data" outline="0" fieldPosition="0">
        <references count="2">
          <reference field="4294967294" count="1" selected="0">
            <x v="4"/>
          </reference>
          <reference field="1" count="1" selected="0">
            <x v="25"/>
          </reference>
        </references>
      </pivotArea>
    </chartFormat>
    <chartFormat chart="11" format="171">
      <pivotArea type="data" outline="0" fieldPosition="0">
        <references count="2">
          <reference field="4294967294" count="1" selected="0">
            <x v="8"/>
          </reference>
          <reference field="1" count="1" selected="0">
            <x v="25"/>
          </reference>
        </references>
      </pivotArea>
    </chartFormat>
    <chartFormat chart="11" format="172">
      <pivotArea type="data" outline="0" fieldPosition="0">
        <references count="2">
          <reference field="4294967294" count="1" selected="0">
            <x v="11"/>
          </reference>
          <reference field="1" count="1" selected="0">
            <x v="25"/>
          </reference>
        </references>
      </pivotArea>
    </chartFormat>
    <chartFormat chart="11" format="173">
      <pivotArea type="data" outline="0" fieldPosition="0">
        <references count="2">
          <reference field="4294967294" count="1" selected="0">
            <x v="3"/>
          </reference>
          <reference field="1" count="1" selected="0">
            <x v="27"/>
          </reference>
        </references>
      </pivotArea>
    </chartFormat>
    <chartFormat chart="11" format="174">
      <pivotArea type="data" outline="0" fieldPosition="0">
        <references count="2">
          <reference field="4294967294" count="1" selected="0">
            <x v="5"/>
          </reference>
          <reference field="1" count="1" selected="0">
            <x v="27"/>
          </reference>
        </references>
      </pivotArea>
    </chartFormat>
    <chartFormat chart="11" format="175">
      <pivotArea type="data" outline="0" fieldPosition="0">
        <references count="2">
          <reference field="4294967294" count="1" selected="0">
            <x v="11"/>
          </reference>
          <reference field="1" count="1" selected="0">
            <x v="27"/>
          </reference>
        </references>
      </pivotArea>
    </chartFormat>
    <chartFormat chart="11" format="176">
      <pivotArea type="data" outline="0" fieldPosition="0">
        <references count="2">
          <reference field="4294967294" count="1" selected="0">
            <x v="11"/>
          </reference>
          <reference field="1" count="1" selected="0">
            <x v="42"/>
          </reference>
        </references>
      </pivotArea>
    </chartFormat>
    <chartFormat chart="11" format="177">
      <pivotArea type="data" outline="0" fieldPosition="0">
        <references count="2">
          <reference field="4294967294" count="1" selected="0">
            <x v="11"/>
          </reference>
          <reference field="1" count="1" selected="0">
            <x v="49"/>
          </reference>
        </references>
      </pivotArea>
    </chartFormat>
    <chartFormat chart="11" format="178">
      <pivotArea type="data" outline="0" fieldPosition="0">
        <references count="2">
          <reference field="4294967294" count="1" selected="0">
            <x v="3"/>
          </reference>
          <reference field="1" count="1" selected="0">
            <x v="55"/>
          </reference>
        </references>
      </pivotArea>
    </chartFormat>
    <chartFormat chart="11" format="179">
      <pivotArea type="data" outline="0" fieldPosition="0">
        <references count="2">
          <reference field="4294967294" count="1" selected="0">
            <x v="5"/>
          </reference>
          <reference field="1" count="1" selected="0">
            <x v="55"/>
          </reference>
        </references>
      </pivotArea>
    </chartFormat>
    <chartFormat chart="11" format="180">
      <pivotArea type="data" outline="0" fieldPosition="0">
        <references count="2">
          <reference field="4294967294" count="1" selected="0">
            <x v="7"/>
          </reference>
          <reference field="1" count="1" selected="0">
            <x v="55"/>
          </reference>
        </references>
      </pivotArea>
    </chartFormat>
    <chartFormat chart="11" format="181">
      <pivotArea type="data" outline="0" fieldPosition="0">
        <references count="2">
          <reference field="4294967294" count="1" selected="0">
            <x v="10"/>
          </reference>
          <reference field="1" count="1" selected="0">
            <x v="55"/>
          </reference>
        </references>
      </pivotArea>
    </chartFormat>
    <chartFormat chart="11" format="182">
      <pivotArea type="data" outline="0" fieldPosition="0">
        <references count="2">
          <reference field="4294967294" count="1" selected="0">
            <x v="3"/>
          </reference>
          <reference field="1" count="1" selected="0">
            <x v="56"/>
          </reference>
        </references>
      </pivotArea>
    </chartFormat>
    <chartFormat chart="11" format="183">
      <pivotArea type="data" outline="0" fieldPosition="0">
        <references count="2">
          <reference field="4294967294" count="1" selected="0">
            <x v="4"/>
          </reference>
          <reference field="1" count="1" selected="0">
            <x v="56"/>
          </reference>
        </references>
      </pivotArea>
    </chartFormat>
    <chartFormat chart="11" format="184">
      <pivotArea type="data" outline="0" fieldPosition="0">
        <references count="2">
          <reference field="4294967294" count="1" selected="0">
            <x v="6"/>
          </reference>
          <reference field="1" count="1" selected="0">
            <x v="56"/>
          </reference>
        </references>
      </pivotArea>
    </chartFormat>
    <chartFormat chart="11" format="185">
      <pivotArea type="data" outline="0" fieldPosition="0">
        <references count="2">
          <reference field="4294967294" count="1" selected="0">
            <x v="8"/>
          </reference>
          <reference field="1" count="1" selected="0">
            <x v="56"/>
          </reference>
        </references>
      </pivotArea>
    </chartFormat>
    <chartFormat chart="11" format="186">
      <pivotArea type="data" outline="0" fieldPosition="0">
        <references count="2">
          <reference field="4294967294" count="1" selected="0">
            <x v="10"/>
          </reference>
          <reference field="1" count="1" selected="0">
            <x v="56"/>
          </reference>
        </references>
      </pivotArea>
    </chartFormat>
    <chartFormat chart="11" format="187">
      <pivotArea type="data" outline="0" fieldPosition="0">
        <references count="2">
          <reference field="4294967294" count="1" selected="0">
            <x v="2"/>
          </reference>
          <reference field="1" count="1" selected="0">
            <x v="59"/>
          </reference>
        </references>
      </pivotArea>
    </chartFormat>
    <chartFormat chart="11" format="188">
      <pivotArea type="data" outline="0" fieldPosition="0">
        <references count="2">
          <reference field="4294967294" count="1" selected="0">
            <x v="5"/>
          </reference>
          <reference field="1" count="1" selected="0">
            <x v="59"/>
          </reference>
        </references>
      </pivotArea>
    </chartFormat>
    <chartFormat chart="11" format="189">
      <pivotArea type="data" outline="0" fieldPosition="0">
        <references count="2">
          <reference field="4294967294" count="1" selected="0">
            <x v="7"/>
          </reference>
          <reference field="1" count="1" selected="0">
            <x v="59"/>
          </reference>
        </references>
      </pivotArea>
    </chartFormat>
    <chartFormat chart="11" format="190">
      <pivotArea type="data" outline="0" fieldPosition="0">
        <references count="2">
          <reference field="4294967294" count="1" selected="0">
            <x v="10"/>
          </reference>
          <reference field="1" count="1" selected="0">
            <x v="59"/>
          </reference>
        </references>
      </pivotArea>
    </chartFormat>
    <chartFormat chart="11" format="191">
      <pivotArea type="data" outline="0" fieldPosition="0">
        <references count="2">
          <reference field="4294967294" count="1" selected="0">
            <x v="7"/>
          </reference>
          <reference field="1" count="1" selected="0">
            <x v="62"/>
          </reference>
        </references>
      </pivotArea>
    </chartFormat>
    <chartFormat chart="11" format="192">
      <pivotArea type="data" outline="0" fieldPosition="0">
        <references count="2">
          <reference field="4294967294" count="1" selected="0">
            <x v="3"/>
          </reference>
          <reference field="1" count="1" selected="0">
            <x v="63"/>
          </reference>
        </references>
      </pivotArea>
    </chartFormat>
    <chartFormat chart="11" format="193">
      <pivotArea type="data" outline="0" fieldPosition="0">
        <references count="2">
          <reference field="4294967294" count="1" selected="0">
            <x v="5"/>
          </reference>
          <reference field="1" count="1" selected="0">
            <x v="65"/>
          </reference>
        </references>
      </pivotArea>
    </chartFormat>
    <chartFormat chart="11" format="194">
      <pivotArea type="data" outline="0" fieldPosition="0">
        <references count="2">
          <reference field="4294967294" count="1" selected="0">
            <x v="8"/>
          </reference>
          <reference field="1" count="1" selected="0">
            <x v="65"/>
          </reference>
        </references>
      </pivotArea>
    </chartFormat>
    <chartFormat chart="11" format="195">
      <pivotArea type="data" outline="0" fieldPosition="0">
        <references count="2">
          <reference field="4294967294" count="1" selected="0">
            <x v="11"/>
          </reference>
          <reference field="1" count="1" selected="0">
            <x v="71"/>
          </reference>
        </references>
      </pivotArea>
    </chartFormat>
    <chartFormat chart="11" format="196">
      <pivotArea type="data" outline="0" fieldPosition="0">
        <references count="2">
          <reference field="4294967294" count="1" selected="0">
            <x v="6"/>
          </reference>
          <reference field="1" count="1" selected="0">
            <x v="78"/>
          </reference>
        </references>
      </pivotArea>
    </chartFormat>
    <chartFormat chart="11" format="197">
      <pivotArea type="data" outline="0" fieldPosition="0">
        <references count="2">
          <reference field="4294967294" count="1" selected="0">
            <x v="8"/>
          </reference>
          <reference field="1" count="1" selected="0">
            <x v="78"/>
          </reference>
        </references>
      </pivotArea>
    </chartFormat>
    <chartFormat chart="11" format="198">
      <pivotArea type="data" outline="0" fieldPosition="0">
        <references count="2">
          <reference field="4294967294" count="1" selected="0">
            <x v="9"/>
          </reference>
          <reference field="1" count="1" selected="0">
            <x v="78"/>
          </reference>
        </references>
      </pivotArea>
    </chartFormat>
    <chartFormat chart="11" format="199">
      <pivotArea type="data" outline="0" fieldPosition="0">
        <references count="2">
          <reference field="4294967294" count="1" selected="0">
            <x v="11"/>
          </reference>
          <reference field="1" count="1" selected="0">
            <x v="78"/>
          </reference>
        </references>
      </pivotArea>
    </chartFormat>
    <chartFormat chart="11" format="200">
      <pivotArea type="data" outline="0" fieldPosition="0">
        <references count="2">
          <reference field="4294967294" count="1" selected="0">
            <x v="9"/>
          </reference>
          <reference field="1" count="1" selected="0">
            <x v="79"/>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M5" firstHeaderRow="0" firstDataRow="1" firstDataCol="1"/>
  <pivotFields count="16">
    <pivotField showAll="0">
      <items count="15">
        <item x="0"/>
        <item h="1" x="1"/>
        <item h="1" x="2"/>
        <item h="1" x="3"/>
        <item h="1" x="4"/>
        <item h="1" x="5"/>
        <item h="1" x="6"/>
        <item h="1" x="7"/>
        <item h="1" x="8"/>
        <item h="1" x="9"/>
        <item h="1" x="10"/>
        <item h="1" x="11"/>
        <item h="1" x="12"/>
        <item h="1" x="13"/>
        <item t="default"/>
      </items>
    </pivotField>
    <pivotField showAll="0">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pivotField>
    <pivotField dataField="1" showAll="0">
      <items count="79">
        <item x="0"/>
        <item x="3"/>
        <item x="25"/>
        <item x="57"/>
        <item x="74"/>
        <item x="14"/>
        <item x="15"/>
        <item x="20"/>
        <item x="76"/>
        <item x="50"/>
        <item x="43"/>
        <item x="16"/>
        <item x="4"/>
        <item x="2"/>
        <item x="1"/>
        <item x="19"/>
        <item x="70"/>
        <item x="67"/>
        <item x="35"/>
        <item x="52"/>
        <item x="42"/>
        <item x="49"/>
        <item x="73"/>
        <item x="29"/>
        <item x="54"/>
        <item x="55"/>
        <item x="48"/>
        <item x="58"/>
        <item x="6"/>
        <item x="59"/>
        <item x="75"/>
        <item x="66"/>
        <item x="51"/>
        <item x="9"/>
        <item x="77"/>
        <item x="18"/>
        <item x="56"/>
        <item x="41"/>
        <item x="61"/>
        <item x="53"/>
        <item x="64"/>
        <item x="5"/>
        <item x="68"/>
        <item x="44"/>
        <item x="69"/>
        <item x="47"/>
        <item x="34"/>
        <item x="7"/>
        <item x="28"/>
        <item x="60"/>
        <item x="8"/>
        <item x="71"/>
        <item x="21"/>
        <item x="27"/>
        <item x="22"/>
        <item x="65"/>
        <item x="12"/>
        <item x="13"/>
        <item x="30"/>
        <item x="11"/>
        <item x="72"/>
        <item x="24"/>
        <item x="23"/>
        <item x="17"/>
        <item x="37"/>
        <item x="31"/>
        <item x="10"/>
        <item x="40"/>
        <item x="39"/>
        <item x="26"/>
        <item x="38"/>
        <item x="33"/>
        <item x="45"/>
        <item x="36"/>
        <item x="62"/>
        <item x="46"/>
        <item x="63"/>
        <item x="3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Row" showAll="0">
      <items count="12">
        <item h="1" x="10"/>
        <item h="1" x="7"/>
        <item h="1" x="8"/>
        <item h="1" x="3"/>
        <item x="1"/>
        <item h="1" x="0"/>
        <item h="1" x="5"/>
        <item h="1" x="2"/>
        <item h="1" x="4"/>
        <item h="1" x="9"/>
        <item h="1" x="6"/>
        <item t="default"/>
      </items>
    </pivotField>
    <pivotField showAll="0"/>
  </pivotFields>
  <rowFields count="1">
    <field x="14"/>
  </rowFields>
  <rowItems count="2">
    <i>
      <x v="4"/>
    </i>
    <i t="grand">
      <x/>
    </i>
  </rowItems>
  <colFields count="1">
    <field x="-2"/>
  </colFields>
  <colItems count="12">
    <i>
      <x/>
    </i>
    <i i="1">
      <x v="1"/>
    </i>
    <i i="2">
      <x v="2"/>
    </i>
    <i i="3">
      <x v="3"/>
    </i>
    <i i="4">
      <x v="4"/>
    </i>
    <i i="5">
      <x v="5"/>
    </i>
    <i i="6">
      <x v="6"/>
    </i>
    <i i="7">
      <x v="7"/>
    </i>
    <i i="8">
      <x v="8"/>
    </i>
    <i i="9">
      <x v="9"/>
    </i>
    <i i="10">
      <x v="10"/>
    </i>
    <i i="11">
      <x v="11"/>
    </i>
  </colItems>
  <dataFields count="12">
    <dataField name="Sum of January" fld="2" baseField="0" baseItem="0"/>
    <dataField name="Count of February" fld="3" subtotal="count" baseField="0" baseItem="0"/>
    <dataField name="Sum of March" fld="4" baseField="0" baseItem="0"/>
    <dataField name="Sum of April" fld="5" baseField="0" baseItem="0"/>
    <dataField name="Sum of May" fld="6" baseField="0" baseItem="0"/>
    <dataField name="Sum of June" fld="7" baseField="0" baseItem="0"/>
    <dataField name="Sum of July" fld="8" baseField="0" baseItem="0"/>
    <dataField name="Sum of August" fld="9" baseField="0" baseItem="0"/>
    <dataField name="Sum of September" fld="10" baseField="0" baseItem="0"/>
    <dataField name="Sum of October " fld="11" baseField="0" baseItem="0"/>
    <dataField name="Sum of November " fld="12" baseField="0" baseItem="0"/>
    <dataField name="Sum of December" fld="13" baseField="0" baseItem="0"/>
  </dataFields>
  <formats count="15">
    <format dxfId="29">
      <pivotArea type="all" dataOnly="0" outline="0" fieldPosition="0"/>
    </format>
    <format dxfId="28">
      <pivotArea outline="0" collapsedLevelsAreSubtotals="1" fieldPosition="0"/>
    </format>
    <format dxfId="27">
      <pivotArea field="0" type="button" dataOnly="0" labelOnly="1" outline="0"/>
    </format>
    <format dxfId="26">
      <pivotArea dataOnly="0" labelOnly="1" grandRow="1" outline="0" fieldPosition="0"/>
    </format>
    <format dxfId="25">
      <pivotArea dataOnly="0" labelOnly="1" outline="0" fieldPosition="0">
        <references count="1">
          <reference field="4294967294" count="12">
            <x v="0"/>
            <x v="1"/>
            <x v="2"/>
            <x v="3"/>
            <x v="4"/>
            <x v="5"/>
            <x v="6"/>
            <x v="7"/>
            <x v="8"/>
            <x v="9"/>
            <x v="10"/>
            <x v="11"/>
          </reference>
        </references>
      </pivotArea>
    </format>
    <format dxfId="24">
      <pivotArea type="all" dataOnly="0" outline="0" fieldPosition="0"/>
    </format>
    <format dxfId="23">
      <pivotArea outline="0" collapsedLevelsAreSubtotals="1" fieldPosition="0"/>
    </format>
    <format dxfId="22">
      <pivotArea field="0" type="button" dataOnly="0" labelOnly="1" outline="0"/>
    </format>
    <format dxfId="21">
      <pivotArea dataOnly="0" labelOnly="1" grandRow="1" outline="0" fieldPosition="0"/>
    </format>
    <format dxfId="20">
      <pivotArea dataOnly="0" labelOnly="1" outline="0" fieldPosition="0">
        <references count="1">
          <reference field="4294967294" count="12">
            <x v="0"/>
            <x v="1"/>
            <x v="2"/>
            <x v="3"/>
            <x v="4"/>
            <x v="5"/>
            <x v="6"/>
            <x v="7"/>
            <x v="8"/>
            <x v="9"/>
            <x v="10"/>
            <x v="11"/>
          </reference>
        </references>
      </pivotArea>
    </format>
    <format dxfId="19">
      <pivotArea type="all" dataOnly="0" outline="0" fieldPosition="0"/>
    </format>
    <format dxfId="18">
      <pivotArea outline="0" collapsedLevelsAreSubtotals="1" fieldPosition="0"/>
    </format>
    <format dxfId="17">
      <pivotArea field="0" type="button" dataOnly="0" labelOnly="1" outline="0"/>
    </format>
    <format dxfId="16">
      <pivotArea dataOnly="0" labelOnly="1" grandRow="1" outline="0" fieldPosition="0"/>
    </format>
    <format dxfId="15">
      <pivotArea dataOnly="0" labelOnly="1" outline="0" fieldPosition="0">
        <references count="1">
          <reference field="4294967294" count="12">
            <x v="0"/>
            <x v="1"/>
            <x v="2"/>
            <x v="3"/>
            <x v="4"/>
            <x v="5"/>
            <x v="6"/>
            <x v="7"/>
            <x v="8"/>
            <x v="9"/>
            <x v="10"/>
            <x v="11"/>
          </reference>
        </references>
      </pivotArea>
    </format>
  </formats>
  <chartFormats count="108">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 chart="4" format="45" series="1">
      <pivotArea type="data" outline="0" fieldPosition="0">
        <references count="1">
          <reference field="4294967294" count="1" selected="0">
            <x v="9"/>
          </reference>
        </references>
      </pivotArea>
    </chartFormat>
    <chartFormat chart="4" format="46" series="1">
      <pivotArea type="data" outline="0" fieldPosition="0">
        <references count="1">
          <reference field="4294967294" count="1" selected="0">
            <x v="10"/>
          </reference>
        </references>
      </pivotArea>
    </chartFormat>
    <chartFormat chart="4" format="47" series="1">
      <pivotArea type="data" outline="0" fieldPosition="0">
        <references count="1">
          <reference field="4294967294" count="1" selected="0">
            <x v="11"/>
          </reference>
        </references>
      </pivotArea>
    </chartFormat>
    <chartFormat chart="7" format="48"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1"/>
          </reference>
        </references>
      </pivotArea>
    </chartFormat>
    <chartFormat chart="7" format="50" series="1">
      <pivotArea type="data" outline="0" fieldPosition="0">
        <references count="1">
          <reference field="4294967294" count="1" selected="0">
            <x v="2"/>
          </reference>
        </references>
      </pivotArea>
    </chartFormat>
    <chartFormat chart="7" format="51" series="1">
      <pivotArea type="data" outline="0" fieldPosition="0">
        <references count="1">
          <reference field="4294967294" count="1" selected="0">
            <x v="3"/>
          </reference>
        </references>
      </pivotArea>
    </chartFormat>
    <chartFormat chart="7" format="52" series="1">
      <pivotArea type="data" outline="0" fieldPosition="0">
        <references count="1">
          <reference field="4294967294" count="1" selected="0">
            <x v="4"/>
          </reference>
        </references>
      </pivotArea>
    </chartFormat>
    <chartFormat chart="7" format="53" series="1">
      <pivotArea type="data" outline="0" fieldPosition="0">
        <references count="1">
          <reference field="4294967294" count="1" selected="0">
            <x v="5"/>
          </reference>
        </references>
      </pivotArea>
    </chartFormat>
    <chartFormat chart="7" format="54" series="1">
      <pivotArea type="data" outline="0" fieldPosition="0">
        <references count="1">
          <reference field="4294967294" count="1" selected="0">
            <x v="6"/>
          </reference>
        </references>
      </pivotArea>
    </chartFormat>
    <chartFormat chart="7" format="55" series="1">
      <pivotArea type="data" outline="0" fieldPosition="0">
        <references count="1">
          <reference field="4294967294" count="1" selected="0">
            <x v="7"/>
          </reference>
        </references>
      </pivotArea>
    </chartFormat>
    <chartFormat chart="7" format="56" series="1">
      <pivotArea type="data" outline="0" fieldPosition="0">
        <references count="1">
          <reference field="4294967294" count="1" selected="0">
            <x v="8"/>
          </reference>
        </references>
      </pivotArea>
    </chartFormat>
    <chartFormat chart="7" format="57" series="1">
      <pivotArea type="data" outline="0" fieldPosition="0">
        <references count="1">
          <reference field="4294967294" count="1" selected="0">
            <x v="9"/>
          </reference>
        </references>
      </pivotArea>
    </chartFormat>
    <chartFormat chart="7" format="58" series="1">
      <pivotArea type="data" outline="0" fieldPosition="0">
        <references count="1">
          <reference field="4294967294" count="1" selected="0">
            <x v="10"/>
          </reference>
        </references>
      </pivotArea>
    </chartFormat>
    <chartFormat chart="7" format="59" series="1">
      <pivotArea type="data" outline="0" fieldPosition="0">
        <references count="1">
          <reference field="4294967294" count="1" selected="0">
            <x v="11"/>
          </reference>
        </references>
      </pivotArea>
    </chartFormat>
    <chartFormat chart="8" format="60" series="1">
      <pivotArea type="data" outline="0" fieldPosition="0">
        <references count="1">
          <reference field="4294967294" count="1" selected="0">
            <x v="0"/>
          </reference>
        </references>
      </pivotArea>
    </chartFormat>
    <chartFormat chart="8" format="61" series="1">
      <pivotArea type="data" outline="0" fieldPosition="0">
        <references count="1">
          <reference field="4294967294" count="1" selected="0">
            <x v="1"/>
          </reference>
        </references>
      </pivotArea>
    </chartFormat>
    <chartFormat chart="8" format="62" series="1">
      <pivotArea type="data" outline="0" fieldPosition="0">
        <references count="1">
          <reference field="4294967294" count="1" selected="0">
            <x v="2"/>
          </reference>
        </references>
      </pivotArea>
    </chartFormat>
    <chartFormat chart="8" format="63" series="1">
      <pivotArea type="data" outline="0" fieldPosition="0">
        <references count="1">
          <reference field="4294967294" count="1" selected="0">
            <x v="3"/>
          </reference>
        </references>
      </pivotArea>
    </chartFormat>
    <chartFormat chart="8" format="64" series="1">
      <pivotArea type="data" outline="0" fieldPosition="0">
        <references count="1">
          <reference field="4294967294" count="1" selected="0">
            <x v="4"/>
          </reference>
        </references>
      </pivotArea>
    </chartFormat>
    <chartFormat chart="8" format="65" series="1">
      <pivotArea type="data" outline="0" fieldPosition="0">
        <references count="1">
          <reference field="4294967294" count="1" selected="0">
            <x v="5"/>
          </reference>
        </references>
      </pivotArea>
    </chartFormat>
    <chartFormat chart="8" format="66" series="1">
      <pivotArea type="data" outline="0" fieldPosition="0">
        <references count="1">
          <reference field="4294967294" count="1" selected="0">
            <x v="6"/>
          </reference>
        </references>
      </pivotArea>
    </chartFormat>
    <chartFormat chart="8" format="67" series="1">
      <pivotArea type="data" outline="0" fieldPosition="0">
        <references count="1">
          <reference field="4294967294" count="1" selected="0">
            <x v="7"/>
          </reference>
        </references>
      </pivotArea>
    </chartFormat>
    <chartFormat chart="8" format="68" series="1">
      <pivotArea type="data" outline="0" fieldPosition="0">
        <references count="1">
          <reference field="4294967294" count="1" selected="0">
            <x v="8"/>
          </reference>
        </references>
      </pivotArea>
    </chartFormat>
    <chartFormat chart="8" format="69" series="1">
      <pivotArea type="data" outline="0" fieldPosition="0">
        <references count="1">
          <reference field="4294967294" count="1" selected="0">
            <x v="9"/>
          </reference>
        </references>
      </pivotArea>
    </chartFormat>
    <chartFormat chart="8" format="70" series="1">
      <pivotArea type="data" outline="0" fieldPosition="0">
        <references count="1">
          <reference field="4294967294" count="1" selected="0">
            <x v="10"/>
          </reference>
        </references>
      </pivotArea>
    </chartFormat>
    <chartFormat chart="8" format="71" series="1">
      <pivotArea type="data" outline="0" fieldPosition="0">
        <references count="1">
          <reference field="4294967294" count="1" selected="0">
            <x v="11"/>
          </reference>
        </references>
      </pivotArea>
    </chartFormat>
    <chartFormat chart="8" format="72">
      <pivotArea type="data" outline="0" fieldPosition="0">
        <references count="2">
          <reference field="4294967294" count="1" selected="0">
            <x v="0"/>
          </reference>
          <reference field="14" count="1" selected="0">
            <x v="1"/>
          </reference>
        </references>
      </pivotArea>
    </chartFormat>
    <chartFormat chart="8" format="73">
      <pivotArea type="data" outline="0" fieldPosition="0">
        <references count="2">
          <reference field="4294967294" count="1" selected="0">
            <x v="2"/>
          </reference>
          <reference field="14" count="1" selected="0">
            <x v="1"/>
          </reference>
        </references>
      </pivotArea>
    </chartFormat>
    <chartFormat chart="8" format="74">
      <pivotArea type="data" outline="0" fieldPosition="0">
        <references count="2">
          <reference field="4294967294" count="1" selected="0">
            <x v="3"/>
          </reference>
          <reference field="14" count="1" selected="0">
            <x v="1"/>
          </reference>
        </references>
      </pivotArea>
    </chartFormat>
    <chartFormat chart="8" format="75">
      <pivotArea type="data" outline="0" fieldPosition="0">
        <references count="2">
          <reference field="4294967294" count="1" selected="0">
            <x v="4"/>
          </reference>
          <reference field="14" count="1" selected="0">
            <x v="1"/>
          </reference>
        </references>
      </pivotArea>
    </chartFormat>
    <chartFormat chart="8" format="76">
      <pivotArea type="data" outline="0" fieldPosition="0">
        <references count="2">
          <reference field="4294967294" count="1" selected="0">
            <x v="5"/>
          </reference>
          <reference field="14" count="1" selected="0">
            <x v="1"/>
          </reference>
        </references>
      </pivotArea>
    </chartFormat>
    <chartFormat chart="8" format="77">
      <pivotArea type="data" outline="0" fieldPosition="0">
        <references count="2">
          <reference field="4294967294" count="1" selected="0">
            <x v="6"/>
          </reference>
          <reference field="14" count="1" selected="0">
            <x v="1"/>
          </reference>
        </references>
      </pivotArea>
    </chartFormat>
    <chartFormat chart="8" format="78">
      <pivotArea type="data" outline="0" fieldPosition="0">
        <references count="2">
          <reference field="4294967294" count="1" selected="0">
            <x v="7"/>
          </reference>
          <reference field="14" count="1" selected="0">
            <x v="1"/>
          </reference>
        </references>
      </pivotArea>
    </chartFormat>
    <chartFormat chart="8" format="79">
      <pivotArea type="data" outline="0" fieldPosition="0">
        <references count="2">
          <reference field="4294967294" count="1" selected="0">
            <x v="8"/>
          </reference>
          <reference field="14" count="1" selected="0">
            <x v="1"/>
          </reference>
        </references>
      </pivotArea>
    </chartFormat>
    <chartFormat chart="8" format="80">
      <pivotArea type="data" outline="0" fieldPosition="0">
        <references count="2">
          <reference field="4294967294" count="1" selected="0">
            <x v="9"/>
          </reference>
          <reference field="14" count="1" selected="0">
            <x v="1"/>
          </reference>
        </references>
      </pivotArea>
    </chartFormat>
    <chartFormat chart="8" format="81">
      <pivotArea type="data" outline="0" fieldPosition="0">
        <references count="2">
          <reference field="4294967294" count="1" selected="0">
            <x v="10"/>
          </reference>
          <reference field="14" count="1" selected="0">
            <x v="1"/>
          </reference>
        </references>
      </pivotArea>
    </chartFormat>
    <chartFormat chart="8" format="82">
      <pivotArea type="data" outline="0" fieldPosition="0">
        <references count="2">
          <reference field="4294967294" count="1" selected="0">
            <x v="11"/>
          </reference>
          <reference field="14" count="1" selected="0">
            <x v="1"/>
          </reference>
        </references>
      </pivotArea>
    </chartFormat>
    <chartFormat chart="17" format="198" series="1">
      <pivotArea type="data" outline="0" fieldPosition="0">
        <references count="1">
          <reference field="4294967294" count="1" selected="0">
            <x v="0"/>
          </reference>
        </references>
      </pivotArea>
    </chartFormat>
    <chartFormat chart="17" format="199">
      <pivotArea type="data" outline="0" fieldPosition="0">
        <references count="2">
          <reference field="4294967294" count="1" selected="0">
            <x v="0"/>
          </reference>
          <reference field="14" count="1" selected="0">
            <x v="1"/>
          </reference>
        </references>
      </pivotArea>
    </chartFormat>
    <chartFormat chart="17" format="200" series="1">
      <pivotArea type="data" outline="0" fieldPosition="0">
        <references count="1">
          <reference field="4294967294" count="1" selected="0">
            <x v="1"/>
          </reference>
        </references>
      </pivotArea>
    </chartFormat>
    <chartFormat chart="17" format="201" series="1">
      <pivotArea type="data" outline="0" fieldPosition="0">
        <references count="1">
          <reference field="4294967294" count="1" selected="0">
            <x v="2"/>
          </reference>
        </references>
      </pivotArea>
    </chartFormat>
    <chartFormat chart="17" format="202">
      <pivotArea type="data" outline="0" fieldPosition="0">
        <references count="2">
          <reference field="4294967294" count="1" selected="0">
            <x v="2"/>
          </reference>
          <reference field="14" count="1" selected="0">
            <x v="1"/>
          </reference>
        </references>
      </pivotArea>
    </chartFormat>
    <chartFormat chart="17" format="203" series="1">
      <pivotArea type="data" outline="0" fieldPosition="0">
        <references count="1">
          <reference field="4294967294" count="1" selected="0">
            <x v="3"/>
          </reference>
        </references>
      </pivotArea>
    </chartFormat>
    <chartFormat chart="17" format="204">
      <pivotArea type="data" outline="0" fieldPosition="0">
        <references count="2">
          <reference field="4294967294" count="1" selected="0">
            <x v="3"/>
          </reference>
          <reference field="14" count="1" selected="0">
            <x v="1"/>
          </reference>
        </references>
      </pivotArea>
    </chartFormat>
    <chartFormat chart="17" format="205" series="1">
      <pivotArea type="data" outline="0" fieldPosition="0">
        <references count="1">
          <reference field="4294967294" count="1" selected="0">
            <x v="4"/>
          </reference>
        </references>
      </pivotArea>
    </chartFormat>
    <chartFormat chart="17" format="206">
      <pivotArea type="data" outline="0" fieldPosition="0">
        <references count="2">
          <reference field="4294967294" count="1" selected="0">
            <x v="4"/>
          </reference>
          <reference field="14" count="1" selected="0">
            <x v="1"/>
          </reference>
        </references>
      </pivotArea>
    </chartFormat>
    <chartFormat chart="17" format="207" series="1">
      <pivotArea type="data" outline="0" fieldPosition="0">
        <references count="1">
          <reference field="4294967294" count="1" selected="0">
            <x v="5"/>
          </reference>
        </references>
      </pivotArea>
    </chartFormat>
    <chartFormat chart="17" format="208">
      <pivotArea type="data" outline="0" fieldPosition="0">
        <references count="2">
          <reference field="4294967294" count="1" selected="0">
            <x v="5"/>
          </reference>
          <reference field="14" count="1" selected="0">
            <x v="1"/>
          </reference>
        </references>
      </pivotArea>
    </chartFormat>
    <chartFormat chart="17" format="209" series="1">
      <pivotArea type="data" outline="0" fieldPosition="0">
        <references count="1">
          <reference field="4294967294" count="1" selected="0">
            <x v="6"/>
          </reference>
        </references>
      </pivotArea>
    </chartFormat>
    <chartFormat chart="17" format="210">
      <pivotArea type="data" outline="0" fieldPosition="0">
        <references count="2">
          <reference field="4294967294" count="1" selected="0">
            <x v="6"/>
          </reference>
          <reference field="14" count="1" selected="0">
            <x v="1"/>
          </reference>
        </references>
      </pivotArea>
    </chartFormat>
    <chartFormat chart="17" format="211" series="1">
      <pivotArea type="data" outline="0" fieldPosition="0">
        <references count="1">
          <reference field="4294967294" count="1" selected="0">
            <x v="7"/>
          </reference>
        </references>
      </pivotArea>
    </chartFormat>
    <chartFormat chart="17" format="212">
      <pivotArea type="data" outline="0" fieldPosition="0">
        <references count="2">
          <reference field="4294967294" count="1" selected="0">
            <x v="7"/>
          </reference>
          <reference field="14" count="1" selected="0">
            <x v="1"/>
          </reference>
        </references>
      </pivotArea>
    </chartFormat>
    <chartFormat chart="17" format="213" series="1">
      <pivotArea type="data" outline="0" fieldPosition="0">
        <references count="1">
          <reference field="4294967294" count="1" selected="0">
            <x v="8"/>
          </reference>
        </references>
      </pivotArea>
    </chartFormat>
    <chartFormat chart="17" format="214">
      <pivotArea type="data" outline="0" fieldPosition="0">
        <references count="2">
          <reference field="4294967294" count="1" selected="0">
            <x v="8"/>
          </reference>
          <reference field="14" count="1" selected="0">
            <x v="1"/>
          </reference>
        </references>
      </pivotArea>
    </chartFormat>
    <chartFormat chart="17" format="215" series="1">
      <pivotArea type="data" outline="0" fieldPosition="0">
        <references count="1">
          <reference field="4294967294" count="1" selected="0">
            <x v="9"/>
          </reference>
        </references>
      </pivotArea>
    </chartFormat>
    <chartFormat chart="17" format="216">
      <pivotArea type="data" outline="0" fieldPosition="0">
        <references count="2">
          <reference field="4294967294" count="1" selected="0">
            <x v="9"/>
          </reference>
          <reference field="14" count="1" selected="0">
            <x v="1"/>
          </reference>
        </references>
      </pivotArea>
    </chartFormat>
    <chartFormat chart="17" format="217" series="1">
      <pivotArea type="data" outline="0" fieldPosition="0">
        <references count="1">
          <reference field="4294967294" count="1" selected="0">
            <x v="10"/>
          </reference>
        </references>
      </pivotArea>
    </chartFormat>
    <chartFormat chart="17" format="218">
      <pivotArea type="data" outline="0" fieldPosition="0">
        <references count="2">
          <reference field="4294967294" count="1" selected="0">
            <x v="10"/>
          </reference>
          <reference field="14" count="1" selected="0">
            <x v="1"/>
          </reference>
        </references>
      </pivotArea>
    </chartFormat>
    <chartFormat chart="17" format="219" series="1">
      <pivotArea type="data" outline="0" fieldPosition="0">
        <references count="1">
          <reference field="4294967294" count="1" selected="0">
            <x v="11"/>
          </reference>
        </references>
      </pivotArea>
    </chartFormat>
    <chartFormat chart="17" format="220">
      <pivotArea type="data" outline="0" fieldPosition="0">
        <references count="2">
          <reference field="4294967294" count="1" selected="0">
            <x v="11"/>
          </reference>
          <reference field="14" count="1" selected="0">
            <x v="1"/>
          </reference>
        </references>
      </pivotArea>
    </chartFormat>
    <chartFormat chart="17" format="221">
      <pivotArea type="data" outline="0" fieldPosition="0">
        <references count="2">
          <reference field="4294967294" count="1" selected="0">
            <x v="8"/>
          </reference>
          <reference field="14" count="1" selected="0">
            <x v="2"/>
          </reference>
        </references>
      </pivotArea>
    </chartFormat>
    <chartFormat chart="17" format="222">
      <pivotArea type="data" outline="0" fieldPosition="0">
        <references count="2">
          <reference field="4294967294" count="1" selected="0">
            <x v="10"/>
          </reference>
          <reference field="14" count="1" selected="0">
            <x v="2"/>
          </reference>
        </references>
      </pivotArea>
    </chartFormat>
    <chartFormat chart="17" format="223">
      <pivotArea type="data" outline="0" fieldPosition="0">
        <references count="2">
          <reference field="4294967294" count="1" selected="0">
            <x v="6"/>
          </reference>
          <reference field="14" count="1" selected="0">
            <x v="2"/>
          </reference>
        </references>
      </pivotArea>
    </chartFormat>
    <chartFormat chart="17" format="224">
      <pivotArea type="data" outline="0" fieldPosition="0">
        <references count="2">
          <reference field="4294967294" count="1" selected="0">
            <x v="4"/>
          </reference>
          <reference field="14" count="1" selected="0">
            <x v="3"/>
          </reference>
        </references>
      </pivotArea>
    </chartFormat>
    <chartFormat chart="17" format="225">
      <pivotArea type="data" outline="0" fieldPosition="0">
        <references count="2">
          <reference field="4294967294" count="1" selected="0">
            <x v="6"/>
          </reference>
          <reference field="14" count="1" selected="0">
            <x v="3"/>
          </reference>
        </references>
      </pivotArea>
    </chartFormat>
    <chartFormat chart="17" format="226">
      <pivotArea type="data" outline="0" fieldPosition="0">
        <references count="2">
          <reference field="4294967294" count="1" selected="0">
            <x v="8"/>
          </reference>
          <reference field="14" count="1" selected="0">
            <x v="3"/>
          </reference>
        </references>
      </pivotArea>
    </chartFormat>
    <chartFormat chart="17" format="227">
      <pivotArea type="data" outline="0" fieldPosition="0">
        <references count="2">
          <reference field="4294967294" count="1" selected="0">
            <x v="2"/>
          </reference>
          <reference field="14" count="1" selected="0">
            <x v="4"/>
          </reference>
        </references>
      </pivotArea>
    </chartFormat>
    <chartFormat chart="17" format="228">
      <pivotArea type="data" outline="0" fieldPosition="0">
        <references count="2">
          <reference field="4294967294" count="1" selected="0">
            <x v="3"/>
          </reference>
          <reference field="14" count="1" selected="0">
            <x v="4"/>
          </reference>
        </references>
      </pivotArea>
    </chartFormat>
    <chartFormat chart="17" format="229">
      <pivotArea type="data" outline="0" fieldPosition="0">
        <references count="2">
          <reference field="4294967294" count="1" selected="0">
            <x v="4"/>
          </reference>
          <reference field="14" count="1" selected="0">
            <x v="4"/>
          </reference>
        </references>
      </pivotArea>
    </chartFormat>
    <chartFormat chart="17" format="230">
      <pivotArea type="data" outline="0" fieldPosition="0">
        <references count="2">
          <reference field="4294967294" count="1" selected="0">
            <x v="5"/>
          </reference>
          <reference field="14" count="1" selected="0">
            <x v="4"/>
          </reference>
        </references>
      </pivotArea>
    </chartFormat>
    <chartFormat chart="17" format="231">
      <pivotArea type="data" outline="0" fieldPosition="0">
        <references count="2">
          <reference field="4294967294" count="1" selected="0">
            <x v="6"/>
          </reference>
          <reference field="14" count="1" selected="0">
            <x v="4"/>
          </reference>
        </references>
      </pivotArea>
    </chartFormat>
    <chartFormat chart="17" format="232">
      <pivotArea type="data" outline="0" fieldPosition="0">
        <references count="2">
          <reference field="4294967294" count="1" selected="0">
            <x v="8"/>
          </reference>
          <reference field="14" count="1" selected="0">
            <x v="4"/>
          </reference>
        </references>
      </pivotArea>
    </chartFormat>
    <chartFormat chart="17" format="233">
      <pivotArea type="data" outline="0" fieldPosition="0">
        <references count="2">
          <reference field="4294967294" count="1" selected="0">
            <x v="10"/>
          </reference>
          <reference field="14" count="1" selected="0">
            <x v="4"/>
          </reference>
        </references>
      </pivotArea>
    </chartFormat>
    <chartFormat chart="17" format="234">
      <pivotArea type="data" outline="0" fieldPosition="0">
        <references count="2">
          <reference field="4294967294" count="1" selected="0">
            <x v="11"/>
          </reference>
          <reference field="14" count="1" selected="0">
            <x v="4"/>
          </reference>
        </references>
      </pivotArea>
    </chartFormat>
    <chartFormat chart="17" format="235">
      <pivotArea type="data" outline="0" fieldPosition="0">
        <references count="2">
          <reference field="4294967294" count="1" selected="0">
            <x v="3"/>
          </reference>
          <reference field="14" count="1" selected="0">
            <x v="5"/>
          </reference>
        </references>
      </pivotArea>
    </chartFormat>
    <chartFormat chart="17" format="236">
      <pivotArea type="data" outline="0" fieldPosition="0">
        <references count="2">
          <reference field="4294967294" count="1" selected="0">
            <x v="4"/>
          </reference>
          <reference field="14" count="1" selected="0">
            <x v="5"/>
          </reference>
        </references>
      </pivotArea>
    </chartFormat>
    <chartFormat chart="17" format="237">
      <pivotArea type="data" outline="0" fieldPosition="0">
        <references count="2">
          <reference field="4294967294" count="1" selected="0">
            <x v="6"/>
          </reference>
          <reference field="14" count="1" selected="0">
            <x v="5"/>
          </reference>
        </references>
      </pivotArea>
    </chartFormat>
    <chartFormat chart="17" format="238">
      <pivotArea type="data" outline="0" fieldPosition="0">
        <references count="2">
          <reference field="4294967294" count="1" selected="0">
            <x v="7"/>
          </reference>
          <reference field="14" count="1" selected="0">
            <x v="5"/>
          </reference>
        </references>
      </pivotArea>
    </chartFormat>
    <chartFormat chart="17" format="239">
      <pivotArea type="data" outline="0" fieldPosition="0">
        <references count="2">
          <reference field="4294967294" count="1" selected="0">
            <x v="8"/>
          </reference>
          <reference field="14" count="1" selected="0">
            <x v="5"/>
          </reference>
        </references>
      </pivotArea>
    </chartFormat>
    <chartFormat chart="17" format="240">
      <pivotArea type="data" outline="0" fieldPosition="0">
        <references count="2">
          <reference field="4294967294" count="1" selected="0">
            <x v="11"/>
          </reference>
          <reference field="14" count="1" selected="0">
            <x v="5"/>
          </reference>
        </references>
      </pivotArea>
    </chartFormat>
    <chartFormat chart="17" format="241">
      <pivotArea type="data" outline="0" fieldPosition="0">
        <references count="2">
          <reference field="4294967294" count="1" selected="0">
            <x v="9"/>
          </reference>
          <reference field="14" count="1" selected="0">
            <x v="5"/>
          </reference>
        </references>
      </pivotArea>
    </chartFormat>
    <chartFormat chart="17" format="242">
      <pivotArea type="data" outline="0" fieldPosition="0">
        <references count="2">
          <reference field="4294967294" count="1" selected="0">
            <x v="3"/>
          </reference>
          <reference field="14" count="1" selected="0">
            <x v="6"/>
          </reference>
        </references>
      </pivotArea>
    </chartFormat>
    <chartFormat chart="17" format="243">
      <pivotArea type="data" outline="0" fieldPosition="0">
        <references count="2">
          <reference field="4294967294" count="1" selected="0">
            <x v="5"/>
          </reference>
          <reference field="14" count="1" selected="0">
            <x v="6"/>
          </reference>
        </references>
      </pivotArea>
    </chartFormat>
    <chartFormat chart="17" format="244">
      <pivotArea type="data" outline="0" fieldPosition="0">
        <references count="2">
          <reference field="4294967294" count="1" selected="0">
            <x v="6"/>
          </reference>
          <reference field="14" count="1" selected="0">
            <x v="6"/>
          </reference>
        </references>
      </pivotArea>
    </chartFormat>
    <chartFormat chart="17" format="245">
      <pivotArea type="data" outline="0" fieldPosition="0">
        <references count="2">
          <reference field="4294967294" count="1" selected="0">
            <x v="8"/>
          </reference>
          <reference field="14" count="1" selected="0">
            <x v="6"/>
          </reference>
        </references>
      </pivotArea>
    </chartFormat>
    <chartFormat chart="17" format="246">
      <pivotArea type="data" outline="0" fieldPosition="0">
        <references count="2">
          <reference field="4294967294" count="1" selected="0">
            <x v="10"/>
          </reference>
          <reference field="14" count="1" selected="0">
            <x v="6"/>
          </reference>
        </references>
      </pivotArea>
    </chartFormat>
    <chartFormat chart="17" format="247">
      <pivotArea type="data" outline="0" fieldPosition="0">
        <references count="2">
          <reference field="4294967294" count="1" selected="0">
            <x v="3"/>
          </reference>
          <reference field="14" count="1" selected="0">
            <x v="7"/>
          </reference>
        </references>
      </pivotArea>
    </chartFormat>
    <chartFormat chart="17" format="248">
      <pivotArea type="data" outline="0" fieldPosition="0">
        <references count="2">
          <reference field="4294967294" count="1" selected="0">
            <x v="4"/>
          </reference>
          <reference field="14" count="1" selected="0">
            <x v="7"/>
          </reference>
        </references>
      </pivotArea>
    </chartFormat>
    <chartFormat chart="17" format="249">
      <pivotArea type="data" outline="0" fieldPosition="0">
        <references count="2">
          <reference field="4294967294" count="1" selected="0">
            <x v="5"/>
          </reference>
          <reference field="14" count="1" selected="0">
            <x v="7"/>
          </reference>
        </references>
      </pivotArea>
    </chartFormat>
    <chartFormat chart="17" format="250">
      <pivotArea type="data" outline="0" fieldPosition="0">
        <references count="2">
          <reference field="4294967294" count="1" selected="0">
            <x v="6"/>
          </reference>
          <reference field="14" count="1" selected="0">
            <x v="7"/>
          </reference>
        </references>
      </pivotArea>
    </chartFormat>
    <chartFormat chart="17" format="251">
      <pivotArea type="data" outline="0" fieldPosition="0">
        <references count="2">
          <reference field="4294967294" count="1" selected="0">
            <x v="7"/>
          </reference>
          <reference field="14" count="1" selected="0">
            <x v="7"/>
          </reference>
        </references>
      </pivotArea>
    </chartFormat>
    <chartFormat chart="17" format="252">
      <pivotArea type="data" outline="0" fieldPosition="0">
        <references count="2">
          <reference field="4294967294" count="1" selected="0">
            <x v="4"/>
          </reference>
          <reference field="14" count="1" selected="0">
            <x v="10"/>
          </reference>
        </references>
      </pivotArea>
    </chartFormat>
    <chartFormat chart="17" format="253">
      <pivotArea type="data" outline="0" fieldPosition="0">
        <references count="2">
          <reference field="4294967294" count="1" selected="0">
            <x v="5"/>
          </reference>
          <reference field="14" count="1" selected="0">
            <x v="10"/>
          </reference>
        </references>
      </pivotArea>
    </chartFormat>
    <chartFormat chart="17" format="254">
      <pivotArea type="data" outline="0" fieldPosition="0">
        <references count="2">
          <reference field="4294967294" count="1" selected="0">
            <x v="6"/>
          </reference>
          <reference field="14" count="1" selected="0">
            <x v="10"/>
          </reference>
        </references>
      </pivotArea>
    </chartFormat>
    <chartFormat chart="17" format="255">
      <pivotArea type="data" outline="0" fieldPosition="0">
        <references count="2">
          <reference field="4294967294" count="1" selected="0">
            <x v="8"/>
          </reference>
          <reference field="14" count="1" selected="0">
            <x v="10"/>
          </reference>
        </references>
      </pivotArea>
    </chartFormat>
    <chartFormat chart="17" format="256">
      <pivotArea type="data" outline="0" fieldPosition="0">
        <references count="2">
          <reference field="4294967294" count="1" selected="0">
            <x v="11"/>
          </reference>
          <reference field="14" count="1" selected="0">
            <x v="10"/>
          </reference>
        </references>
      </pivotArea>
    </chartFormat>
    <chartFormat chart="17" format="257">
      <pivotArea type="data" outline="0" fieldPosition="0">
        <references count="2">
          <reference field="4294967294" count="1" selected="0">
            <x v="3"/>
          </reference>
          <reference field="14" count="1" selected="0">
            <x v="10"/>
          </reference>
        </references>
      </pivotArea>
    </chartFormat>
    <chartFormat chart="17" format="258">
      <pivotArea type="data" outline="0" fieldPosition="0">
        <references count="2">
          <reference field="4294967294" count="1" selected="0">
            <x v="11"/>
          </reference>
          <reference field="1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M5" firstHeaderRow="0" firstDataRow="1" firstDataCol="1"/>
  <pivotFields count="16">
    <pivotField showAll="0">
      <items count="15">
        <item x="0"/>
        <item h="1" x="1"/>
        <item h="1" x="2"/>
        <item h="1" x="3"/>
        <item h="1" x="4"/>
        <item h="1" x="5"/>
        <item h="1" x="6"/>
        <item h="1" x="7"/>
        <item h="1" x="8"/>
        <item h="1" x="9"/>
        <item h="1" x="10"/>
        <item h="1" x="11"/>
        <item h="1" x="12"/>
        <item h="1" x="13"/>
        <item t="default"/>
      </items>
    </pivotField>
    <pivotField showAll="0">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pivotField>
    <pivotField dataField="1" showAll="0">
      <items count="79">
        <item x="0"/>
        <item x="3"/>
        <item x="25"/>
        <item x="57"/>
        <item x="74"/>
        <item x="14"/>
        <item x="15"/>
        <item x="20"/>
        <item x="76"/>
        <item x="50"/>
        <item x="43"/>
        <item x="16"/>
        <item x="4"/>
        <item x="2"/>
        <item x="1"/>
        <item x="19"/>
        <item x="70"/>
        <item x="67"/>
        <item x="35"/>
        <item x="52"/>
        <item x="42"/>
        <item x="49"/>
        <item x="73"/>
        <item x="29"/>
        <item x="54"/>
        <item x="55"/>
        <item x="48"/>
        <item x="58"/>
        <item x="6"/>
        <item x="59"/>
        <item x="75"/>
        <item x="66"/>
        <item x="51"/>
        <item x="9"/>
        <item x="77"/>
        <item x="18"/>
        <item x="56"/>
        <item x="41"/>
        <item x="61"/>
        <item x="53"/>
        <item x="64"/>
        <item x="5"/>
        <item x="68"/>
        <item x="44"/>
        <item x="69"/>
        <item x="47"/>
        <item x="34"/>
        <item x="7"/>
        <item x="28"/>
        <item x="60"/>
        <item x="8"/>
        <item x="71"/>
        <item x="21"/>
        <item x="27"/>
        <item x="22"/>
        <item x="65"/>
        <item x="12"/>
        <item x="13"/>
        <item x="30"/>
        <item x="11"/>
        <item x="72"/>
        <item x="24"/>
        <item x="23"/>
        <item x="17"/>
        <item x="37"/>
        <item x="31"/>
        <item x="10"/>
        <item x="40"/>
        <item x="39"/>
        <item x="26"/>
        <item x="38"/>
        <item x="33"/>
        <item x="45"/>
        <item x="36"/>
        <item x="62"/>
        <item x="46"/>
        <item x="63"/>
        <item x="3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axis="axisRow" showAll="0">
      <items count="6">
        <item h="1" x="1"/>
        <item h="1" x="3"/>
        <item h="1" x="4"/>
        <item h="1" x="2"/>
        <item x="0"/>
        <item t="default"/>
      </items>
    </pivotField>
  </pivotFields>
  <rowFields count="1">
    <field x="15"/>
  </rowFields>
  <rowItems count="2">
    <i>
      <x v="4"/>
    </i>
    <i t="grand">
      <x/>
    </i>
  </rowItems>
  <colFields count="1">
    <field x="-2"/>
  </colFields>
  <colItems count="12">
    <i>
      <x/>
    </i>
    <i i="1">
      <x v="1"/>
    </i>
    <i i="2">
      <x v="2"/>
    </i>
    <i i="3">
      <x v="3"/>
    </i>
    <i i="4">
      <x v="4"/>
    </i>
    <i i="5">
      <x v="5"/>
    </i>
    <i i="6">
      <x v="6"/>
    </i>
    <i i="7">
      <x v="7"/>
    </i>
    <i i="8">
      <x v="8"/>
    </i>
    <i i="9">
      <x v="9"/>
    </i>
    <i i="10">
      <x v="10"/>
    </i>
    <i i="11">
      <x v="11"/>
    </i>
  </colItems>
  <dataFields count="12">
    <dataField name="Sum of January" fld="2" baseField="0" baseItem="0"/>
    <dataField name="Count of February" fld="3" subtotal="count" baseField="0" baseItem="0"/>
    <dataField name="Sum of March" fld="4" baseField="0" baseItem="0"/>
    <dataField name="Sum of April" fld="5" baseField="0" baseItem="0"/>
    <dataField name="Sum of May" fld="6" baseField="0" baseItem="0"/>
    <dataField name="Sum of June" fld="7" baseField="0" baseItem="0"/>
    <dataField name="Sum of July" fld="8" baseField="0" baseItem="0"/>
    <dataField name="Sum of August" fld="9" baseField="0" baseItem="0"/>
    <dataField name="Sum of September" fld="10" baseField="0" baseItem="0"/>
    <dataField name="Sum of October " fld="11" baseField="0" baseItem="0"/>
    <dataField name="Sum of November " fld="12" baseField="0" baseItem="0"/>
    <dataField name="Sum of December" fld="13" baseField="0" baseItem="0"/>
  </dataFields>
  <formats count="15">
    <format dxfId="14">
      <pivotArea type="all" dataOnly="0" outline="0" fieldPosition="0"/>
    </format>
    <format dxfId="13">
      <pivotArea outline="0" collapsedLevelsAreSubtotals="1" fieldPosition="0"/>
    </format>
    <format dxfId="12">
      <pivotArea field="0" type="button" dataOnly="0" labelOnly="1" outline="0"/>
    </format>
    <format dxfId="11">
      <pivotArea dataOnly="0" labelOnly="1" grandRow="1" outline="0" fieldPosition="0"/>
    </format>
    <format dxfId="10">
      <pivotArea dataOnly="0" labelOnly="1" outline="0" fieldPosition="0">
        <references count="1">
          <reference field="4294967294" count="12">
            <x v="0"/>
            <x v="1"/>
            <x v="2"/>
            <x v="3"/>
            <x v="4"/>
            <x v="5"/>
            <x v="6"/>
            <x v="7"/>
            <x v="8"/>
            <x v="9"/>
            <x v="10"/>
            <x v="11"/>
          </reference>
        </references>
      </pivotArea>
    </format>
    <format dxfId="9">
      <pivotArea type="all" dataOnly="0" outline="0" fieldPosition="0"/>
    </format>
    <format dxfId="8">
      <pivotArea outline="0" collapsedLevelsAreSubtotals="1" fieldPosition="0"/>
    </format>
    <format dxfId="7">
      <pivotArea field="0" type="button" dataOnly="0" labelOnly="1" outline="0"/>
    </format>
    <format dxfId="6">
      <pivotArea dataOnly="0" labelOnly="1" grandRow="1" outline="0" fieldPosition="0"/>
    </format>
    <format dxfId="5">
      <pivotArea dataOnly="0" labelOnly="1" outline="0" fieldPosition="0">
        <references count="1">
          <reference field="4294967294" count="12">
            <x v="0"/>
            <x v="1"/>
            <x v="2"/>
            <x v="3"/>
            <x v="4"/>
            <x v="5"/>
            <x v="6"/>
            <x v="7"/>
            <x v="8"/>
            <x v="9"/>
            <x v="10"/>
            <x v="11"/>
          </reference>
        </references>
      </pivotArea>
    </format>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fieldPosition="0">
        <references count="1">
          <reference field="4294967294" count="12">
            <x v="0"/>
            <x v="1"/>
            <x v="2"/>
            <x v="3"/>
            <x v="4"/>
            <x v="5"/>
            <x v="6"/>
            <x v="7"/>
            <x v="8"/>
            <x v="9"/>
            <x v="10"/>
            <x v="11"/>
          </reference>
        </references>
      </pivotArea>
    </format>
  </formats>
  <chartFormats count="98">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 chart="4" format="45" series="1">
      <pivotArea type="data" outline="0" fieldPosition="0">
        <references count="1">
          <reference field="4294967294" count="1" selected="0">
            <x v="9"/>
          </reference>
        </references>
      </pivotArea>
    </chartFormat>
    <chartFormat chart="4" format="46" series="1">
      <pivotArea type="data" outline="0" fieldPosition="0">
        <references count="1">
          <reference field="4294967294" count="1" selected="0">
            <x v="10"/>
          </reference>
        </references>
      </pivotArea>
    </chartFormat>
    <chartFormat chart="4" format="47" series="1">
      <pivotArea type="data" outline="0" fieldPosition="0">
        <references count="1">
          <reference field="4294967294" count="1" selected="0">
            <x v="11"/>
          </reference>
        </references>
      </pivotArea>
    </chartFormat>
    <chartFormat chart="7" format="48"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1"/>
          </reference>
        </references>
      </pivotArea>
    </chartFormat>
    <chartFormat chart="7" format="50" series="1">
      <pivotArea type="data" outline="0" fieldPosition="0">
        <references count="1">
          <reference field="4294967294" count="1" selected="0">
            <x v="2"/>
          </reference>
        </references>
      </pivotArea>
    </chartFormat>
    <chartFormat chart="7" format="51" series="1">
      <pivotArea type="data" outline="0" fieldPosition="0">
        <references count="1">
          <reference field="4294967294" count="1" selected="0">
            <x v="3"/>
          </reference>
        </references>
      </pivotArea>
    </chartFormat>
    <chartFormat chart="7" format="52" series="1">
      <pivotArea type="data" outline="0" fieldPosition="0">
        <references count="1">
          <reference field="4294967294" count="1" selected="0">
            <x v="4"/>
          </reference>
        </references>
      </pivotArea>
    </chartFormat>
    <chartFormat chart="7" format="53" series="1">
      <pivotArea type="data" outline="0" fieldPosition="0">
        <references count="1">
          <reference field="4294967294" count="1" selected="0">
            <x v="5"/>
          </reference>
        </references>
      </pivotArea>
    </chartFormat>
    <chartFormat chart="7" format="54" series="1">
      <pivotArea type="data" outline="0" fieldPosition="0">
        <references count="1">
          <reference field="4294967294" count="1" selected="0">
            <x v="6"/>
          </reference>
        </references>
      </pivotArea>
    </chartFormat>
    <chartFormat chart="7" format="55" series="1">
      <pivotArea type="data" outline="0" fieldPosition="0">
        <references count="1">
          <reference field="4294967294" count="1" selected="0">
            <x v="7"/>
          </reference>
        </references>
      </pivotArea>
    </chartFormat>
    <chartFormat chart="7" format="56" series="1">
      <pivotArea type="data" outline="0" fieldPosition="0">
        <references count="1">
          <reference field="4294967294" count="1" selected="0">
            <x v="8"/>
          </reference>
        </references>
      </pivotArea>
    </chartFormat>
    <chartFormat chart="7" format="57" series="1">
      <pivotArea type="data" outline="0" fieldPosition="0">
        <references count="1">
          <reference field="4294967294" count="1" selected="0">
            <x v="9"/>
          </reference>
        </references>
      </pivotArea>
    </chartFormat>
    <chartFormat chart="7" format="58" series="1">
      <pivotArea type="data" outline="0" fieldPosition="0">
        <references count="1">
          <reference field="4294967294" count="1" selected="0">
            <x v="10"/>
          </reference>
        </references>
      </pivotArea>
    </chartFormat>
    <chartFormat chart="7" format="59" series="1">
      <pivotArea type="data" outline="0" fieldPosition="0">
        <references count="1">
          <reference field="4294967294" count="1" selected="0">
            <x v="11"/>
          </reference>
        </references>
      </pivotArea>
    </chartFormat>
    <chartFormat chart="8" format="60" series="1">
      <pivotArea type="data" outline="0" fieldPosition="0">
        <references count="1">
          <reference field="4294967294" count="1" selected="0">
            <x v="0"/>
          </reference>
        </references>
      </pivotArea>
    </chartFormat>
    <chartFormat chart="8" format="61" series="1">
      <pivotArea type="data" outline="0" fieldPosition="0">
        <references count="1">
          <reference field="4294967294" count="1" selected="0">
            <x v="1"/>
          </reference>
        </references>
      </pivotArea>
    </chartFormat>
    <chartFormat chart="8" format="62" series="1">
      <pivotArea type="data" outline="0" fieldPosition="0">
        <references count="1">
          <reference field="4294967294" count="1" selected="0">
            <x v="2"/>
          </reference>
        </references>
      </pivotArea>
    </chartFormat>
    <chartFormat chart="8" format="63" series="1">
      <pivotArea type="data" outline="0" fieldPosition="0">
        <references count="1">
          <reference field="4294967294" count="1" selected="0">
            <x v="3"/>
          </reference>
        </references>
      </pivotArea>
    </chartFormat>
    <chartFormat chart="8" format="64" series="1">
      <pivotArea type="data" outline="0" fieldPosition="0">
        <references count="1">
          <reference field="4294967294" count="1" selected="0">
            <x v="4"/>
          </reference>
        </references>
      </pivotArea>
    </chartFormat>
    <chartFormat chart="8" format="65" series="1">
      <pivotArea type="data" outline="0" fieldPosition="0">
        <references count="1">
          <reference field="4294967294" count="1" selected="0">
            <x v="5"/>
          </reference>
        </references>
      </pivotArea>
    </chartFormat>
    <chartFormat chart="8" format="66" series="1">
      <pivotArea type="data" outline="0" fieldPosition="0">
        <references count="1">
          <reference field="4294967294" count="1" selected="0">
            <x v="6"/>
          </reference>
        </references>
      </pivotArea>
    </chartFormat>
    <chartFormat chart="8" format="67" series="1">
      <pivotArea type="data" outline="0" fieldPosition="0">
        <references count="1">
          <reference field="4294967294" count="1" selected="0">
            <x v="7"/>
          </reference>
        </references>
      </pivotArea>
    </chartFormat>
    <chartFormat chart="8" format="68" series="1">
      <pivotArea type="data" outline="0" fieldPosition="0">
        <references count="1">
          <reference field="4294967294" count="1" selected="0">
            <x v="8"/>
          </reference>
        </references>
      </pivotArea>
    </chartFormat>
    <chartFormat chart="8" format="69" series="1">
      <pivotArea type="data" outline="0" fieldPosition="0">
        <references count="1">
          <reference field="4294967294" count="1" selected="0">
            <x v="9"/>
          </reference>
        </references>
      </pivotArea>
    </chartFormat>
    <chartFormat chart="8" format="70" series="1">
      <pivotArea type="data" outline="0" fieldPosition="0">
        <references count="1">
          <reference field="4294967294" count="1" selected="0">
            <x v="10"/>
          </reference>
        </references>
      </pivotArea>
    </chartFormat>
    <chartFormat chart="8" format="71" series="1">
      <pivotArea type="data" outline="0" fieldPosition="0">
        <references count="1">
          <reference field="4294967294" count="1" selected="0">
            <x v="11"/>
          </reference>
        </references>
      </pivotArea>
    </chartFormat>
    <chartFormat chart="9" format="72" series="1">
      <pivotArea type="data" outline="0" fieldPosition="0">
        <references count="1">
          <reference field="4294967294" count="1" selected="0">
            <x v="0"/>
          </reference>
        </references>
      </pivotArea>
    </chartFormat>
    <chartFormat chart="9" format="73" series="1">
      <pivotArea type="data" outline="0" fieldPosition="0">
        <references count="1">
          <reference field="4294967294" count="1" selected="0">
            <x v="1"/>
          </reference>
        </references>
      </pivotArea>
    </chartFormat>
    <chartFormat chart="9" format="74" series="1">
      <pivotArea type="data" outline="0" fieldPosition="0">
        <references count="1">
          <reference field="4294967294" count="1" selected="0">
            <x v="2"/>
          </reference>
        </references>
      </pivotArea>
    </chartFormat>
    <chartFormat chart="9" format="75" series="1">
      <pivotArea type="data" outline="0" fieldPosition="0">
        <references count="1">
          <reference field="4294967294" count="1" selected="0">
            <x v="3"/>
          </reference>
        </references>
      </pivotArea>
    </chartFormat>
    <chartFormat chart="9" format="76" series="1">
      <pivotArea type="data" outline="0" fieldPosition="0">
        <references count="1">
          <reference field="4294967294" count="1" selected="0">
            <x v="4"/>
          </reference>
        </references>
      </pivotArea>
    </chartFormat>
    <chartFormat chart="9" format="77" series="1">
      <pivotArea type="data" outline="0" fieldPosition="0">
        <references count="1">
          <reference field="4294967294" count="1" selected="0">
            <x v="5"/>
          </reference>
        </references>
      </pivotArea>
    </chartFormat>
    <chartFormat chart="9" format="78" series="1">
      <pivotArea type="data" outline="0" fieldPosition="0">
        <references count="1">
          <reference field="4294967294" count="1" selected="0">
            <x v="6"/>
          </reference>
        </references>
      </pivotArea>
    </chartFormat>
    <chartFormat chart="9" format="79" series="1">
      <pivotArea type="data" outline="0" fieldPosition="0">
        <references count="1">
          <reference field="4294967294" count="1" selected="0">
            <x v="7"/>
          </reference>
        </references>
      </pivotArea>
    </chartFormat>
    <chartFormat chart="9" format="80" series="1">
      <pivotArea type="data" outline="0" fieldPosition="0">
        <references count="1">
          <reference field="4294967294" count="1" selected="0">
            <x v="8"/>
          </reference>
        </references>
      </pivotArea>
    </chartFormat>
    <chartFormat chart="9" format="81" series="1">
      <pivotArea type="data" outline="0" fieldPosition="0">
        <references count="1">
          <reference field="4294967294" count="1" selected="0">
            <x v="9"/>
          </reference>
        </references>
      </pivotArea>
    </chartFormat>
    <chartFormat chart="9" format="82" series="1">
      <pivotArea type="data" outline="0" fieldPosition="0">
        <references count="1">
          <reference field="4294967294" count="1" selected="0">
            <x v="10"/>
          </reference>
        </references>
      </pivotArea>
    </chartFormat>
    <chartFormat chart="9" format="83" series="1">
      <pivotArea type="data" outline="0" fieldPosition="0">
        <references count="1">
          <reference field="4294967294" count="1" selected="0">
            <x v="11"/>
          </reference>
        </references>
      </pivotArea>
    </chartFormat>
    <chartFormat chart="9" format="84">
      <pivotArea type="data" outline="0" fieldPosition="0">
        <references count="2">
          <reference field="4294967294" count="1" selected="0">
            <x v="2"/>
          </reference>
          <reference field="15" count="1" selected="0">
            <x v="0"/>
          </reference>
        </references>
      </pivotArea>
    </chartFormat>
    <chartFormat chart="9" format="85">
      <pivotArea type="data" outline="0" fieldPosition="0">
        <references count="2">
          <reference field="4294967294" count="1" selected="0">
            <x v="4"/>
          </reference>
          <reference field="15" count="1" selected="0">
            <x v="0"/>
          </reference>
        </references>
      </pivotArea>
    </chartFormat>
    <chartFormat chart="9" format="86">
      <pivotArea type="data" outline="0" fieldPosition="0">
        <references count="2">
          <reference field="4294967294" count="1" selected="0">
            <x v="5"/>
          </reference>
          <reference field="15" count="1" selected="0">
            <x v="0"/>
          </reference>
        </references>
      </pivotArea>
    </chartFormat>
    <chartFormat chart="9" format="87">
      <pivotArea type="data" outline="0" fieldPosition="0">
        <references count="2">
          <reference field="4294967294" count="1" selected="0">
            <x v="6"/>
          </reference>
          <reference field="15" count="1" selected="0">
            <x v="0"/>
          </reference>
        </references>
      </pivotArea>
    </chartFormat>
    <chartFormat chart="9" format="88">
      <pivotArea type="data" outline="0" fieldPosition="0">
        <references count="2">
          <reference field="4294967294" count="1" selected="0">
            <x v="7"/>
          </reference>
          <reference field="15" count="1" selected="0">
            <x v="0"/>
          </reference>
        </references>
      </pivotArea>
    </chartFormat>
    <chartFormat chart="9" format="89">
      <pivotArea type="data" outline="0" fieldPosition="0">
        <references count="2">
          <reference field="4294967294" count="1" selected="0">
            <x v="8"/>
          </reference>
          <reference field="15" count="1" selected="0">
            <x v="0"/>
          </reference>
        </references>
      </pivotArea>
    </chartFormat>
    <chartFormat chart="9" format="90">
      <pivotArea type="data" outline="0" fieldPosition="0">
        <references count="2">
          <reference field="4294967294" count="1" selected="0">
            <x v="9"/>
          </reference>
          <reference field="15" count="1" selected="0">
            <x v="0"/>
          </reference>
        </references>
      </pivotArea>
    </chartFormat>
    <chartFormat chart="9" format="91">
      <pivotArea type="data" outline="0" fieldPosition="0">
        <references count="2">
          <reference field="4294967294" count="1" selected="0">
            <x v="10"/>
          </reference>
          <reference field="15" count="1" selected="0">
            <x v="0"/>
          </reference>
        </references>
      </pivotArea>
    </chartFormat>
    <chartFormat chart="17" format="192" series="1">
      <pivotArea type="data" outline="0" fieldPosition="0">
        <references count="1">
          <reference field="4294967294" count="1" selected="0">
            <x v="0"/>
          </reference>
        </references>
      </pivotArea>
    </chartFormat>
    <chartFormat chart="17" format="193" series="1">
      <pivotArea type="data" outline="0" fieldPosition="0">
        <references count="1">
          <reference field="4294967294" count="1" selected="0">
            <x v="1"/>
          </reference>
        </references>
      </pivotArea>
    </chartFormat>
    <chartFormat chart="17" format="194" series="1">
      <pivotArea type="data" outline="0" fieldPosition="0">
        <references count="1">
          <reference field="4294967294" count="1" selected="0">
            <x v="2"/>
          </reference>
        </references>
      </pivotArea>
    </chartFormat>
    <chartFormat chart="17" format="195">
      <pivotArea type="data" outline="0" fieldPosition="0">
        <references count="2">
          <reference field="4294967294" count="1" selected="0">
            <x v="2"/>
          </reference>
          <reference field="15" count="1" selected="0">
            <x v="0"/>
          </reference>
        </references>
      </pivotArea>
    </chartFormat>
    <chartFormat chart="17" format="196" series="1">
      <pivotArea type="data" outline="0" fieldPosition="0">
        <references count="1">
          <reference field="4294967294" count="1" selected="0">
            <x v="3"/>
          </reference>
        </references>
      </pivotArea>
    </chartFormat>
    <chartFormat chart="17" format="197" series="1">
      <pivotArea type="data" outline="0" fieldPosition="0">
        <references count="1">
          <reference field="4294967294" count="1" selected="0">
            <x v="4"/>
          </reference>
        </references>
      </pivotArea>
    </chartFormat>
    <chartFormat chart="17" format="198">
      <pivotArea type="data" outline="0" fieldPosition="0">
        <references count="2">
          <reference field="4294967294" count="1" selected="0">
            <x v="4"/>
          </reference>
          <reference field="15" count="1" selected="0">
            <x v="0"/>
          </reference>
        </references>
      </pivotArea>
    </chartFormat>
    <chartFormat chart="17" format="199" series="1">
      <pivotArea type="data" outline="0" fieldPosition="0">
        <references count="1">
          <reference field="4294967294" count="1" selected="0">
            <x v="5"/>
          </reference>
        </references>
      </pivotArea>
    </chartFormat>
    <chartFormat chart="17" format="200">
      <pivotArea type="data" outline="0" fieldPosition="0">
        <references count="2">
          <reference field="4294967294" count="1" selected="0">
            <x v="5"/>
          </reference>
          <reference field="15" count="1" selected="0">
            <x v="0"/>
          </reference>
        </references>
      </pivotArea>
    </chartFormat>
    <chartFormat chart="17" format="201" series="1">
      <pivotArea type="data" outline="0" fieldPosition="0">
        <references count="1">
          <reference field="4294967294" count="1" selected="0">
            <x v="6"/>
          </reference>
        </references>
      </pivotArea>
    </chartFormat>
    <chartFormat chart="17" format="202">
      <pivotArea type="data" outline="0" fieldPosition="0">
        <references count="2">
          <reference field="4294967294" count="1" selected="0">
            <x v="6"/>
          </reference>
          <reference field="15" count="1" selected="0">
            <x v="0"/>
          </reference>
        </references>
      </pivotArea>
    </chartFormat>
    <chartFormat chart="17" format="203" series="1">
      <pivotArea type="data" outline="0" fieldPosition="0">
        <references count="1">
          <reference field="4294967294" count="1" selected="0">
            <x v="7"/>
          </reference>
        </references>
      </pivotArea>
    </chartFormat>
    <chartFormat chart="17" format="204">
      <pivotArea type="data" outline="0" fieldPosition="0">
        <references count="2">
          <reference field="4294967294" count="1" selected="0">
            <x v="7"/>
          </reference>
          <reference field="15" count="1" selected="0">
            <x v="0"/>
          </reference>
        </references>
      </pivotArea>
    </chartFormat>
    <chartFormat chart="17" format="205" series="1">
      <pivotArea type="data" outline="0" fieldPosition="0">
        <references count="1">
          <reference field="4294967294" count="1" selected="0">
            <x v="8"/>
          </reference>
        </references>
      </pivotArea>
    </chartFormat>
    <chartFormat chart="17" format="206">
      <pivotArea type="data" outline="0" fieldPosition="0">
        <references count="2">
          <reference field="4294967294" count="1" selected="0">
            <x v="8"/>
          </reference>
          <reference field="15" count="1" selected="0">
            <x v="0"/>
          </reference>
        </references>
      </pivotArea>
    </chartFormat>
    <chartFormat chart="17" format="207" series="1">
      <pivotArea type="data" outline="0" fieldPosition="0">
        <references count="1">
          <reference field="4294967294" count="1" selected="0">
            <x v="9"/>
          </reference>
        </references>
      </pivotArea>
    </chartFormat>
    <chartFormat chart="17" format="208">
      <pivotArea type="data" outline="0" fieldPosition="0">
        <references count="2">
          <reference field="4294967294" count="1" selected="0">
            <x v="9"/>
          </reference>
          <reference field="15" count="1" selected="0">
            <x v="0"/>
          </reference>
        </references>
      </pivotArea>
    </chartFormat>
    <chartFormat chart="17" format="209" series="1">
      <pivotArea type="data" outline="0" fieldPosition="0">
        <references count="1">
          <reference field="4294967294" count="1" selected="0">
            <x v="10"/>
          </reference>
        </references>
      </pivotArea>
    </chartFormat>
    <chartFormat chart="17" format="210">
      <pivotArea type="data" outline="0" fieldPosition="0">
        <references count="2">
          <reference field="4294967294" count="1" selected="0">
            <x v="10"/>
          </reference>
          <reference field="15" count="1" selected="0">
            <x v="0"/>
          </reference>
        </references>
      </pivotArea>
    </chartFormat>
    <chartFormat chart="17" format="211" series="1">
      <pivotArea type="data" outline="0" fieldPosition="0">
        <references count="1">
          <reference field="4294967294" count="1" selected="0">
            <x v="11"/>
          </reference>
        </references>
      </pivotArea>
    </chartFormat>
    <chartFormat chart="17" format="212">
      <pivotArea type="data" outline="0" fieldPosition="0">
        <references count="2">
          <reference field="4294967294" count="1" selected="0">
            <x v="3"/>
          </reference>
          <reference field="15" count="1" selected="0">
            <x v="0"/>
          </reference>
        </references>
      </pivotArea>
    </chartFormat>
    <chartFormat chart="17" format="213">
      <pivotArea type="data" outline="0" fieldPosition="0">
        <references count="2">
          <reference field="4294967294" count="1" selected="0">
            <x v="3"/>
          </reference>
          <reference field="15" count="1" selected="0">
            <x v="1"/>
          </reference>
        </references>
      </pivotArea>
    </chartFormat>
    <chartFormat chart="17" format="214">
      <pivotArea type="data" outline="0" fieldPosition="0">
        <references count="2">
          <reference field="4294967294" count="1" selected="0">
            <x v="4"/>
          </reference>
          <reference field="15" count="1" selected="0">
            <x v="1"/>
          </reference>
        </references>
      </pivotArea>
    </chartFormat>
    <chartFormat chart="17" format="215">
      <pivotArea type="data" outline="0" fieldPosition="0">
        <references count="2">
          <reference field="4294967294" count="1" selected="0">
            <x v="5"/>
          </reference>
          <reference field="15" count="1" selected="0">
            <x v="1"/>
          </reference>
        </references>
      </pivotArea>
    </chartFormat>
    <chartFormat chart="17" format="216">
      <pivotArea type="data" outline="0" fieldPosition="0">
        <references count="2">
          <reference field="4294967294" count="1" selected="0">
            <x v="6"/>
          </reference>
          <reference field="15" count="1" selected="0">
            <x v="1"/>
          </reference>
        </references>
      </pivotArea>
    </chartFormat>
    <chartFormat chart="17" format="217">
      <pivotArea type="data" outline="0" fieldPosition="0">
        <references count="2">
          <reference field="4294967294" count="1" selected="0">
            <x v="7"/>
          </reference>
          <reference field="15" count="1" selected="0">
            <x v="1"/>
          </reference>
        </references>
      </pivotArea>
    </chartFormat>
    <chartFormat chart="17" format="218">
      <pivotArea type="data" outline="0" fieldPosition="0">
        <references count="2">
          <reference field="4294967294" count="1" selected="0">
            <x v="8"/>
          </reference>
          <reference field="15" count="1" selected="0">
            <x v="1"/>
          </reference>
        </references>
      </pivotArea>
    </chartFormat>
    <chartFormat chart="17" format="219">
      <pivotArea type="data" outline="0" fieldPosition="0">
        <references count="2">
          <reference field="4294967294" count="1" selected="0">
            <x v="9"/>
          </reference>
          <reference field="15" count="1" selected="0">
            <x v="1"/>
          </reference>
        </references>
      </pivotArea>
    </chartFormat>
    <chartFormat chart="17" format="220">
      <pivotArea type="data" outline="0" fieldPosition="0">
        <references count="2">
          <reference field="4294967294" count="1" selected="0">
            <x v="10"/>
          </reference>
          <reference field="15" count="1" selected="0">
            <x v="1"/>
          </reference>
        </references>
      </pivotArea>
    </chartFormat>
    <chartFormat chart="17" format="221">
      <pivotArea type="data" outline="0" fieldPosition="0">
        <references count="2">
          <reference field="4294967294" count="1" selected="0">
            <x v="3"/>
          </reference>
          <reference field="15" count="1" selected="0">
            <x v="3"/>
          </reference>
        </references>
      </pivotArea>
    </chartFormat>
    <chartFormat chart="17" format="222">
      <pivotArea type="data" outline="0" fieldPosition="0">
        <references count="2">
          <reference field="4294967294" count="1" selected="0">
            <x v="5"/>
          </reference>
          <reference field="15" count="1" selected="0">
            <x v="3"/>
          </reference>
        </references>
      </pivotArea>
    </chartFormat>
    <chartFormat chart="17" format="223">
      <pivotArea type="data" outline="0" fieldPosition="0">
        <references count="2">
          <reference field="4294967294" count="1" selected="0">
            <x v="7"/>
          </reference>
          <reference field="15" count="1" selected="0">
            <x v="3"/>
          </reference>
        </references>
      </pivotArea>
    </chartFormat>
    <chartFormat chart="17" format="224">
      <pivotArea type="data" outline="0" fieldPosition="0">
        <references count="2">
          <reference field="4294967294" count="1" selected="0">
            <x v="9"/>
          </reference>
          <reference field="15" count="1" selected="0">
            <x v="3"/>
          </reference>
        </references>
      </pivotArea>
    </chartFormat>
    <chartFormat chart="17" format="225">
      <pivotArea type="data" outline="0" fieldPosition="0">
        <references count="2">
          <reference field="4294967294" count="1" selected="0">
            <x v="2"/>
          </reference>
          <reference field="15" count="1" selected="0">
            <x v="4"/>
          </reference>
        </references>
      </pivotArea>
    </chartFormat>
    <chartFormat chart="17" format="226">
      <pivotArea type="data" outline="0" fieldPosition="0">
        <references count="2">
          <reference field="4294967294" count="1" selected="0">
            <x v="3"/>
          </reference>
          <reference field="15" count="1" selected="0">
            <x v="4"/>
          </reference>
        </references>
      </pivotArea>
    </chartFormat>
    <chartFormat chart="17" format="227">
      <pivotArea type="data" outline="0" fieldPosition="0">
        <references count="2">
          <reference field="4294967294" count="1" selected="0">
            <x v="4"/>
          </reference>
          <reference field="15" count="1" selected="0">
            <x v="4"/>
          </reference>
        </references>
      </pivotArea>
    </chartFormat>
    <chartFormat chart="17" format="228">
      <pivotArea type="data" outline="0" fieldPosition="0">
        <references count="2">
          <reference field="4294967294" count="1" selected="0">
            <x v="5"/>
          </reference>
          <reference field="15" count="1" selected="0">
            <x v="4"/>
          </reference>
        </references>
      </pivotArea>
    </chartFormat>
    <chartFormat chart="17" format="229">
      <pivotArea type="data" outline="0" fieldPosition="0">
        <references count="2">
          <reference field="4294967294" count="1" selected="0">
            <x v="6"/>
          </reference>
          <reference field="15" count="1" selected="0">
            <x v="4"/>
          </reference>
        </references>
      </pivotArea>
    </chartFormat>
    <chartFormat chart="17" format="230">
      <pivotArea type="data" outline="0" fieldPosition="0">
        <references count="2">
          <reference field="4294967294" count="1" selected="0">
            <x v="7"/>
          </reference>
          <reference field="15" count="1" selected="0">
            <x v="4"/>
          </reference>
        </references>
      </pivotArea>
    </chartFormat>
    <chartFormat chart="17" format="231">
      <pivotArea type="data" outline="0" fieldPosition="0">
        <references count="2">
          <reference field="4294967294" count="1" selected="0">
            <x v="8"/>
          </reference>
          <reference field="15" count="1" selected="0">
            <x v="4"/>
          </reference>
        </references>
      </pivotArea>
    </chartFormat>
    <chartFormat chart="17" format="232">
      <pivotArea type="data" outline="0" fieldPosition="0">
        <references count="2">
          <reference field="4294967294" count="1" selected="0">
            <x v="10"/>
          </reference>
          <reference field="15" count="1" selected="0">
            <x v="4"/>
          </reference>
        </references>
      </pivotArea>
    </chartFormat>
    <chartFormat chart="17" format="233">
      <pivotArea type="data" outline="0" fieldPosition="0">
        <references count="2">
          <reference field="4294967294" count="1" selected="0">
            <x v="11"/>
          </reference>
          <reference field="15" count="1" selected="0">
            <x v="4"/>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7" name="PivotTable1"/>
  </pivotTables>
  <data>
    <tabular pivotCacheId="1">
      <items count="87">
        <i x="2"/>
        <i x="9"/>
        <i x="34"/>
        <i x="66"/>
        <i x="5"/>
        <i x="51" s="1"/>
        <i x="8"/>
        <i x="35"/>
        <i x="0"/>
        <i x="27"/>
        <i x="36"/>
        <i x="1"/>
        <i x="3"/>
        <i x="74"/>
        <i x="22"/>
        <i x="23"/>
        <i x="37"/>
        <i x="38"/>
        <i x="6"/>
        <i x="52"/>
        <i x="19"/>
        <i x="10"/>
        <i x="67"/>
        <i x="39"/>
        <i x="4"/>
        <i x="40"/>
        <i x="7"/>
        <i x="41"/>
        <i x="24"/>
        <i x="11"/>
        <i x="75"/>
        <i x="42"/>
        <i x="76"/>
        <i x="53"/>
        <i x="12"/>
        <i x="43"/>
        <i x="68"/>
        <i x="54"/>
        <i x="77"/>
        <i x="78"/>
        <i x="13"/>
        <i x="44"/>
        <i x="79"/>
        <i x="45"/>
        <i x="14"/>
        <i x="46"/>
        <i x="59"/>
        <i x="62"/>
        <i x="15"/>
        <i x="63"/>
        <i x="60"/>
        <i x="80"/>
        <i x="57"/>
        <i x="28"/>
        <i x="20"/>
        <i x="69"/>
        <i x="70"/>
        <i x="81"/>
        <i x="71"/>
        <i x="29"/>
        <i x="25"/>
        <i x="64"/>
        <i x="26"/>
        <i x="47"/>
        <i x="65"/>
        <i x="48"/>
        <i x="84"/>
        <i x="82"/>
        <i x="30"/>
        <i x="72"/>
        <i x="73"/>
        <i x="85"/>
        <i x="61"/>
        <i x="16"/>
        <i x="83"/>
        <i x="17"/>
        <i x="18"/>
        <i x="86"/>
        <i x="49"/>
        <i x="55"/>
        <i x="21"/>
        <i x="50"/>
        <i x="58"/>
        <i x="31"/>
        <i x="32"/>
        <i x="33"/>
        <i x="5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ke" sourceName="Make">
  <data>
    <tabular pivotCacheId="1">
      <items count="14">
        <i x="0"/>
        <i x="1"/>
        <i x="2"/>
        <i x="3"/>
        <i x="4"/>
        <i x="5"/>
        <i x="6"/>
        <i x="7"/>
        <i x="8"/>
        <i x="9"/>
        <i x="10"/>
        <i x="11"/>
        <i x="12"/>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8" name="PivotTable1"/>
  </pivotTables>
  <data>
    <tabular pivotCacheId="1">
      <items count="11">
        <i x="10"/>
        <i x="7"/>
        <i x="8"/>
        <i x="3"/>
        <i x="1" s="1"/>
        <i x="0"/>
        <i x="5"/>
        <i x="2"/>
        <i x="4"/>
        <i x="9"/>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ody_Type" sourceName="Body Type">
  <pivotTables>
    <pivotTable tabId="9" name="PivotTable1"/>
  </pivotTables>
  <data>
    <tabular pivotCacheId="1">
      <items count="5">
        <i x="1"/>
        <i x="3"/>
        <i x="4"/>
        <i x="2"/>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ke1" sourceName="Make">
  <pivotTables>
    <pivotTable tabId="3" name="PivotTable1"/>
  </pivotTables>
  <data>
    <tabular pivotCacheId="1">
      <items count="14">
        <i x="0"/>
        <i x="1"/>
        <i x="2"/>
        <i x="3" s="1"/>
        <i x="4"/>
        <i x="5"/>
        <i x="6"/>
        <i x="7"/>
        <i x="8"/>
        <i x="9"/>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ke 1" cache="Slicer_Make1" caption="Mak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del 2" cache="Slicer_Model" caption="Model" startItem="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ody Type 2" cache="Slicer_Body_Type" caption="Body Typ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gment 1" cache="Slicer_Segment" caption="Segment"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ake" cache="Slicer_Make" caption="Mak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el" cache="Slicer_Model" caption="Model"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Segment" cache="Slicer_Segment" caption="Segment"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Body Type" cache="Slicer_Body_Type" caption="Body Type" rowHeight="241300"/>
</slicers>
</file>

<file path=xl/tables/table1.xml><?xml version="1.0" encoding="utf-8"?>
<table xmlns="http://schemas.openxmlformats.org/spreadsheetml/2006/main" id="1" name="Table1" displayName="Table1" ref="A1:P89" totalsRowCount="1" headerRowDxfId="99" dataDxfId="97" headerRowBorderDxfId="98" tableBorderDxfId="96" totalsRowBorderDxfId="95">
  <autoFilter ref="A1:P88"/>
  <tableColumns count="16">
    <tableColumn id="1" name="Make" dataDxfId="94" totalsRowDxfId="93"/>
    <tableColumn id="2" name="Model" dataDxfId="92" totalsRowDxfId="91"/>
    <tableColumn id="3" name="January" dataDxfId="90" totalsRowDxfId="89"/>
    <tableColumn id="4" name="February" dataDxfId="88" totalsRowDxfId="87"/>
    <tableColumn id="5" name="March" dataDxfId="86" totalsRowDxfId="85"/>
    <tableColumn id="6" name="April" dataDxfId="84" totalsRowDxfId="83"/>
    <tableColumn id="7" name="May" dataDxfId="82" totalsRowDxfId="81"/>
    <tableColumn id="8" name="June" dataDxfId="80" totalsRowDxfId="79"/>
    <tableColumn id="9" name="July" dataDxfId="78" totalsRowDxfId="77"/>
    <tableColumn id="10" name="August" dataDxfId="76" totalsRowDxfId="75"/>
    <tableColumn id="11" name="September" dataDxfId="74" totalsRowDxfId="73"/>
    <tableColumn id="12" name="October " dataDxfId="72" totalsRowDxfId="71"/>
    <tableColumn id="13" name="November " dataDxfId="70" totalsRowDxfId="69"/>
    <tableColumn id="14" name="December" dataDxfId="68" totalsRowDxfId="67"/>
    <tableColumn id="16" name="Segment" dataDxfId="66" totalsRowDxfId="65"/>
    <tableColumn id="17" name="Body Type" dataDxfId="64" totalsRowDxfId="6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topLeftCell="A31" workbookViewId="0">
      <selection activeCell="D59" sqref="D59"/>
    </sheetView>
  </sheetViews>
  <sheetFormatPr defaultRowHeight="14.25"/>
  <cols>
    <col min="1" max="1" width="25.375" style="17" bestFit="1" customWidth="1"/>
    <col min="2" max="2" width="14.875" style="17" bestFit="1" customWidth="1"/>
    <col min="3" max="3" width="12.25" style="17" bestFit="1" customWidth="1"/>
    <col min="4" max="4" width="14.875" style="17" bestFit="1" customWidth="1"/>
    <col min="5" max="16384" width="9" style="17"/>
  </cols>
  <sheetData>
    <row r="1" spans="1:14" ht="15">
      <c r="A1" s="52" t="s">
        <v>174</v>
      </c>
      <c r="B1" s="52" t="s">
        <v>0</v>
      </c>
      <c r="C1" s="52" t="s">
        <v>125</v>
      </c>
      <c r="D1" s="52" t="s">
        <v>175</v>
      </c>
    </row>
    <row r="2" spans="1:14" ht="15">
      <c r="A2" s="42" t="s">
        <v>60</v>
      </c>
      <c r="B2" s="42" t="s">
        <v>64</v>
      </c>
      <c r="C2" s="42" t="s">
        <v>44</v>
      </c>
      <c r="D2" s="42" t="s">
        <v>47</v>
      </c>
    </row>
    <row r="3" spans="1:14" ht="15">
      <c r="A3" s="24" t="s">
        <v>180</v>
      </c>
      <c r="B3" s="34" t="s">
        <v>184</v>
      </c>
    </row>
    <row r="4" spans="1:14" ht="15">
      <c r="A4" s="24" t="s">
        <v>189</v>
      </c>
      <c r="B4" s="34" t="s">
        <v>183</v>
      </c>
    </row>
    <row r="5" spans="1:14" ht="15">
      <c r="A5" s="24" t="s">
        <v>185</v>
      </c>
      <c r="B5" s="34" t="s">
        <v>187</v>
      </c>
    </row>
    <row r="6" spans="1:14" ht="15">
      <c r="A6" s="24" t="s">
        <v>186</v>
      </c>
      <c r="B6" s="34" t="s">
        <v>188</v>
      </c>
    </row>
    <row r="7" spans="1:14">
      <c r="N7" s="17" t="s">
        <v>190</v>
      </c>
    </row>
    <row r="9" spans="1:14" ht="15">
      <c r="A9" s="22" t="s">
        <v>176</v>
      </c>
      <c r="B9" s="22" t="s">
        <v>177</v>
      </c>
    </row>
    <row r="10" spans="1:14" ht="15">
      <c r="A10" s="22" t="s">
        <v>151</v>
      </c>
      <c r="B10" s="40">
        <v>15303</v>
      </c>
    </row>
    <row r="11" spans="1:14" ht="15">
      <c r="A11" s="22" t="s">
        <v>160</v>
      </c>
      <c r="B11" s="40">
        <v>15765</v>
      </c>
    </row>
    <row r="12" spans="1:14" ht="15">
      <c r="A12" s="22" t="s">
        <v>152</v>
      </c>
      <c r="B12" s="40">
        <v>14614</v>
      </c>
    </row>
    <row r="13" spans="1:14" ht="15">
      <c r="A13" s="22" t="s">
        <v>153</v>
      </c>
      <c r="B13" s="40">
        <v>17113</v>
      </c>
    </row>
    <row r="14" spans="1:14" ht="15">
      <c r="A14" s="22" t="s">
        <v>38</v>
      </c>
      <c r="B14" s="40">
        <v>14186</v>
      </c>
    </row>
    <row r="15" spans="1:14" ht="15">
      <c r="A15" s="22" t="s">
        <v>154</v>
      </c>
      <c r="B15" s="50">
        <v>13172</v>
      </c>
    </row>
    <row r="16" spans="1:14" ht="15">
      <c r="A16" s="22" t="s">
        <v>155</v>
      </c>
      <c r="B16" s="40">
        <v>14676</v>
      </c>
    </row>
    <row r="17" spans="1:4" ht="15">
      <c r="A17" s="22" t="s">
        <v>156</v>
      </c>
      <c r="B17" s="51">
        <v>19190</v>
      </c>
    </row>
    <row r="18" spans="1:4" ht="15">
      <c r="A18" s="22" t="s">
        <v>157</v>
      </c>
      <c r="B18" s="40">
        <v>15322</v>
      </c>
    </row>
    <row r="19" spans="1:4" ht="15">
      <c r="A19" s="22" t="s">
        <v>158</v>
      </c>
      <c r="B19" s="40">
        <v>16565</v>
      </c>
    </row>
    <row r="20" spans="1:4" ht="15">
      <c r="A20" s="22" t="s">
        <v>159</v>
      </c>
      <c r="B20" s="40">
        <v>14918</v>
      </c>
    </row>
    <row r="21" spans="1:4" ht="15">
      <c r="A21" s="22" t="s">
        <v>161</v>
      </c>
      <c r="B21" s="40">
        <v>17336</v>
      </c>
    </row>
    <row r="22" spans="1:4" ht="15">
      <c r="A22" s="24" t="s">
        <v>165</v>
      </c>
      <c r="B22" s="41">
        <f>SUM(B10:B21)</f>
        <v>188160</v>
      </c>
    </row>
    <row r="23" spans="1:4" ht="15">
      <c r="A23" s="24" t="s">
        <v>164</v>
      </c>
      <c r="B23" s="41">
        <f>AVERAGE(B10:B21)</f>
        <v>15680</v>
      </c>
    </row>
    <row r="24" spans="1:4" ht="15">
      <c r="A24" s="24" t="s">
        <v>166</v>
      </c>
      <c r="B24" s="41">
        <f>MAX(B10:B21)</f>
        <v>19190</v>
      </c>
    </row>
    <row r="25" spans="1:4" ht="15">
      <c r="A25" s="24" t="s">
        <v>167</v>
      </c>
      <c r="B25" s="41">
        <f>MIN(B10:B21)</f>
        <v>13172</v>
      </c>
    </row>
    <row r="27" spans="1:4" ht="15">
      <c r="A27" s="43" t="s">
        <v>182</v>
      </c>
      <c r="B27" s="45">
        <v>1.2E-2</v>
      </c>
      <c r="C27" s="5"/>
      <c r="D27"/>
    </row>
    <row r="28" spans="1:4" ht="15">
      <c r="A28" s="5"/>
      <c r="B28" s="39" t="s">
        <v>179</v>
      </c>
      <c r="C28" s="39" t="s">
        <v>181</v>
      </c>
      <c r="D28"/>
    </row>
    <row r="29" spans="1:4" ht="15">
      <c r="A29" s="24" t="s">
        <v>178</v>
      </c>
      <c r="B29" s="5">
        <v>1414000</v>
      </c>
      <c r="C29" s="5"/>
      <c r="D29"/>
    </row>
    <row r="30" spans="1:4" ht="15">
      <c r="A30" s="24" t="s">
        <v>180</v>
      </c>
      <c r="B30" s="44">
        <f>B22*$B$29</f>
        <v>266058240000</v>
      </c>
      <c r="C30" s="5">
        <f>B30*$B$27</f>
        <v>3192698880</v>
      </c>
      <c r="D30" s="34" t="s">
        <v>184</v>
      </c>
    </row>
    <row r="31" spans="1:4" ht="15">
      <c r="A31" s="24" t="s">
        <v>189</v>
      </c>
      <c r="B31" s="44">
        <f t="shared" ref="B31:B33" si="0">B23*$B$29</f>
        <v>22171520000</v>
      </c>
      <c r="C31" s="5">
        <f t="shared" ref="C31:C33" si="1">B31*$B$27</f>
        <v>266058240</v>
      </c>
      <c r="D31" s="34" t="s">
        <v>183</v>
      </c>
    </row>
    <row r="32" spans="1:4" ht="15">
      <c r="A32" s="24" t="s">
        <v>185</v>
      </c>
      <c r="B32" s="44">
        <f t="shared" si="0"/>
        <v>27134660000</v>
      </c>
      <c r="C32" s="5">
        <f t="shared" si="1"/>
        <v>325615920</v>
      </c>
      <c r="D32" s="34" t="s">
        <v>187</v>
      </c>
    </row>
    <row r="33" spans="1:4" ht="15">
      <c r="A33" s="24" t="s">
        <v>186</v>
      </c>
      <c r="B33" s="44">
        <f t="shared" si="0"/>
        <v>18625208000</v>
      </c>
      <c r="C33" s="5">
        <f t="shared" si="1"/>
        <v>223502496</v>
      </c>
      <c r="D33" s="34" t="s">
        <v>188</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
  <sheetViews>
    <sheetView topLeftCell="A13" workbookViewId="0">
      <selection activeCell="B24" sqref="B24"/>
    </sheetView>
  </sheetViews>
  <sheetFormatPr defaultRowHeight="14.25"/>
  <cols>
    <col min="1" max="1" width="14.5" customWidth="1"/>
    <col min="2" max="2" width="13.75" customWidth="1"/>
    <col min="3" max="3" width="15.625" customWidth="1"/>
    <col min="4" max="4" width="12.25" customWidth="1"/>
    <col min="5" max="5" width="10.75" customWidth="1"/>
    <col min="6" max="6" width="10.5" customWidth="1"/>
    <col min="7" max="7" width="11.125" customWidth="1"/>
    <col min="8" max="8" width="10.375" customWidth="1"/>
    <col min="9" max="9" width="13" customWidth="1"/>
    <col min="10" max="10" width="16.375" customWidth="1"/>
    <col min="11" max="11" width="14.5" customWidth="1"/>
    <col min="12" max="12" width="16.25" customWidth="1"/>
    <col min="13" max="13" width="16" customWidth="1"/>
    <col min="14" max="28" width="3.875" bestFit="1" customWidth="1"/>
    <col min="29" max="63" width="4.875" bestFit="1" customWidth="1"/>
    <col min="64" max="79" width="5.875" bestFit="1" customWidth="1"/>
    <col min="80" max="80" width="11.375" bestFit="1" customWidth="1"/>
  </cols>
  <sheetData>
    <row r="3" spans="1:13">
      <c r="A3" s="15" t="s">
        <v>137</v>
      </c>
      <c r="B3" s="5" t="s">
        <v>139</v>
      </c>
      <c r="C3" s="5" t="s">
        <v>140</v>
      </c>
      <c r="D3" s="5" t="s">
        <v>141</v>
      </c>
      <c r="E3" s="5" t="s">
        <v>142</v>
      </c>
      <c r="F3" s="5" t="s">
        <v>143</v>
      </c>
      <c r="G3" s="5" t="s">
        <v>144</v>
      </c>
      <c r="H3" s="5" t="s">
        <v>145</v>
      </c>
      <c r="I3" s="5" t="s">
        <v>146</v>
      </c>
      <c r="J3" s="5" t="s">
        <v>147</v>
      </c>
      <c r="K3" s="5" t="s">
        <v>148</v>
      </c>
      <c r="L3" s="5" t="s">
        <v>149</v>
      </c>
      <c r="M3" s="5" t="s">
        <v>150</v>
      </c>
    </row>
    <row r="4" spans="1:13">
      <c r="A4" s="5" t="s">
        <v>44</v>
      </c>
      <c r="B4" s="16">
        <v>131344</v>
      </c>
      <c r="C4" s="16">
        <v>17</v>
      </c>
      <c r="D4" s="16">
        <v>117679</v>
      </c>
      <c r="E4" s="16">
        <v>118578</v>
      </c>
      <c r="F4" s="16">
        <v>122168</v>
      </c>
      <c r="G4" s="16">
        <v>114437</v>
      </c>
      <c r="H4" s="16">
        <v>115914</v>
      </c>
      <c r="I4" s="16">
        <v>119960</v>
      </c>
      <c r="J4" s="16">
        <v>115602</v>
      </c>
      <c r="K4" s="16">
        <v>129247</v>
      </c>
      <c r="L4" s="16">
        <v>119492</v>
      </c>
      <c r="M4" s="16">
        <v>113485</v>
      </c>
    </row>
    <row r="5" spans="1:13">
      <c r="A5" s="5" t="s">
        <v>138</v>
      </c>
      <c r="B5" s="16">
        <v>131344</v>
      </c>
      <c r="C5" s="16">
        <v>17</v>
      </c>
      <c r="D5" s="16">
        <v>117679</v>
      </c>
      <c r="E5" s="16">
        <v>118578</v>
      </c>
      <c r="F5" s="16">
        <v>122168</v>
      </c>
      <c r="G5" s="16">
        <v>114437</v>
      </c>
      <c r="H5" s="16">
        <v>115914</v>
      </c>
      <c r="I5" s="16">
        <v>119960</v>
      </c>
      <c r="J5" s="16">
        <v>115602</v>
      </c>
      <c r="K5" s="16">
        <v>129247</v>
      </c>
      <c r="L5" s="16">
        <v>119492</v>
      </c>
      <c r="M5" s="16">
        <v>113485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
  <sheetViews>
    <sheetView topLeftCell="A13" workbookViewId="0">
      <selection activeCell="G33" sqref="G33"/>
    </sheetView>
  </sheetViews>
  <sheetFormatPr defaultRowHeight="14.25"/>
  <cols>
    <col min="1" max="1" width="14.5" customWidth="1"/>
    <col min="2" max="2" width="13.75" customWidth="1"/>
    <col min="3" max="3" width="15.625" customWidth="1"/>
    <col min="4" max="4" width="12.25" customWidth="1"/>
    <col min="5" max="5" width="10.75" customWidth="1"/>
    <col min="6" max="6" width="10.5" customWidth="1"/>
    <col min="7" max="7" width="11.125" customWidth="1"/>
    <col min="8" max="8" width="10.375" customWidth="1"/>
    <col min="9" max="9" width="13" customWidth="1"/>
    <col min="10" max="10" width="16.375" customWidth="1"/>
    <col min="11" max="11" width="14.5" customWidth="1"/>
    <col min="12" max="12" width="16.25" customWidth="1"/>
    <col min="13" max="13" width="16" customWidth="1"/>
    <col min="14" max="28" width="3.875" bestFit="1" customWidth="1"/>
    <col min="29" max="63" width="4.875" bestFit="1" customWidth="1"/>
    <col min="64" max="79" width="5.875" bestFit="1" customWidth="1"/>
    <col min="80" max="80" width="11.375" bestFit="1" customWidth="1"/>
  </cols>
  <sheetData>
    <row r="3" spans="1:13">
      <c r="A3" s="15" t="s">
        <v>137</v>
      </c>
      <c r="B3" s="5" t="s">
        <v>139</v>
      </c>
      <c r="C3" s="5" t="s">
        <v>140</v>
      </c>
      <c r="D3" s="5" t="s">
        <v>141</v>
      </c>
      <c r="E3" s="5" t="s">
        <v>142</v>
      </c>
      <c r="F3" s="5" t="s">
        <v>143</v>
      </c>
      <c r="G3" s="5" t="s">
        <v>144</v>
      </c>
      <c r="H3" s="5" t="s">
        <v>145</v>
      </c>
      <c r="I3" s="5" t="s">
        <v>146</v>
      </c>
      <c r="J3" s="5" t="s">
        <v>147</v>
      </c>
      <c r="K3" s="5" t="s">
        <v>148</v>
      </c>
      <c r="L3" s="5" t="s">
        <v>149</v>
      </c>
      <c r="M3" s="5" t="s">
        <v>150</v>
      </c>
    </row>
    <row r="4" spans="1:13">
      <c r="A4" s="5" t="s">
        <v>47</v>
      </c>
      <c r="B4" s="16">
        <v>191481</v>
      </c>
      <c r="C4" s="16">
        <v>45</v>
      </c>
      <c r="D4" s="16">
        <v>180770</v>
      </c>
      <c r="E4" s="16">
        <v>169727</v>
      </c>
      <c r="F4" s="16">
        <v>170045</v>
      </c>
      <c r="G4" s="16">
        <v>167275</v>
      </c>
      <c r="H4" s="16">
        <v>174253</v>
      </c>
      <c r="I4" s="16">
        <v>184136</v>
      </c>
      <c r="J4" s="16">
        <v>187248</v>
      </c>
      <c r="K4" s="16">
        <v>208195</v>
      </c>
      <c r="L4" s="16">
        <v>183433</v>
      </c>
      <c r="M4" s="16">
        <v>163285</v>
      </c>
    </row>
    <row r="5" spans="1:13">
      <c r="A5" s="5" t="s">
        <v>138</v>
      </c>
      <c r="B5" s="16">
        <v>191481</v>
      </c>
      <c r="C5" s="16">
        <v>45</v>
      </c>
      <c r="D5" s="16">
        <v>180770</v>
      </c>
      <c r="E5" s="16">
        <v>169727</v>
      </c>
      <c r="F5" s="16">
        <v>170045</v>
      </c>
      <c r="G5" s="16">
        <v>167275</v>
      </c>
      <c r="H5" s="16">
        <v>174253</v>
      </c>
      <c r="I5" s="16">
        <v>184136</v>
      </c>
      <c r="J5" s="16">
        <v>187248</v>
      </c>
      <c r="K5" s="16">
        <v>208195</v>
      </c>
      <c r="L5" s="16">
        <v>183433</v>
      </c>
      <c r="M5" s="16">
        <v>163285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C1" zoomScale="79" zoomScaleNormal="110" zoomScaleSheetLayoutView="100" workbookViewId="0">
      <selection activeCell="A31" sqref="A31"/>
    </sheetView>
  </sheetViews>
  <sheetFormatPr defaultRowHeight="14.25"/>
  <cols>
    <col min="1" max="1" width="11.125" customWidth="1"/>
    <col min="2" max="2" width="27.5" bestFit="1" customWidth="1"/>
    <col min="9" max="9" width="9.25" customWidth="1"/>
    <col min="10" max="10" width="10" customWidth="1"/>
    <col min="11" max="11" width="10.875" customWidth="1"/>
    <col min="13" max="13" width="10.125" customWidth="1"/>
    <col min="14" max="14" width="9.625" customWidth="1"/>
    <col min="15" max="15" width="9.25" customWidth="1"/>
    <col min="17" max="19" width="11.375" customWidth="1"/>
    <col min="21" max="21" width="11.375" customWidth="1"/>
  </cols>
  <sheetData>
    <row r="1" spans="1:21" ht="15">
      <c r="A1" s="3" t="s">
        <v>42</v>
      </c>
      <c r="B1" s="3" t="s">
        <v>0</v>
      </c>
      <c r="C1" s="3" t="s">
        <v>35</v>
      </c>
      <c r="D1" s="4" t="s">
        <v>36</v>
      </c>
      <c r="E1" s="4" t="s">
        <v>37</v>
      </c>
      <c r="F1" s="3" t="s">
        <v>34</v>
      </c>
      <c r="G1" s="3" t="s">
        <v>38</v>
      </c>
      <c r="H1" s="3" t="s">
        <v>39</v>
      </c>
      <c r="I1" s="3" t="s">
        <v>132</v>
      </c>
      <c r="J1" s="3" t="s">
        <v>131</v>
      </c>
      <c r="K1" s="3" t="s">
        <v>130</v>
      </c>
      <c r="L1" s="3" t="s">
        <v>129</v>
      </c>
      <c r="M1" s="3" t="s">
        <v>128</v>
      </c>
      <c r="N1" s="4" t="s">
        <v>127</v>
      </c>
      <c r="O1" s="3" t="s">
        <v>133</v>
      </c>
      <c r="P1" s="3" t="s">
        <v>40</v>
      </c>
      <c r="Q1" s="3" t="s">
        <v>125</v>
      </c>
      <c r="R1" s="3" t="s">
        <v>41</v>
      </c>
      <c r="S1" s="3" t="s">
        <v>136</v>
      </c>
      <c r="U1" s="3"/>
    </row>
    <row r="2" spans="1:21">
      <c r="A2" t="s">
        <v>1</v>
      </c>
      <c r="B2" t="s">
        <v>49</v>
      </c>
      <c r="C2">
        <v>0</v>
      </c>
      <c r="D2">
        <v>0</v>
      </c>
      <c r="E2">
        <v>0</v>
      </c>
      <c r="F2">
        <v>0</v>
      </c>
      <c r="G2">
        <v>0</v>
      </c>
      <c r="H2">
        <v>0</v>
      </c>
      <c r="I2">
        <v>0</v>
      </c>
      <c r="J2">
        <v>579</v>
      </c>
      <c r="K2">
        <v>341</v>
      </c>
      <c r="L2">
        <v>221</v>
      </c>
      <c r="M2">
        <v>47</v>
      </c>
      <c r="N2">
        <v>79</v>
      </c>
      <c r="O2">
        <f>SUM(C2:N2)</f>
        <v>1267</v>
      </c>
      <c r="P2" t="s">
        <v>9</v>
      </c>
      <c r="Q2" t="s">
        <v>47</v>
      </c>
      <c r="R2">
        <v>68</v>
      </c>
      <c r="S2">
        <v>0</v>
      </c>
    </row>
    <row r="3" spans="1:21">
      <c r="A3" t="s">
        <v>1</v>
      </c>
      <c r="B3" t="s">
        <v>2</v>
      </c>
      <c r="C3">
        <v>234</v>
      </c>
      <c r="D3">
        <v>211</v>
      </c>
      <c r="E3">
        <v>265</v>
      </c>
      <c r="F3">
        <v>251</v>
      </c>
      <c r="G3">
        <v>155</v>
      </c>
      <c r="H3">
        <v>77</v>
      </c>
      <c r="I3">
        <v>90</v>
      </c>
      <c r="J3">
        <v>507</v>
      </c>
      <c r="K3">
        <v>300</v>
      </c>
      <c r="L3">
        <v>300</v>
      </c>
      <c r="M3">
        <v>200</v>
      </c>
      <c r="N3">
        <v>300</v>
      </c>
      <c r="O3">
        <f t="shared" ref="O3:O66" si="0">SUM(C3:N3)</f>
        <v>2890</v>
      </c>
      <c r="P3" t="s">
        <v>44</v>
      </c>
      <c r="Q3" t="s">
        <v>48</v>
      </c>
      <c r="R3">
        <v>50</v>
      </c>
      <c r="S3">
        <v>-3</v>
      </c>
    </row>
    <row r="4" spans="1:21">
      <c r="A4" t="s">
        <v>1</v>
      </c>
      <c r="B4" t="s">
        <v>3</v>
      </c>
      <c r="C4">
        <v>231</v>
      </c>
      <c r="D4">
        <v>127</v>
      </c>
      <c r="E4">
        <v>211</v>
      </c>
      <c r="F4">
        <v>93</v>
      </c>
      <c r="G4">
        <v>125</v>
      </c>
      <c r="H4">
        <v>136</v>
      </c>
      <c r="I4">
        <v>68</v>
      </c>
      <c r="J4">
        <v>38</v>
      </c>
      <c r="K4">
        <v>41</v>
      </c>
      <c r="L4">
        <v>103</v>
      </c>
      <c r="M4">
        <v>201</v>
      </c>
      <c r="N4">
        <v>96</v>
      </c>
      <c r="O4">
        <f t="shared" si="0"/>
        <v>1470</v>
      </c>
      <c r="P4" t="s">
        <v>9</v>
      </c>
      <c r="Q4" t="s">
        <v>47</v>
      </c>
      <c r="R4">
        <v>-52</v>
      </c>
      <c r="S4">
        <v>-72</v>
      </c>
    </row>
    <row r="5" spans="1:21">
      <c r="A5" t="s">
        <v>1</v>
      </c>
      <c r="B5" t="s">
        <v>4</v>
      </c>
      <c r="C5">
        <v>1</v>
      </c>
      <c r="D5">
        <v>0</v>
      </c>
      <c r="E5">
        <v>0</v>
      </c>
      <c r="F5">
        <v>1</v>
      </c>
      <c r="G5">
        <v>0</v>
      </c>
      <c r="H5">
        <v>0</v>
      </c>
      <c r="I5">
        <v>0</v>
      </c>
      <c r="J5">
        <v>1</v>
      </c>
      <c r="K5">
        <v>1</v>
      </c>
      <c r="L5">
        <v>4</v>
      </c>
      <c r="M5">
        <v>0</v>
      </c>
      <c r="N5">
        <v>1</v>
      </c>
      <c r="O5">
        <f t="shared" si="0"/>
        <v>9</v>
      </c>
      <c r="P5" t="s">
        <v>45</v>
      </c>
      <c r="Q5" t="s">
        <v>47</v>
      </c>
      <c r="R5">
        <v>0</v>
      </c>
      <c r="S5">
        <v>-50</v>
      </c>
    </row>
    <row r="6" spans="1:21">
      <c r="A6" t="s">
        <v>1</v>
      </c>
      <c r="B6" t="s">
        <v>5</v>
      </c>
      <c r="C6">
        <v>184</v>
      </c>
      <c r="D6">
        <v>83</v>
      </c>
      <c r="E6">
        <v>530</v>
      </c>
      <c r="F6">
        <v>59</v>
      </c>
      <c r="G6">
        <v>235</v>
      </c>
      <c r="H6">
        <v>126</v>
      </c>
      <c r="I6">
        <v>177</v>
      </c>
      <c r="J6">
        <v>150</v>
      </c>
      <c r="K6">
        <v>28</v>
      </c>
      <c r="L6">
        <v>89</v>
      </c>
      <c r="M6">
        <v>61</v>
      </c>
      <c r="N6">
        <v>90</v>
      </c>
      <c r="O6">
        <f t="shared" si="0"/>
        <v>1812</v>
      </c>
      <c r="P6" t="s">
        <v>44</v>
      </c>
      <c r="Q6" t="s">
        <v>47</v>
      </c>
      <c r="R6">
        <v>48</v>
      </c>
      <c r="S6">
        <v>0</v>
      </c>
    </row>
    <row r="7" spans="1:21">
      <c r="A7" t="s">
        <v>6</v>
      </c>
      <c r="B7" t="s">
        <v>7</v>
      </c>
      <c r="C7" s="1">
        <v>2972</v>
      </c>
      <c r="D7" s="1">
        <v>2774</v>
      </c>
      <c r="E7" s="1">
        <v>2678</v>
      </c>
      <c r="F7" s="1">
        <v>1796</v>
      </c>
      <c r="G7" s="1">
        <v>2215</v>
      </c>
      <c r="H7" s="1">
        <v>1794</v>
      </c>
      <c r="I7" s="1">
        <v>2327</v>
      </c>
      <c r="J7" s="1">
        <v>2585</v>
      </c>
      <c r="K7" s="1">
        <v>2820</v>
      </c>
      <c r="L7" s="1">
        <v>2393</v>
      </c>
      <c r="M7" s="1">
        <v>2628</v>
      </c>
      <c r="N7" s="1">
        <v>3708</v>
      </c>
      <c r="O7">
        <f t="shared" si="0"/>
        <v>30690</v>
      </c>
      <c r="P7" t="s">
        <v>44</v>
      </c>
      <c r="Q7" t="s">
        <v>10</v>
      </c>
      <c r="R7">
        <v>41</v>
      </c>
      <c r="S7">
        <v>54</v>
      </c>
    </row>
    <row r="8" spans="1:21">
      <c r="A8" t="s">
        <v>6</v>
      </c>
      <c r="B8" t="s">
        <v>8</v>
      </c>
      <c r="C8" s="1">
        <v>1123</v>
      </c>
      <c r="D8" s="1">
        <v>1184</v>
      </c>
      <c r="E8" s="1">
        <v>1116</v>
      </c>
      <c r="F8">
        <v>824</v>
      </c>
      <c r="G8" s="1">
        <v>1054</v>
      </c>
      <c r="H8">
        <v>859</v>
      </c>
      <c r="I8">
        <v>957</v>
      </c>
      <c r="J8" s="1">
        <v>1018</v>
      </c>
      <c r="K8">
        <v>895</v>
      </c>
      <c r="L8" s="1">
        <v>1004</v>
      </c>
      <c r="M8">
        <v>709</v>
      </c>
      <c r="N8">
        <v>783</v>
      </c>
      <c r="O8">
        <f t="shared" si="0"/>
        <v>11526</v>
      </c>
      <c r="P8" t="s">
        <v>9</v>
      </c>
      <c r="Q8" t="s">
        <v>10</v>
      </c>
      <c r="R8">
        <v>10</v>
      </c>
      <c r="S8">
        <v>-30</v>
      </c>
    </row>
    <row r="9" spans="1:21">
      <c r="A9" t="s">
        <v>6</v>
      </c>
      <c r="B9" t="s">
        <v>11</v>
      </c>
      <c r="C9" s="1">
        <v>4586</v>
      </c>
      <c r="D9" s="1">
        <v>3184</v>
      </c>
      <c r="E9" s="1">
        <v>3277</v>
      </c>
      <c r="F9" s="1">
        <v>1731</v>
      </c>
      <c r="G9" s="1">
        <v>1553</v>
      </c>
      <c r="H9" s="1">
        <v>2151</v>
      </c>
      <c r="I9" s="1">
        <v>1340</v>
      </c>
      <c r="J9" s="1">
        <v>1723</v>
      </c>
      <c r="K9" s="1">
        <v>1960</v>
      </c>
      <c r="L9" s="1">
        <v>2149</v>
      </c>
      <c r="M9" s="1">
        <v>1668</v>
      </c>
      <c r="N9" s="1">
        <v>2334</v>
      </c>
      <c r="O9">
        <f t="shared" si="0"/>
        <v>27656</v>
      </c>
      <c r="P9" t="s">
        <v>9</v>
      </c>
      <c r="Q9" t="s">
        <v>47</v>
      </c>
      <c r="R9">
        <v>40</v>
      </c>
      <c r="S9">
        <v>-47</v>
      </c>
    </row>
    <row r="10" spans="1:21">
      <c r="A10" t="s">
        <v>12</v>
      </c>
      <c r="B10" t="s">
        <v>50</v>
      </c>
      <c r="C10" s="1">
        <v>5516</v>
      </c>
      <c r="D10" s="1">
        <v>5053</v>
      </c>
      <c r="E10" s="1">
        <v>4883</v>
      </c>
      <c r="F10" s="1">
        <v>4526</v>
      </c>
      <c r="G10" s="1">
        <v>4433</v>
      </c>
      <c r="H10" s="1">
        <v>4299</v>
      </c>
      <c r="I10" s="1">
        <v>4757</v>
      </c>
      <c r="J10" s="1">
        <v>4304</v>
      </c>
      <c r="K10" s="1">
        <v>4462</v>
      </c>
      <c r="L10" s="1">
        <v>4805</v>
      </c>
      <c r="M10" s="1">
        <v>4248</v>
      </c>
      <c r="N10" s="1">
        <v>3852</v>
      </c>
      <c r="O10">
        <f t="shared" si="0"/>
        <v>55138</v>
      </c>
      <c r="P10" t="s">
        <v>44</v>
      </c>
      <c r="Q10" t="s">
        <v>10</v>
      </c>
      <c r="R10">
        <v>-9</v>
      </c>
      <c r="S10">
        <v>1</v>
      </c>
    </row>
    <row r="11" spans="1:21">
      <c r="A11" t="s">
        <v>12</v>
      </c>
      <c r="B11" t="s">
        <v>13</v>
      </c>
      <c r="C11" s="1">
        <v>1827</v>
      </c>
      <c r="D11" s="1">
        <v>1290</v>
      </c>
      <c r="E11" s="1">
        <v>1420</v>
      </c>
      <c r="F11" s="1">
        <v>1219</v>
      </c>
      <c r="G11">
        <v>944</v>
      </c>
      <c r="H11">
        <v>882</v>
      </c>
      <c r="I11">
        <v>585</v>
      </c>
      <c r="J11" s="1">
        <v>1105</v>
      </c>
      <c r="K11" s="1">
        <v>2712</v>
      </c>
      <c r="L11" s="1">
        <v>2204</v>
      </c>
      <c r="M11" s="1">
        <v>2134</v>
      </c>
      <c r="N11" s="1">
        <v>1342</v>
      </c>
      <c r="O11">
        <f t="shared" si="0"/>
        <v>17664</v>
      </c>
      <c r="P11" t="s">
        <v>9</v>
      </c>
      <c r="Q11" t="s">
        <v>29</v>
      </c>
      <c r="R11">
        <v>-37</v>
      </c>
      <c r="S11">
        <v>41</v>
      </c>
    </row>
    <row r="12" spans="1:21">
      <c r="A12" t="s">
        <v>12</v>
      </c>
      <c r="B12" t="s">
        <v>14</v>
      </c>
      <c r="C12" s="1">
        <v>13212</v>
      </c>
      <c r="D12" s="1">
        <v>15276</v>
      </c>
      <c r="E12" s="1">
        <v>16458</v>
      </c>
      <c r="F12" s="1">
        <v>15447</v>
      </c>
      <c r="G12" s="1">
        <v>14662</v>
      </c>
      <c r="H12" s="1">
        <v>16293</v>
      </c>
      <c r="I12" s="1">
        <v>17350</v>
      </c>
      <c r="J12" s="1">
        <v>16762</v>
      </c>
      <c r="K12" s="1">
        <v>15902</v>
      </c>
      <c r="L12" s="1">
        <v>17497</v>
      </c>
      <c r="M12" s="1">
        <v>15452</v>
      </c>
      <c r="N12" s="1">
        <v>12608</v>
      </c>
      <c r="O12">
        <f t="shared" si="0"/>
        <v>186919</v>
      </c>
      <c r="P12" t="s">
        <v>9</v>
      </c>
      <c r="Q12" t="s">
        <v>47</v>
      </c>
      <c r="R12">
        <v>-18</v>
      </c>
      <c r="S12">
        <v>36</v>
      </c>
    </row>
    <row r="13" spans="1:21">
      <c r="A13" t="s">
        <v>12</v>
      </c>
      <c r="B13" t="s">
        <v>15</v>
      </c>
      <c r="C13" s="1">
        <v>8229</v>
      </c>
      <c r="D13" s="1">
        <v>7582</v>
      </c>
      <c r="E13" s="1">
        <v>8475</v>
      </c>
      <c r="F13" s="1">
        <v>7756</v>
      </c>
      <c r="G13" s="1">
        <v>7697</v>
      </c>
      <c r="H13" s="1">
        <v>6908</v>
      </c>
      <c r="I13" s="1">
        <v>6037</v>
      </c>
      <c r="J13" s="1">
        <v>6632</v>
      </c>
      <c r="K13" s="1">
        <v>6908</v>
      </c>
      <c r="L13" s="1">
        <v>7127</v>
      </c>
      <c r="M13" s="1">
        <v>5747</v>
      </c>
      <c r="N13" s="1">
        <v>5270</v>
      </c>
      <c r="O13">
        <f t="shared" si="0"/>
        <v>84368</v>
      </c>
      <c r="P13" t="s">
        <v>44</v>
      </c>
      <c r="Q13" t="s">
        <v>47</v>
      </c>
      <c r="R13">
        <v>-8</v>
      </c>
      <c r="S13">
        <v>-30</v>
      </c>
    </row>
    <row r="14" spans="1:21">
      <c r="A14" t="s">
        <v>12</v>
      </c>
      <c r="B14" t="s">
        <v>126</v>
      </c>
      <c r="C14" s="1">
        <v>6865</v>
      </c>
      <c r="D14" s="1">
        <v>4947</v>
      </c>
      <c r="E14" s="1">
        <v>5034</v>
      </c>
      <c r="F14" s="1">
        <v>5117</v>
      </c>
      <c r="G14" s="1">
        <v>5328</v>
      </c>
      <c r="H14" s="1">
        <v>4948</v>
      </c>
      <c r="I14" s="1">
        <v>4922</v>
      </c>
      <c r="J14" s="1">
        <v>5365</v>
      </c>
      <c r="K14" s="1">
        <v>5103</v>
      </c>
      <c r="L14" s="1">
        <v>6235</v>
      </c>
      <c r="M14" s="1">
        <v>5667</v>
      </c>
      <c r="N14" s="1">
        <v>4489</v>
      </c>
      <c r="O14">
        <f t="shared" si="0"/>
        <v>64020</v>
      </c>
      <c r="P14" t="s">
        <v>17</v>
      </c>
      <c r="Q14" t="s">
        <v>48</v>
      </c>
      <c r="R14">
        <v>-21</v>
      </c>
      <c r="S14">
        <v>-14</v>
      </c>
    </row>
    <row r="15" spans="1:21">
      <c r="A15" t="s">
        <v>12</v>
      </c>
      <c r="B15" t="s">
        <v>16</v>
      </c>
      <c r="C15" s="1">
        <v>7083</v>
      </c>
      <c r="D15" s="1">
        <v>5131</v>
      </c>
      <c r="E15" s="1">
        <v>5155</v>
      </c>
      <c r="F15" s="1">
        <v>5899</v>
      </c>
      <c r="G15" s="1">
        <v>5169</v>
      </c>
      <c r="H15" s="1">
        <v>5315</v>
      </c>
      <c r="I15" s="1">
        <v>4937</v>
      </c>
      <c r="J15" s="1">
        <v>4913</v>
      </c>
      <c r="K15" s="1">
        <v>4428</v>
      </c>
      <c r="L15" s="1">
        <v>5354</v>
      </c>
      <c r="M15" s="1">
        <v>3925</v>
      </c>
      <c r="N15" s="1">
        <v>3453</v>
      </c>
      <c r="O15">
        <f t="shared" si="0"/>
        <v>60762</v>
      </c>
      <c r="P15" t="s">
        <v>17</v>
      </c>
      <c r="Q15" t="s">
        <v>48</v>
      </c>
      <c r="R15">
        <v>-12</v>
      </c>
      <c r="S15">
        <v>-25</v>
      </c>
    </row>
    <row r="16" spans="1:21">
      <c r="A16" t="s">
        <v>12</v>
      </c>
      <c r="B16" t="s">
        <v>43</v>
      </c>
      <c r="C16" s="1">
        <v>95</v>
      </c>
      <c r="D16" s="1">
        <v>66</v>
      </c>
      <c r="E16" s="1">
        <v>65</v>
      </c>
      <c r="F16" s="1">
        <v>45</v>
      </c>
      <c r="G16" s="1">
        <v>42</v>
      </c>
      <c r="H16" s="1">
        <v>30</v>
      </c>
      <c r="I16">
        <v>36</v>
      </c>
      <c r="J16">
        <v>40</v>
      </c>
      <c r="K16">
        <v>31</v>
      </c>
      <c r="L16">
        <v>32</v>
      </c>
      <c r="M16">
        <v>22</v>
      </c>
      <c r="N16">
        <v>24</v>
      </c>
      <c r="O16">
        <f t="shared" si="0"/>
        <v>528</v>
      </c>
      <c r="P16" t="s">
        <v>18</v>
      </c>
      <c r="Q16" t="s">
        <v>47</v>
      </c>
      <c r="R16">
        <v>9</v>
      </c>
      <c r="S16">
        <v>-70</v>
      </c>
    </row>
    <row r="17" spans="1:19">
      <c r="A17" t="s">
        <v>12</v>
      </c>
      <c r="B17" t="s">
        <v>19</v>
      </c>
      <c r="C17">
        <v>102</v>
      </c>
      <c r="D17">
        <v>86</v>
      </c>
      <c r="E17">
        <v>71</v>
      </c>
      <c r="F17" s="1">
        <v>0</v>
      </c>
      <c r="G17" s="1">
        <v>0</v>
      </c>
      <c r="H17" s="1">
        <v>0</v>
      </c>
      <c r="I17" s="1">
        <v>0</v>
      </c>
      <c r="J17" s="1">
        <v>0</v>
      </c>
      <c r="K17" s="1">
        <v>0</v>
      </c>
      <c r="L17" s="1">
        <v>0</v>
      </c>
      <c r="M17" s="1">
        <v>0</v>
      </c>
      <c r="N17" s="1">
        <v>0</v>
      </c>
      <c r="O17">
        <f t="shared" si="0"/>
        <v>259</v>
      </c>
      <c r="P17" t="s">
        <v>18</v>
      </c>
      <c r="Q17" t="s">
        <v>47</v>
      </c>
      <c r="R17">
        <v>0</v>
      </c>
      <c r="S17">
        <v>0</v>
      </c>
    </row>
    <row r="18" spans="1:19">
      <c r="A18" t="s">
        <v>12</v>
      </c>
      <c r="B18" t="s">
        <v>20</v>
      </c>
      <c r="C18">
        <v>183</v>
      </c>
      <c r="D18">
        <v>157</v>
      </c>
      <c r="E18">
        <v>110</v>
      </c>
      <c r="F18">
        <v>201</v>
      </c>
      <c r="G18">
        <v>168</v>
      </c>
      <c r="H18">
        <v>114</v>
      </c>
      <c r="I18">
        <v>129</v>
      </c>
      <c r="J18">
        <v>125</v>
      </c>
      <c r="K18">
        <v>98</v>
      </c>
      <c r="L18">
        <v>141</v>
      </c>
      <c r="M18">
        <v>84</v>
      </c>
      <c r="N18">
        <v>33</v>
      </c>
      <c r="O18">
        <f t="shared" si="0"/>
        <v>1543</v>
      </c>
      <c r="P18" t="s">
        <v>45</v>
      </c>
      <c r="Q18" t="s">
        <v>47</v>
      </c>
      <c r="R18">
        <v>-61</v>
      </c>
      <c r="S18">
        <v>-84</v>
      </c>
    </row>
    <row r="19" spans="1:19">
      <c r="A19" t="s">
        <v>12</v>
      </c>
      <c r="B19" t="s">
        <v>21</v>
      </c>
      <c r="C19" s="1">
        <v>11831</v>
      </c>
      <c r="D19" s="1">
        <v>8933</v>
      </c>
      <c r="E19" s="1">
        <v>9614</v>
      </c>
      <c r="F19" s="1">
        <v>9120</v>
      </c>
      <c r="G19" s="1">
        <v>9327</v>
      </c>
      <c r="H19" s="1">
        <v>9890</v>
      </c>
      <c r="I19" s="1">
        <v>8840</v>
      </c>
      <c r="J19" s="1">
        <v>9085</v>
      </c>
      <c r="K19" s="1">
        <v>10259</v>
      </c>
      <c r="L19" s="1">
        <v>10901</v>
      </c>
      <c r="M19" s="1">
        <v>9754</v>
      </c>
      <c r="N19" s="1">
        <v>10265</v>
      </c>
      <c r="O19">
        <f t="shared" si="0"/>
        <v>117819</v>
      </c>
      <c r="P19" t="s">
        <v>44</v>
      </c>
      <c r="Q19" t="s">
        <v>47</v>
      </c>
      <c r="R19">
        <v>5</v>
      </c>
      <c r="S19">
        <v>-1</v>
      </c>
    </row>
    <row r="20" spans="1:19">
      <c r="A20" t="s">
        <v>12</v>
      </c>
      <c r="B20" t="s">
        <v>22</v>
      </c>
      <c r="C20" s="1">
        <v>2172</v>
      </c>
      <c r="D20" s="1">
        <v>1680</v>
      </c>
      <c r="E20" s="1">
        <v>1716</v>
      </c>
      <c r="F20" s="1">
        <v>1571</v>
      </c>
      <c r="G20" s="1">
        <v>1381</v>
      </c>
      <c r="H20" s="1">
        <v>1424</v>
      </c>
      <c r="I20" s="1">
        <v>1420</v>
      </c>
      <c r="J20" s="1">
        <v>1194</v>
      </c>
      <c r="K20" s="1">
        <v>1198</v>
      </c>
      <c r="L20" s="1">
        <v>1272</v>
      </c>
      <c r="M20" s="1">
        <v>1213</v>
      </c>
      <c r="N20">
        <v>872</v>
      </c>
      <c r="O20">
        <f t="shared" si="0"/>
        <v>17113</v>
      </c>
      <c r="P20" t="s">
        <v>9</v>
      </c>
      <c r="Q20" t="s">
        <v>10</v>
      </c>
      <c r="R20">
        <v>-28</v>
      </c>
      <c r="S20">
        <v>22</v>
      </c>
    </row>
    <row r="21" spans="1:19">
      <c r="A21" t="s">
        <v>23</v>
      </c>
      <c r="B21" t="s">
        <v>24</v>
      </c>
      <c r="C21">
        <v>286</v>
      </c>
      <c r="D21">
        <v>204</v>
      </c>
      <c r="E21">
        <v>329</v>
      </c>
      <c r="F21">
        <v>282</v>
      </c>
      <c r="G21">
        <v>269</v>
      </c>
      <c r="H21">
        <v>216</v>
      </c>
      <c r="I21">
        <v>213</v>
      </c>
      <c r="J21">
        <v>280</v>
      </c>
      <c r="K21">
        <v>310</v>
      </c>
      <c r="L21">
        <v>236</v>
      </c>
      <c r="M21">
        <v>188</v>
      </c>
      <c r="N21">
        <v>175</v>
      </c>
      <c r="O21">
        <f t="shared" si="0"/>
        <v>2988</v>
      </c>
      <c r="P21" t="s">
        <v>46</v>
      </c>
      <c r="Q21" t="s">
        <v>47</v>
      </c>
      <c r="R21">
        <v>-7</v>
      </c>
      <c r="S21">
        <v>-29</v>
      </c>
    </row>
    <row r="22" spans="1:19">
      <c r="A22" t="s">
        <v>23</v>
      </c>
      <c r="B22" t="s">
        <v>25</v>
      </c>
      <c r="C22">
        <v>110</v>
      </c>
      <c r="D22">
        <v>127</v>
      </c>
      <c r="E22">
        <v>96</v>
      </c>
      <c r="F22">
        <v>95</v>
      </c>
      <c r="G22">
        <v>75</v>
      </c>
      <c r="H22">
        <v>65</v>
      </c>
      <c r="I22">
        <v>63</v>
      </c>
      <c r="J22">
        <v>60</v>
      </c>
      <c r="K22">
        <v>55</v>
      </c>
      <c r="L22">
        <v>188</v>
      </c>
      <c r="M22">
        <v>173</v>
      </c>
      <c r="N22">
        <v>111</v>
      </c>
      <c r="O22">
        <f t="shared" si="0"/>
        <v>1218</v>
      </c>
      <c r="P22" s="2" t="s">
        <v>45</v>
      </c>
      <c r="Q22" t="s">
        <v>47</v>
      </c>
      <c r="R22">
        <v>-36</v>
      </c>
      <c r="S22">
        <v>-42</v>
      </c>
    </row>
    <row r="23" spans="1:19">
      <c r="A23" t="s">
        <v>23</v>
      </c>
      <c r="B23" t="s">
        <v>33</v>
      </c>
      <c r="C23" s="1">
        <v>0</v>
      </c>
      <c r="D23" s="1">
        <v>0</v>
      </c>
      <c r="E23" s="1">
        <v>0</v>
      </c>
      <c r="F23" s="1">
        <v>0</v>
      </c>
      <c r="G23" s="1">
        <v>0</v>
      </c>
      <c r="H23" s="1">
        <v>0</v>
      </c>
      <c r="I23">
        <v>0</v>
      </c>
      <c r="J23">
        <v>0</v>
      </c>
      <c r="K23">
        <v>0</v>
      </c>
      <c r="L23">
        <v>0</v>
      </c>
      <c r="M23">
        <v>0</v>
      </c>
      <c r="N23">
        <v>0</v>
      </c>
      <c r="O23">
        <f t="shared" si="0"/>
        <v>0</v>
      </c>
      <c r="P23" t="s">
        <v>18</v>
      </c>
      <c r="Q23" t="s">
        <v>47</v>
      </c>
      <c r="R23">
        <v>0</v>
      </c>
      <c r="S23">
        <v>0</v>
      </c>
    </row>
    <row r="24" spans="1:19">
      <c r="A24" t="s">
        <v>26</v>
      </c>
      <c r="B24" t="s">
        <v>27</v>
      </c>
      <c r="C24" s="1">
        <v>5848</v>
      </c>
      <c r="D24" s="1">
        <v>4832</v>
      </c>
      <c r="E24" s="1">
        <v>4737</v>
      </c>
      <c r="F24" s="1">
        <v>5328</v>
      </c>
      <c r="G24" s="1">
        <v>5316</v>
      </c>
      <c r="H24" s="1">
        <v>5154</v>
      </c>
      <c r="I24" s="1">
        <v>5679</v>
      </c>
      <c r="J24" s="1">
        <v>5881</v>
      </c>
      <c r="K24" s="1">
        <v>6217</v>
      </c>
      <c r="L24" s="1">
        <v>6384</v>
      </c>
      <c r="M24" s="1">
        <v>5672</v>
      </c>
      <c r="N24" s="1">
        <v>2626</v>
      </c>
      <c r="O24">
        <f t="shared" si="0"/>
        <v>63674</v>
      </c>
      <c r="P24" t="s">
        <v>51</v>
      </c>
      <c r="Q24" t="s">
        <v>29</v>
      </c>
      <c r="R24">
        <v>-54</v>
      </c>
      <c r="S24">
        <v>2</v>
      </c>
    </row>
    <row r="25" spans="1:19">
      <c r="A25" t="s">
        <v>26</v>
      </c>
      <c r="B25" t="s">
        <v>28</v>
      </c>
      <c r="C25" s="1">
        <v>0</v>
      </c>
      <c r="D25" s="1">
        <v>0</v>
      </c>
      <c r="E25" s="1">
        <v>0</v>
      </c>
      <c r="F25" s="1">
        <v>0</v>
      </c>
      <c r="G25" s="1">
        <v>0</v>
      </c>
      <c r="H25" s="1">
        <v>0</v>
      </c>
      <c r="I25">
        <v>0</v>
      </c>
      <c r="J25">
        <v>0</v>
      </c>
      <c r="K25">
        <v>0</v>
      </c>
      <c r="L25">
        <v>255</v>
      </c>
      <c r="M25">
        <v>241</v>
      </c>
      <c r="N25">
        <v>103</v>
      </c>
      <c r="O25">
        <f t="shared" si="0"/>
        <v>599</v>
      </c>
      <c r="P25" t="s">
        <v>45</v>
      </c>
      <c r="Q25" t="s">
        <v>29</v>
      </c>
      <c r="R25">
        <v>-57</v>
      </c>
      <c r="S25">
        <v>0</v>
      </c>
    </row>
    <row r="26" spans="1:19">
      <c r="A26" t="s">
        <v>26</v>
      </c>
      <c r="B26" t="s">
        <v>30</v>
      </c>
      <c r="C26" s="1">
        <v>0</v>
      </c>
      <c r="D26" s="1">
        <v>1</v>
      </c>
      <c r="E26" s="1">
        <v>1</v>
      </c>
      <c r="F26">
        <v>5</v>
      </c>
      <c r="G26">
        <v>15</v>
      </c>
      <c r="H26">
        <v>24</v>
      </c>
      <c r="I26">
        <v>22</v>
      </c>
      <c r="J26">
        <v>33</v>
      </c>
      <c r="K26">
        <v>12</v>
      </c>
      <c r="L26">
        <v>50</v>
      </c>
      <c r="M26">
        <v>68</v>
      </c>
      <c r="N26">
        <v>61</v>
      </c>
      <c r="O26">
        <f t="shared" si="0"/>
        <v>292</v>
      </c>
      <c r="P26" t="s">
        <v>18</v>
      </c>
      <c r="Q26" t="s">
        <v>47</v>
      </c>
      <c r="R26">
        <v>-10</v>
      </c>
      <c r="S26">
        <v>917</v>
      </c>
    </row>
    <row r="27" spans="1:19">
      <c r="A27" t="s">
        <v>26</v>
      </c>
      <c r="B27" t="s">
        <v>31</v>
      </c>
      <c r="C27" s="1">
        <v>6391</v>
      </c>
      <c r="D27" s="1">
        <v>6265</v>
      </c>
      <c r="E27" s="1">
        <v>7912</v>
      </c>
      <c r="F27" s="1">
        <v>6734</v>
      </c>
      <c r="G27" s="1">
        <v>6736</v>
      </c>
      <c r="H27" s="1">
        <v>6306</v>
      </c>
      <c r="I27" s="1">
        <v>5347</v>
      </c>
      <c r="J27" s="1">
        <v>6536</v>
      </c>
      <c r="K27" s="1">
        <v>6959</v>
      </c>
      <c r="L27" s="1">
        <v>6365</v>
      </c>
      <c r="M27" s="1">
        <v>5364</v>
      </c>
      <c r="N27" s="1">
        <v>2830</v>
      </c>
      <c r="O27">
        <f t="shared" si="0"/>
        <v>73745</v>
      </c>
      <c r="P27" t="s">
        <v>9</v>
      </c>
      <c r="Q27" t="s">
        <v>47</v>
      </c>
      <c r="R27">
        <v>-47</v>
      </c>
      <c r="S27">
        <v>-72</v>
      </c>
    </row>
    <row r="28" spans="1:19">
      <c r="A28" t="s">
        <v>26</v>
      </c>
      <c r="B28" t="s">
        <v>32</v>
      </c>
      <c r="C28" s="1">
        <v>11530</v>
      </c>
      <c r="D28" s="1">
        <v>9102</v>
      </c>
      <c r="E28" s="1">
        <v>8750</v>
      </c>
      <c r="F28" s="1">
        <v>7901</v>
      </c>
      <c r="G28" s="1">
        <v>7433</v>
      </c>
      <c r="H28" s="1">
        <v>9816</v>
      </c>
      <c r="I28" s="1">
        <v>9459</v>
      </c>
      <c r="J28" s="1">
        <v>10073</v>
      </c>
      <c r="K28" s="1">
        <v>10335</v>
      </c>
      <c r="L28" s="1">
        <v>9699</v>
      </c>
      <c r="M28" s="1">
        <v>9255</v>
      </c>
      <c r="N28" s="1">
        <v>3337</v>
      </c>
      <c r="O28">
        <f t="shared" si="0"/>
        <v>106690</v>
      </c>
      <c r="P28" t="s">
        <v>44</v>
      </c>
      <c r="Q28" t="s">
        <v>47</v>
      </c>
      <c r="R28">
        <v>-64</v>
      </c>
      <c r="S28">
        <v>33270</v>
      </c>
    </row>
    <row r="29" spans="1:19">
      <c r="A29" t="s">
        <v>52</v>
      </c>
      <c r="B29" t="s">
        <v>53</v>
      </c>
      <c r="C29" s="1">
        <v>9964</v>
      </c>
      <c r="D29" s="1">
        <v>10113</v>
      </c>
      <c r="E29" s="1">
        <v>10347</v>
      </c>
      <c r="F29" s="1">
        <v>9537</v>
      </c>
      <c r="G29" s="1">
        <v>8026</v>
      </c>
      <c r="H29" s="1">
        <v>7365</v>
      </c>
      <c r="I29" s="1">
        <v>6930</v>
      </c>
      <c r="J29" s="1">
        <v>6494</v>
      </c>
      <c r="K29" s="1">
        <v>8180</v>
      </c>
      <c r="L29" s="1">
        <v>9849</v>
      </c>
      <c r="M29" s="1">
        <v>7045</v>
      </c>
      <c r="N29" s="1">
        <v>5921</v>
      </c>
      <c r="O29">
        <f t="shared" si="0"/>
        <v>99771</v>
      </c>
      <c r="P29" t="s">
        <v>51</v>
      </c>
      <c r="Q29" t="s">
        <v>29</v>
      </c>
      <c r="R29">
        <v>-16</v>
      </c>
      <c r="S29">
        <v>-26</v>
      </c>
    </row>
    <row r="30" spans="1:19">
      <c r="A30" t="s">
        <v>52</v>
      </c>
      <c r="B30" t="s">
        <v>54</v>
      </c>
      <c r="C30">
        <v>32</v>
      </c>
      <c r="D30">
        <v>51</v>
      </c>
      <c r="E30">
        <v>51</v>
      </c>
      <c r="F30">
        <v>20</v>
      </c>
      <c r="G30">
        <v>16</v>
      </c>
      <c r="H30">
        <v>12</v>
      </c>
      <c r="I30">
        <v>14</v>
      </c>
      <c r="J30">
        <v>8</v>
      </c>
      <c r="K30">
        <v>7</v>
      </c>
      <c r="L30">
        <v>37</v>
      </c>
      <c r="M30">
        <v>9</v>
      </c>
      <c r="N30">
        <v>16</v>
      </c>
      <c r="O30">
        <f t="shared" si="0"/>
        <v>273</v>
      </c>
      <c r="P30" t="s">
        <v>51</v>
      </c>
      <c r="Q30" t="s">
        <v>29</v>
      </c>
      <c r="R30">
        <v>78</v>
      </c>
      <c r="S30">
        <v>-74</v>
      </c>
    </row>
    <row r="31" spans="1:19">
      <c r="A31" t="s">
        <v>52</v>
      </c>
      <c r="B31" t="s">
        <v>55</v>
      </c>
      <c r="C31" s="1">
        <v>14293</v>
      </c>
      <c r="D31" s="1">
        <v>15051</v>
      </c>
      <c r="E31" s="1">
        <v>15151</v>
      </c>
      <c r="F31" s="1">
        <v>14807</v>
      </c>
      <c r="G31" s="1">
        <v>13717</v>
      </c>
      <c r="H31" s="1">
        <v>12307</v>
      </c>
      <c r="I31" s="1">
        <v>12237</v>
      </c>
      <c r="J31" s="1">
        <v>13787</v>
      </c>
      <c r="K31" s="1">
        <v>14438</v>
      </c>
      <c r="L31" s="1">
        <v>15677</v>
      </c>
      <c r="M31" s="1">
        <v>12704</v>
      </c>
      <c r="N31" s="1">
        <v>12195</v>
      </c>
      <c r="O31">
        <f t="shared" si="0"/>
        <v>166364</v>
      </c>
      <c r="P31" t="s">
        <v>9</v>
      </c>
      <c r="Q31" t="s">
        <v>47</v>
      </c>
      <c r="R31">
        <v>-4</v>
      </c>
      <c r="S31">
        <v>7</v>
      </c>
    </row>
    <row r="32" spans="1:19">
      <c r="A32" t="s">
        <v>52</v>
      </c>
      <c r="B32" t="s">
        <v>56</v>
      </c>
      <c r="C32" s="1">
        <v>6059</v>
      </c>
      <c r="D32" s="1">
        <v>5812</v>
      </c>
      <c r="E32" s="1">
        <v>6049</v>
      </c>
      <c r="F32" s="1">
        <v>6160</v>
      </c>
      <c r="G32" s="1">
        <v>5750</v>
      </c>
      <c r="H32" s="1">
        <v>5376</v>
      </c>
      <c r="I32" s="1">
        <v>4385</v>
      </c>
      <c r="J32" s="1">
        <v>4268</v>
      </c>
      <c r="K32" s="1">
        <v>8843</v>
      </c>
      <c r="L32" s="1">
        <v>7944</v>
      </c>
      <c r="M32" s="1">
        <v>8708</v>
      </c>
      <c r="N32" s="1">
        <v>7659</v>
      </c>
      <c r="O32">
        <f t="shared" si="0"/>
        <v>77013</v>
      </c>
      <c r="P32" t="s">
        <v>51</v>
      </c>
      <c r="Q32" t="s">
        <v>47</v>
      </c>
      <c r="R32">
        <v>-12</v>
      </c>
      <c r="S32">
        <v>32</v>
      </c>
    </row>
    <row r="33" spans="1:19">
      <c r="A33" t="s">
        <v>52</v>
      </c>
      <c r="B33" t="s">
        <v>57</v>
      </c>
      <c r="C33" s="1">
        <v>4817</v>
      </c>
      <c r="D33" s="1">
        <v>4218</v>
      </c>
      <c r="E33">
        <v>2072</v>
      </c>
      <c r="F33" s="1">
        <v>4003</v>
      </c>
      <c r="G33" s="1">
        <v>10000</v>
      </c>
      <c r="H33" s="1">
        <v>8500</v>
      </c>
      <c r="I33" s="1">
        <v>10000</v>
      </c>
      <c r="J33" s="1">
        <v>9000</v>
      </c>
      <c r="K33" s="1">
        <v>9000</v>
      </c>
      <c r="L33" s="1">
        <v>9562</v>
      </c>
      <c r="M33" s="1">
        <v>7656</v>
      </c>
      <c r="N33" s="1">
        <v>7000</v>
      </c>
      <c r="O33">
        <f t="shared" si="0"/>
        <v>85828</v>
      </c>
      <c r="P33" t="s">
        <v>44</v>
      </c>
      <c r="Q33" t="s">
        <v>47</v>
      </c>
      <c r="R33">
        <v>-9</v>
      </c>
      <c r="S33">
        <v>97</v>
      </c>
    </row>
    <row r="34" spans="1:19">
      <c r="A34" t="s">
        <v>52</v>
      </c>
      <c r="B34" t="s">
        <v>58</v>
      </c>
      <c r="C34">
        <v>697</v>
      </c>
      <c r="D34">
        <v>610</v>
      </c>
      <c r="E34">
        <v>350</v>
      </c>
      <c r="F34">
        <v>347</v>
      </c>
      <c r="G34">
        <v>701</v>
      </c>
      <c r="H34">
        <v>534</v>
      </c>
      <c r="I34">
        <v>288</v>
      </c>
      <c r="J34">
        <v>713</v>
      </c>
      <c r="K34">
        <v>948</v>
      </c>
      <c r="L34" s="1">
        <v>1000</v>
      </c>
      <c r="M34" s="1">
        <v>1000</v>
      </c>
      <c r="N34" s="1">
        <v>1296</v>
      </c>
      <c r="O34">
        <f t="shared" si="0"/>
        <v>8484</v>
      </c>
      <c r="P34" t="s">
        <v>9</v>
      </c>
      <c r="Q34" t="s">
        <v>47</v>
      </c>
      <c r="R34">
        <v>30</v>
      </c>
      <c r="S34">
        <v>142</v>
      </c>
    </row>
    <row r="35" spans="1:19">
      <c r="A35" t="s">
        <v>52</v>
      </c>
      <c r="B35" t="s">
        <v>59</v>
      </c>
      <c r="C35" s="1">
        <v>7206</v>
      </c>
      <c r="D35" s="1">
        <v>6546</v>
      </c>
      <c r="E35" s="1">
        <v>6611</v>
      </c>
      <c r="F35" s="1">
        <v>6134</v>
      </c>
      <c r="G35" s="1">
        <v>5008</v>
      </c>
      <c r="H35" s="1">
        <v>5928</v>
      </c>
      <c r="I35" s="1">
        <v>7769</v>
      </c>
      <c r="J35" s="1">
        <v>9007</v>
      </c>
      <c r="K35" s="1">
        <v>9646</v>
      </c>
      <c r="L35" s="1">
        <v>10435</v>
      </c>
      <c r="M35" s="1">
        <v>9100</v>
      </c>
      <c r="N35" s="1">
        <v>7337</v>
      </c>
      <c r="O35">
        <f t="shared" si="0"/>
        <v>90727</v>
      </c>
      <c r="P35" t="s">
        <v>46</v>
      </c>
      <c r="Q35" t="s">
        <v>47</v>
      </c>
      <c r="R35">
        <v>-19</v>
      </c>
      <c r="S35">
        <v>25</v>
      </c>
    </row>
    <row r="36" spans="1:19">
      <c r="A36" t="s">
        <v>60</v>
      </c>
      <c r="B36" t="s">
        <v>61</v>
      </c>
      <c r="C36" s="1">
        <v>12395</v>
      </c>
      <c r="D36" s="1">
        <v>11723</v>
      </c>
      <c r="E36" s="1">
        <v>9332</v>
      </c>
      <c r="F36" s="1">
        <v>9043</v>
      </c>
      <c r="G36" s="1">
        <v>7675</v>
      </c>
      <c r="H36" s="1">
        <v>7775</v>
      </c>
      <c r="I36" s="1">
        <v>7353</v>
      </c>
      <c r="J36" s="1">
        <v>8546</v>
      </c>
      <c r="K36" s="1">
        <v>8655</v>
      </c>
      <c r="L36" s="1">
        <v>8548</v>
      </c>
      <c r="M36" s="1">
        <v>7467</v>
      </c>
      <c r="N36" s="1">
        <v>7410</v>
      </c>
      <c r="O36">
        <f t="shared" si="0"/>
        <v>105922</v>
      </c>
      <c r="P36" t="s">
        <v>62</v>
      </c>
      <c r="Q36" t="s">
        <v>48</v>
      </c>
      <c r="R36">
        <v>-1</v>
      </c>
      <c r="S36">
        <v>197</v>
      </c>
    </row>
    <row r="37" spans="1:19">
      <c r="A37" t="s">
        <v>60</v>
      </c>
      <c r="B37" t="s">
        <v>63</v>
      </c>
      <c r="C37" s="1">
        <v>19630</v>
      </c>
      <c r="D37" s="1">
        <v>17517</v>
      </c>
      <c r="E37" s="1">
        <v>15588</v>
      </c>
      <c r="F37" s="1">
        <v>14049</v>
      </c>
      <c r="G37" s="1">
        <v>12842</v>
      </c>
      <c r="H37" s="1">
        <v>14895</v>
      </c>
      <c r="I37" s="1">
        <v>9309</v>
      </c>
      <c r="J37" s="1">
        <v>12485</v>
      </c>
      <c r="K37" s="1">
        <v>14292</v>
      </c>
      <c r="L37" s="1">
        <v>16082</v>
      </c>
      <c r="M37" s="1">
        <v>16293</v>
      </c>
      <c r="N37" s="1">
        <v>9112</v>
      </c>
      <c r="O37">
        <f t="shared" si="0"/>
        <v>172094</v>
      </c>
      <c r="P37" t="s">
        <v>17</v>
      </c>
      <c r="Q37" t="s">
        <v>48</v>
      </c>
      <c r="R37">
        <v>-44</v>
      </c>
      <c r="S37">
        <v>-15</v>
      </c>
    </row>
    <row r="38" spans="1:19">
      <c r="A38" t="s">
        <v>60</v>
      </c>
      <c r="B38" t="s">
        <v>64</v>
      </c>
      <c r="C38" s="1">
        <v>15303</v>
      </c>
      <c r="D38" s="1">
        <v>15765</v>
      </c>
      <c r="E38" s="1">
        <v>14614</v>
      </c>
      <c r="F38" s="1">
        <v>17113</v>
      </c>
      <c r="G38" s="1">
        <v>14186</v>
      </c>
      <c r="H38" s="1">
        <v>13172</v>
      </c>
      <c r="I38" s="1">
        <v>14676</v>
      </c>
      <c r="J38" s="1">
        <v>19190</v>
      </c>
      <c r="K38" s="1">
        <v>15322</v>
      </c>
      <c r="L38" s="1">
        <v>16565</v>
      </c>
      <c r="M38" s="1">
        <v>14918</v>
      </c>
      <c r="N38" s="1">
        <v>17336</v>
      </c>
      <c r="O38">
        <f t="shared" si="0"/>
        <v>188160</v>
      </c>
      <c r="P38" t="s">
        <v>44</v>
      </c>
      <c r="Q38" t="s">
        <v>47</v>
      </c>
      <c r="R38">
        <v>16</v>
      </c>
      <c r="S38">
        <v>35</v>
      </c>
    </row>
    <row r="39" spans="1:19">
      <c r="A39" t="s">
        <v>60</v>
      </c>
      <c r="B39" t="s">
        <v>65</v>
      </c>
      <c r="C39" s="1">
        <v>4406</v>
      </c>
      <c r="D39" s="1">
        <v>3586</v>
      </c>
      <c r="E39" s="1">
        <v>3478</v>
      </c>
      <c r="F39" s="1">
        <v>3220</v>
      </c>
      <c r="G39" s="1">
        <v>3314</v>
      </c>
      <c r="H39" s="1">
        <v>2985</v>
      </c>
      <c r="I39" s="1">
        <v>2465</v>
      </c>
      <c r="J39" s="1">
        <v>3181</v>
      </c>
      <c r="K39" s="1">
        <v>3241</v>
      </c>
      <c r="L39" s="1">
        <v>3044</v>
      </c>
      <c r="M39" s="1">
        <v>2379</v>
      </c>
      <c r="N39">
        <v>748</v>
      </c>
      <c r="O39">
        <f t="shared" si="0"/>
        <v>36047</v>
      </c>
      <c r="P39" t="s">
        <v>66</v>
      </c>
      <c r="Q39" t="s">
        <v>48</v>
      </c>
      <c r="R39">
        <v>-69</v>
      </c>
      <c r="S39">
        <v>203</v>
      </c>
    </row>
    <row r="40" spans="1:19">
      <c r="A40" t="s">
        <v>60</v>
      </c>
      <c r="B40" t="s">
        <v>67</v>
      </c>
      <c r="C40">
        <v>363</v>
      </c>
      <c r="D40">
        <v>481</v>
      </c>
      <c r="E40">
        <v>590</v>
      </c>
      <c r="F40">
        <v>867</v>
      </c>
      <c r="G40">
        <v>730</v>
      </c>
      <c r="H40">
        <v>572</v>
      </c>
      <c r="I40">
        <v>603</v>
      </c>
      <c r="J40">
        <v>707</v>
      </c>
      <c r="K40">
        <v>662</v>
      </c>
      <c r="L40">
        <v>659</v>
      </c>
      <c r="M40">
        <v>597</v>
      </c>
      <c r="N40">
        <v>464</v>
      </c>
      <c r="O40">
        <f t="shared" si="0"/>
        <v>7295</v>
      </c>
      <c r="P40" t="s">
        <v>9</v>
      </c>
      <c r="Q40" t="s">
        <v>10</v>
      </c>
      <c r="R40">
        <v>-22</v>
      </c>
      <c r="S40">
        <v>-5</v>
      </c>
    </row>
    <row r="41" spans="1:19">
      <c r="A41" t="s">
        <v>60</v>
      </c>
      <c r="B41" t="s">
        <v>134</v>
      </c>
      <c r="C41" s="1">
        <v>16773</v>
      </c>
      <c r="D41" s="1">
        <v>15837</v>
      </c>
      <c r="E41" s="1">
        <v>15894</v>
      </c>
      <c r="F41" s="1">
        <v>15825</v>
      </c>
      <c r="G41" s="1">
        <v>16061</v>
      </c>
      <c r="H41" s="1">
        <v>13421</v>
      </c>
      <c r="I41" s="1">
        <v>11647</v>
      </c>
      <c r="J41" s="1">
        <v>10627</v>
      </c>
      <c r="K41" s="1">
        <v>10853</v>
      </c>
      <c r="L41" s="1">
        <v>12698</v>
      </c>
      <c r="M41" s="1">
        <v>11779</v>
      </c>
      <c r="N41" s="1">
        <v>16573</v>
      </c>
      <c r="O41">
        <f t="shared" si="0"/>
        <v>167988</v>
      </c>
      <c r="P41" t="s">
        <v>44</v>
      </c>
      <c r="Q41" t="s">
        <v>10</v>
      </c>
      <c r="R41">
        <v>41</v>
      </c>
      <c r="S41">
        <v>18</v>
      </c>
    </row>
    <row r="42" spans="1:19">
      <c r="A42" t="s">
        <v>60</v>
      </c>
      <c r="B42" t="s">
        <v>68</v>
      </c>
      <c r="C42" s="1">
        <v>12019</v>
      </c>
      <c r="D42" s="1">
        <v>12147</v>
      </c>
      <c r="E42" s="1">
        <v>12019</v>
      </c>
      <c r="F42" s="1">
        <v>12060</v>
      </c>
      <c r="G42" s="1">
        <v>10960</v>
      </c>
      <c r="H42" s="1">
        <v>10771</v>
      </c>
      <c r="I42" s="1">
        <v>11916</v>
      </c>
      <c r="J42" s="1">
        <v>10985</v>
      </c>
      <c r="K42" s="1">
        <v>11908</v>
      </c>
      <c r="L42" s="1">
        <v>11653</v>
      </c>
      <c r="M42" s="1">
        <v>10589</v>
      </c>
      <c r="N42" s="1">
        <v>11678</v>
      </c>
      <c r="O42">
        <f t="shared" si="0"/>
        <v>138705</v>
      </c>
      <c r="P42" t="s">
        <v>51</v>
      </c>
      <c r="Q42" t="s">
        <v>29</v>
      </c>
      <c r="R42">
        <v>10</v>
      </c>
      <c r="S42">
        <v>16</v>
      </c>
    </row>
    <row r="43" spans="1:19">
      <c r="A43" t="s">
        <v>60</v>
      </c>
      <c r="B43" t="s">
        <v>69</v>
      </c>
      <c r="C43" s="1">
        <v>14632</v>
      </c>
      <c r="D43" s="1">
        <v>15519</v>
      </c>
      <c r="E43" s="1">
        <v>14888</v>
      </c>
      <c r="F43" s="1">
        <v>13544</v>
      </c>
      <c r="G43" s="1">
        <v>13893</v>
      </c>
      <c r="H43" s="1">
        <v>15902</v>
      </c>
      <c r="I43" s="1">
        <v>15701</v>
      </c>
      <c r="J43" s="1">
        <v>18580</v>
      </c>
      <c r="K43" s="1">
        <v>17441</v>
      </c>
      <c r="L43" s="1">
        <v>18785</v>
      </c>
      <c r="M43" s="1">
        <v>15150</v>
      </c>
      <c r="N43" s="1">
        <v>16056</v>
      </c>
      <c r="O43">
        <f t="shared" si="0"/>
        <v>190091</v>
      </c>
      <c r="P43" t="s">
        <v>51</v>
      </c>
      <c r="Q43" t="s">
        <v>29</v>
      </c>
      <c r="R43">
        <v>6</v>
      </c>
      <c r="S43">
        <v>24</v>
      </c>
    </row>
    <row r="44" spans="1:19">
      <c r="A44" t="s">
        <v>60</v>
      </c>
      <c r="B44" t="s">
        <v>70</v>
      </c>
      <c r="C44" s="1">
        <v>13643</v>
      </c>
      <c r="D44" s="1">
        <v>14168</v>
      </c>
      <c r="E44" s="1">
        <v>12531</v>
      </c>
      <c r="F44" s="1">
        <v>14286</v>
      </c>
      <c r="G44" s="1">
        <v>12681</v>
      </c>
      <c r="H44" s="1">
        <v>9688</v>
      </c>
      <c r="I44" s="1">
        <v>10925</v>
      </c>
      <c r="J44" s="1">
        <v>12387</v>
      </c>
      <c r="K44" s="1">
        <v>13874</v>
      </c>
      <c r="L44" s="1">
        <v>16419</v>
      </c>
      <c r="M44" s="1">
        <v>14882</v>
      </c>
      <c r="N44" s="1">
        <v>10752</v>
      </c>
      <c r="O44">
        <f t="shared" si="0"/>
        <v>156236</v>
      </c>
      <c r="P44" t="s">
        <v>44</v>
      </c>
      <c r="Q44" t="s">
        <v>47</v>
      </c>
      <c r="R44">
        <v>-28</v>
      </c>
      <c r="S44">
        <v>11</v>
      </c>
    </row>
    <row r="45" spans="1:19">
      <c r="A45" t="s">
        <v>60</v>
      </c>
      <c r="B45" t="s">
        <v>71</v>
      </c>
      <c r="C45" s="1">
        <v>13438</v>
      </c>
      <c r="D45" s="1">
        <v>11002</v>
      </c>
      <c r="E45" s="1">
        <v>11232</v>
      </c>
      <c r="F45" s="1">
        <v>7651</v>
      </c>
      <c r="G45" s="1">
        <v>9736</v>
      </c>
      <c r="H45" s="1">
        <v>9679</v>
      </c>
      <c r="I45" s="1">
        <v>9397</v>
      </c>
      <c r="J45" s="1">
        <v>9021</v>
      </c>
      <c r="K45" s="1">
        <v>10267</v>
      </c>
      <c r="L45" s="1">
        <v>14083</v>
      </c>
      <c r="M45" s="1">
        <v>10148</v>
      </c>
      <c r="N45" s="1">
        <v>7093</v>
      </c>
      <c r="O45">
        <f t="shared" si="0"/>
        <v>122747</v>
      </c>
      <c r="P45" t="s">
        <v>9</v>
      </c>
      <c r="Q45" t="s">
        <v>47</v>
      </c>
      <c r="R45">
        <v>-30</v>
      </c>
      <c r="S45">
        <v>2</v>
      </c>
    </row>
    <row r="46" spans="1:19">
      <c r="A46" t="s">
        <v>60</v>
      </c>
      <c r="B46" t="s">
        <v>72</v>
      </c>
      <c r="C46" s="1">
        <v>2598</v>
      </c>
      <c r="D46" t="s">
        <v>135</v>
      </c>
      <c r="E46" s="1">
        <v>2788</v>
      </c>
      <c r="F46" s="1">
        <v>1915</v>
      </c>
      <c r="G46" s="1">
        <v>2104</v>
      </c>
      <c r="H46" s="1">
        <v>2536</v>
      </c>
      <c r="I46" s="1">
        <v>2216</v>
      </c>
      <c r="J46" s="1">
        <v>2464</v>
      </c>
      <c r="K46" s="1">
        <v>2514</v>
      </c>
      <c r="L46" s="1">
        <v>2663</v>
      </c>
      <c r="M46" s="1">
        <v>2203</v>
      </c>
      <c r="N46">
        <v>749</v>
      </c>
      <c r="O46">
        <f t="shared" si="0"/>
        <v>24750</v>
      </c>
      <c r="P46" t="s">
        <v>17</v>
      </c>
      <c r="Q46" t="s">
        <v>48</v>
      </c>
      <c r="R46">
        <v>-66</v>
      </c>
      <c r="S46">
        <v>91</v>
      </c>
    </row>
    <row r="47" spans="1:19">
      <c r="A47" t="s">
        <v>60</v>
      </c>
      <c r="B47" t="s">
        <v>73</v>
      </c>
      <c r="C47">
        <v>496</v>
      </c>
      <c r="D47">
        <v>366</v>
      </c>
      <c r="E47">
        <v>348</v>
      </c>
      <c r="F47">
        <v>193</v>
      </c>
      <c r="G47">
        <v>193</v>
      </c>
      <c r="H47">
        <v>128</v>
      </c>
      <c r="I47">
        <v>251</v>
      </c>
      <c r="J47">
        <v>174</v>
      </c>
      <c r="K47">
        <v>312</v>
      </c>
      <c r="L47">
        <v>296</v>
      </c>
      <c r="M47">
        <v>434</v>
      </c>
      <c r="N47">
        <v>825</v>
      </c>
      <c r="O47">
        <f t="shared" si="0"/>
        <v>4016</v>
      </c>
      <c r="P47" t="s">
        <v>46</v>
      </c>
      <c r="Q47" t="s">
        <v>29</v>
      </c>
      <c r="R47">
        <v>90</v>
      </c>
      <c r="S47">
        <v>64</v>
      </c>
    </row>
    <row r="48" spans="1:19">
      <c r="A48" t="s">
        <v>60</v>
      </c>
      <c r="B48" t="s">
        <v>74</v>
      </c>
      <c r="C48">
        <v>163</v>
      </c>
      <c r="D48">
        <v>322</v>
      </c>
      <c r="E48">
        <v>318</v>
      </c>
      <c r="F48">
        <v>257</v>
      </c>
      <c r="G48">
        <v>274</v>
      </c>
      <c r="H48">
        <v>481</v>
      </c>
      <c r="I48" s="1">
        <v>2429</v>
      </c>
      <c r="J48">
        <v>592</v>
      </c>
      <c r="K48">
        <v>599</v>
      </c>
      <c r="L48" s="1">
        <v>1211</v>
      </c>
      <c r="M48">
        <v>988</v>
      </c>
      <c r="N48" s="1">
        <v>1100</v>
      </c>
      <c r="O48">
        <f t="shared" si="0"/>
        <v>8734</v>
      </c>
      <c r="P48" t="s">
        <v>51</v>
      </c>
      <c r="Q48" t="s">
        <v>47</v>
      </c>
      <c r="R48">
        <v>11</v>
      </c>
      <c r="S48">
        <v>51</v>
      </c>
    </row>
    <row r="49" spans="1:19">
      <c r="A49" t="s">
        <v>60</v>
      </c>
      <c r="B49" t="s">
        <v>75</v>
      </c>
      <c r="C49" s="1">
        <v>3454</v>
      </c>
      <c r="D49" s="1">
        <v>3059</v>
      </c>
      <c r="E49" s="1">
        <v>2497</v>
      </c>
      <c r="F49" s="1">
        <v>2476</v>
      </c>
      <c r="G49" s="1">
        <v>2227</v>
      </c>
      <c r="H49" s="1">
        <v>1620</v>
      </c>
      <c r="I49" s="1">
        <v>2607</v>
      </c>
      <c r="J49" s="1">
        <v>2102</v>
      </c>
      <c r="K49" s="1">
        <v>1708</v>
      </c>
      <c r="L49" s="1">
        <v>2139</v>
      </c>
      <c r="M49" s="1">
        <v>2283</v>
      </c>
      <c r="N49">
        <v>8</v>
      </c>
      <c r="O49">
        <f t="shared" si="0"/>
        <v>26180</v>
      </c>
      <c r="P49" t="s">
        <v>62</v>
      </c>
      <c r="Q49" t="s">
        <v>48</v>
      </c>
      <c r="R49">
        <v>-100</v>
      </c>
      <c r="S49">
        <v>-87</v>
      </c>
    </row>
    <row r="50" spans="1:19">
      <c r="A50" t="s">
        <v>60</v>
      </c>
      <c r="B50" t="s">
        <v>76</v>
      </c>
      <c r="C50" s="1">
        <v>15370</v>
      </c>
      <c r="D50" s="1">
        <v>13165</v>
      </c>
      <c r="E50" s="1">
        <v>15728</v>
      </c>
      <c r="F50" s="1">
        <v>4094</v>
      </c>
      <c r="G50" s="1">
        <v>19393</v>
      </c>
      <c r="H50" s="1">
        <v>16422</v>
      </c>
      <c r="I50" s="1">
        <v>16854</v>
      </c>
      <c r="J50" s="1">
        <v>12844</v>
      </c>
      <c r="K50" s="1">
        <v>16241</v>
      </c>
      <c r="L50" s="1">
        <v>17539</v>
      </c>
      <c r="M50" s="1">
        <v>14737</v>
      </c>
      <c r="N50" s="1">
        <v>10421</v>
      </c>
      <c r="O50">
        <f t="shared" si="0"/>
        <v>172808</v>
      </c>
      <c r="P50" t="s">
        <v>17</v>
      </c>
      <c r="Q50" t="s">
        <v>48</v>
      </c>
      <c r="R50">
        <v>-29</v>
      </c>
      <c r="S50">
        <v>-12</v>
      </c>
    </row>
    <row r="51" spans="1:19">
      <c r="A51" t="s">
        <v>60</v>
      </c>
      <c r="B51" t="s">
        <v>77</v>
      </c>
      <c r="C51" s="1">
        <v>17756</v>
      </c>
      <c r="D51" s="1">
        <v>19412</v>
      </c>
      <c r="E51" s="1">
        <v>16368</v>
      </c>
      <c r="F51" s="1">
        <v>17850</v>
      </c>
      <c r="G51" s="1">
        <v>14492</v>
      </c>
      <c r="H51" s="1">
        <v>13790</v>
      </c>
      <c r="I51" s="1">
        <v>16191</v>
      </c>
      <c r="J51" s="1">
        <v>16450</v>
      </c>
      <c r="K51" s="1">
        <v>13339</v>
      </c>
      <c r="L51" s="1">
        <v>13922</v>
      </c>
      <c r="M51" s="1">
        <v>13982</v>
      </c>
      <c r="N51" s="1">
        <v>17303</v>
      </c>
      <c r="O51">
        <f t="shared" si="0"/>
        <v>190855</v>
      </c>
      <c r="P51" t="s">
        <v>66</v>
      </c>
      <c r="Q51" t="s">
        <v>48</v>
      </c>
      <c r="R51">
        <v>24</v>
      </c>
      <c r="S51">
        <v>102</v>
      </c>
    </row>
    <row r="52" spans="1:19">
      <c r="A52" t="s">
        <v>60</v>
      </c>
      <c r="B52" t="s">
        <v>78</v>
      </c>
      <c r="C52" s="1">
        <v>4363</v>
      </c>
      <c r="D52" s="1">
        <v>4093</v>
      </c>
      <c r="E52" s="1">
        <v>4505</v>
      </c>
      <c r="F52" s="1">
        <v>3509</v>
      </c>
      <c r="G52" s="1">
        <v>3241</v>
      </c>
      <c r="H52" s="1">
        <v>3323</v>
      </c>
      <c r="I52" s="1">
        <v>2923</v>
      </c>
      <c r="J52" s="1">
        <v>2740</v>
      </c>
      <c r="K52" s="1">
        <v>3734</v>
      </c>
      <c r="L52" s="1">
        <v>3285</v>
      </c>
      <c r="M52" s="1">
        <v>2483</v>
      </c>
      <c r="N52" s="1">
        <v>2487</v>
      </c>
      <c r="O52">
        <f t="shared" si="0"/>
        <v>40686</v>
      </c>
      <c r="P52" t="s">
        <v>51</v>
      </c>
      <c r="Q52" t="s">
        <v>29</v>
      </c>
      <c r="R52">
        <v>0</v>
      </c>
      <c r="S52">
        <v>12</v>
      </c>
    </row>
    <row r="53" spans="1:19">
      <c r="A53" t="s">
        <v>79</v>
      </c>
      <c r="B53" t="s">
        <v>80</v>
      </c>
      <c r="C53">
        <v>966</v>
      </c>
      <c r="D53" s="1">
        <v>1036</v>
      </c>
      <c r="E53" s="1">
        <v>1274</v>
      </c>
      <c r="F53" s="1">
        <v>1019</v>
      </c>
      <c r="G53">
        <v>991</v>
      </c>
      <c r="H53">
        <v>938</v>
      </c>
      <c r="I53">
        <v>929</v>
      </c>
      <c r="J53">
        <v>937</v>
      </c>
      <c r="K53">
        <v>760</v>
      </c>
      <c r="L53">
        <v>767</v>
      </c>
      <c r="M53">
        <v>548</v>
      </c>
      <c r="N53">
        <v>700</v>
      </c>
      <c r="O53">
        <f t="shared" si="0"/>
        <v>10865</v>
      </c>
      <c r="P53" t="s">
        <v>9</v>
      </c>
      <c r="Q53" t="s">
        <v>47</v>
      </c>
      <c r="R53">
        <v>28</v>
      </c>
      <c r="S53">
        <v>-15</v>
      </c>
    </row>
    <row r="54" spans="1:19">
      <c r="A54" t="s">
        <v>79</v>
      </c>
      <c r="B54" t="s">
        <v>81</v>
      </c>
      <c r="C54">
        <v>505</v>
      </c>
      <c r="D54">
        <v>920</v>
      </c>
      <c r="E54">
        <v>875</v>
      </c>
      <c r="F54">
        <v>993</v>
      </c>
      <c r="G54" s="1">
        <v>1200</v>
      </c>
      <c r="H54" s="1">
        <v>1300</v>
      </c>
      <c r="I54" s="1">
        <v>1200</v>
      </c>
      <c r="J54" s="1">
        <v>1100</v>
      </c>
      <c r="K54" s="1">
        <v>1268</v>
      </c>
      <c r="L54" s="1">
        <v>1151</v>
      </c>
      <c r="M54">
        <v>600</v>
      </c>
      <c r="N54">
        <v>700</v>
      </c>
      <c r="O54">
        <f t="shared" si="0"/>
        <v>11812</v>
      </c>
      <c r="P54" t="s">
        <v>66</v>
      </c>
      <c r="Q54" t="s">
        <v>48</v>
      </c>
      <c r="R54">
        <v>17</v>
      </c>
      <c r="S54">
        <v>-12</v>
      </c>
    </row>
    <row r="55" spans="1:19">
      <c r="A55" t="s">
        <v>79</v>
      </c>
      <c r="B55" t="s">
        <v>82</v>
      </c>
      <c r="C55">
        <v>139</v>
      </c>
      <c r="D55">
        <v>168</v>
      </c>
      <c r="E55">
        <v>131</v>
      </c>
      <c r="F55">
        <v>124</v>
      </c>
      <c r="G55">
        <v>135</v>
      </c>
      <c r="H55">
        <v>132</v>
      </c>
      <c r="I55">
        <v>191</v>
      </c>
      <c r="J55">
        <v>236</v>
      </c>
      <c r="K55">
        <v>200</v>
      </c>
      <c r="L55">
        <v>176</v>
      </c>
      <c r="M55">
        <v>138</v>
      </c>
      <c r="N55">
        <v>100</v>
      </c>
      <c r="O55">
        <f t="shared" si="0"/>
        <v>1870</v>
      </c>
      <c r="P55" t="s">
        <v>45</v>
      </c>
      <c r="Q55" t="s">
        <v>47</v>
      </c>
      <c r="R55">
        <v>-28</v>
      </c>
      <c r="S55">
        <v>-29</v>
      </c>
    </row>
    <row r="56" spans="1:19">
      <c r="A56" t="s">
        <v>79</v>
      </c>
      <c r="B56" t="s">
        <v>83</v>
      </c>
      <c r="C56" s="1">
        <v>1817</v>
      </c>
      <c r="D56" s="1">
        <v>1826</v>
      </c>
      <c r="E56" s="1">
        <v>1887</v>
      </c>
      <c r="F56" s="1">
        <v>1813</v>
      </c>
      <c r="G56" s="1">
        <v>1906</v>
      </c>
      <c r="H56" s="1">
        <v>1713</v>
      </c>
      <c r="I56" s="1">
        <v>1780</v>
      </c>
      <c r="J56" s="1">
        <v>1814</v>
      </c>
      <c r="K56" s="1">
        <v>1380</v>
      </c>
      <c r="L56" s="1">
        <v>1224</v>
      </c>
      <c r="M56" s="1">
        <v>1106</v>
      </c>
      <c r="N56" s="1">
        <v>1373</v>
      </c>
      <c r="O56">
        <f t="shared" si="0"/>
        <v>19639</v>
      </c>
      <c r="P56" t="s">
        <v>46</v>
      </c>
      <c r="Q56" t="s">
        <v>47</v>
      </c>
      <c r="R56">
        <v>24</v>
      </c>
      <c r="S56">
        <v>-37</v>
      </c>
    </row>
    <row r="57" spans="1:19">
      <c r="A57" t="s">
        <v>79</v>
      </c>
      <c r="B57" t="s">
        <v>84</v>
      </c>
      <c r="C57">
        <v>0</v>
      </c>
      <c r="D57">
        <v>0</v>
      </c>
      <c r="E57">
        <v>0</v>
      </c>
      <c r="F57">
        <v>0</v>
      </c>
      <c r="G57">
        <v>0</v>
      </c>
      <c r="H57">
        <v>0</v>
      </c>
      <c r="I57">
        <v>0</v>
      </c>
      <c r="J57">
        <v>0</v>
      </c>
      <c r="K57">
        <v>0</v>
      </c>
      <c r="L57" s="1">
        <v>3116</v>
      </c>
      <c r="M57" s="1">
        <v>3144</v>
      </c>
      <c r="N57" s="1">
        <v>3785</v>
      </c>
      <c r="O57">
        <f t="shared" si="0"/>
        <v>10045</v>
      </c>
      <c r="P57" t="s">
        <v>9</v>
      </c>
      <c r="Q57" t="s">
        <v>29</v>
      </c>
      <c r="R57">
        <v>20</v>
      </c>
      <c r="S57">
        <v>0</v>
      </c>
    </row>
    <row r="58" spans="1:19">
      <c r="A58" t="s">
        <v>79</v>
      </c>
      <c r="B58" t="s">
        <v>85</v>
      </c>
      <c r="C58">
        <v>398</v>
      </c>
      <c r="D58">
        <v>582</v>
      </c>
      <c r="E58">
        <v>481</v>
      </c>
      <c r="F58">
        <v>536</v>
      </c>
      <c r="G58">
        <v>537</v>
      </c>
      <c r="H58">
        <v>561</v>
      </c>
      <c r="I58">
        <v>472</v>
      </c>
      <c r="J58">
        <v>484</v>
      </c>
      <c r="K58">
        <v>980</v>
      </c>
      <c r="L58">
        <v>611</v>
      </c>
      <c r="M58">
        <v>483</v>
      </c>
      <c r="N58">
        <v>858</v>
      </c>
      <c r="O58">
        <f t="shared" si="0"/>
        <v>6983</v>
      </c>
      <c r="P58" t="s">
        <v>86</v>
      </c>
      <c r="Q58" t="s">
        <v>47</v>
      </c>
      <c r="R58">
        <v>78</v>
      </c>
      <c r="S58">
        <v>85</v>
      </c>
    </row>
    <row r="59" spans="1:19">
      <c r="A59" t="s">
        <v>87</v>
      </c>
      <c r="B59" t="s">
        <v>88</v>
      </c>
      <c r="C59" s="1">
        <v>2863</v>
      </c>
      <c r="D59" s="1">
        <v>2755</v>
      </c>
      <c r="E59" s="1">
        <v>2701</v>
      </c>
      <c r="F59" s="1">
        <v>2404</v>
      </c>
      <c r="G59" s="1">
        <v>2211</v>
      </c>
      <c r="H59" s="1">
        <v>2107</v>
      </c>
      <c r="I59" s="1">
        <v>2011</v>
      </c>
      <c r="J59" s="1">
        <v>2257</v>
      </c>
      <c r="K59" s="1">
        <v>2100</v>
      </c>
      <c r="L59" s="1">
        <v>3119</v>
      </c>
      <c r="M59" s="1">
        <v>2342</v>
      </c>
      <c r="N59" s="1">
        <v>2117</v>
      </c>
      <c r="O59">
        <f t="shared" si="0"/>
        <v>28987</v>
      </c>
      <c r="P59" t="s">
        <v>44</v>
      </c>
      <c r="Q59" t="s">
        <v>47</v>
      </c>
      <c r="R59">
        <v>-10</v>
      </c>
      <c r="S59">
        <v>-2</v>
      </c>
    </row>
    <row r="60" spans="1:19">
      <c r="A60" t="s">
        <v>87</v>
      </c>
      <c r="B60" t="s">
        <v>89</v>
      </c>
      <c r="C60">
        <v>0</v>
      </c>
      <c r="D60">
        <v>0</v>
      </c>
      <c r="E60">
        <v>0</v>
      </c>
      <c r="F60">
        <v>0</v>
      </c>
      <c r="G60">
        <v>0</v>
      </c>
      <c r="H60">
        <v>0</v>
      </c>
      <c r="I60">
        <v>0</v>
      </c>
      <c r="J60">
        <v>6</v>
      </c>
      <c r="K60">
        <v>13</v>
      </c>
      <c r="L60">
        <v>2</v>
      </c>
      <c r="M60" s="1">
        <v>0</v>
      </c>
      <c r="N60">
        <v>1</v>
      </c>
      <c r="O60">
        <f t="shared" si="0"/>
        <v>22</v>
      </c>
      <c r="P60" t="s">
        <v>45</v>
      </c>
      <c r="Q60" t="s">
        <v>47</v>
      </c>
      <c r="R60">
        <v>0</v>
      </c>
      <c r="S60">
        <v>0</v>
      </c>
    </row>
    <row r="61" spans="1:19">
      <c r="A61" t="s">
        <v>90</v>
      </c>
      <c r="B61" t="s">
        <v>91</v>
      </c>
      <c r="C61">
        <v>750</v>
      </c>
      <c r="D61" s="1">
        <v>1047</v>
      </c>
      <c r="E61" s="1">
        <v>1050</v>
      </c>
      <c r="F61" s="1">
        <v>1059</v>
      </c>
      <c r="G61">
        <v>850</v>
      </c>
      <c r="H61" s="1">
        <v>1150</v>
      </c>
      <c r="I61">
        <v>810</v>
      </c>
      <c r="J61">
        <v>870</v>
      </c>
      <c r="K61">
        <v>988</v>
      </c>
      <c r="L61" s="1">
        <v>1053</v>
      </c>
      <c r="M61">
        <v>779</v>
      </c>
      <c r="N61">
        <v>594</v>
      </c>
      <c r="O61">
        <f t="shared" si="0"/>
        <v>11000</v>
      </c>
      <c r="P61" t="s">
        <v>44</v>
      </c>
      <c r="Q61" t="s">
        <v>47</v>
      </c>
      <c r="R61">
        <v>-24</v>
      </c>
      <c r="S61">
        <v>-31</v>
      </c>
    </row>
    <row r="62" spans="1:19">
      <c r="A62" t="s">
        <v>90</v>
      </c>
      <c r="B62" t="s">
        <v>92</v>
      </c>
      <c r="C62">
        <v>856</v>
      </c>
      <c r="D62">
        <v>828</v>
      </c>
      <c r="E62">
        <v>928</v>
      </c>
      <c r="F62">
        <v>977</v>
      </c>
      <c r="G62">
        <v>743</v>
      </c>
      <c r="H62">
        <v>603</v>
      </c>
      <c r="I62">
        <v>565</v>
      </c>
      <c r="J62">
        <v>634</v>
      </c>
      <c r="K62">
        <v>691</v>
      </c>
      <c r="L62">
        <v>706</v>
      </c>
      <c r="M62">
        <v>546</v>
      </c>
      <c r="N62">
        <v>628</v>
      </c>
      <c r="O62">
        <f t="shared" si="0"/>
        <v>8705</v>
      </c>
      <c r="P62" t="s">
        <v>62</v>
      </c>
      <c r="Q62" t="s">
        <v>48</v>
      </c>
      <c r="R62">
        <v>15</v>
      </c>
      <c r="S62">
        <v>37</v>
      </c>
    </row>
    <row r="63" spans="1:19">
      <c r="A63" t="s">
        <v>90</v>
      </c>
      <c r="B63" t="s">
        <v>93</v>
      </c>
      <c r="C63" s="1">
        <v>2220</v>
      </c>
      <c r="D63" s="1">
        <v>2205</v>
      </c>
      <c r="E63" s="1">
        <v>2247</v>
      </c>
      <c r="F63" s="1">
        <v>1671</v>
      </c>
      <c r="G63" s="1">
        <v>2116</v>
      </c>
      <c r="H63" s="1">
        <v>1800</v>
      </c>
      <c r="I63" s="1">
        <v>1457</v>
      </c>
      <c r="J63" s="1">
        <v>1514</v>
      </c>
      <c r="K63" s="1">
        <v>1538</v>
      </c>
      <c r="L63" s="1">
        <v>2111</v>
      </c>
      <c r="M63" s="1">
        <v>1486</v>
      </c>
      <c r="N63" s="1">
        <v>1659</v>
      </c>
      <c r="O63">
        <f t="shared" si="0"/>
        <v>22024</v>
      </c>
      <c r="P63" t="s">
        <v>51</v>
      </c>
      <c r="Q63" t="s">
        <v>29</v>
      </c>
      <c r="R63">
        <v>12</v>
      </c>
      <c r="S63">
        <v>149</v>
      </c>
    </row>
    <row r="64" spans="1:19">
      <c r="A64" t="s">
        <v>94</v>
      </c>
      <c r="B64" t="s">
        <v>95</v>
      </c>
      <c r="C64">
        <v>53</v>
      </c>
      <c r="D64">
        <v>89</v>
      </c>
      <c r="E64">
        <v>136</v>
      </c>
      <c r="F64">
        <v>154</v>
      </c>
      <c r="G64">
        <v>185</v>
      </c>
      <c r="H64">
        <v>137</v>
      </c>
      <c r="I64">
        <v>240</v>
      </c>
      <c r="J64">
        <v>145</v>
      </c>
      <c r="K64">
        <v>140</v>
      </c>
      <c r="L64">
        <v>209</v>
      </c>
      <c r="M64">
        <v>225</v>
      </c>
      <c r="N64">
        <v>194</v>
      </c>
      <c r="O64">
        <f t="shared" si="0"/>
        <v>1907</v>
      </c>
      <c r="P64" t="s">
        <v>45</v>
      </c>
      <c r="Q64" t="s">
        <v>47</v>
      </c>
      <c r="R64">
        <v>-14</v>
      </c>
      <c r="S64">
        <v>-14</v>
      </c>
    </row>
    <row r="65" spans="1:19">
      <c r="A65" t="s">
        <v>94</v>
      </c>
      <c r="B65" t="s">
        <v>96</v>
      </c>
      <c r="C65" s="1">
        <v>1082</v>
      </c>
      <c r="D65" s="1">
        <v>1137</v>
      </c>
      <c r="E65" s="1">
        <v>1293</v>
      </c>
      <c r="F65" s="1">
        <v>1159</v>
      </c>
      <c r="G65" s="1">
        <v>1157</v>
      </c>
      <c r="H65" s="1">
        <v>1198</v>
      </c>
      <c r="I65" s="1">
        <v>1070</v>
      </c>
      <c r="J65" s="1">
        <v>1502</v>
      </c>
      <c r="K65" s="1">
        <v>1767</v>
      </c>
      <c r="L65" s="1">
        <v>2213</v>
      </c>
      <c r="M65" s="1">
        <v>1524</v>
      </c>
      <c r="N65" s="1">
        <v>2465</v>
      </c>
      <c r="O65">
        <f t="shared" si="0"/>
        <v>17567</v>
      </c>
      <c r="P65" t="s">
        <v>9</v>
      </c>
      <c r="Q65" t="s">
        <v>47</v>
      </c>
      <c r="R65">
        <v>62</v>
      </c>
      <c r="S65">
        <v>-1</v>
      </c>
    </row>
    <row r="66" spans="1:19">
      <c r="A66" t="s">
        <v>94</v>
      </c>
      <c r="B66" t="s">
        <v>97</v>
      </c>
      <c r="C66" s="1">
        <v>1242</v>
      </c>
      <c r="D66" s="1">
        <v>1028</v>
      </c>
      <c r="E66" s="1">
        <v>1358</v>
      </c>
      <c r="F66" s="1">
        <v>1253</v>
      </c>
      <c r="G66" s="1">
        <v>1538</v>
      </c>
      <c r="H66" s="1">
        <v>1230</v>
      </c>
      <c r="I66">
        <v>793</v>
      </c>
      <c r="J66" s="1">
        <v>1122</v>
      </c>
      <c r="K66" s="1">
        <v>1391</v>
      </c>
      <c r="L66" s="1">
        <v>1637</v>
      </c>
      <c r="M66" s="1">
        <v>1131</v>
      </c>
      <c r="N66" s="1">
        <v>1894</v>
      </c>
      <c r="O66">
        <f t="shared" si="0"/>
        <v>15617</v>
      </c>
      <c r="P66" t="s">
        <v>9</v>
      </c>
      <c r="Q66" t="s">
        <v>10</v>
      </c>
      <c r="R66">
        <v>67</v>
      </c>
      <c r="S66">
        <v>-3</v>
      </c>
    </row>
    <row r="67" spans="1:19">
      <c r="A67" t="s">
        <v>94</v>
      </c>
      <c r="B67" t="s">
        <v>98</v>
      </c>
      <c r="C67" s="1">
        <v>0</v>
      </c>
      <c r="D67" s="1">
        <v>0</v>
      </c>
      <c r="E67">
        <v>15</v>
      </c>
      <c r="F67">
        <v>13</v>
      </c>
      <c r="G67">
        <v>4</v>
      </c>
      <c r="H67">
        <v>1</v>
      </c>
      <c r="I67" s="1">
        <v>0</v>
      </c>
      <c r="J67">
        <v>3</v>
      </c>
      <c r="K67">
        <v>3</v>
      </c>
      <c r="L67">
        <v>20</v>
      </c>
      <c r="M67">
        <v>6</v>
      </c>
      <c r="N67" s="1">
        <v>1</v>
      </c>
      <c r="O67">
        <f t="shared" ref="O67:O88" si="1">SUM(C67:N67)</f>
        <v>66</v>
      </c>
      <c r="P67" t="s">
        <v>45</v>
      </c>
      <c r="Q67" t="s">
        <v>10</v>
      </c>
      <c r="R67">
        <v>-83</v>
      </c>
      <c r="S67">
        <v>0</v>
      </c>
    </row>
    <row r="68" spans="1:19">
      <c r="A68" t="s">
        <v>99</v>
      </c>
      <c r="B68" t="s">
        <v>100</v>
      </c>
      <c r="C68" s="1">
        <v>4935</v>
      </c>
      <c r="D68" s="1">
        <v>4568</v>
      </c>
      <c r="E68" s="1">
        <v>5985</v>
      </c>
      <c r="F68" s="1">
        <v>5148</v>
      </c>
      <c r="G68" s="1">
        <v>4983</v>
      </c>
      <c r="H68" s="1">
        <v>3937</v>
      </c>
      <c r="I68" s="1">
        <v>3444</v>
      </c>
      <c r="J68" s="1">
        <v>3031</v>
      </c>
      <c r="K68" s="1">
        <v>2758</v>
      </c>
      <c r="L68" s="1">
        <v>2642</v>
      </c>
      <c r="M68" s="1">
        <v>2083</v>
      </c>
      <c r="N68" s="1">
        <v>1866</v>
      </c>
      <c r="O68">
        <f t="shared" si="1"/>
        <v>45380</v>
      </c>
      <c r="P68" t="s">
        <v>17</v>
      </c>
      <c r="Q68" t="s">
        <v>48</v>
      </c>
      <c r="R68">
        <v>-10</v>
      </c>
      <c r="S68">
        <v>-54</v>
      </c>
    </row>
    <row r="69" spans="1:19">
      <c r="A69" t="s">
        <v>99</v>
      </c>
      <c r="B69" t="s">
        <v>101</v>
      </c>
      <c r="C69" s="1">
        <v>0</v>
      </c>
      <c r="D69" s="1">
        <v>0</v>
      </c>
      <c r="E69" s="1">
        <v>0</v>
      </c>
      <c r="F69" s="1">
        <v>0</v>
      </c>
      <c r="G69" s="1">
        <v>0</v>
      </c>
      <c r="H69" s="1">
        <v>0</v>
      </c>
      <c r="I69" s="1">
        <v>0</v>
      </c>
      <c r="J69" s="1">
        <v>3455</v>
      </c>
      <c r="K69" s="1">
        <v>4763</v>
      </c>
      <c r="L69" s="1">
        <v>5351</v>
      </c>
      <c r="M69" s="1">
        <v>5101</v>
      </c>
      <c r="N69" s="1">
        <v>4994</v>
      </c>
      <c r="O69">
        <f t="shared" si="1"/>
        <v>23664</v>
      </c>
      <c r="P69" t="s">
        <v>9</v>
      </c>
      <c r="Q69" t="s">
        <v>47</v>
      </c>
      <c r="R69">
        <v>-2</v>
      </c>
      <c r="S69">
        <v>0</v>
      </c>
    </row>
    <row r="70" spans="1:19">
      <c r="A70" t="s">
        <v>99</v>
      </c>
      <c r="B70" t="s">
        <v>102</v>
      </c>
      <c r="C70" s="1">
        <v>2626</v>
      </c>
      <c r="D70" s="1">
        <v>2562</v>
      </c>
      <c r="E70" s="1">
        <v>2054</v>
      </c>
      <c r="F70" s="1">
        <v>1746</v>
      </c>
      <c r="G70" s="1">
        <v>1625</v>
      </c>
      <c r="H70" s="1">
        <v>1347</v>
      </c>
      <c r="I70" s="1">
        <v>1991</v>
      </c>
      <c r="J70" s="1">
        <v>1892</v>
      </c>
      <c r="K70" s="1">
        <v>1600</v>
      </c>
      <c r="L70" s="1">
        <v>1947</v>
      </c>
      <c r="M70" s="1">
        <v>1374</v>
      </c>
      <c r="N70" s="1">
        <v>1307</v>
      </c>
      <c r="O70">
        <f t="shared" si="1"/>
        <v>22071</v>
      </c>
      <c r="P70" t="s">
        <v>46</v>
      </c>
      <c r="Q70" t="s">
        <v>47</v>
      </c>
      <c r="R70">
        <v>-5</v>
      </c>
      <c r="S70">
        <v>-7</v>
      </c>
    </row>
    <row r="71" spans="1:19">
      <c r="A71" t="s">
        <v>99</v>
      </c>
      <c r="B71" t="s">
        <v>103</v>
      </c>
      <c r="C71" s="1">
        <v>17182</v>
      </c>
      <c r="D71" s="1">
        <v>14395</v>
      </c>
      <c r="E71" s="1">
        <v>14058</v>
      </c>
      <c r="F71" s="1">
        <v>11168</v>
      </c>
      <c r="G71" s="1">
        <v>11457</v>
      </c>
      <c r="H71" s="1">
        <v>12066</v>
      </c>
      <c r="I71" s="1">
        <v>13902</v>
      </c>
      <c r="J71" s="1">
        <v>12289</v>
      </c>
      <c r="K71" s="1">
        <v>11470</v>
      </c>
      <c r="L71" s="1">
        <v>14759</v>
      </c>
      <c r="M71" s="1">
        <v>15329</v>
      </c>
      <c r="N71" s="1">
        <v>13536</v>
      </c>
      <c r="O71">
        <f t="shared" si="1"/>
        <v>161611</v>
      </c>
      <c r="P71" t="s">
        <v>44</v>
      </c>
      <c r="Q71" t="s">
        <v>47</v>
      </c>
      <c r="R71">
        <v>-12</v>
      </c>
      <c r="S71">
        <v>-11</v>
      </c>
    </row>
    <row r="72" spans="1:19">
      <c r="A72" t="s">
        <v>99</v>
      </c>
      <c r="B72" t="s">
        <v>104</v>
      </c>
      <c r="C72" s="1">
        <v>17978</v>
      </c>
      <c r="D72" s="1">
        <v>18438</v>
      </c>
      <c r="E72" s="1">
        <v>17547</v>
      </c>
      <c r="F72" s="1">
        <v>19158</v>
      </c>
      <c r="G72" s="1">
        <v>18949</v>
      </c>
      <c r="H72" s="1">
        <v>18238</v>
      </c>
      <c r="I72" s="1">
        <v>16121</v>
      </c>
      <c r="J72" s="1">
        <v>15643</v>
      </c>
      <c r="K72" s="1">
        <v>13711</v>
      </c>
      <c r="L72" s="1">
        <v>15740</v>
      </c>
      <c r="M72" s="1">
        <v>15435</v>
      </c>
      <c r="N72" s="1">
        <v>15073</v>
      </c>
      <c r="O72">
        <f t="shared" si="1"/>
        <v>202031</v>
      </c>
      <c r="P72" t="s">
        <v>44</v>
      </c>
      <c r="Q72" t="s">
        <v>47</v>
      </c>
      <c r="R72">
        <v>-2</v>
      </c>
      <c r="S72">
        <v>9</v>
      </c>
    </row>
    <row r="73" spans="1:19">
      <c r="A73" t="s">
        <v>99</v>
      </c>
      <c r="B73" t="s">
        <v>105</v>
      </c>
      <c r="C73" s="1">
        <v>2893</v>
      </c>
      <c r="D73" s="1">
        <v>2648</v>
      </c>
      <c r="E73" s="1">
        <v>2063</v>
      </c>
      <c r="F73" s="1">
        <v>1716</v>
      </c>
      <c r="G73" s="1">
        <v>1661</v>
      </c>
      <c r="H73" s="1">
        <v>1394</v>
      </c>
      <c r="I73" s="1">
        <v>2109</v>
      </c>
      <c r="J73" s="1">
        <v>1951</v>
      </c>
      <c r="K73" s="1">
        <v>1644</v>
      </c>
      <c r="L73" s="1">
        <v>2086</v>
      </c>
      <c r="M73" s="1">
        <v>1563</v>
      </c>
      <c r="N73" s="1">
        <v>1385</v>
      </c>
      <c r="O73">
        <f t="shared" si="1"/>
        <v>23113</v>
      </c>
      <c r="P73" t="s">
        <v>46</v>
      </c>
      <c r="Q73" t="s">
        <v>47</v>
      </c>
      <c r="R73">
        <v>-11</v>
      </c>
      <c r="S73">
        <v>-34</v>
      </c>
    </row>
    <row r="74" spans="1:19">
      <c r="A74" t="s">
        <v>99</v>
      </c>
      <c r="B74" t="s">
        <v>106</v>
      </c>
      <c r="C74" s="1">
        <v>6482</v>
      </c>
      <c r="D74" s="1">
        <v>6947</v>
      </c>
      <c r="E74" s="1">
        <v>6381</v>
      </c>
      <c r="F74" s="1">
        <v>6796</v>
      </c>
      <c r="G74" s="1">
        <v>5927</v>
      </c>
      <c r="H74" s="1">
        <v>5174</v>
      </c>
      <c r="I74" s="1">
        <v>5665</v>
      </c>
      <c r="J74" s="1">
        <v>4733</v>
      </c>
      <c r="K74" s="1">
        <v>4225</v>
      </c>
      <c r="L74" s="1">
        <v>4682</v>
      </c>
      <c r="M74" s="1">
        <v>5319</v>
      </c>
      <c r="N74" s="1">
        <v>5006</v>
      </c>
      <c r="O74">
        <f t="shared" si="1"/>
        <v>67337</v>
      </c>
      <c r="P74" t="s">
        <v>66</v>
      </c>
      <c r="Q74" t="s">
        <v>48</v>
      </c>
      <c r="R74">
        <v>-6</v>
      </c>
      <c r="S74">
        <v>3</v>
      </c>
    </row>
    <row r="75" spans="1:19">
      <c r="A75" t="s">
        <v>99</v>
      </c>
      <c r="B75" t="s">
        <v>107</v>
      </c>
      <c r="C75" s="1">
        <v>1539</v>
      </c>
      <c r="D75" s="1">
        <v>1712</v>
      </c>
      <c r="E75" s="1">
        <v>2017</v>
      </c>
      <c r="F75" s="1">
        <v>2153</v>
      </c>
      <c r="G75" s="1">
        <v>2098</v>
      </c>
      <c r="I75" s="1">
        <v>1495</v>
      </c>
      <c r="J75" s="1">
        <v>1148</v>
      </c>
      <c r="K75" s="1">
        <v>894</v>
      </c>
      <c r="L75" s="1">
        <v>926</v>
      </c>
      <c r="M75" s="1">
        <v>859</v>
      </c>
      <c r="N75" s="1">
        <v>1054</v>
      </c>
      <c r="O75">
        <f t="shared" si="1"/>
        <v>15895</v>
      </c>
      <c r="P75" t="s">
        <v>44</v>
      </c>
      <c r="Q75" t="s">
        <v>10</v>
      </c>
      <c r="R75">
        <v>23</v>
      </c>
      <c r="S75">
        <v>-46</v>
      </c>
    </row>
    <row r="76" spans="1:19">
      <c r="A76" t="s">
        <v>108</v>
      </c>
      <c r="B76" t="s">
        <v>109</v>
      </c>
      <c r="C76">
        <v>312</v>
      </c>
      <c r="D76">
        <v>210</v>
      </c>
      <c r="E76">
        <v>232</v>
      </c>
      <c r="F76">
        <v>179</v>
      </c>
      <c r="G76">
        <v>122</v>
      </c>
      <c r="H76">
        <v>143</v>
      </c>
      <c r="I76">
        <v>126</v>
      </c>
      <c r="J76">
        <v>154</v>
      </c>
      <c r="K76">
        <v>127</v>
      </c>
      <c r="L76">
        <v>176</v>
      </c>
      <c r="M76">
        <v>130</v>
      </c>
      <c r="N76">
        <v>88</v>
      </c>
      <c r="O76">
        <f t="shared" si="1"/>
        <v>1999</v>
      </c>
      <c r="P76" t="s">
        <v>45</v>
      </c>
      <c r="Q76" t="s">
        <v>10</v>
      </c>
      <c r="R76">
        <v>-32</v>
      </c>
      <c r="S76">
        <v>-51</v>
      </c>
    </row>
    <row r="77" spans="1:19">
      <c r="A77" t="s">
        <v>108</v>
      </c>
      <c r="B77" t="s">
        <v>110</v>
      </c>
      <c r="C77" s="1">
        <v>3213</v>
      </c>
      <c r="D77" s="1">
        <v>3395</v>
      </c>
      <c r="E77" s="1">
        <v>3621</v>
      </c>
      <c r="F77" s="1">
        <v>2325</v>
      </c>
      <c r="G77" s="1">
        <v>2422</v>
      </c>
      <c r="H77" s="1">
        <v>2675</v>
      </c>
      <c r="I77" s="1">
        <v>2380</v>
      </c>
      <c r="J77" s="1">
        <v>2338</v>
      </c>
      <c r="K77" s="1">
        <v>2473</v>
      </c>
      <c r="L77" s="1">
        <v>3684</v>
      </c>
      <c r="M77" s="1">
        <v>2865</v>
      </c>
      <c r="N77" s="1">
        <v>2206</v>
      </c>
      <c r="O77">
        <f t="shared" si="1"/>
        <v>33597</v>
      </c>
      <c r="P77" t="s">
        <v>45</v>
      </c>
      <c r="Q77" t="s">
        <v>47</v>
      </c>
      <c r="R77">
        <v>-23</v>
      </c>
      <c r="S77">
        <v>-29</v>
      </c>
    </row>
    <row r="78" spans="1:19">
      <c r="A78" t="s">
        <v>108</v>
      </c>
      <c r="B78" t="s">
        <v>111</v>
      </c>
      <c r="C78" s="1">
        <v>3740</v>
      </c>
      <c r="D78" s="1">
        <v>4581</v>
      </c>
      <c r="E78" s="1">
        <v>4319</v>
      </c>
      <c r="F78" s="1">
        <v>4380</v>
      </c>
      <c r="G78" s="1">
        <v>4517</v>
      </c>
      <c r="H78" s="1">
        <v>4118</v>
      </c>
      <c r="I78" s="1">
        <v>4836</v>
      </c>
      <c r="J78" s="1">
        <v>4624</v>
      </c>
      <c r="K78" s="1">
        <v>3246</v>
      </c>
      <c r="L78" s="1">
        <v>4273</v>
      </c>
      <c r="M78" s="1">
        <v>3806</v>
      </c>
      <c r="N78" s="1">
        <v>3487</v>
      </c>
      <c r="O78">
        <f t="shared" si="1"/>
        <v>49927</v>
      </c>
      <c r="P78" t="s">
        <v>17</v>
      </c>
      <c r="Q78" t="s">
        <v>48</v>
      </c>
      <c r="R78">
        <v>-8</v>
      </c>
      <c r="S78">
        <v>-15</v>
      </c>
    </row>
    <row r="79" spans="1:19">
      <c r="A79" t="s">
        <v>108</v>
      </c>
      <c r="B79" t="s">
        <v>112</v>
      </c>
      <c r="C79">
        <v>289</v>
      </c>
      <c r="D79">
        <v>245</v>
      </c>
      <c r="E79">
        <v>356</v>
      </c>
      <c r="F79">
        <v>264</v>
      </c>
      <c r="G79">
        <v>283</v>
      </c>
      <c r="H79">
        <v>236</v>
      </c>
      <c r="I79">
        <v>178</v>
      </c>
      <c r="J79">
        <v>204</v>
      </c>
      <c r="K79">
        <v>186</v>
      </c>
      <c r="L79">
        <v>342</v>
      </c>
      <c r="M79">
        <v>149</v>
      </c>
      <c r="N79">
        <v>170</v>
      </c>
      <c r="O79">
        <f t="shared" si="1"/>
        <v>2902</v>
      </c>
      <c r="P79" t="s">
        <v>45</v>
      </c>
      <c r="Q79" t="s">
        <v>113</v>
      </c>
      <c r="R79">
        <v>14</v>
      </c>
      <c r="S79">
        <v>-47</v>
      </c>
    </row>
    <row r="80" spans="1:19">
      <c r="A80" t="s">
        <v>108</v>
      </c>
      <c r="B80" t="s">
        <v>114</v>
      </c>
      <c r="C80" s="1">
        <v>5543</v>
      </c>
      <c r="D80" s="1">
        <v>5601</v>
      </c>
      <c r="E80" s="1">
        <v>5965</v>
      </c>
      <c r="F80" s="1">
        <v>3252</v>
      </c>
      <c r="G80" s="1">
        <v>3906</v>
      </c>
      <c r="H80" s="1">
        <v>4275</v>
      </c>
      <c r="I80" s="1">
        <v>7419</v>
      </c>
      <c r="J80" s="1">
        <v>6534</v>
      </c>
      <c r="K80" s="1">
        <v>5385</v>
      </c>
      <c r="L80" s="1">
        <v>5449</v>
      </c>
      <c r="M80" s="1">
        <v>4857</v>
      </c>
      <c r="N80" s="1">
        <v>4770</v>
      </c>
      <c r="O80">
        <f t="shared" si="1"/>
        <v>62956</v>
      </c>
      <c r="P80" t="s">
        <v>9</v>
      </c>
      <c r="Q80" t="s">
        <v>47</v>
      </c>
      <c r="R80">
        <v>-2</v>
      </c>
      <c r="S80">
        <v>-4</v>
      </c>
    </row>
    <row r="81" spans="1:19">
      <c r="A81" t="s">
        <v>108</v>
      </c>
      <c r="B81" t="s">
        <v>115</v>
      </c>
      <c r="C81" s="1">
        <v>9400</v>
      </c>
      <c r="D81" s="1">
        <v>8481</v>
      </c>
      <c r="E81" s="1">
        <v>9900</v>
      </c>
      <c r="F81" s="1">
        <v>7103</v>
      </c>
      <c r="G81" s="1">
        <v>8548</v>
      </c>
      <c r="H81" s="1">
        <v>9412</v>
      </c>
      <c r="I81" s="1">
        <v>9912</v>
      </c>
      <c r="J81" s="1">
        <v>9687</v>
      </c>
      <c r="K81" s="1">
        <v>8052</v>
      </c>
      <c r="L81" s="1">
        <v>8838</v>
      </c>
      <c r="M81" s="1">
        <v>7867</v>
      </c>
      <c r="N81" s="1">
        <v>9700</v>
      </c>
      <c r="O81">
        <f t="shared" si="1"/>
        <v>106900</v>
      </c>
      <c r="P81" t="s">
        <v>46</v>
      </c>
      <c r="Q81" t="s">
        <v>29</v>
      </c>
      <c r="R81">
        <v>23</v>
      </c>
      <c r="S81">
        <v>24</v>
      </c>
    </row>
    <row r="82" spans="1:19">
      <c r="A82" t="s">
        <v>108</v>
      </c>
      <c r="B82" t="s">
        <v>116</v>
      </c>
      <c r="C82" s="1">
        <v>0</v>
      </c>
      <c r="D82" s="1">
        <v>0</v>
      </c>
      <c r="E82" s="1">
        <v>0</v>
      </c>
      <c r="F82" s="1">
        <v>0</v>
      </c>
      <c r="G82" s="1">
        <v>0</v>
      </c>
      <c r="H82" s="1">
        <v>0</v>
      </c>
      <c r="I82" s="1">
        <v>0</v>
      </c>
      <c r="J82" s="1">
        <v>0</v>
      </c>
      <c r="K82" s="1">
        <v>0</v>
      </c>
      <c r="L82" s="1">
        <v>0</v>
      </c>
      <c r="M82" s="1">
        <v>0</v>
      </c>
      <c r="N82" s="1">
        <v>0</v>
      </c>
      <c r="O82">
        <f t="shared" si="1"/>
        <v>0</v>
      </c>
      <c r="P82" t="s">
        <v>18</v>
      </c>
      <c r="Q82" t="s">
        <v>47</v>
      </c>
      <c r="R82">
        <v>0</v>
      </c>
      <c r="S82">
        <v>0</v>
      </c>
    </row>
    <row r="83" spans="1:19" ht="28.5">
      <c r="A83" t="s">
        <v>108</v>
      </c>
      <c r="B83" t="s">
        <v>117</v>
      </c>
      <c r="C83">
        <v>639</v>
      </c>
      <c r="D83">
        <v>730</v>
      </c>
      <c r="E83">
        <v>688</v>
      </c>
      <c r="F83" s="1">
        <v>1192</v>
      </c>
      <c r="G83" s="1">
        <v>1919</v>
      </c>
      <c r="H83" s="1">
        <v>1566</v>
      </c>
      <c r="I83" s="1">
        <v>1929</v>
      </c>
      <c r="J83" s="1">
        <v>1721</v>
      </c>
      <c r="K83" s="1">
        <v>1968</v>
      </c>
      <c r="L83" s="1">
        <v>2169</v>
      </c>
      <c r="M83" s="1">
        <v>1803</v>
      </c>
      <c r="N83" s="1">
        <v>1775</v>
      </c>
      <c r="O83">
        <f t="shared" si="1"/>
        <v>18099</v>
      </c>
      <c r="P83" s="2" t="s">
        <v>118</v>
      </c>
      <c r="Q83" t="s">
        <v>29</v>
      </c>
      <c r="R83">
        <v>-2</v>
      </c>
      <c r="S83">
        <v>113</v>
      </c>
    </row>
    <row r="84" spans="1:19">
      <c r="A84" t="s">
        <v>108</v>
      </c>
      <c r="B84" t="s">
        <v>119</v>
      </c>
      <c r="C84" s="1">
        <v>0</v>
      </c>
      <c r="D84" s="1">
        <v>0</v>
      </c>
      <c r="E84" s="1">
        <v>0</v>
      </c>
      <c r="F84" s="1">
        <v>0</v>
      </c>
      <c r="G84" s="1">
        <v>2180</v>
      </c>
      <c r="H84" s="1">
        <v>3185</v>
      </c>
      <c r="I84" s="1">
        <v>2640</v>
      </c>
      <c r="J84" s="1">
        <v>3213</v>
      </c>
      <c r="K84" s="1">
        <v>2278</v>
      </c>
      <c r="L84" s="1">
        <v>3092</v>
      </c>
      <c r="M84" s="1">
        <v>3620</v>
      </c>
      <c r="N84" s="1">
        <v>2628</v>
      </c>
      <c r="O84">
        <f t="shared" si="1"/>
        <v>22836</v>
      </c>
      <c r="P84" t="s">
        <v>44</v>
      </c>
      <c r="Q84" t="s">
        <v>48</v>
      </c>
      <c r="R84">
        <v>-27</v>
      </c>
      <c r="S84">
        <v>0</v>
      </c>
    </row>
    <row r="85" spans="1:19">
      <c r="A85" t="s">
        <v>108</v>
      </c>
      <c r="B85" t="s">
        <v>120</v>
      </c>
      <c r="C85">
        <v>61</v>
      </c>
      <c r="D85">
        <v>57</v>
      </c>
      <c r="E85">
        <v>38</v>
      </c>
      <c r="F85">
        <v>5</v>
      </c>
      <c r="G85">
        <v>62</v>
      </c>
      <c r="H85">
        <v>142</v>
      </c>
      <c r="I85">
        <v>113</v>
      </c>
      <c r="J85">
        <v>114</v>
      </c>
      <c r="K85">
        <v>87</v>
      </c>
      <c r="L85">
        <v>115</v>
      </c>
      <c r="M85">
        <v>86</v>
      </c>
      <c r="N85">
        <v>63</v>
      </c>
      <c r="O85">
        <f t="shared" si="1"/>
        <v>943</v>
      </c>
      <c r="P85" t="s">
        <v>18</v>
      </c>
      <c r="Q85" t="s">
        <v>29</v>
      </c>
      <c r="R85">
        <v>-27</v>
      </c>
      <c r="S85">
        <v>70</v>
      </c>
    </row>
    <row r="86" spans="1:19">
      <c r="A86" t="s">
        <v>121</v>
      </c>
      <c r="B86" t="s">
        <v>122</v>
      </c>
      <c r="C86" s="1">
        <v>1275</v>
      </c>
      <c r="D86" s="1">
        <v>1286</v>
      </c>
      <c r="E86" s="1">
        <v>1588</v>
      </c>
      <c r="F86" s="1">
        <v>1758</v>
      </c>
      <c r="G86" s="1">
        <v>1561</v>
      </c>
      <c r="H86" s="1">
        <v>1519</v>
      </c>
      <c r="I86" s="1">
        <v>1564</v>
      </c>
      <c r="J86" s="1">
        <v>1628</v>
      </c>
      <c r="K86" s="1">
        <v>1611</v>
      </c>
      <c r="L86" s="1">
        <v>2028</v>
      </c>
      <c r="M86" s="1">
        <v>1497</v>
      </c>
      <c r="N86" s="1">
        <v>2335</v>
      </c>
      <c r="O86">
        <f t="shared" si="1"/>
        <v>19650</v>
      </c>
      <c r="P86" t="s">
        <v>9</v>
      </c>
      <c r="Q86" t="s">
        <v>47</v>
      </c>
      <c r="R86">
        <v>56</v>
      </c>
      <c r="S86">
        <v>-5</v>
      </c>
    </row>
    <row r="87" spans="1:19">
      <c r="A87" t="s">
        <v>121</v>
      </c>
      <c r="B87" t="s">
        <v>123</v>
      </c>
      <c r="C87">
        <v>113</v>
      </c>
      <c r="D87">
        <v>102</v>
      </c>
      <c r="E87">
        <v>94</v>
      </c>
      <c r="F87">
        <v>108</v>
      </c>
      <c r="G87">
        <v>102</v>
      </c>
      <c r="H87">
        <v>85</v>
      </c>
      <c r="I87">
        <v>77</v>
      </c>
      <c r="J87">
        <v>73</v>
      </c>
      <c r="K87">
        <v>86</v>
      </c>
      <c r="L87">
        <v>79</v>
      </c>
      <c r="M87">
        <v>79</v>
      </c>
      <c r="N87">
        <v>195</v>
      </c>
      <c r="O87">
        <f t="shared" si="1"/>
        <v>1193</v>
      </c>
      <c r="P87" t="s">
        <v>45</v>
      </c>
      <c r="Q87" t="s">
        <v>47</v>
      </c>
      <c r="R87">
        <v>147</v>
      </c>
      <c r="S87">
        <v>-29</v>
      </c>
    </row>
    <row r="88" spans="1:19">
      <c r="A88" t="s">
        <v>121</v>
      </c>
      <c r="B88" t="s">
        <v>124</v>
      </c>
      <c r="C88" s="1">
        <v>1879</v>
      </c>
      <c r="D88" s="1">
        <v>1631</v>
      </c>
      <c r="E88" s="1">
        <v>1847</v>
      </c>
      <c r="F88" s="1">
        <v>1183</v>
      </c>
      <c r="G88" s="1">
        <v>1610</v>
      </c>
      <c r="H88" s="1">
        <v>1656</v>
      </c>
      <c r="I88" s="1">
        <v>1766</v>
      </c>
      <c r="J88" s="1">
        <v>1876</v>
      </c>
      <c r="K88" s="1">
        <v>1697</v>
      </c>
      <c r="L88" s="1">
        <v>2351</v>
      </c>
      <c r="M88" s="1">
        <v>1457</v>
      </c>
      <c r="N88" s="1">
        <v>2257</v>
      </c>
      <c r="O88">
        <f t="shared" si="1"/>
        <v>21210</v>
      </c>
      <c r="P88" t="s">
        <v>9</v>
      </c>
      <c r="Q88" t="s">
        <v>10</v>
      </c>
      <c r="R88">
        <v>55</v>
      </c>
      <c r="S88">
        <v>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zoomScale="79" zoomScaleNormal="110" zoomScaleSheetLayoutView="100" workbookViewId="0">
      <selection activeCell="A38" sqref="A38:P38"/>
    </sheetView>
  </sheetViews>
  <sheetFormatPr defaultRowHeight="14.25"/>
  <cols>
    <col min="1" max="1" width="11.125" customWidth="1"/>
    <col min="2" max="2" width="27.5" bestFit="1" customWidth="1"/>
    <col min="3" max="3" width="13.375" bestFit="1" customWidth="1"/>
    <col min="4" max="4" width="10.75" customWidth="1"/>
    <col min="9" max="9" width="9.75" bestFit="1" customWidth="1"/>
    <col min="10" max="10" width="10" customWidth="1"/>
    <col min="11" max="11" width="12.875" customWidth="1"/>
    <col min="12" max="12" width="10.625" customWidth="1"/>
    <col min="13" max="13" width="12.5" customWidth="1"/>
    <col min="14" max="14" width="12.125" customWidth="1"/>
    <col min="15" max="15" width="10.875" customWidth="1"/>
    <col min="16" max="16" width="12" customWidth="1"/>
    <col min="18" max="18" width="11.375" customWidth="1"/>
  </cols>
  <sheetData>
    <row r="1" spans="1:18" ht="15">
      <c r="A1" s="9" t="s">
        <v>42</v>
      </c>
      <c r="B1" s="10" t="s">
        <v>0</v>
      </c>
      <c r="C1" s="10" t="s">
        <v>35</v>
      </c>
      <c r="D1" s="11" t="s">
        <v>36</v>
      </c>
      <c r="E1" s="11" t="s">
        <v>37</v>
      </c>
      <c r="F1" s="10" t="s">
        <v>34</v>
      </c>
      <c r="G1" s="10" t="s">
        <v>38</v>
      </c>
      <c r="H1" s="10" t="s">
        <v>39</v>
      </c>
      <c r="I1" s="10" t="s">
        <v>132</v>
      </c>
      <c r="J1" s="10" t="s">
        <v>131</v>
      </c>
      <c r="K1" s="10" t="s">
        <v>130</v>
      </c>
      <c r="L1" s="10" t="s">
        <v>129</v>
      </c>
      <c r="M1" s="10" t="s">
        <v>128</v>
      </c>
      <c r="N1" s="11" t="s">
        <v>127</v>
      </c>
      <c r="O1" s="10" t="s">
        <v>40</v>
      </c>
      <c r="P1" s="10" t="s">
        <v>125</v>
      </c>
      <c r="R1" s="3"/>
    </row>
    <row r="2" spans="1:18">
      <c r="A2" s="8" t="s">
        <v>1</v>
      </c>
      <c r="B2" s="5" t="s">
        <v>49</v>
      </c>
      <c r="C2" s="5">
        <v>0</v>
      </c>
      <c r="D2" s="5">
        <v>0</v>
      </c>
      <c r="E2" s="5">
        <v>0</v>
      </c>
      <c r="F2" s="5">
        <v>0</v>
      </c>
      <c r="G2" s="5">
        <v>0</v>
      </c>
      <c r="H2" s="5">
        <v>0</v>
      </c>
      <c r="I2" s="5">
        <v>0</v>
      </c>
      <c r="J2" s="5">
        <v>579</v>
      </c>
      <c r="K2" s="5">
        <v>341</v>
      </c>
      <c r="L2" s="5">
        <v>221</v>
      </c>
      <c r="M2" s="5">
        <v>47</v>
      </c>
      <c r="N2" s="5">
        <v>79</v>
      </c>
      <c r="O2" s="5" t="s">
        <v>9</v>
      </c>
      <c r="P2" s="5" t="s">
        <v>47</v>
      </c>
    </row>
    <row r="3" spans="1:18">
      <c r="A3" s="8" t="s">
        <v>1</v>
      </c>
      <c r="B3" s="5" t="s">
        <v>2</v>
      </c>
      <c r="C3" s="5">
        <v>234</v>
      </c>
      <c r="D3" s="5">
        <v>211</v>
      </c>
      <c r="E3" s="5">
        <v>265</v>
      </c>
      <c r="F3" s="5">
        <v>251</v>
      </c>
      <c r="G3" s="5">
        <v>155</v>
      </c>
      <c r="H3" s="5">
        <v>77</v>
      </c>
      <c r="I3" s="5">
        <v>90</v>
      </c>
      <c r="J3" s="5">
        <v>507</v>
      </c>
      <c r="K3" s="5">
        <v>300</v>
      </c>
      <c r="L3" s="5">
        <v>300</v>
      </c>
      <c r="M3" s="5">
        <v>200</v>
      </c>
      <c r="N3" s="5">
        <v>300</v>
      </c>
      <c r="O3" s="5" t="s">
        <v>44</v>
      </c>
      <c r="P3" s="5" t="s">
        <v>48</v>
      </c>
    </row>
    <row r="4" spans="1:18">
      <c r="A4" s="8" t="s">
        <v>1</v>
      </c>
      <c r="B4" s="5" t="s">
        <v>3</v>
      </c>
      <c r="C4" s="5">
        <v>231</v>
      </c>
      <c r="D4" s="5">
        <v>127</v>
      </c>
      <c r="E4" s="5">
        <v>211</v>
      </c>
      <c r="F4" s="5">
        <v>93</v>
      </c>
      <c r="G4" s="5">
        <v>125</v>
      </c>
      <c r="H4" s="5">
        <v>136</v>
      </c>
      <c r="I4" s="5">
        <v>68</v>
      </c>
      <c r="J4" s="5">
        <v>38</v>
      </c>
      <c r="K4" s="5">
        <v>41</v>
      </c>
      <c r="L4" s="5">
        <v>103</v>
      </c>
      <c r="M4" s="5">
        <v>201</v>
      </c>
      <c r="N4" s="5">
        <v>96</v>
      </c>
      <c r="O4" s="5" t="s">
        <v>9</v>
      </c>
      <c r="P4" s="5" t="s">
        <v>47</v>
      </c>
    </row>
    <row r="5" spans="1:18">
      <c r="A5" s="8" t="s">
        <v>1</v>
      </c>
      <c r="B5" s="5" t="s">
        <v>4</v>
      </c>
      <c r="C5" s="5">
        <v>1</v>
      </c>
      <c r="D5" s="5">
        <v>0</v>
      </c>
      <c r="E5" s="5">
        <v>0</v>
      </c>
      <c r="F5" s="5">
        <v>1</v>
      </c>
      <c r="G5" s="5">
        <v>0</v>
      </c>
      <c r="H5" s="5">
        <v>0</v>
      </c>
      <c r="I5" s="5">
        <v>0</v>
      </c>
      <c r="J5" s="5">
        <v>1</v>
      </c>
      <c r="K5" s="5">
        <v>1</v>
      </c>
      <c r="L5" s="5">
        <v>4</v>
      </c>
      <c r="M5" s="5">
        <v>0</v>
      </c>
      <c r="N5" s="5">
        <v>1</v>
      </c>
      <c r="O5" s="5" t="s">
        <v>45</v>
      </c>
      <c r="P5" s="5" t="s">
        <v>47</v>
      </c>
    </row>
    <row r="6" spans="1:18">
      <c r="A6" s="8" t="s">
        <v>1</v>
      </c>
      <c r="B6" s="5" t="s">
        <v>5</v>
      </c>
      <c r="C6" s="5">
        <v>184</v>
      </c>
      <c r="D6" s="5">
        <v>83</v>
      </c>
      <c r="E6" s="5">
        <v>530</v>
      </c>
      <c r="F6" s="5">
        <v>59</v>
      </c>
      <c r="G6" s="5">
        <v>235</v>
      </c>
      <c r="H6" s="5">
        <v>126</v>
      </c>
      <c r="I6" s="5">
        <v>177</v>
      </c>
      <c r="J6" s="5">
        <v>150</v>
      </c>
      <c r="K6" s="5">
        <v>28</v>
      </c>
      <c r="L6" s="5">
        <v>89</v>
      </c>
      <c r="M6" s="5">
        <v>61</v>
      </c>
      <c r="N6" s="5">
        <v>90</v>
      </c>
      <c r="O6" s="5" t="s">
        <v>44</v>
      </c>
      <c r="P6" s="5" t="s">
        <v>47</v>
      </c>
    </row>
    <row r="7" spans="1:18">
      <c r="A7" s="8" t="s">
        <v>6</v>
      </c>
      <c r="B7" s="5" t="s">
        <v>7</v>
      </c>
      <c r="C7" s="6">
        <v>2972</v>
      </c>
      <c r="D7" s="6">
        <v>2774</v>
      </c>
      <c r="E7" s="6">
        <v>2678</v>
      </c>
      <c r="F7" s="6">
        <v>1796</v>
      </c>
      <c r="G7" s="6">
        <v>2215</v>
      </c>
      <c r="H7" s="6">
        <v>1794</v>
      </c>
      <c r="I7" s="6">
        <v>2327</v>
      </c>
      <c r="J7" s="6">
        <v>2585</v>
      </c>
      <c r="K7" s="6">
        <v>2820</v>
      </c>
      <c r="L7" s="6">
        <v>2393</v>
      </c>
      <c r="M7" s="6">
        <v>2628</v>
      </c>
      <c r="N7" s="6">
        <v>3708</v>
      </c>
      <c r="O7" s="5" t="s">
        <v>44</v>
      </c>
      <c r="P7" s="5" t="s">
        <v>10</v>
      </c>
    </row>
    <row r="8" spans="1:18">
      <c r="A8" s="8" t="s">
        <v>6</v>
      </c>
      <c r="B8" s="5" t="s">
        <v>8</v>
      </c>
      <c r="C8" s="6">
        <v>1123</v>
      </c>
      <c r="D8" s="6">
        <v>1184</v>
      </c>
      <c r="E8" s="6">
        <v>1116</v>
      </c>
      <c r="F8" s="5">
        <v>824</v>
      </c>
      <c r="G8" s="6">
        <v>1054</v>
      </c>
      <c r="H8" s="5">
        <v>859</v>
      </c>
      <c r="I8" s="5">
        <v>957</v>
      </c>
      <c r="J8" s="6">
        <v>1018</v>
      </c>
      <c r="K8" s="5">
        <v>895</v>
      </c>
      <c r="L8" s="6">
        <v>1004</v>
      </c>
      <c r="M8" s="5">
        <v>709</v>
      </c>
      <c r="N8" s="5">
        <v>783</v>
      </c>
      <c r="O8" s="5" t="s">
        <v>9</v>
      </c>
      <c r="P8" s="5" t="s">
        <v>10</v>
      </c>
    </row>
    <row r="9" spans="1:18">
      <c r="A9" s="8" t="s">
        <v>6</v>
      </c>
      <c r="B9" s="5" t="s">
        <v>11</v>
      </c>
      <c r="C9" s="6">
        <v>4586</v>
      </c>
      <c r="D9" s="6">
        <v>3184</v>
      </c>
      <c r="E9" s="6">
        <v>3277</v>
      </c>
      <c r="F9" s="6">
        <v>1731</v>
      </c>
      <c r="G9" s="6">
        <v>1553</v>
      </c>
      <c r="H9" s="6">
        <v>2151</v>
      </c>
      <c r="I9" s="6">
        <v>1340</v>
      </c>
      <c r="J9" s="6">
        <v>1723</v>
      </c>
      <c r="K9" s="6">
        <v>1960</v>
      </c>
      <c r="L9" s="6">
        <v>2149</v>
      </c>
      <c r="M9" s="6">
        <v>1668</v>
      </c>
      <c r="N9" s="6">
        <v>2334</v>
      </c>
      <c r="O9" s="5" t="s">
        <v>9</v>
      </c>
      <c r="P9" s="5" t="s">
        <v>47</v>
      </c>
    </row>
    <row r="10" spans="1:18">
      <c r="A10" s="8" t="s">
        <v>12</v>
      </c>
      <c r="B10" s="5" t="s">
        <v>50</v>
      </c>
      <c r="C10" s="6">
        <v>5516</v>
      </c>
      <c r="D10" s="6">
        <v>5053</v>
      </c>
      <c r="E10" s="6">
        <v>4883</v>
      </c>
      <c r="F10" s="6">
        <v>4526</v>
      </c>
      <c r="G10" s="6">
        <v>4433</v>
      </c>
      <c r="H10" s="6">
        <v>4299</v>
      </c>
      <c r="I10" s="6">
        <v>4757</v>
      </c>
      <c r="J10" s="6">
        <v>4304</v>
      </c>
      <c r="K10" s="6">
        <v>4462</v>
      </c>
      <c r="L10" s="6">
        <v>4805</v>
      </c>
      <c r="M10" s="6">
        <v>4248</v>
      </c>
      <c r="N10" s="6">
        <v>3852</v>
      </c>
      <c r="O10" s="5" t="s">
        <v>44</v>
      </c>
      <c r="P10" s="5" t="s">
        <v>10</v>
      </c>
    </row>
    <row r="11" spans="1:18">
      <c r="A11" s="8" t="s">
        <v>12</v>
      </c>
      <c r="B11" s="5" t="s">
        <v>13</v>
      </c>
      <c r="C11" s="6">
        <v>1827</v>
      </c>
      <c r="D11" s="6">
        <v>1290</v>
      </c>
      <c r="E11" s="6">
        <v>1420</v>
      </c>
      <c r="F11" s="6">
        <v>1219</v>
      </c>
      <c r="G11" s="5">
        <v>944</v>
      </c>
      <c r="H11" s="5">
        <v>882</v>
      </c>
      <c r="I11" s="5">
        <v>585</v>
      </c>
      <c r="J11" s="6">
        <v>1105</v>
      </c>
      <c r="K11" s="6">
        <v>2712</v>
      </c>
      <c r="L11" s="6">
        <v>2204</v>
      </c>
      <c r="M11" s="6">
        <v>2134</v>
      </c>
      <c r="N11" s="6">
        <v>1342</v>
      </c>
      <c r="O11" s="5" t="s">
        <v>9</v>
      </c>
      <c r="P11" s="5" t="s">
        <v>29</v>
      </c>
    </row>
    <row r="12" spans="1:18">
      <c r="A12" s="8" t="s">
        <v>12</v>
      </c>
      <c r="B12" s="5" t="s">
        <v>14</v>
      </c>
      <c r="C12" s="6">
        <v>13212</v>
      </c>
      <c r="D12" s="6">
        <v>15276</v>
      </c>
      <c r="E12" s="6">
        <v>16458</v>
      </c>
      <c r="F12" s="6">
        <v>15447</v>
      </c>
      <c r="G12" s="6">
        <v>14662</v>
      </c>
      <c r="H12" s="6">
        <v>16293</v>
      </c>
      <c r="I12" s="6">
        <v>17350</v>
      </c>
      <c r="J12" s="6">
        <v>16762</v>
      </c>
      <c r="K12" s="6">
        <v>15902</v>
      </c>
      <c r="L12" s="6">
        <v>17497</v>
      </c>
      <c r="M12" s="6">
        <v>15452</v>
      </c>
      <c r="N12" s="6">
        <v>12608</v>
      </c>
      <c r="O12" s="5" t="s">
        <v>9</v>
      </c>
      <c r="P12" s="5" t="s">
        <v>47</v>
      </c>
    </row>
    <row r="13" spans="1:18">
      <c r="A13" s="8" t="s">
        <v>12</v>
      </c>
      <c r="B13" s="5" t="s">
        <v>15</v>
      </c>
      <c r="C13" s="6">
        <v>8229</v>
      </c>
      <c r="D13" s="6">
        <v>7582</v>
      </c>
      <c r="E13" s="6">
        <v>8475</v>
      </c>
      <c r="F13" s="6">
        <v>7756</v>
      </c>
      <c r="G13" s="6">
        <v>7697</v>
      </c>
      <c r="H13" s="6">
        <v>6908</v>
      </c>
      <c r="I13" s="6">
        <v>6037</v>
      </c>
      <c r="J13" s="6">
        <v>6632</v>
      </c>
      <c r="K13" s="6">
        <v>6908</v>
      </c>
      <c r="L13" s="6">
        <v>7127</v>
      </c>
      <c r="M13" s="6">
        <v>5747</v>
      </c>
      <c r="N13" s="6">
        <v>5270</v>
      </c>
      <c r="O13" s="5" t="s">
        <v>44</v>
      </c>
      <c r="P13" s="5" t="s">
        <v>47</v>
      </c>
    </row>
    <row r="14" spans="1:18">
      <c r="A14" s="8" t="s">
        <v>12</v>
      </c>
      <c r="B14" s="5" t="s">
        <v>126</v>
      </c>
      <c r="C14" s="6">
        <v>6865</v>
      </c>
      <c r="D14" s="6">
        <v>4947</v>
      </c>
      <c r="E14" s="6">
        <v>5034</v>
      </c>
      <c r="F14" s="6">
        <v>5117</v>
      </c>
      <c r="G14" s="6">
        <v>5328</v>
      </c>
      <c r="H14" s="6">
        <v>4948</v>
      </c>
      <c r="I14" s="6">
        <v>4922</v>
      </c>
      <c r="J14" s="6">
        <v>5365</v>
      </c>
      <c r="K14" s="6">
        <v>5103</v>
      </c>
      <c r="L14" s="6">
        <v>6235</v>
      </c>
      <c r="M14" s="6">
        <v>5667</v>
      </c>
      <c r="N14" s="6">
        <v>4489</v>
      </c>
      <c r="O14" s="5" t="s">
        <v>17</v>
      </c>
      <c r="P14" s="5" t="s">
        <v>48</v>
      </c>
    </row>
    <row r="15" spans="1:18">
      <c r="A15" s="8" t="s">
        <v>12</v>
      </c>
      <c r="B15" s="5" t="s">
        <v>16</v>
      </c>
      <c r="C15" s="6">
        <v>7083</v>
      </c>
      <c r="D15" s="6">
        <v>5131</v>
      </c>
      <c r="E15" s="6">
        <v>5155</v>
      </c>
      <c r="F15" s="6">
        <v>5899</v>
      </c>
      <c r="G15" s="6">
        <v>5169</v>
      </c>
      <c r="H15" s="6">
        <v>5315</v>
      </c>
      <c r="I15" s="6">
        <v>4937</v>
      </c>
      <c r="J15" s="6">
        <v>4913</v>
      </c>
      <c r="K15" s="6">
        <v>4428</v>
      </c>
      <c r="L15" s="6">
        <v>5354</v>
      </c>
      <c r="M15" s="6">
        <v>3925</v>
      </c>
      <c r="N15" s="6">
        <v>3453</v>
      </c>
      <c r="O15" s="5" t="s">
        <v>17</v>
      </c>
      <c r="P15" s="5" t="s">
        <v>48</v>
      </c>
    </row>
    <row r="16" spans="1:18">
      <c r="A16" s="8" t="s">
        <v>12</v>
      </c>
      <c r="B16" s="5" t="s">
        <v>43</v>
      </c>
      <c r="C16" s="6">
        <v>95</v>
      </c>
      <c r="D16" s="6">
        <v>66</v>
      </c>
      <c r="E16" s="6">
        <v>65</v>
      </c>
      <c r="F16" s="6">
        <v>45</v>
      </c>
      <c r="G16" s="6">
        <v>42</v>
      </c>
      <c r="H16" s="6">
        <v>30</v>
      </c>
      <c r="I16" s="5">
        <v>36</v>
      </c>
      <c r="J16" s="5">
        <v>40</v>
      </c>
      <c r="K16" s="5">
        <v>31</v>
      </c>
      <c r="L16" s="5">
        <v>32</v>
      </c>
      <c r="M16" s="5">
        <v>22</v>
      </c>
      <c r="N16" s="5">
        <v>24</v>
      </c>
      <c r="O16" s="5" t="s">
        <v>18</v>
      </c>
      <c r="P16" s="5" t="s">
        <v>47</v>
      </c>
    </row>
    <row r="17" spans="1:16">
      <c r="A17" s="8" t="s">
        <v>12</v>
      </c>
      <c r="B17" s="5" t="s">
        <v>19</v>
      </c>
      <c r="C17" s="5">
        <v>102</v>
      </c>
      <c r="D17" s="5">
        <v>86</v>
      </c>
      <c r="E17" s="5">
        <v>71</v>
      </c>
      <c r="F17" s="6">
        <v>0</v>
      </c>
      <c r="G17" s="6">
        <v>0</v>
      </c>
      <c r="H17" s="6">
        <v>0</v>
      </c>
      <c r="I17" s="6">
        <v>0</v>
      </c>
      <c r="J17" s="6">
        <v>0</v>
      </c>
      <c r="K17" s="6">
        <v>0</v>
      </c>
      <c r="L17" s="6">
        <v>0</v>
      </c>
      <c r="M17" s="6">
        <v>0</v>
      </c>
      <c r="N17" s="6">
        <v>0</v>
      </c>
      <c r="O17" s="5" t="s">
        <v>18</v>
      </c>
      <c r="P17" s="5" t="s">
        <v>47</v>
      </c>
    </row>
    <row r="18" spans="1:16">
      <c r="A18" s="8" t="s">
        <v>12</v>
      </c>
      <c r="B18" s="5" t="s">
        <v>20</v>
      </c>
      <c r="C18" s="5">
        <v>183</v>
      </c>
      <c r="D18" s="5">
        <v>157</v>
      </c>
      <c r="E18" s="5">
        <v>110</v>
      </c>
      <c r="F18" s="5">
        <v>201</v>
      </c>
      <c r="G18" s="5">
        <v>168</v>
      </c>
      <c r="H18" s="5">
        <v>114</v>
      </c>
      <c r="I18" s="5">
        <v>129</v>
      </c>
      <c r="J18" s="5">
        <v>125</v>
      </c>
      <c r="K18" s="5">
        <v>98</v>
      </c>
      <c r="L18" s="5">
        <v>141</v>
      </c>
      <c r="M18" s="5">
        <v>84</v>
      </c>
      <c r="N18" s="5">
        <v>33</v>
      </c>
      <c r="O18" s="5" t="s">
        <v>45</v>
      </c>
      <c r="P18" s="5" t="s">
        <v>47</v>
      </c>
    </row>
    <row r="19" spans="1:16">
      <c r="A19" s="8" t="s">
        <v>12</v>
      </c>
      <c r="B19" s="5" t="s">
        <v>21</v>
      </c>
      <c r="C19" s="6">
        <v>11831</v>
      </c>
      <c r="D19" s="6">
        <v>8933</v>
      </c>
      <c r="E19" s="6">
        <v>9614</v>
      </c>
      <c r="F19" s="6">
        <v>9120</v>
      </c>
      <c r="G19" s="6">
        <v>9327</v>
      </c>
      <c r="H19" s="6">
        <v>9890</v>
      </c>
      <c r="I19" s="6">
        <v>8840</v>
      </c>
      <c r="J19" s="6">
        <v>9085</v>
      </c>
      <c r="K19" s="6">
        <v>10259</v>
      </c>
      <c r="L19" s="6">
        <v>10901</v>
      </c>
      <c r="M19" s="6">
        <v>9754</v>
      </c>
      <c r="N19" s="6">
        <v>10265</v>
      </c>
      <c r="O19" s="5" t="s">
        <v>44</v>
      </c>
      <c r="P19" s="5" t="s">
        <v>47</v>
      </c>
    </row>
    <row r="20" spans="1:16">
      <c r="A20" s="8" t="s">
        <v>12</v>
      </c>
      <c r="B20" s="5" t="s">
        <v>22</v>
      </c>
      <c r="C20" s="6">
        <v>2172</v>
      </c>
      <c r="D20" s="6">
        <v>1680</v>
      </c>
      <c r="E20" s="6">
        <v>1716</v>
      </c>
      <c r="F20" s="6">
        <v>1571</v>
      </c>
      <c r="G20" s="6">
        <v>1381</v>
      </c>
      <c r="H20" s="6">
        <v>1424</v>
      </c>
      <c r="I20" s="6">
        <v>1420</v>
      </c>
      <c r="J20" s="6">
        <v>1194</v>
      </c>
      <c r="K20" s="6">
        <v>1198</v>
      </c>
      <c r="L20" s="6">
        <v>1272</v>
      </c>
      <c r="M20" s="6">
        <v>1213</v>
      </c>
      <c r="N20" s="5">
        <v>872</v>
      </c>
      <c r="O20" s="5" t="s">
        <v>9</v>
      </c>
      <c r="P20" s="5" t="s">
        <v>10</v>
      </c>
    </row>
    <row r="21" spans="1:16">
      <c r="A21" s="8" t="s">
        <v>23</v>
      </c>
      <c r="B21" s="5" t="s">
        <v>24</v>
      </c>
      <c r="C21" s="5">
        <v>286</v>
      </c>
      <c r="D21" s="5">
        <v>204</v>
      </c>
      <c r="E21" s="5">
        <v>329</v>
      </c>
      <c r="F21" s="5">
        <v>282</v>
      </c>
      <c r="G21" s="5">
        <v>269</v>
      </c>
      <c r="H21" s="5">
        <v>216</v>
      </c>
      <c r="I21" s="5">
        <v>213</v>
      </c>
      <c r="J21" s="5">
        <v>280</v>
      </c>
      <c r="K21" s="5">
        <v>310</v>
      </c>
      <c r="L21" s="5">
        <v>236</v>
      </c>
      <c r="M21" s="5">
        <v>188</v>
      </c>
      <c r="N21" s="5">
        <v>175</v>
      </c>
      <c r="O21" s="5" t="s">
        <v>46</v>
      </c>
      <c r="P21" s="5" t="s">
        <v>47</v>
      </c>
    </row>
    <row r="22" spans="1:16">
      <c r="A22" s="8" t="s">
        <v>23</v>
      </c>
      <c r="B22" s="5" t="s">
        <v>25</v>
      </c>
      <c r="C22" s="5">
        <v>110</v>
      </c>
      <c r="D22" s="5">
        <v>127</v>
      </c>
      <c r="E22" s="5">
        <v>96</v>
      </c>
      <c r="F22" s="5">
        <v>95</v>
      </c>
      <c r="G22" s="5">
        <v>75</v>
      </c>
      <c r="H22" s="5">
        <v>65</v>
      </c>
      <c r="I22" s="5">
        <v>63</v>
      </c>
      <c r="J22" s="5">
        <v>60</v>
      </c>
      <c r="K22" s="5">
        <v>55</v>
      </c>
      <c r="L22" s="5">
        <v>188</v>
      </c>
      <c r="M22" s="5">
        <v>173</v>
      </c>
      <c r="N22" s="5">
        <v>111</v>
      </c>
      <c r="O22" s="7" t="s">
        <v>45</v>
      </c>
      <c r="P22" s="5" t="s">
        <v>47</v>
      </c>
    </row>
    <row r="23" spans="1:16">
      <c r="A23" s="8" t="s">
        <v>23</v>
      </c>
      <c r="B23" s="5" t="s">
        <v>33</v>
      </c>
      <c r="C23" s="6">
        <v>0</v>
      </c>
      <c r="D23" s="6">
        <v>0</v>
      </c>
      <c r="E23" s="6">
        <v>0</v>
      </c>
      <c r="F23" s="6">
        <v>0</v>
      </c>
      <c r="G23" s="6">
        <v>0</v>
      </c>
      <c r="H23" s="6">
        <v>0</v>
      </c>
      <c r="I23" s="5">
        <v>0</v>
      </c>
      <c r="J23" s="5">
        <v>0</v>
      </c>
      <c r="K23" s="5">
        <v>0</v>
      </c>
      <c r="L23" s="5">
        <v>0</v>
      </c>
      <c r="M23" s="5">
        <v>0</v>
      </c>
      <c r="N23" s="5">
        <v>0</v>
      </c>
      <c r="O23" s="5" t="s">
        <v>18</v>
      </c>
      <c r="P23" s="5" t="s">
        <v>47</v>
      </c>
    </row>
    <row r="24" spans="1:16">
      <c r="A24" s="8" t="s">
        <v>26</v>
      </c>
      <c r="B24" s="5" t="s">
        <v>27</v>
      </c>
      <c r="C24" s="6">
        <v>5848</v>
      </c>
      <c r="D24" s="6">
        <v>4832</v>
      </c>
      <c r="E24" s="6">
        <v>4737</v>
      </c>
      <c r="F24" s="6">
        <v>5328</v>
      </c>
      <c r="G24" s="6">
        <v>5316</v>
      </c>
      <c r="H24" s="6">
        <v>5154</v>
      </c>
      <c r="I24" s="6">
        <v>5679</v>
      </c>
      <c r="J24" s="6">
        <v>5881</v>
      </c>
      <c r="K24" s="6">
        <v>6217</v>
      </c>
      <c r="L24" s="6">
        <v>6384</v>
      </c>
      <c r="M24" s="6">
        <v>5672</v>
      </c>
      <c r="N24" s="6">
        <v>2626</v>
      </c>
      <c r="O24" s="5" t="s">
        <v>51</v>
      </c>
      <c r="P24" s="5" t="s">
        <v>29</v>
      </c>
    </row>
    <row r="25" spans="1:16">
      <c r="A25" s="8" t="s">
        <v>26</v>
      </c>
      <c r="B25" s="5" t="s">
        <v>28</v>
      </c>
      <c r="C25" s="6">
        <v>0</v>
      </c>
      <c r="D25" s="6">
        <v>0</v>
      </c>
      <c r="E25" s="6">
        <v>0</v>
      </c>
      <c r="F25" s="6">
        <v>0</v>
      </c>
      <c r="G25" s="6">
        <v>0</v>
      </c>
      <c r="H25" s="6">
        <v>0</v>
      </c>
      <c r="I25" s="5">
        <v>0</v>
      </c>
      <c r="J25" s="5">
        <v>0</v>
      </c>
      <c r="K25" s="5">
        <v>0</v>
      </c>
      <c r="L25" s="5">
        <v>255</v>
      </c>
      <c r="M25" s="5">
        <v>241</v>
      </c>
      <c r="N25" s="5">
        <v>103</v>
      </c>
      <c r="O25" s="5" t="s">
        <v>45</v>
      </c>
      <c r="P25" s="5" t="s">
        <v>29</v>
      </c>
    </row>
    <row r="26" spans="1:16">
      <c r="A26" s="8" t="s">
        <v>26</v>
      </c>
      <c r="B26" s="5" t="s">
        <v>30</v>
      </c>
      <c r="C26" s="6">
        <v>0</v>
      </c>
      <c r="D26" s="6">
        <v>1</v>
      </c>
      <c r="E26" s="6">
        <v>1</v>
      </c>
      <c r="F26" s="5">
        <v>5</v>
      </c>
      <c r="G26" s="5">
        <v>15</v>
      </c>
      <c r="H26" s="5">
        <v>24</v>
      </c>
      <c r="I26" s="5">
        <v>22</v>
      </c>
      <c r="J26" s="5">
        <v>33</v>
      </c>
      <c r="K26" s="5">
        <v>12</v>
      </c>
      <c r="L26" s="5">
        <v>50</v>
      </c>
      <c r="M26" s="5">
        <v>68</v>
      </c>
      <c r="N26" s="5">
        <v>61</v>
      </c>
      <c r="O26" s="5" t="s">
        <v>18</v>
      </c>
      <c r="P26" s="5" t="s">
        <v>47</v>
      </c>
    </row>
    <row r="27" spans="1:16">
      <c r="A27" s="8" t="s">
        <v>26</v>
      </c>
      <c r="B27" s="5" t="s">
        <v>31</v>
      </c>
      <c r="C27" s="6">
        <v>6391</v>
      </c>
      <c r="D27" s="6">
        <v>6265</v>
      </c>
      <c r="E27" s="6">
        <v>7912</v>
      </c>
      <c r="F27" s="6">
        <v>6734</v>
      </c>
      <c r="G27" s="6">
        <v>6736</v>
      </c>
      <c r="H27" s="6">
        <v>6306</v>
      </c>
      <c r="I27" s="6">
        <v>5347</v>
      </c>
      <c r="J27" s="6">
        <v>6536</v>
      </c>
      <c r="K27" s="6">
        <v>6959</v>
      </c>
      <c r="L27" s="6">
        <v>6365</v>
      </c>
      <c r="M27" s="6">
        <v>5364</v>
      </c>
      <c r="N27" s="6">
        <v>2830</v>
      </c>
      <c r="O27" s="5" t="s">
        <v>9</v>
      </c>
      <c r="P27" s="5" t="s">
        <v>47</v>
      </c>
    </row>
    <row r="28" spans="1:16">
      <c r="A28" s="8" t="s">
        <v>26</v>
      </c>
      <c r="B28" s="5" t="s">
        <v>32</v>
      </c>
      <c r="C28" s="6">
        <v>11530</v>
      </c>
      <c r="D28" s="6">
        <v>9102</v>
      </c>
      <c r="E28" s="6">
        <v>8750</v>
      </c>
      <c r="F28" s="6">
        <v>7901</v>
      </c>
      <c r="G28" s="6">
        <v>7433</v>
      </c>
      <c r="H28" s="6">
        <v>9816</v>
      </c>
      <c r="I28" s="6">
        <v>9459</v>
      </c>
      <c r="J28" s="6">
        <v>10073</v>
      </c>
      <c r="K28" s="6">
        <v>10335</v>
      </c>
      <c r="L28" s="6">
        <v>9699</v>
      </c>
      <c r="M28" s="6">
        <v>9255</v>
      </c>
      <c r="N28" s="6">
        <v>3337</v>
      </c>
      <c r="O28" s="5" t="s">
        <v>44</v>
      </c>
      <c r="P28" s="5" t="s">
        <v>47</v>
      </c>
    </row>
    <row r="29" spans="1:16">
      <c r="A29" s="8" t="s">
        <v>52</v>
      </c>
      <c r="B29" s="5" t="s">
        <v>53</v>
      </c>
      <c r="C29" s="6">
        <v>9964</v>
      </c>
      <c r="D29" s="6">
        <v>10113</v>
      </c>
      <c r="E29" s="6">
        <v>10347</v>
      </c>
      <c r="F29" s="6">
        <v>9537</v>
      </c>
      <c r="G29" s="6">
        <v>8026</v>
      </c>
      <c r="H29" s="6">
        <v>7365</v>
      </c>
      <c r="I29" s="6">
        <v>6930</v>
      </c>
      <c r="J29" s="6">
        <v>6494</v>
      </c>
      <c r="K29" s="6">
        <v>8180</v>
      </c>
      <c r="L29" s="6">
        <v>9849</v>
      </c>
      <c r="M29" s="6">
        <v>7045</v>
      </c>
      <c r="N29" s="6">
        <v>5921</v>
      </c>
      <c r="O29" s="5" t="s">
        <v>51</v>
      </c>
      <c r="P29" s="5" t="s">
        <v>29</v>
      </c>
    </row>
    <row r="30" spans="1:16">
      <c r="A30" s="8" t="s">
        <v>52</v>
      </c>
      <c r="B30" s="5" t="s">
        <v>54</v>
      </c>
      <c r="C30" s="5">
        <v>32</v>
      </c>
      <c r="D30" s="5">
        <v>51</v>
      </c>
      <c r="E30" s="5">
        <v>51</v>
      </c>
      <c r="F30" s="5">
        <v>20</v>
      </c>
      <c r="G30" s="5">
        <v>16</v>
      </c>
      <c r="H30" s="5">
        <v>12</v>
      </c>
      <c r="I30" s="5">
        <v>14</v>
      </c>
      <c r="J30" s="5">
        <v>8</v>
      </c>
      <c r="K30" s="5">
        <v>7</v>
      </c>
      <c r="L30" s="5">
        <v>37</v>
      </c>
      <c r="M30" s="5">
        <v>9</v>
      </c>
      <c r="N30" s="5">
        <v>16</v>
      </c>
      <c r="O30" s="5" t="s">
        <v>51</v>
      </c>
      <c r="P30" s="5" t="s">
        <v>29</v>
      </c>
    </row>
    <row r="31" spans="1:16">
      <c r="A31" s="8" t="s">
        <v>52</v>
      </c>
      <c r="B31" s="5" t="s">
        <v>55</v>
      </c>
      <c r="C31" s="6">
        <v>14293</v>
      </c>
      <c r="D31" s="6">
        <v>15051</v>
      </c>
      <c r="E31" s="6">
        <v>15151</v>
      </c>
      <c r="F31" s="6">
        <v>14807</v>
      </c>
      <c r="G31" s="6">
        <v>13717</v>
      </c>
      <c r="H31" s="6">
        <v>12307</v>
      </c>
      <c r="I31" s="6">
        <v>12237</v>
      </c>
      <c r="J31" s="6">
        <v>13787</v>
      </c>
      <c r="K31" s="6">
        <v>14438</v>
      </c>
      <c r="L31" s="6">
        <v>15677</v>
      </c>
      <c r="M31" s="6">
        <v>12704</v>
      </c>
      <c r="N31" s="6">
        <v>12195</v>
      </c>
      <c r="O31" s="5" t="s">
        <v>9</v>
      </c>
      <c r="P31" s="5" t="s">
        <v>47</v>
      </c>
    </row>
    <row r="32" spans="1:16">
      <c r="A32" s="8" t="s">
        <v>52</v>
      </c>
      <c r="B32" s="5" t="s">
        <v>56</v>
      </c>
      <c r="C32" s="6">
        <v>6059</v>
      </c>
      <c r="D32" s="6">
        <v>5812</v>
      </c>
      <c r="E32" s="6">
        <v>6049</v>
      </c>
      <c r="F32" s="6">
        <v>6160</v>
      </c>
      <c r="G32" s="6">
        <v>5750</v>
      </c>
      <c r="H32" s="6">
        <v>5376</v>
      </c>
      <c r="I32" s="6">
        <v>4385</v>
      </c>
      <c r="J32" s="6">
        <v>4268</v>
      </c>
      <c r="K32" s="6">
        <v>8843</v>
      </c>
      <c r="L32" s="6">
        <v>7944</v>
      </c>
      <c r="M32" s="6">
        <v>8708</v>
      </c>
      <c r="N32" s="6">
        <v>7659</v>
      </c>
      <c r="O32" s="5" t="s">
        <v>51</v>
      </c>
      <c r="P32" s="5" t="s">
        <v>47</v>
      </c>
    </row>
    <row r="33" spans="1:16">
      <c r="A33" s="8" t="s">
        <v>52</v>
      </c>
      <c r="B33" s="5" t="s">
        <v>57</v>
      </c>
      <c r="C33" s="6">
        <v>4817</v>
      </c>
      <c r="D33" s="6">
        <v>4218</v>
      </c>
      <c r="E33" s="5">
        <v>2072</v>
      </c>
      <c r="F33" s="6">
        <v>4003</v>
      </c>
      <c r="G33" s="6">
        <v>10000</v>
      </c>
      <c r="H33" s="6">
        <v>8500</v>
      </c>
      <c r="I33" s="6">
        <v>10000</v>
      </c>
      <c r="J33" s="6">
        <v>9000</v>
      </c>
      <c r="K33" s="6">
        <v>9000</v>
      </c>
      <c r="L33" s="6">
        <v>9562</v>
      </c>
      <c r="M33" s="6">
        <v>7656</v>
      </c>
      <c r="N33" s="6">
        <v>7000</v>
      </c>
      <c r="O33" s="5" t="s">
        <v>44</v>
      </c>
      <c r="P33" s="5" t="s">
        <v>47</v>
      </c>
    </row>
    <row r="34" spans="1:16">
      <c r="A34" s="8" t="s">
        <v>52</v>
      </c>
      <c r="B34" s="5" t="s">
        <v>58</v>
      </c>
      <c r="C34" s="5">
        <v>697</v>
      </c>
      <c r="D34" s="5">
        <v>610</v>
      </c>
      <c r="E34" s="5">
        <v>350</v>
      </c>
      <c r="F34" s="5">
        <v>347</v>
      </c>
      <c r="G34" s="5">
        <v>701</v>
      </c>
      <c r="H34" s="5">
        <v>534</v>
      </c>
      <c r="I34" s="5">
        <v>288</v>
      </c>
      <c r="J34" s="5">
        <v>713</v>
      </c>
      <c r="K34" s="5">
        <v>948</v>
      </c>
      <c r="L34" s="6">
        <v>1000</v>
      </c>
      <c r="M34" s="6">
        <v>1000</v>
      </c>
      <c r="N34" s="6">
        <v>1296</v>
      </c>
      <c r="O34" s="5" t="s">
        <v>9</v>
      </c>
      <c r="P34" s="5" t="s">
        <v>47</v>
      </c>
    </row>
    <row r="35" spans="1:16">
      <c r="A35" s="8" t="s">
        <v>52</v>
      </c>
      <c r="B35" s="5" t="s">
        <v>59</v>
      </c>
      <c r="C35" s="6">
        <v>7206</v>
      </c>
      <c r="D35" s="6">
        <v>6546</v>
      </c>
      <c r="E35" s="6">
        <v>6611</v>
      </c>
      <c r="F35" s="6">
        <v>6134</v>
      </c>
      <c r="G35" s="6">
        <v>5008</v>
      </c>
      <c r="H35" s="6">
        <v>5928</v>
      </c>
      <c r="I35" s="6">
        <v>7769</v>
      </c>
      <c r="J35" s="6">
        <v>9007</v>
      </c>
      <c r="K35" s="6">
        <v>9646</v>
      </c>
      <c r="L35" s="6">
        <v>10435</v>
      </c>
      <c r="M35" s="6">
        <v>9100</v>
      </c>
      <c r="N35" s="6">
        <v>7337</v>
      </c>
      <c r="O35" s="5" t="s">
        <v>46</v>
      </c>
      <c r="P35" s="5" t="s">
        <v>47</v>
      </c>
    </row>
    <row r="36" spans="1:16">
      <c r="A36" s="8" t="s">
        <v>60</v>
      </c>
      <c r="B36" s="5" t="s">
        <v>61</v>
      </c>
      <c r="C36" s="6">
        <v>12395</v>
      </c>
      <c r="D36" s="6">
        <v>11723</v>
      </c>
      <c r="E36" s="6">
        <v>9332</v>
      </c>
      <c r="F36" s="6">
        <v>9043</v>
      </c>
      <c r="G36" s="6">
        <v>7675</v>
      </c>
      <c r="H36" s="6">
        <v>7775</v>
      </c>
      <c r="I36" s="6">
        <v>7353</v>
      </c>
      <c r="J36" s="6">
        <v>8546</v>
      </c>
      <c r="K36" s="6">
        <v>8655</v>
      </c>
      <c r="L36" s="6">
        <v>8548</v>
      </c>
      <c r="M36" s="6">
        <v>7467</v>
      </c>
      <c r="N36" s="6">
        <v>7410</v>
      </c>
      <c r="O36" s="5" t="s">
        <v>62</v>
      </c>
      <c r="P36" s="5" t="s">
        <v>48</v>
      </c>
    </row>
    <row r="37" spans="1:16">
      <c r="A37" s="8" t="s">
        <v>60</v>
      </c>
      <c r="B37" s="5" t="s">
        <v>63</v>
      </c>
      <c r="C37" s="6">
        <v>19630</v>
      </c>
      <c r="D37" s="6">
        <v>17517</v>
      </c>
      <c r="E37" s="6">
        <v>15588</v>
      </c>
      <c r="F37" s="6">
        <v>14049</v>
      </c>
      <c r="G37" s="6">
        <v>12842</v>
      </c>
      <c r="H37" s="6">
        <v>14895</v>
      </c>
      <c r="I37" s="6">
        <v>9309</v>
      </c>
      <c r="J37" s="6">
        <v>12485</v>
      </c>
      <c r="K37" s="6">
        <v>14292</v>
      </c>
      <c r="L37" s="6">
        <v>16082</v>
      </c>
      <c r="M37" s="6">
        <v>16293</v>
      </c>
      <c r="N37" s="6">
        <v>9112</v>
      </c>
      <c r="O37" s="5" t="s">
        <v>17</v>
      </c>
      <c r="P37" s="5" t="s">
        <v>48</v>
      </c>
    </row>
    <row r="38" spans="1:16">
      <c r="A38" s="8" t="s">
        <v>60</v>
      </c>
      <c r="B38" s="5" t="s">
        <v>64</v>
      </c>
      <c r="C38" s="6">
        <v>15303</v>
      </c>
      <c r="D38" s="6">
        <v>15765</v>
      </c>
      <c r="E38" s="6">
        <v>14614</v>
      </c>
      <c r="F38" s="6">
        <v>17113</v>
      </c>
      <c r="G38" s="6">
        <v>14186</v>
      </c>
      <c r="H38" s="6">
        <v>13172</v>
      </c>
      <c r="I38" s="6">
        <v>14676</v>
      </c>
      <c r="J38" s="6">
        <v>19190</v>
      </c>
      <c r="K38" s="6">
        <v>15322</v>
      </c>
      <c r="L38" s="6">
        <v>16565</v>
      </c>
      <c r="M38" s="6">
        <v>14918</v>
      </c>
      <c r="N38" s="6">
        <v>17336</v>
      </c>
      <c r="O38" s="5" t="s">
        <v>44</v>
      </c>
      <c r="P38" s="5" t="s">
        <v>47</v>
      </c>
    </row>
    <row r="39" spans="1:16">
      <c r="A39" s="8" t="s">
        <v>60</v>
      </c>
      <c r="B39" s="5" t="s">
        <v>65</v>
      </c>
      <c r="C39" s="6">
        <v>4406</v>
      </c>
      <c r="D39" s="6">
        <v>3586</v>
      </c>
      <c r="E39" s="6">
        <v>3478</v>
      </c>
      <c r="F39" s="6">
        <v>3220</v>
      </c>
      <c r="G39" s="6">
        <v>3314</v>
      </c>
      <c r="H39" s="6">
        <v>2985</v>
      </c>
      <c r="I39" s="6">
        <v>2465</v>
      </c>
      <c r="J39" s="6">
        <v>3181</v>
      </c>
      <c r="K39" s="6">
        <v>3241</v>
      </c>
      <c r="L39" s="6">
        <v>3044</v>
      </c>
      <c r="M39" s="6">
        <v>2379</v>
      </c>
      <c r="N39" s="5">
        <v>748</v>
      </c>
      <c r="O39" s="5" t="s">
        <v>66</v>
      </c>
      <c r="P39" s="5" t="s">
        <v>48</v>
      </c>
    </row>
    <row r="40" spans="1:16">
      <c r="A40" s="8" t="s">
        <v>60</v>
      </c>
      <c r="B40" s="5" t="s">
        <v>67</v>
      </c>
      <c r="C40" s="5">
        <v>363</v>
      </c>
      <c r="D40" s="5">
        <v>481</v>
      </c>
      <c r="E40" s="5">
        <v>590</v>
      </c>
      <c r="F40" s="5">
        <v>867</v>
      </c>
      <c r="G40" s="5">
        <v>730</v>
      </c>
      <c r="H40" s="5">
        <v>572</v>
      </c>
      <c r="I40" s="5">
        <v>603</v>
      </c>
      <c r="J40" s="5">
        <v>707</v>
      </c>
      <c r="K40" s="5">
        <v>662</v>
      </c>
      <c r="L40" s="5">
        <v>659</v>
      </c>
      <c r="M40" s="5">
        <v>597</v>
      </c>
      <c r="N40" s="5">
        <v>464</v>
      </c>
      <c r="O40" s="5" t="s">
        <v>9</v>
      </c>
      <c r="P40" s="5" t="s">
        <v>10</v>
      </c>
    </row>
    <row r="41" spans="1:16">
      <c r="A41" s="8" t="s">
        <v>60</v>
      </c>
      <c r="B41" s="5" t="s">
        <v>134</v>
      </c>
      <c r="C41" s="6">
        <v>16773</v>
      </c>
      <c r="D41" s="6">
        <v>15837</v>
      </c>
      <c r="E41" s="6">
        <v>15894</v>
      </c>
      <c r="F41" s="6">
        <v>15825</v>
      </c>
      <c r="G41" s="6">
        <v>16061</v>
      </c>
      <c r="H41" s="6">
        <v>13421</v>
      </c>
      <c r="I41" s="6">
        <v>11647</v>
      </c>
      <c r="J41" s="6">
        <v>10627</v>
      </c>
      <c r="K41" s="6">
        <v>10853</v>
      </c>
      <c r="L41" s="6">
        <v>12698</v>
      </c>
      <c r="M41" s="6">
        <v>11779</v>
      </c>
      <c r="N41" s="6">
        <v>16573</v>
      </c>
      <c r="O41" s="5" t="s">
        <v>44</v>
      </c>
      <c r="P41" s="5" t="s">
        <v>10</v>
      </c>
    </row>
    <row r="42" spans="1:16">
      <c r="A42" s="8" t="s">
        <v>60</v>
      </c>
      <c r="B42" s="5" t="s">
        <v>68</v>
      </c>
      <c r="C42" s="6">
        <v>12019</v>
      </c>
      <c r="D42" s="6">
        <v>12147</v>
      </c>
      <c r="E42" s="6">
        <v>12019</v>
      </c>
      <c r="F42" s="6">
        <v>12060</v>
      </c>
      <c r="G42" s="6">
        <v>10960</v>
      </c>
      <c r="H42" s="6">
        <v>10771</v>
      </c>
      <c r="I42" s="6">
        <v>11916</v>
      </c>
      <c r="J42" s="6">
        <v>10985</v>
      </c>
      <c r="K42" s="6">
        <v>11908</v>
      </c>
      <c r="L42" s="6">
        <v>11653</v>
      </c>
      <c r="M42" s="6">
        <v>10589</v>
      </c>
      <c r="N42" s="6">
        <v>11678</v>
      </c>
      <c r="O42" s="5" t="s">
        <v>51</v>
      </c>
      <c r="P42" s="5" t="s">
        <v>29</v>
      </c>
    </row>
    <row r="43" spans="1:16">
      <c r="A43" s="8" t="s">
        <v>60</v>
      </c>
      <c r="B43" s="5" t="s">
        <v>69</v>
      </c>
      <c r="C43" s="6">
        <v>14632</v>
      </c>
      <c r="D43" s="6">
        <v>15519</v>
      </c>
      <c r="E43" s="6">
        <v>14888</v>
      </c>
      <c r="F43" s="6">
        <v>13544</v>
      </c>
      <c r="G43" s="6">
        <v>13893</v>
      </c>
      <c r="H43" s="6">
        <v>15902</v>
      </c>
      <c r="I43" s="6">
        <v>15701</v>
      </c>
      <c r="J43" s="6">
        <v>18580</v>
      </c>
      <c r="K43" s="6">
        <v>17441</v>
      </c>
      <c r="L43" s="6">
        <v>18785</v>
      </c>
      <c r="M43" s="6">
        <v>15150</v>
      </c>
      <c r="N43" s="6">
        <v>16056</v>
      </c>
      <c r="O43" s="5" t="s">
        <v>51</v>
      </c>
      <c r="P43" s="5" t="s">
        <v>29</v>
      </c>
    </row>
    <row r="44" spans="1:16">
      <c r="A44" s="8" t="s">
        <v>60</v>
      </c>
      <c r="B44" s="5" t="s">
        <v>70</v>
      </c>
      <c r="C44" s="6">
        <v>13643</v>
      </c>
      <c r="D44" s="6">
        <v>14168</v>
      </c>
      <c r="E44" s="6">
        <v>12531</v>
      </c>
      <c r="F44" s="6">
        <v>14286</v>
      </c>
      <c r="G44" s="6">
        <v>12681</v>
      </c>
      <c r="H44" s="6">
        <v>9688</v>
      </c>
      <c r="I44" s="6">
        <v>10925</v>
      </c>
      <c r="J44" s="6">
        <v>12387</v>
      </c>
      <c r="K44" s="6">
        <v>13874</v>
      </c>
      <c r="L44" s="6">
        <v>16419</v>
      </c>
      <c r="M44" s="6">
        <v>14882</v>
      </c>
      <c r="N44" s="6">
        <v>10752</v>
      </c>
      <c r="O44" s="5" t="s">
        <v>44</v>
      </c>
      <c r="P44" s="5" t="s">
        <v>47</v>
      </c>
    </row>
    <row r="45" spans="1:16">
      <c r="A45" s="8" t="s">
        <v>60</v>
      </c>
      <c r="B45" s="5" t="s">
        <v>71</v>
      </c>
      <c r="C45" s="6">
        <v>13438</v>
      </c>
      <c r="D45" s="6">
        <v>11002</v>
      </c>
      <c r="E45" s="6">
        <v>11232</v>
      </c>
      <c r="F45" s="6">
        <v>7651</v>
      </c>
      <c r="G45" s="6">
        <v>9736</v>
      </c>
      <c r="H45" s="6">
        <v>9679</v>
      </c>
      <c r="I45" s="6">
        <v>9397</v>
      </c>
      <c r="J45" s="6">
        <v>9021</v>
      </c>
      <c r="K45" s="6">
        <v>10267</v>
      </c>
      <c r="L45" s="6">
        <v>14083</v>
      </c>
      <c r="M45" s="6">
        <v>10148</v>
      </c>
      <c r="N45" s="6">
        <v>7093</v>
      </c>
      <c r="O45" s="5" t="s">
        <v>9</v>
      </c>
      <c r="P45" s="5" t="s">
        <v>47</v>
      </c>
    </row>
    <row r="46" spans="1:16">
      <c r="A46" s="8" t="s">
        <v>60</v>
      </c>
      <c r="B46" s="5" t="s">
        <v>72</v>
      </c>
      <c r="C46" s="6">
        <v>2598</v>
      </c>
      <c r="D46" s="5" t="s">
        <v>135</v>
      </c>
      <c r="E46" s="6">
        <v>2788</v>
      </c>
      <c r="F46" s="6">
        <v>1915</v>
      </c>
      <c r="G46" s="6">
        <v>2104</v>
      </c>
      <c r="H46" s="6">
        <v>2536</v>
      </c>
      <c r="I46" s="6">
        <v>2216</v>
      </c>
      <c r="J46" s="6">
        <v>2464</v>
      </c>
      <c r="K46" s="6">
        <v>2514</v>
      </c>
      <c r="L46" s="6">
        <v>2663</v>
      </c>
      <c r="M46" s="6">
        <v>2203</v>
      </c>
      <c r="N46" s="5">
        <v>749</v>
      </c>
      <c r="O46" s="5" t="s">
        <v>17</v>
      </c>
      <c r="P46" s="5" t="s">
        <v>48</v>
      </c>
    </row>
    <row r="47" spans="1:16">
      <c r="A47" s="8" t="s">
        <v>60</v>
      </c>
      <c r="B47" s="5" t="s">
        <v>73</v>
      </c>
      <c r="C47" s="5">
        <v>496</v>
      </c>
      <c r="D47" s="5">
        <v>366</v>
      </c>
      <c r="E47" s="5">
        <v>348</v>
      </c>
      <c r="F47" s="5">
        <v>193</v>
      </c>
      <c r="G47" s="5">
        <v>193</v>
      </c>
      <c r="H47" s="5">
        <v>128</v>
      </c>
      <c r="I47" s="5">
        <v>251</v>
      </c>
      <c r="J47" s="5">
        <v>174</v>
      </c>
      <c r="K47" s="5">
        <v>312</v>
      </c>
      <c r="L47" s="5">
        <v>296</v>
      </c>
      <c r="M47" s="5">
        <v>434</v>
      </c>
      <c r="N47" s="5">
        <v>825</v>
      </c>
      <c r="O47" s="5" t="s">
        <v>46</v>
      </c>
      <c r="P47" s="5" t="s">
        <v>29</v>
      </c>
    </row>
    <row r="48" spans="1:16">
      <c r="A48" s="8" t="s">
        <v>60</v>
      </c>
      <c r="B48" s="5" t="s">
        <v>74</v>
      </c>
      <c r="C48" s="5">
        <v>163</v>
      </c>
      <c r="D48" s="5">
        <v>322</v>
      </c>
      <c r="E48" s="5">
        <v>318</v>
      </c>
      <c r="F48" s="5">
        <v>257</v>
      </c>
      <c r="G48" s="5">
        <v>274</v>
      </c>
      <c r="H48" s="5">
        <v>481</v>
      </c>
      <c r="I48" s="6">
        <v>2429</v>
      </c>
      <c r="J48" s="5">
        <v>592</v>
      </c>
      <c r="K48" s="5">
        <v>599</v>
      </c>
      <c r="L48" s="6">
        <v>1211</v>
      </c>
      <c r="M48" s="5">
        <v>988</v>
      </c>
      <c r="N48" s="6">
        <v>1100</v>
      </c>
      <c r="O48" s="5" t="s">
        <v>51</v>
      </c>
      <c r="P48" s="5" t="s">
        <v>47</v>
      </c>
    </row>
    <row r="49" spans="1:16">
      <c r="A49" s="8" t="s">
        <v>60</v>
      </c>
      <c r="B49" s="5" t="s">
        <v>75</v>
      </c>
      <c r="C49" s="6">
        <v>3454</v>
      </c>
      <c r="D49" s="6">
        <v>3059</v>
      </c>
      <c r="E49" s="6">
        <v>2497</v>
      </c>
      <c r="F49" s="6">
        <v>2476</v>
      </c>
      <c r="G49" s="6">
        <v>2227</v>
      </c>
      <c r="H49" s="6">
        <v>1620</v>
      </c>
      <c r="I49" s="6">
        <v>2607</v>
      </c>
      <c r="J49" s="6">
        <v>2102</v>
      </c>
      <c r="K49" s="6">
        <v>1708</v>
      </c>
      <c r="L49" s="6">
        <v>2139</v>
      </c>
      <c r="M49" s="6">
        <v>2283</v>
      </c>
      <c r="N49" s="5">
        <v>8</v>
      </c>
      <c r="O49" s="5" t="s">
        <v>62</v>
      </c>
      <c r="P49" s="5" t="s">
        <v>48</v>
      </c>
    </row>
    <row r="50" spans="1:16">
      <c r="A50" s="8" t="s">
        <v>60</v>
      </c>
      <c r="B50" s="5" t="s">
        <v>76</v>
      </c>
      <c r="C50" s="6">
        <v>15370</v>
      </c>
      <c r="D50" s="6">
        <v>13165</v>
      </c>
      <c r="E50" s="6">
        <v>15728</v>
      </c>
      <c r="F50" s="6">
        <v>4094</v>
      </c>
      <c r="G50" s="6">
        <v>19393</v>
      </c>
      <c r="H50" s="6">
        <v>16422</v>
      </c>
      <c r="I50" s="6">
        <v>16854</v>
      </c>
      <c r="J50" s="6">
        <v>12844</v>
      </c>
      <c r="K50" s="6">
        <v>16241</v>
      </c>
      <c r="L50" s="6">
        <v>17539</v>
      </c>
      <c r="M50" s="6">
        <v>14737</v>
      </c>
      <c r="N50" s="6">
        <v>10421</v>
      </c>
      <c r="O50" s="5" t="s">
        <v>17</v>
      </c>
      <c r="P50" s="5" t="s">
        <v>48</v>
      </c>
    </row>
    <row r="51" spans="1:16">
      <c r="A51" s="8" t="s">
        <v>60</v>
      </c>
      <c r="B51" s="5" t="s">
        <v>77</v>
      </c>
      <c r="C51" s="6">
        <v>17756</v>
      </c>
      <c r="D51" s="6">
        <v>19412</v>
      </c>
      <c r="E51" s="6">
        <v>16368</v>
      </c>
      <c r="F51" s="6">
        <v>17850</v>
      </c>
      <c r="G51" s="6">
        <v>14492</v>
      </c>
      <c r="H51" s="6">
        <v>13790</v>
      </c>
      <c r="I51" s="6">
        <v>16191</v>
      </c>
      <c r="J51" s="6">
        <v>16450</v>
      </c>
      <c r="K51" s="6">
        <v>13339</v>
      </c>
      <c r="L51" s="6">
        <v>13922</v>
      </c>
      <c r="M51" s="6">
        <v>13982</v>
      </c>
      <c r="N51" s="6">
        <v>17303</v>
      </c>
      <c r="O51" s="5" t="s">
        <v>66</v>
      </c>
      <c r="P51" s="5" t="s">
        <v>48</v>
      </c>
    </row>
    <row r="52" spans="1:16">
      <c r="A52" s="8" t="s">
        <v>60</v>
      </c>
      <c r="B52" s="5" t="s">
        <v>78</v>
      </c>
      <c r="C52" s="6">
        <v>4363</v>
      </c>
      <c r="D52" s="6">
        <v>4093</v>
      </c>
      <c r="E52" s="6">
        <v>4505</v>
      </c>
      <c r="F52" s="6">
        <v>3509</v>
      </c>
      <c r="G52" s="6">
        <v>3241</v>
      </c>
      <c r="H52" s="6">
        <v>3323</v>
      </c>
      <c r="I52" s="6">
        <v>2923</v>
      </c>
      <c r="J52" s="6">
        <v>2740</v>
      </c>
      <c r="K52" s="6">
        <v>3734</v>
      </c>
      <c r="L52" s="6">
        <v>3285</v>
      </c>
      <c r="M52" s="6">
        <v>2483</v>
      </c>
      <c r="N52" s="6">
        <v>2487</v>
      </c>
      <c r="O52" s="5" t="s">
        <v>51</v>
      </c>
      <c r="P52" s="5" t="s">
        <v>29</v>
      </c>
    </row>
    <row r="53" spans="1:16">
      <c r="A53" s="8" t="s">
        <v>79</v>
      </c>
      <c r="B53" s="5" t="s">
        <v>80</v>
      </c>
      <c r="C53" s="5">
        <v>966</v>
      </c>
      <c r="D53" s="6">
        <v>1036</v>
      </c>
      <c r="E53" s="6">
        <v>1274</v>
      </c>
      <c r="F53" s="6">
        <v>1019</v>
      </c>
      <c r="G53" s="5">
        <v>991</v>
      </c>
      <c r="H53" s="5">
        <v>938</v>
      </c>
      <c r="I53" s="5">
        <v>929</v>
      </c>
      <c r="J53" s="5">
        <v>937</v>
      </c>
      <c r="K53" s="5">
        <v>760</v>
      </c>
      <c r="L53" s="5">
        <v>767</v>
      </c>
      <c r="M53" s="5">
        <v>548</v>
      </c>
      <c r="N53" s="5">
        <v>700</v>
      </c>
      <c r="O53" s="5" t="s">
        <v>9</v>
      </c>
      <c r="P53" s="5" t="s">
        <v>47</v>
      </c>
    </row>
    <row r="54" spans="1:16">
      <c r="A54" s="8" t="s">
        <v>79</v>
      </c>
      <c r="B54" s="5" t="s">
        <v>81</v>
      </c>
      <c r="C54" s="5">
        <v>505</v>
      </c>
      <c r="D54" s="5">
        <v>920</v>
      </c>
      <c r="E54" s="5">
        <v>875</v>
      </c>
      <c r="F54" s="5">
        <v>993</v>
      </c>
      <c r="G54" s="6">
        <v>1200</v>
      </c>
      <c r="H54" s="6">
        <v>1300</v>
      </c>
      <c r="I54" s="6">
        <v>1200</v>
      </c>
      <c r="J54" s="6">
        <v>1100</v>
      </c>
      <c r="K54" s="6">
        <v>1268</v>
      </c>
      <c r="L54" s="6">
        <v>1151</v>
      </c>
      <c r="M54" s="5">
        <v>600</v>
      </c>
      <c r="N54" s="5">
        <v>700</v>
      </c>
      <c r="O54" s="5" t="s">
        <v>66</v>
      </c>
      <c r="P54" s="5" t="s">
        <v>48</v>
      </c>
    </row>
    <row r="55" spans="1:16">
      <c r="A55" s="8" t="s">
        <v>79</v>
      </c>
      <c r="B55" s="5" t="s">
        <v>82</v>
      </c>
      <c r="C55" s="5">
        <v>139</v>
      </c>
      <c r="D55" s="5">
        <v>168</v>
      </c>
      <c r="E55" s="5">
        <v>131</v>
      </c>
      <c r="F55" s="5">
        <v>124</v>
      </c>
      <c r="G55" s="5">
        <v>135</v>
      </c>
      <c r="H55" s="5">
        <v>132</v>
      </c>
      <c r="I55" s="5">
        <v>191</v>
      </c>
      <c r="J55" s="5">
        <v>236</v>
      </c>
      <c r="K55" s="5">
        <v>200</v>
      </c>
      <c r="L55" s="5">
        <v>176</v>
      </c>
      <c r="M55" s="5">
        <v>138</v>
      </c>
      <c r="N55" s="5">
        <v>100</v>
      </c>
      <c r="O55" s="5" t="s">
        <v>45</v>
      </c>
      <c r="P55" s="5" t="s">
        <v>47</v>
      </c>
    </row>
    <row r="56" spans="1:16">
      <c r="A56" s="8" t="s">
        <v>79</v>
      </c>
      <c r="B56" s="5" t="s">
        <v>83</v>
      </c>
      <c r="C56" s="6">
        <v>1817</v>
      </c>
      <c r="D56" s="6">
        <v>1826</v>
      </c>
      <c r="E56" s="6">
        <v>1887</v>
      </c>
      <c r="F56" s="6">
        <v>1813</v>
      </c>
      <c r="G56" s="6">
        <v>1906</v>
      </c>
      <c r="H56" s="6">
        <v>1713</v>
      </c>
      <c r="I56" s="6">
        <v>1780</v>
      </c>
      <c r="J56" s="6">
        <v>1814</v>
      </c>
      <c r="K56" s="6">
        <v>1380</v>
      </c>
      <c r="L56" s="6">
        <v>1224</v>
      </c>
      <c r="M56" s="6">
        <v>1106</v>
      </c>
      <c r="N56" s="6">
        <v>1373</v>
      </c>
      <c r="O56" s="5" t="s">
        <v>46</v>
      </c>
      <c r="P56" s="5" t="s">
        <v>47</v>
      </c>
    </row>
    <row r="57" spans="1:16">
      <c r="A57" s="8" t="s">
        <v>79</v>
      </c>
      <c r="B57" s="5" t="s">
        <v>84</v>
      </c>
      <c r="C57" s="5">
        <v>0</v>
      </c>
      <c r="D57" s="5">
        <v>0</v>
      </c>
      <c r="E57" s="5">
        <v>0</v>
      </c>
      <c r="F57" s="5">
        <v>0</v>
      </c>
      <c r="G57" s="5">
        <v>0</v>
      </c>
      <c r="H57" s="5">
        <v>0</v>
      </c>
      <c r="I57" s="5">
        <v>0</v>
      </c>
      <c r="J57" s="5">
        <v>0</v>
      </c>
      <c r="K57" s="5">
        <v>0</v>
      </c>
      <c r="L57" s="6">
        <v>3116</v>
      </c>
      <c r="M57" s="6">
        <v>3144</v>
      </c>
      <c r="N57" s="6">
        <v>3785</v>
      </c>
      <c r="O57" s="5" t="s">
        <v>9</v>
      </c>
      <c r="P57" s="5" t="s">
        <v>29</v>
      </c>
    </row>
    <row r="58" spans="1:16">
      <c r="A58" s="8" t="s">
        <v>79</v>
      </c>
      <c r="B58" s="5" t="s">
        <v>85</v>
      </c>
      <c r="C58" s="5">
        <v>398</v>
      </c>
      <c r="D58" s="5">
        <v>582</v>
      </c>
      <c r="E58" s="5">
        <v>481</v>
      </c>
      <c r="F58" s="5">
        <v>536</v>
      </c>
      <c r="G58" s="5">
        <v>537</v>
      </c>
      <c r="H58" s="5">
        <v>561</v>
      </c>
      <c r="I58" s="5">
        <v>472</v>
      </c>
      <c r="J58" s="5">
        <v>484</v>
      </c>
      <c r="K58" s="5">
        <v>980</v>
      </c>
      <c r="L58" s="5">
        <v>611</v>
      </c>
      <c r="M58" s="5">
        <v>483</v>
      </c>
      <c r="N58" s="5">
        <v>858</v>
      </c>
      <c r="O58" s="5" t="s">
        <v>18</v>
      </c>
      <c r="P58" s="5" t="s">
        <v>47</v>
      </c>
    </row>
    <row r="59" spans="1:16">
      <c r="A59" s="8" t="s">
        <v>87</v>
      </c>
      <c r="B59" s="5" t="s">
        <v>88</v>
      </c>
      <c r="C59" s="6">
        <v>2863</v>
      </c>
      <c r="D59" s="6">
        <v>2755</v>
      </c>
      <c r="E59" s="6">
        <v>2701</v>
      </c>
      <c r="F59" s="6">
        <v>2404</v>
      </c>
      <c r="G59" s="6">
        <v>2211</v>
      </c>
      <c r="H59" s="6">
        <v>2107</v>
      </c>
      <c r="I59" s="6">
        <v>2011</v>
      </c>
      <c r="J59" s="6">
        <v>2257</v>
      </c>
      <c r="K59" s="6">
        <v>2100</v>
      </c>
      <c r="L59" s="6">
        <v>3119</v>
      </c>
      <c r="M59" s="6">
        <v>2342</v>
      </c>
      <c r="N59" s="6">
        <v>2117</v>
      </c>
      <c r="O59" s="5" t="s">
        <v>44</v>
      </c>
      <c r="P59" s="5" t="s">
        <v>47</v>
      </c>
    </row>
    <row r="60" spans="1:16">
      <c r="A60" s="8" t="s">
        <v>87</v>
      </c>
      <c r="B60" s="5" t="s">
        <v>89</v>
      </c>
      <c r="C60" s="5">
        <v>0</v>
      </c>
      <c r="D60" s="5">
        <v>0</v>
      </c>
      <c r="E60" s="5">
        <v>0</v>
      </c>
      <c r="F60" s="5">
        <v>0</v>
      </c>
      <c r="G60" s="5">
        <v>0</v>
      </c>
      <c r="H60" s="5">
        <v>0</v>
      </c>
      <c r="I60" s="5">
        <v>0</v>
      </c>
      <c r="J60" s="5">
        <v>6</v>
      </c>
      <c r="K60" s="5">
        <v>13</v>
      </c>
      <c r="L60" s="5">
        <v>2</v>
      </c>
      <c r="M60" s="6">
        <v>0</v>
      </c>
      <c r="N60" s="5">
        <v>1</v>
      </c>
      <c r="O60" s="5" t="s">
        <v>45</v>
      </c>
      <c r="P60" s="5" t="s">
        <v>47</v>
      </c>
    </row>
    <row r="61" spans="1:16">
      <c r="A61" s="8" t="s">
        <v>90</v>
      </c>
      <c r="B61" s="5" t="s">
        <v>91</v>
      </c>
      <c r="C61" s="5">
        <v>750</v>
      </c>
      <c r="D61" s="6">
        <v>1047</v>
      </c>
      <c r="E61" s="6">
        <v>1050</v>
      </c>
      <c r="F61" s="6">
        <v>1059</v>
      </c>
      <c r="G61" s="5">
        <v>850</v>
      </c>
      <c r="H61" s="6">
        <v>1150</v>
      </c>
      <c r="I61" s="5">
        <v>810</v>
      </c>
      <c r="J61" s="5">
        <v>870</v>
      </c>
      <c r="K61" s="5">
        <v>988</v>
      </c>
      <c r="L61" s="6">
        <v>1053</v>
      </c>
      <c r="M61" s="5">
        <v>779</v>
      </c>
      <c r="N61" s="5">
        <v>594</v>
      </c>
      <c r="O61" s="5" t="s">
        <v>44</v>
      </c>
      <c r="P61" s="5" t="s">
        <v>47</v>
      </c>
    </row>
    <row r="62" spans="1:16">
      <c r="A62" s="8" t="s">
        <v>90</v>
      </c>
      <c r="B62" s="5" t="s">
        <v>92</v>
      </c>
      <c r="C62" s="5">
        <v>856</v>
      </c>
      <c r="D62" s="5">
        <v>828</v>
      </c>
      <c r="E62" s="5">
        <v>928</v>
      </c>
      <c r="F62" s="5">
        <v>977</v>
      </c>
      <c r="G62" s="5">
        <v>743</v>
      </c>
      <c r="H62" s="5">
        <v>603</v>
      </c>
      <c r="I62" s="5">
        <v>565</v>
      </c>
      <c r="J62" s="5">
        <v>634</v>
      </c>
      <c r="K62" s="5">
        <v>691</v>
      </c>
      <c r="L62" s="5">
        <v>706</v>
      </c>
      <c r="M62" s="5">
        <v>546</v>
      </c>
      <c r="N62" s="5">
        <v>628</v>
      </c>
      <c r="O62" s="5" t="s">
        <v>62</v>
      </c>
      <c r="P62" s="5" t="s">
        <v>48</v>
      </c>
    </row>
    <row r="63" spans="1:16">
      <c r="A63" s="8" t="s">
        <v>90</v>
      </c>
      <c r="B63" s="5" t="s">
        <v>93</v>
      </c>
      <c r="C63" s="6">
        <v>2220</v>
      </c>
      <c r="D63" s="6">
        <v>2205</v>
      </c>
      <c r="E63" s="6">
        <v>2247</v>
      </c>
      <c r="F63" s="6">
        <v>1671</v>
      </c>
      <c r="G63" s="6">
        <v>2116</v>
      </c>
      <c r="H63" s="6">
        <v>1800</v>
      </c>
      <c r="I63" s="6">
        <v>1457</v>
      </c>
      <c r="J63" s="6">
        <v>1514</v>
      </c>
      <c r="K63" s="6">
        <v>1538</v>
      </c>
      <c r="L63" s="6">
        <v>2111</v>
      </c>
      <c r="M63" s="6">
        <v>1486</v>
      </c>
      <c r="N63" s="6">
        <v>1659</v>
      </c>
      <c r="O63" s="5" t="s">
        <v>51</v>
      </c>
      <c r="P63" s="5" t="s">
        <v>29</v>
      </c>
    </row>
    <row r="64" spans="1:16">
      <c r="A64" s="8" t="s">
        <v>94</v>
      </c>
      <c r="B64" s="5" t="s">
        <v>95</v>
      </c>
      <c r="C64" s="5">
        <v>53</v>
      </c>
      <c r="D64" s="5">
        <v>89</v>
      </c>
      <c r="E64" s="5">
        <v>136</v>
      </c>
      <c r="F64" s="5">
        <v>154</v>
      </c>
      <c r="G64" s="5">
        <v>185</v>
      </c>
      <c r="H64" s="5">
        <v>137</v>
      </c>
      <c r="I64" s="5">
        <v>240</v>
      </c>
      <c r="J64" s="5">
        <v>145</v>
      </c>
      <c r="K64" s="5">
        <v>140</v>
      </c>
      <c r="L64" s="5">
        <v>209</v>
      </c>
      <c r="M64" s="5">
        <v>225</v>
      </c>
      <c r="N64" s="5">
        <v>194</v>
      </c>
      <c r="O64" s="5" t="s">
        <v>45</v>
      </c>
      <c r="P64" s="5" t="s">
        <v>47</v>
      </c>
    </row>
    <row r="65" spans="1:16">
      <c r="A65" s="8" t="s">
        <v>94</v>
      </c>
      <c r="B65" s="5" t="s">
        <v>96</v>
      </c>
      <c r="C65" s="6">
        <v>1082</v>
      </c>
      <c r="D65" s="6">
        <v>1137</v>
      </c>
      <c r="E65" s="6">
        <v>1293</v>
      </c>
      <c r="F65" s="6">
        <v>1159</v>
      </c>
      <c r="G65" s="6">
        <v>1157</v>
      </c>
      <c r="H65" s="6">
        <v>1198</v>
      </c>
      <c r="I65" s="6">
        <v>1070</v>
      </c>
      <c r="J65" s="6">
        <v>1502</v>
      </c>
      <c r="K65" s="6">
        <v>1767</v>
      </c>
      <c r="L65" s="6">
        <v>2213</v>
      </c>
      <c r="M65" s="6">
        <v>1524</v>
      </c>
      <c r="N65" s="6">
        <v>2465</v>
      </c>
      <c r="O65" s="5" t="s">
        <v>9</v>
      </c>
      <c r="P65" s="5" t="s">
        <v>47</v>
      </c>
    </row>
    <row r="66" spans="1:16">
      <c r="A66" s="8" t="s">
        <v>94</v>
      </c>
      <c r="B66" s="5" t="s">
        <v>97</v>
      </c>
      <c r="C66" s="6">
        <v>1242</v>
      </c>
      <c r="D66" s="6">
        <v>1028</v>
      </c>
      <c r="E66" s="6">
        <v>1358</v>
      </c>
      <c r="F66" s="6">
        <v>1253</v>
      </c>
      <c r="G66" s="6">
        <v>1538</v>
      </c>
      <c r="H66" s="6">
        <v>1230</v>
      </c>
      <c r="I66" s="5">
        <v>793</v>
      </c>
      <c r="J66" s="6">
        <v>1122</v>
      </c>
      <c r="K66" s="6">
        <v>1391</v>
      </c>
      <c r="L66" s="6">
        <v>1637</v>
      </c>
      <c r="M66" s="6">
        <v>1131</v>
      </c>
      <c r="N66" s="6">
        <v>1894</v>
      </c>
      <c r="O66" s="5" t="s">
        <v>9</v>
      </c>
      <c r="P66" s="5" t="s">
        <v>10</v>
      </c>
    </row>
    <row r="67" spans="1:16">
      <c r="A67" s="8" t="s">
        <v>94</v>
      </c>
      <c r="B67" s="5" t="s">
        <v>98</v>
      </c>
      <c r="C67" s="6">
        <v>0</v>
      </c>
      <c r="D67" s="6">
        <v>0</v>
      </c>
      <c r="E67" s="5">
        <v>15</v>
      </c>
      <c r="F67" s="5">
        <v>13</v>
      </c>
      <c r="G67" s="5">
        <v>4</v>
      </c>
      <c r="H67" s="5">
        <v>1</v>
      </c>
      <c r="I67" s="6">
        <v>0</v>
      </c>
      <c r="J67" s="5">
        <v>3</v>
      </c>
      <c r="K67" s="5">
        <v>3</v>
      </c>
      <c r="L67" s="5">
        <v>20</v>
      </c>
      <c r="M67" s="5">
        <v>6</v>
      </c>
      <c r="N67" s="6">
        <v>1</v>
      </c>
      <c r="O67" s="5" t="s">
        <v>45</v>
      </c>
      <c r="P67" s="5" t="s">
        <v>10</v>
      </c>
    </row>
    <row r="68" spans="1:16">
      <c r="A68" s="8" t="s">
        <v>99</v>
      </c>
      <c r="B68" s="5" t="s">
        <v>100</v>
      </c>
      <c r="C68" s="6">
        <v>4935</v>
      </c>
      <c r="D68" s="6">
        <v>4568</v>
      </c>
      <c r="E68" s="6">
        <v>5985</v>
      </c>
      <c r="F68" s="6">
        <v>5148</v>
      </c>
      <c r="G68" s="6">
        <v>4983</v>
      </c>
      <c r="H68" s="6">
        <v>3937</v>
      </c>
      <c r="I68" s="6">
        <v>3444</v>
      </c>
      <c r="J68" s="6">
        <v>3031</v>
      </c>
      <c r="K68" s="6">
        <v>2758</v>
      </c>
      <c r="L68" s="6">
        <v>2642</v>
      </c>
      <c r="M68" s="6">
        <v>2083</v>
      </c>
      <c r="N68" s="6">
        <v>1866</v>
      </c>
      <c r="O68" s="5" t="s">
        <v>17</v>
      </c>
      <c r="P68" s="5" t="s">
        <v>48</v>
      </c>
    </row>
    <row r="69" spans="1:16">
      <c r="A69" s="8" t="s">
        <v>99</v>
      </c>
      <c r="B69" s="5" t="s">
        <v>101</v>
      </c>
      <c r="C69" s="6">
        <v>0</v>
      </c>
      <c r="D69" s="6">
        <v>0</v>
      </c>
      <c r="E69" s="6">
        <v>0</v>
      </c>
      <c r="F69" s="6">
        <v>0</v>
      </c>
      <c r="G69" s="6">
        <v>0</v>
      </c>
      <c r="H69" s="6">
        <v>0</v>
      </c>
      <c r="I69" s="6">
        <v>0</v>
      </c>
      <c r="J69" s="6">
        <v>3455</v>
      </c>
      <c r="K69" s="6">
        <v>4763</v>
      </c>
      <c r="L69" s="6">
        <v>5351</v>
      </c>
      <c r="M69" s="6">
        <v>5101</v>
      </c>
      <c r="N69" s="6">
        <v>4994</v>
      </c>
      <c r="O69" s="5" t="s">
        <v>9</v>
      </c>
      <c r="P69" s="5" t="s">
        <v>47</v>
      </c>
    </row>
    <row r="70" spans="1:16">
      <c r="A70" s="8" t="s">
        <v>99</v>
      </c>
      <c r="B70" s="5" t="s">
        <v>102</v>
      </c>
      <c r="C70" s="6">
        <v>2626</v>
      </c>
      <c r="D70" s="6">
        <v>2562</v>
      </c>
      <c r="E70" s="6">
        <v>2054</v>
      </c>
      <c r="F70" s="6">
        <v>1746</v>
      </c>
      <c r="G70" s="6">
        <v>1625</v>
      </c>
      <c r="H70" s="6">
        <v>1347</v>
      </c>
      <c r="I70" s="6">
        <v>1991</v>
      </c>
      <c r="J70" s="6">
        <v>1892</v>
      </c>
      <c r="K70" s="6">
        <v>1600</v>
      </c>
      <c r="L70" s="6">
        <v>1947</v>
      </c>
      <c r="M70" s="6">
        <v>1374</v>
      </c>
      <c r="N70" s="6">
        <v>1307</v>
      </c>
      <c r="O70" s="5" t="s">
        <v>46</v>
      </c>
      <c r="P70" s="5" t="s">
        <v>47</v>
      </c>
    </row>
    <row r="71" spans="1:16">
      <c r="A71" s="8" t="s">
        <v>99</v>
      </c>
      <c r="B71" s="5" t="s">
        <v>103</v>
      </c>
      <c r="C71" s="6">
        <v>17182</v>
      </c>
      <c r="D71" s="6">
        <v>14395</v>
      </c>
      <c r="E71" s="6">
        <v>14058</v>
      </c>
      <c r="F71" s="6">
        <v>11168</v>
      </c>
      <c r="G71" s="6">
        <v>11457</v>
      </c>
      <c r="H71" s="6">
        <v>12066</v>
      </c>
      <c r="I71" s="6">
        <v>13902</v>
      </c>
      <c r="J71" s="6">
        <v>12289</v>
      </c>
      <c r="K71" s="6">
        <v>11470</v>
      </c>
      <c r="L71" s="6">
        <v>14759</v>
      </c>
      <c r="M71" s="6">
        <v>15329</v>
      </c>
      <c r="N71" s="6">
        <v>13536</v>
      </c>
      <c r="O71" s="5" t="s">
        <v>44</v>
      </c>
      <c r="P71" s="5" t="s">
        <v>47</v>
      </c>
    </row>
    <row r="72" spans="1:16">
      <c r="A72" s="8" t="s">
        <v>99</v>
      </c>
      <c r="B72" s="5" t="s">
        <v>104</v>
      </c>
      <c r="C72" s="6">
        <v>17978</v>
      </c>
      <c r="D72" s="6">
        <v>18438</v>
      </c>
      <c r="E72" s="6">
        <v>17547</v>
      </c>
      <c r="F72" s="6">
        <v>19158</v>
      </c>
      <c r="G72" s="6">
        <v>18949</v>
      </c>
      <c r="H72" s="6">
        <v>18238</v>
      </c>
      <c r="I72" s="6">
        <v>16121</v>
      </c>
      <c r="J72" s="6">
        <v>15643</v>
      </c>
      <c r="K72" s="6">
        <v>13711</v>
      </c>
      <c r="L72" s="6">
        <v>15740</v>
      </c>
      <c r="M72" s="6">
        <v>15435</v>
      </c>
      <c r="N72" s="6">
        <v>15073</v>
      </c>
      <c r="O72" s="5" t="s">
        <v>44</v>
      </c>
      <c r="P72" s="5" t="s">
        <v>47</v>
      </c>
    </row>
    <row r="73" spans="1:16">
      <c r="A73" s="8" t="s">
        <v>99</v>
      </c>
      <c r="B73" s="5" t="s">
        <v>105</v>
      </c>
      <c r="C73" s="6">
        <v>2893</v>
      </c>
      <c r="D73" s="6">
        <v>2648</v>
      </c>
      <c r="E73" s="6">
        <v>2063</v>
      </c>
      <c r="F73" s="6">
        <v>1716</v>
      </c>
      <c r="G73" s="6">
        <v>1661</v>
      </c>
      <c r="H73" s="6">
        <v>1394</v>
      </c>
      <c r="I73" s="6">
        <v>2109</v>
      </c>
      <c r="J73" s="6">
        <v>1951</v>
      </c>
      <c r="K73" s="6">
        <v>1644</v>
      </c>
      <c r="L73" s="6">
        <v>2086</v>
      </c>
      <c r="M73" s="6">
        <v>1563</v>
      </c>
      <c r="N73" s="6">
        <v>1385</v>
      </c>
      <c r="O73" s="5" t="s">
        <v>46</v>
      </c>
      <c r="P73" s="5" t="s">
        <v>47</v>
      </c>
    </row>
    <row r="74" spans="1:16">
      <c r="A74" s="8" t="s">
        <v>99</v>
      </c>
      <c r="B74" s="5" t="s">
        <v>106</v>
      </c>
      <c r="C74" s="6">
        <v>6482</v>
      </c>
      <c r="D74" s="6">
        <v>6947</v>
      </c>
      <c r="E74" s="6">
        <v>6381</v>
      </c>
      <c r="F74" s="6">
        <v>6796</v>
      </c>
      <c r="G74" s="6">
        <v>5927</v>
      </c>
      <c r="H74" s="6">
        <v>5174</v>
      </c>
      <c r="I74" s="6">
        <v>5665</v>
      </c>
      <c r="J74" s="6">
        <v>4733</v>
      </c>
      <c r="K74" s="6">
        <v>4225</v>
      </c>
      <c r="L74" s="6">
        <v>4682</v>
      </c>
      <c r="M74" s="6">
        <v>5319</v>
      </c>
      <c r="N74" s="6">
        <v>5006</v>
      </c>
      <c r="O74" s="5" t="s">
        <v>66</v>
      </c>
      <c r="P74" s="5" t="s">
        <v>48</v>
      </c>
    </row>
    <row r="75" spans="1:16">
      <c r="A75" s="8" t="s">
        <v>99</v>
      </c>
      <c r="B75" s="5" t="s">
        <v>107</v>
      </c>
      <c r="C75" s="6">
        <v>1539</v>
      </c>
      <c r="D75" s="6">
        <v>1712</v>
      </c>
      <c r="E75" s="6">
        <v>2017</v>
      </c>
      <c r="F75" s="6">
        <v>2153</v>
      </c>
      <c r="G75" s="6">
        <v>2098</v>
      </c>
      <c r="H75" s="5">
        <v>0</v>
      </c>
      <c r="I75" s="6">
        <v>1495</v>
      </c>
      <c r="J75" s="6">
        <v>1148</v>
      </c>
      <c r="K75" s="6">
        <v>894</v>
      </c>
      <c r="L75" s="6">
        <v>926</v>
      </c>
      <c r="M75" s="6">
        <v>859</v>
      </c>
      <c r="N75" s="6">
        <v>1054</v>
      </c>
      <c r="O75" s="5" t="s">
        <v>44</v>
      </c>
      <c r="P75" s="5" t="s">
        <v>10</v>
      </c>
    </row>
    <row r="76" spans="1:16">
      <c r="A76" s="8" t="s">
        <v>108</v>
      </c>
      <c r="B76" s="5" t="s">
        <v>109</v>
      </c>
      <c r="C76" s="5">
        <v>312</v>
      </c>
      <c r="D76" s="5">
        <v>210</v>
      </c>
      <c r="E76" s="5">
        <v>232</v>
      </c>
      <c r="F76" s="5">
        <v>179</v>
      </c>
      <c r="G76" s="5">
        <v>122</v>
      </c>
      <c r="H76" s="5">
        <v>143</v>
      </c>
      <c r="I76" s="5">
        <v>126</v>
      </c>
      <c r="J76" s="5">
        <v>154</v>
      </c>
      <c r="K76" s="5">
        <v>127</v>
      </c>
      <c r="L76" s="5">
        <v>176</v>
      </c>
      <c r="M76" s="5">
        <v>130</v>
      </c>
      <c r="N76" s="5">
        <v>88</v>
      </c>
      <c r="O76" s="5" t="s">
        <v>45</v>
      </c>
      <c r="P76" s="5" t="s">
        <v>10</v>
      </c>
    </row>
    <row r="77" spans="1:16">
      <c r="A77" s="8" t="s">
        <v>108</v>
      </c>
      <c r="B77" s="5" t="s">
        <v>110</v>
      </c>
      <c r="C77" s="6">
        <v>3213</v>
      </c>
      <c r="D77" s="6">
        <v>3395</v>
      </c>
      <c r="E77" s="6">
        <v>3621</v>
      </c>
      <c r="F77" s="6">
        <v>2325</v>
      </c>
      <c r="G77" s="6">
        <v>2422</v>
      </c>
      <c r="H77" s="6">
        <v>2675</v>
      </c>
      <c r="I77" s="6">
        <v>2380</v>
      </c>
      <c r="J77" s="6">
        <v>2338</v>
      </c>
      <c r="K77" s="6">
        <v>2473</v>
      </c>
      <c r="L77" s="6">
        <v>3684</v>
      </c>
      <c r="M77" s="6">
        <v>2865</v>
      </c>
      <c r="N77" s="6">
        <v>2206</v>
      </c>
      <c r="O77" s="5" t="s">
        <v>45</v>
      </c>
      <c r="P77" s="5" t="s">
        <v>47</v>
      </c>
    </row>
    <row r="78" spans="1:16">
      <c r="A78" s="8" t="s">
        <v>108</v>
      </c>
      <c r="B78" s="5" t="s">
        <v>111</v>
      </c>
      <c r="C78" s="6">
        <v>3740</v>
      </c>
      <c r="D78" s="6">
        <v>4581</v>
      </c>
      <c r="E78" s="6">
        <v>4319</v>
      </c>
      <c r="F78" s="6">
        <v>4380</v>
      </c>
      <c r="G78" s="6">
        <v>4517</v>
      </c>
      <c r="H78" s="6">
        <v>4118</v>
      </c>
      <c r="I78" s="6">
        <v>4836</v>
      </c>
      <c r="J78" s="6">
        <v>4624</v>
      </c>
      <c r="K78" s="6">
        <v>3246</v>
      </c>
      <c r="L78" s="6">
        <v>4273</v>
      </c>
      <c r="M78" s="6">
        <v>3806</v>
      </c>
      <c r="N78" s="6">
        <v>3487</v>
      </c>
      <c r="O78" s="5" t="s">
        <v>17</v>
      </c>
      <c r="P78" s="5" t="s">
        <v>48</v>
      </c>
    </row>
    <row r="79" spans="1:16">
      <c r="A79" s="8" t="s">
        <v>108</v>
      </c>
      <c r="B79" s="5" t="s">
        <v>112</v>
      </c>
      <c r="C79" s="5">
        <v>289</v>
      </c>
      <c r="D79" s="5">
        <v>245</v>
      </c>
      <c r="E79" s="5">
        <v>356</v>
      </c>
      <c r="F79" s="5">
        <v>264</v>
      </c>
      <c r="G79" s="5">
        <v>283</v>
      </c>
      <c r="H79" s="5">
        <v>236</v>
      </c>
      <c r="I79" s="5">
        <v>178</v>
      </c>
      <c r="J79" s="5">
        <v>204</v>
      </c>
      <c r="K79" s="5">
        <v>186</v>
      </c>
      <c r="L79" s="5">
        <v>342</v>
      </c>
      <c r="M79" s="5">
        <v>149</v>
      </c>
      <c r="N79" s="5">
        <v>170</v>
      </c>
      <c r="O79" s="5" t="s">
        <v>45</v>
      </c>
      <c r="P79" s="5" t="s">
        <v>113</v>
      </c>
    </row>
    <row r="80" spans="1:16">
      <c r="A80" s="8" t="s">
        <v>108</v>
      </c>
      <c r="B80" s="5" t="s">
        <v>114</v>
      </c>
      <c r="C80" s="6">
        <v>5543</v>
      </c>
      <c r="D80" s="6">
        <v>5601</v>
      </c>
      <c r="E80" s="6">
        <v>5965</v>
      </c>
      <c r="F80" s="6">
        <v>3252</v>
      </c>
      <c r="G80" s="6">
        <v>3906</v>
      </c>
      <c r="H80" s="6">
        <v>4275</v>
      </c>
      <c r="I80" s="6">
        <v>7419</v>
      </c>
      <c r="J80" s="6">
        <v>6534</v>
      </c>
      <c r="K80" s="6">
        <v>5385</v>
      </c>
      <c r="L80" s="6">
        <v>5449</v>
      </c>
      <c r="M80" s="6">
        <v>4857</v>
      </c>
      <c r="N80" s="6">
        <v>4770</v>
      </c>
      <c r="O80" s="5" t="s">
        <v>9</v>
      </c>
      <c r="P80" s="5" t="s">
        <v>47</v>
      </c>
    </row>
    <row r="81" spans="1:16">
      <c r="A81" s="8" t="s">
        <v>108</v>
      </c>
      <c r="B81" s="5" t="s">
        <v>115</v>
      </c>
      <c r="C81" s="6">
        <v>9400</v>
      </c>
      <c r="D81" s="6">
        <v>8481</v>
      </c>
      <c r="E81" s="6">
        <v>9900</v>
      </c>
      <c r="F81" s="6">
        <v>7103</v>
      </c>
      <c r="G81" s="6">
        <v>8548</v>
      </c>
      <c r="H81" s="6">
        <v>9412</v>
      </c>
      <c r="I81" s="6">
        <v>9912</v>
      </c>
      <c r="J81" s="6">
        <v>9687</v>
      </c>
      <c r="K81" s="6">
        <v>8052</v>
      </c>
      <c r="L81" s="6">
        <v>8838</v>
      </c>
      <c r="M81" s="6">
        <v>7867</v>
      </c>
      <c r="N81" s="6">
        <v>9700</v>
      </c>
      <c r="O81" s="5" t="s">
        <v>46</v>
      </c>
      <c r="P81" s="5" t="s">
        <v>29</v>
      </c>
    </row>
    <row r="82" spans="1:16">
      <c r="A82" s="8" t="s">
        <v>108</v>
      </c>
      <c r="B82" s="5" t="s">
        <v>116</v>
      </c>
      <c r="C82" s="6">
        <v>0</v>
      </c>
      <c r="D82" s="6">
        <v>0</v>
      </c>
      <c r="E82" s="6">
        <v>0</v>
      </c>
      <c r="F82" s="6">
        <v>0</v>
      </c>
      <c r="G82" s="6">
        <v>0</v>
      </c>
      <c r="H82" s="6">
        <v>0</v>
      </c>
      <c r="I82" s="6">
        <v>0</v>
      </c>
      <c r="J82" s="6">
        <v>0</v>
      </c>
      <c r="K82" s="6">
        <v>0</v>
      </c>
      <c r="L82" s="6">
        <v>0</v>
      </c>
      <c r="M82" s="6">
        <v>0</v>
      </c>
      <c r="N82" s="6">
        <v>0</v>
      </c>
      <c r="O82" s="5" t="s">
        <v>18</v>
      </c>
      <c r="P82" s="5" t="s">
        <v>47</v>
      </c>
    </row>
    <row r="83" spans="1:16">
      <c r="A83" s="8" t="s">
        <v>108</v>
      </c>
      <c r="B83" s="5" t="s">
        <v>117</v>
      </c>
      <c r="C83" s="5">
        <v>639</v>
      </c>
      <c r="D83" s="5">
        <v>730</v>
      </c>
      <c r="E83" s="5">
        <v>688</v>
      </c>
      <c r="F83" s="6">
        <v>1192</v>
      </c>
      <c r="G83" s="6">
        <v>1919</v>
      </c>
      <c r="H83" s="6">
        <v>1566</v>
      </c>
      <c r="I83" s="6">
        <v>1929</v>
      </c>
      <c r="J83" s="6">
        <v>1721</v>
      </c>
      <c r="K83" s="6">
        <v>1968</v>
      </c>
      <c r="L83" s="6">
        <v>2169</v>
      </c>
      <c r="M83" s="6">
        <v>1803</v>
      </c>
      <c r="N83" s="6">
        <v>1775</v>
      </c>
      <c r="O83" s="5" t="s">
        <v>51</v>
      </c>
      <c r="P83" s="5" t="s">
        <v>29</v>
      </c>
    </row>
    <row r="84" spans="1:16">
      <c r="A84" s="8" t="s">
        <v>108</v>
      </c>
      <c r="B84" s="5" t="s">
        <v>119</v>
      </c>
      <c r="C84" s="6">
        <v>0</v>
      </c>
      <c r="D84" s="6">
        <v>0</v>
      </c>
      <c r="E84" s="6">
        <v>0</v>
      </c>
      <c r="F84" s="6">
        <v>0</v>
      </c>
      <c r="G84" s="6">
        <v>2180</v>
      </c>
      <c r="H84" s="6">
        <v>3185</v>
      </c>
      <c r="I84" s="6">
        <v>2640</v>
      </c>
      <c r="J84" s="6">
        <v>3213</v>
      </c>
      <c r="K84" s="6">
        <v>2278</v>
      </c>
      <c r="L84" s="6">
        <v>3092</v>
      </c>
      <c r="M84" s="6">
        <v>3620</v>
      </c>
      <c r="N84" s="6">
        <v>2628</v>
      </c>
      <c r="O84" s="5" t="s">
        <v>44</v>
      </c>
      <c r="P84" s="5" t="s">
        <v>48</v>
      </c>
    </row>
    <row r="85" spans="1:16">
      <c r="A85" s="8" t="s">
        <v>108</v>
      </c>
      <c r="B85" s="5" t="s">
        <v>120</v>
      </c>
      <c r="C85" s="5">
        <v>61</v>
      </c>
      <c r="D85" s="5">
        <v>57</v>
      </c>
      <c r="E85" s="5">
        <v>38</v>
      </c>
      <c r="F85" s="5">
        <v>5</v>
      </c>
      <c r="G85" s="5">
        <v>62</v>
      </c>
      <c r="H85" s="5">
        <v>142</v>
      </c>
      <c r="I85" s="5">
        <v>113</v>
      </c>
      <c r="J85" s="5">
        <v>114</v>
      </c>
      <c r="K85" s="5">
        <v>87</v>
      </c>
      <c r="L85" s="5">
        <v>115</v>
      </c>
      <c r="M85" s="5">
        <v>86</v>
      </c>
      <c r="N85" s="5">
        <v>63</v>
      </c>
      <c r="O85" s="5" t="s">
        <v>18</v>
      </c>
      <c r="P85" s="5" t="s">
        <v>29</v>
      </c>
    </row>
    <row r="86" spans="1:16">
      <c r="A86" s="8" t="s">
        <v>121</v>
      </c>
      <c r="B86" s="5" t="s">
        <v>122</v>
      </c>
      <c r="C86" s="6">
        <v>1275</v>
      </c>
      <c r="D86" s="6">
        <v>1286</v>
      </c>
      <c r="E86" s="6">
        <v>1588</v>
      </c>
      <c r="F86" s="6">
        <v>1758</v>
      </c>
      <c r="G86" s="6">
        <v>1561</v>
      </c>
      <c r="H86" s="6">
        <v>1519</v>
      </c>
      <c r="I86" s="6">
        <v>1564</v>
      </c>
      <c r="J86" s="6">
        <v>1628</v>
      </c>
      <c r="K86" s="6">
        <v>1611</v>
      </c>
      <c r="L86" s="6">
        <v>2028</v>
      </c>
      <c r="M86" s="6">
        <v>1497</v>
      </c>
      <c r="N86" s="6">
        <v>2335</v>
      </c>
      <c r="O86" s="5" t="s">
        <v>9</v>
      </c>
      <c r="P86" s="5" t="s">
        <v>47</v>
      </c>
    </row>
    <row r="87" spans="1:16">
      <c r="A87" s="8" t="s">
        <v>121</v>
      </c>
      <c r="B87" s="5" t="s">
        <v>123</v>
      </c>
      <c r="C87" s="5">
        <v>113</v>
      </c>
      <c r="D87" s="5">
        <v>102</v>
      </c>
      <c r="E87" s="5">
        <v>94</v>
      </c>
      <c r="F87" s="5">
        <v>108</v>
      </c>
      <c r="G87" s="5">
        <v>102</v>
      </c>
      <c r="H87" s="5">
        <v>85</v>
      </c>
      <c r="I87" s="5">
        <v>77</v>
      </c>
      <c r="J87" s="5">
        <v>73</v>
      </c>
      <c r="K87" s="5">
        <v>86</v>
      </c>
      <c r="L87" s="5">
        <v>79</v>
      </c>
      <c r="M87" s="5">
        <v>79</v>
      </c>
      <c r="N87" s="5">
        <v>195</v>
      </c>
      <c r="O87" s="5" t="s">
        <v>45</v>
      </c>
      <c r="P87" s="5" t="s">
        <v>47</v>
      </c>
    </row>
    <row r="88" spans="1:16">
      <c r="A88" s="12" t="s">
        <v>121</v>
      </c>
      <c r="B88" s="13" t="s">
        <v>124</v>
      </c>
      <c r="C88" s="14">
        <v>1879</v>
      </c>
      <c r="D88" s="14">
        <v>1631</v>
      </c>
      <c r="E88" s="14">
        <v>1847</v>
      </c>
      <c r="F88" s="14">
        <v>1183</v>
      </c>
      <c r="G88" s="14">
        <v>1610</v>
      </c>
      <c r="H88" s="14">
        <v>1656</v>
      </c>
      <c r="I88" s="14">
        <v>1766</v>
      </c>
      <c r="J88" s="14">
        <v>1876</v>
      </c>
      <c r="K88" s="14">
        <v>1697</v>
      </c>
      <c r="L88" s="14">
        <v>2351</v>
      </c>
      <c r="M88" s="14">
        <v>1457</v>
      </c>
      <c r="N88" s="14">
        <v>2257</v>
      </c>
      <c r="O88" s="13" t="s">
        <v>9</v>
      </c>
      <c r="P88" s="13" t="s">
        <v>10</v>
      </c>
    </row>
    <row r="89" spans="1:16">
      <c r="A89" s="12"/>
      <c r="B89" s="13"/>
      <c r="C89" s="14"/>
      <c r="D89" s="14"/>
      <c r="E89" s="14"/>
      <c r="F89" s="14"/>
      <c r="G89" s="14"/>
      <c r="H89" s="14"/>
      <c r="I89" s="14"/>
      <c r="J89" s="14"/>
      <c r="K89" s="14"/>
      <c r="L89" s="14"/>
      <c r="M89" s="14"/>
      <c r="N89" s="14"/>
      <c r="O89" s="14"/>
      <c r="P89"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P53"/>
  <sheetViews>
    <sheetView workbookViewId="0">
      <selection activeCell="C41" sqref="C41"/>
    </sheetView>
  </sheetViews>
  <sheetFormatPr defaultRowHeight="14.25"/>
  <cols>
    <col min="1" max="1" width="9" style="17"/>
    <col min="2" max="3" width="9.125" style="17" bestFit="1" customWidth="1"/>
    <col min="4" max="4" width="9.375" style="17" bestFit="1" customWidth="1"/>
    <col min="5" max="6" width="9.125" style="17" bestFit="1" customWidth="1"/>
    <col min="7" max="8" width="9.375" style="17" bestFit="1" customWidth="1"/>
    <col min="9" max="11" width="9.125" style="17" bestFit="1" customWidth="1"/>
    <col min="12" max="16384" width="9" style="17"/>
  </cols>
  <sheetData>
    <row r="20" spans="1:16" ht="15">
      <c r="B20" s="53" t="s">
        <v>163</v>
      </c>
      <c r="C20" s="53"/>
      <c r="D20" s="53"/>
      <c r="E20" s="53"/>
      <c r="F20" s="53"/>
      <c r="G20" s="53"/>
      <c r="H20" s="53"/>
      <c r="I20" s="53"/>
      <c r="J20" s="53"/>
      <c r="K20" s="53"/>
    </row>
    <row r="22" spans="1:16" ht="15">
      <c r="A22" s="19"/>
      <c r="B22" s="22" t="s">
        <v>1</v>
      </c>
      <c r="C22" s="22" t="s">
        <v>162</v>
      </c>
      <c r="D22" s="22" t="s">
        <v>12</v>
      </c>
      <c r="E22" s="22" t="s">
        <v>23</v>
      </c>
      <c r="F22" s="22" t="s">
        <v>26</v>
      </c>
      <c r="G22" s="22" t="s">
        <v>52</v>
      </c>
      <c r="H22" s="22" t="s">
        <v>60</v>
      </c>
      <c r="I22" s="22" t="s">
        <v>79</v>
      </c>
      <c r="J22" s="22" t="s">
        <v>87</v>
      </c>
      <c r="K22" s="22" t="s">
        <v>90</v>
      </c>
      <c r="L22" s="25" t="s">
        <v>165</v>
      </c>
      <c r="M22" s="25" t="s">
        <v>164</v>
      </c>
      <c r="N22" s="25" t="s">
        <v>166</v>
      </c>
      <c r="O22" s="25" t="s">
        <v>167</v>
      </c>
      <c r="P22" s="24" t="s">
        <v>173</v>
      </c>
    </row>
    <row r="23" spans="1:16" ht="15">
      <c r="A23" s="20" t="s">
        <v>151</v>
      </c>
      <c r="B23" s="19">
        <v>650</v>
      </c>
      <c r="C23" s="19">
        <v>8681</v>
      </c>
      <c r="D23" s="19">
        <v>57115</v>
      </c>
      <c r="E23" s="19">
        <v>396</v>
      </c>
      <c r="F23" s="19">
        <v>23769</v>
      </c>
      <c r="G23" s="19">
        <v>43068</v>
      </c>
      <c r="H23" s="19">
        <v>166802</v>
      </c>
      <c r="I23" s="19">
        <v>3825</v>
      </c>
      <c r="J23" s="19">
        <v>2863</v>
      </c>
      <c r="K23" s="19">
        <v>3826</v>
      </c>
      <c r="L23" s="21">
        <f t="shared" ref="L23:L34" si="0">SUM(B23:K23)</f>
        <v>310995</v>
      </c>
      <c r="M23" s="26">
        <f t="shared" ref="M23:M34" si="1">AVERAGE(B23:K23)</f>
        <v>31099.5</v>
      </c>
      <c r="N23" s="21">
        <f t="shared" ref="N23:N34" si="2">MAX(B23:K23)</f>
        <v>166802</v>
      </c>
      <c r="O23" s="28">
        <f t="shared" ref="O23:O34" si="3">MIN(B23:K23)</f>
        <v>396</v>
      </c>
      <c r="P23" s="26">
        <f>_xlfn.STDEV.P(B23:K23)</f>
        <v>48935.124561504897</v>
      </c>
    </row>
    <row r="24" spans="1:16" ht="15">
      <c r="A24" s="20" t="s">
        <v>160</v>
      </c>
      <c r="B24" s="19">
        <v>5</v>
      </c>
      <c r="C24" s="19">
        <v>3</v>
      </c>
      <c r="D24" s="19">
        <v>11</v>
      </c>
      <c r="E24" s="19">
        <v>3</v>
      </c>
      <c r="F24" s="19">
        <v>5</v>
      </c>
      <c r="G24" s="19">
        <v>7</v>
      </c>
      <c r="H24" s="19">
        <v>17</v>
      </c>
      <c r="I24" s="19">
        <v>6</v>
      </c>
      <c r="J24" s="19">
        <v>2</v>
      </c>
      <c r="K24" s="19">
        <v>3</v>
      </c>
      <c r="L24" s="21">
        <f t="shared" si="0"/>
        <v>62</v>
      </c>
      <c r="M24" s="26">
        <f t="shared" si="1"/>
        <v>6.2</v>
      </c>
      <c r="N24" s="21">
        <f t="shared" si="2"/>
        <v>17</v>
      </c>
      <c r="O24" s="28">
        <f t="shared" si="3"/>
        <v>2</v>
      </c>
      <c r="P24" s="26">
        <f t="shared" ref="P24:P34" si="4">_xlfn.STDEV.P(B24:K24)</f>
        <v>4.3772137256478576</v>
      </c>
    </row>
    <row r="25" spans="1:16" ht="15">
      <c r="A25" s="20" t="s">
        <v>152</v>
      </c>
      <c r="B25" s="19">
        <v>1006</v>
      </c>
      <c r="C25" s="19">
        <v>7071</v>
      </c>
      <c r="D25" s="19">
        <v>53001</v>
      </c>
      <c r="E25" s="19">
        <v>425</v>
      </c>
      <c r="F25" s="19">
        <v>21400</v>
      </c>
      <c r="G25" s="19">
        <v>40631</v>
      </c>
      <c r="H25" s="19">
        <v>152718</v>
      </c>
      <c r="I25" s="19">
        <v>4648</v>
      </c>
      <c r="J25" s="19">
        <v>2701</v>
      </c>
      <c r="K25" s="19">
        <v>4225</v>
      </c>
      <c r="L25" s="21">
        <f t="shared" si="0"/>
        <v>287826</v>
      </c>
      <c r="M25" s="26">
        <f t="shared" si="1"/>
        <v>28782.6</v>
      </c>
      <c r="N25" s="21">
        <f t="shared" si="2"/>
        <v>152718</v>
      </c>
      <c r="O25" s="28">
        <f t="shared" si="3"/>
        <v>425</v>
      </c>
      <c r="P25" s="26">
        <f t="shared" si="4"/>
        <v>44782.019483716897</v>
      </c>
    </row>
    <row r="26" spans="1:16" ht="15">
      <c r="A26" s="20" t="s">
        <v>153</v>
      </c>
      <c r="B26" s="19">
        <v>404</v>
      </c>
      <c r="C26" s="19">
        <v>4351</v>
      </c>
      <c r="D26" s="19">
        <v>50901</v>
      </c>
      <c r="E26" s="19">
        <v>377</v>
      </c>
      <c r="F26" s="19">
        <v>19968</v>
      </c>
      <c r="G26" s="19">
        <v>41008</v>
      </c>
      <c r="H26" s="19">
        <v>137952</v>
      </c>
      <c r="I26" s="19">
        <v>4485</v>
      </c>
      <c r="J26" s="19">
        <v>2404</v>
      </c>
      <c r="K26" s="19">
        <v>3707</v>
      </c>
      <c r="L26" s="21">
        <f t="shared" si="0"/>
        <v>265557</v>
      </c>
      <c r="M26" s="26">
        <f t="shared" si="1"/>
        <v>26555.7</v>
      </c>
      <c r="N26" s="21">
        <f t="shared" si="2"/>
        <v>137952</v>
      </c>
      <c r="O26" s="28">
        <f t="shared" si="3"/>
        <v>377</v>
      </c>
      <c r="P26" s="26">
        <f t="shared" si="4"/>
        <v>40876.477348347915</v>
      </c>
    </row>
    <row r="27" spans="1:16" ht="15">
      <c r="A27" s="20" t="s">
        <v>38</v>
      </c>
      <c r="B27" s="19">
        <v>515</v>
      </c>
      <c r="C27" s="19">
        <v>4822</v>
      </c>
      <c r="D27" s="19">
        <v>49151</v>
      </c>
      <c r="E27" s="19">
        <v>344</v>
      </c>
      <c r="F27" s="19">
        <v>19500</v>
      </c>
      <c r="G27" s="19">
        <v>43218</v>
      </c>
      <c r="H27" s="19">
        <v>144002</v>
      </c>
      <c r="I27" s="19">
        <v>4769</v>
      </c>
      <c r="J27" s="19">
        <v>2211</v>
      </c>
      <c r="K27" s="19">
        <v>3709</v>
      </c>
      <c r="L27" s="21">
        <f t="shared" si="0"/>
        <v>272241</v>
      </c>
      <c r="M27" s="26">
        <f t="shared" si="1"/>
        <v>27224.1</v>
      </c>
      <c r="N27" s="21">
        <f t="shared" si="2"/>
        <v>144002</v>
      </c>
      <c r="O27" s="28">
        <f t="shared" si="3"/>
        <v>344</v>
      </c>
      <c r="P27" s="26">
        <f t="shared" si="4"/>
        <v>42489.939902169783</v>
      </c>
    </row>
    <row r="28" spans="1:16" ht="15">
      <c r="A28" s="20" t="s">
        <v>154</v>
      </c>
      <c r="B28" s="19">
        <v>339</v>
      </c>
      <c r="C28" s="19">
        <v>4804</v>
      </c>
      <c r="D28" s="19">
        <v>50103</v>
      </c>
      <c r="E28" s="19">
        <v>281</v>
      </c>
      <c r="F28" s="19">
        <v>21300</v>
      </c>
      <c r="G28" s="19">
        <v>40022</v>
      </c>
      <c r="H28" s="19">
        <v>137160</v>
      </c>
      <c r="I28" s="19">
        <v>4644</v>
      </c>
      <c r="J28" s="19">
        <v>2107</v>
      </c>
      <c r="K28" s="19">
        <v>3553</v>
      </c>
      <c r="L28" s="21">
        <f t="shared" si="0"/>
        <v>264313</v>
      </c>
      <c r="M28" s="26">
        <f t="shared" si="1"/>
        <v>26431.3</v>
      </c>
      <c r="N28" s="21">
        <f t="shared" si="2"/>
        <v>137160</v>
      </c>
      <c r="O28" s="28">
        <f t="shared" si="3"/>
        <v>281</v>
      </c>
      <c r="P28" s="26">
        <f t="shared" si="4"/>
        <v>40564.014579550676</v>
      </c>
    </row>
    <row r="29" spans="1:16" ht="15">
      <c r="A29" s="20" t="s">
        <v>155</v>
      </c>
      <c r="B29" s="19">
        <v>335</v>
      </c>
      <c r="C29" s="19">
        <v>4624</v>
      </c>
      <c r="D29" s="19">
        <v>43013</v>
      </c>
      <c r="E29" s="19">
        <v>276</v>
      </c>
      <c r="F29" s="19">
        <v>20507</v>
      </c>
      <c r="G29" s="19">
        <v>41623</v>
      </c>
      <c r="H29" s="19">
        <v>137463</v>
      </c>
      <c r="I29" s="19">
        <v>4572</v>
      </c>
      <c r="J29" s="19">
        <v>2011</v>
      </c>
      <c r="K29" s="19">
        <v>2832</v>
      </c>
      <c r="L29" s="21">
        <f t="shared" si="0"/>
        <v>257256</v>
      </c>
      <c r="M29" s="26">
        <f t="shared" si="1"/>
        <v>25725.599999999999</v>
      </c>
      <c r="N29" s="21">
        <f t="shared" si="2"/>
        <v>137463</v>
      </c>
      <c r="O29" s="28">
        <f t="shared" si="3"/>
        <v>276</v>
      </c>
      <c r="P29" s="26">
        <f t="shared" si="4"/>
        <v>40417.419596505664</v>
      </c>
    </row>
    <row r="30" spans="1:16" ht="15">
      <c r="A30" s="20" t="s">
        <v>156</v>
      </c>
      <c r="B30" s="19">
        <v>1275</v>
      </c>
      <c r="C30" s="19">
        <v>5326</v>
      </c>
      <c r="D30" s="19">
        <v>49525</v>
      </c>
      <c r="E30" s="19">
        <v>340</v>
      </c>
      <c r="F30" s="19">
        <v>22523</v>
      </c>
      <c r="G30" s="19">
        <v>43277</v>
      </c>
      <c r="H30" s="19">
        <v>143075</v>
      </c>
      <c r="I30" s="19">
        <v>4571</v>
      </c>
      <c r="J30" s="19">
        <v>2263</v>
      </c>
      <c r="K30" s="19">
        <v>3018</v>
      </c>
      <c r="L30" s="21">
        <f t="shared" si="0"/>
        <v>275193</v>
      </c>
      <c r="M30" s="26">
        <f t="shared" si="1"/>
        <v>27519.3</v>
      </c>
      <c r="N30" s="21">
        <f t="shared" si="2"/>
        <v>143075</v>
      </c>
      <c r="O30" s="28">
        <f t="shared" si="3"/>
        <v>340</v>
      </c>
      <c r="P30" s="26">
        <f t="shared" si="4"/>
        <v>42184.686579492329</v>
      </c>
    </row>
    <row r="31" spans="1:16" ht="15">
      <c r="A31" s="20" t="s">
        <v>157</v>
      </c>
      <c r="B31" s="19">
        <v>711</v>
      </c>
      <c r="C31" s="19">
        <v>5675</v>
      </c>
      <c r="D31" s="19">
        <v>51101</v>
      </c>
      <c r="E31" s="19">
        <v>365</v>
      </c>
      <c r="F31" s="19">
        <v>23523</v>
      </c>
      <c r="G31" s="19">
        <v>51062</v>
      </c>
      <c r="H31" s="19">
        <v>144962</v>
      </c>
      <c r="I31" s="19">
        <v>4588</v>
      </c>
      <c r="J31" s="19">
        <v>2113</v>
      </c>
      <c r="K31" s="19">
        <v>3217</v>
      </c>
      <c r="L31" s="21">
        <f t="shared" si="0"/>
        <v>287317</v>
      </c>
      <c r="M31" s="26">
        <f t="shared" si="1"/>
        <v>28731.7</v>
      </c>
      <c r="N31" s="21">
        <f t="shared" si="2"/>
        <v>144962</v>
      </c>
      <c r="O31" s="28">
        <f t="shared" si="3"/>
        <v>365</v>
      </c>
      <c r="P31" s="26">
        <f t="shared" si="4"/>
        <v>43127.201557833541</v>
      </c>
    </row>
    <row r="32" spans="1:16" ht="15">
      <c r="A32" s="20" t="s">
        <v>158</v>
      </c>
      <c r="B32" s="19">
        <v>717</v>
      </c>
      <c r="C32" s="19">
        <v>5546</v>
      </c>
      <c r="D32" s="19">
        <v>55568</v>
      </c>
      <c r="E32" s="19">
        <v>424</v>
      </c>
      <c r="F32" s="19">
        <v>22753</v>
      </c>
      <c r="G32" s="19">
        <v>54504</v>
      </c>
      <c r="H32" s="19">
        <v>159591</v>
      </c>
      <c r="I32" s="19">
        <v>7045</v>
      </c>
      <c r="J32" s="19">
        <v>3121</v>
      </c>
      <c r="K32" s="19">
        <v>3870</v>
      </c>
      <c r="L32" s="21">
        <f t="shared" si="0"/>
        <v>313139</v>
      </c>
      <c r="M32" s="26">
        <f t="shared" si="1"/>
        <v>31313.9</v>
      </c>
      <c r="N32" s="21">
        <f t="shared" si="2"/>
        <v>159591</v>
      </c>
      <c r="O32" s="28">
        <f t="shared" si="3"/>
        <v>424</v>
      </c>
      <c r="P32" s="26">
        <f t="shared" si="4"/>
        <v>47271.210207588294</v>
      </c>
    </row>
    <row r="33" spans="1:16" ht="15">
      <c r="A33" s="20" t="s">
        <v>159</v>
      </c>
      <c r="B33" s="19">
        <v>59</v>
      </c>
      <c r="C33" s="19">
        <v>5005</v>
      </c>
      <c r="D33" s="19">
        <v>48246</v>
      </c>
      <c r="E33" s="19">
        <v>361</v>
      </c>
      <c r="F33" s="19">
        <v>2060</v>
      </c>
      <c r="G33" s="19">
        <v>46222</v>
      </c>
      <c r="H33" s="19">
        <v>141312</v>
      </c>
      <c r="I33" s="19">
        <v>6019</v>
      </c>
      <c r="J33" s="19">
        <v>2342</v>
      </c>
      <c r="K33" s="19">
        <v>2811</v>
      </c>
      <c r="L33" s="21">
        <f t="shared" si="0"/>
        <v>254437</v>
      </c>
      <c r="M33" s="26">
        <f t="shared" si="1"/>
        <v>25443.7</v>
      </c>
      <c r="N33" s="21">
        <f t="shared" si="2"/>
        <v>141312</v>
      </c>
      <c r="O33" s="28">
        <f t="shared" si="3"/>
        <v>59</v>
      </c>
      <c r="P33" s="26">
        <f t="shared" si="4"/>
        <v>42471.702249968745</v>
      </c>
    </row>
    <row r="34" spans="1:16" ht="15">
      <c r="A34" s="20" t="s">
        <v>161</v>
      </c>
      <c r="B34" s="19">
        <v>566</v>
      </c>
      <c r="C34" s="19">
        <v>6825</v>
      </c>
      <c r="D34" s="19">
        <v>42208</v>
      </c>
      <c r="E34" s="19">
        <v>286</v>
      </c>
      <c r="F34" s="19">
        <v>8957</v>
      </c>
      <c r="G34" s="19">
        <v>41424</v>
      </c>
      <c r="H34" s="19">
        <v>130115</v>
      </c>
      <c r="I34" s="19">
        <v>7516</v>
      </c>
      <c r="J34" s="19">
        <v>2118</v>
      </c>
      <c r="K34" s="19">
        <v>2881</v>
      </c>
      <c r="L34" s="21">
        <f t="shared" si="0"/>
        <v>242896</v>
      </c>
      <c r="M34" s="26">
        <f t="shared" si="1"/>
        <v>24289.599999999999</v>
      </c>
      <c r="N34" s="21">
        <f t="shared" si="2"/>
        <v>130115</v>
      </c>
      <c r="O34" s="28">
        <f t="shared" si="3"/>
        <v>286</v>
      </c>
      <c r="P34" s="26">
        <f t="shared" si="4"/>
        <v>38371.886258561746</v>
      </c>
    </row>
    <row r="35" spans="1:16" ht="15">
      <c r="A35" s="24" t="s">
        <v>165</v>
      </c>
      <c r="B35" s="21">
        <f t="shared" ref="B35:K35" si="5">SUM(B23:B34)</f>
        <v>6582</v>
      </c>
      <c r="C35" s="21">
        <f t="shared" si="5"/>
        <v>62733</v>
      </c>
      <c r="D35" s="34">
        <f t="shared" si="5"/>
        <v>549943</v>
      </c>
      <c r="E35" s="21">
        <f t="shared" si="5"/>
        <v>3878</v>
      </c>
      <c r="F35" s="21">
        <f t="shared" si="5"/>
        <v>206265</v>
      </c>
      <c r="G35" s="36">
        <f t="shared" si="5"/>
        <v>486066</v>
      </c>
      <c r="H35" s="32">
        <f t="shared" si="5"/>
        <v>1595169</v>
      </c>
      <c r="I35" s="21">
        <f t="shared" si="5"/>
        <v>56688</v>
      </c>
      <c r="J35" s="21">
        <f t="shared" si="5"/>
        <v>26256</v>
      </c>
      <c r="K35" s="21">
        <f t="shared" si="5"/>
        <v>37652</v>
      </c>
    </row>
    <row r="36" spans="1:16" ht="15.75" customHeight="1">
      <c r="A36" s="24" t="s">
        <v>164</v>
      </c>
      <c r="B36" s="26">
        <f t="shared" ref="B36:K36" si="6">AVERAGE(B23:B34)</f>
        <v>548.5</v>
      </c>
      <c r="C36" s="26">
        <f t="shared" si="6"/>
        <v>5227.75</v>
      </c>
      <c r="D36" s="35">
        <f t="shared" si="6"/>
        <v>45828.583333333336</v>
      </c>
      <c r="E36" s="26">
        <f t="shared" si="6"/>
        <v>323.16666666666669</v>
      </c>
      <c r="F36" s="26">
        <f t="shared" si="6"/>
        <v>17188.75</v>
      </c>
      <c r="G36" s="37">
        <f t="shared" si="6"/>
        <v>40505.5</v>
      </c>
      <c r="H36" s="33">
        <f t="shared" si="6"/>
        <v>132930.75</v>
      </c>
      <c r="I36" s="26">
        <f t="shared" si="6"/>
        <v>4724</v>
      </c>
      <c r="J36" s="26">
        <f t="shared" si="6"/>
        <v>2188</v>
      </c>
      <c r="K36" s="26">
        <f t="shared" si="6"/>
        <v>3137.6666666666665</v>
      </c>
    </row>
    <row r="37" spans="1:16" ht="15">
      <c r="A37" s="24" t="s">
        <v>166</v>
      </c>
      <c r="B37" s="21">
        <f t="shared" ref="B37:K37" si="7">MAX(B23:B34)</f>
        <v>1275</v>
      </c>
      <c r="C37" s="21">
        <f t="shared" si="7"/>
        <v>8681</v>
      </c>
      <c r="D37" s="21">
        <f t="shared" si="7"/>
        <v>57115</v>
      </c>
      <c r="E37" s="21">
        <f t="shared" si="7"/>
        <v>425</v>
      </c>
      <c r="F37" s="21">
        <f t="shared" si="7"/>
        <v>23769</v>
      </c>
      <c r="G37" s="21">
        <f t="shared" si="7"/>
        <v>54504</v>
      </c>
      <c r="H37" s="21">
        <f t="shared" si="7"/>
        <v>166802</v>
      </c>
      <c r="I37" s="21">
        <f t="shared" si="7"/>
        <v>7516</v>
      </c>
      <c r="J37" s="21">
        <f t="shared" si="7"/>
        <v>3121</v>
      </c>
      <c r="K37" s="21">
        <f t="shared" si="7"/>
        <v>4225</v>
      </c>
    </row>
    <row r="38" spans="1:16" ht="15">
      <c r="A38" s="24" t="s">
        <v>167</v>
      </c>
      <c r="B38" s="21">
        <f t="shared" ref="B38:K38" si="8">MIN(B23:B34)</f>
        <v>5</v>
      </c>
      <c r="C38" s="21">
        <f t="shared" si="8"/>
        <v>3</v>
      </c>
      <c r="D38" s="21">
        <f t="shared" si="8"/>
        <v>11</v>
      </c>
      <c r="E38" s="21">
        <f t="shared" si="8"/>
        <v>3</v>
      </c>
      <c r="F38" s="21">
        <f t="shared" si="8"/>
        <v>5</v>
      </c>
      <c r="G38" s="21">
        <f t="shared" si="8"/>
        <v>7</v>
      </c>
      <c r="H38" s="21">
        <f t="shared" si="8"/>
        <v>17</v>
      </c>
      <c r="I38" s="21">
        <f t="shared" si="8"/>
        <v>6</v>
      </c>
      <c r="J38" s="21">
        <f t="shared" si="8"/>
        <v>2</v>
      </c>
      <c r="K38" s="21">
        <f t="shared" si="8"/>
        <v>3</v>
      </c>
    </row>
    <row r="39" spans="1:16" ht="15">
      <c r="A39" s="24" t="s">
        <v>173</v>
      </c>
      <c r="B39" s="26">
        <f>_xlfn.STDEV.P(B23:B34)</f>
        <v>347.49016772660872</v>
      </c>
      <c r="C39" s="26">
        <f t="shared" ref="C39:K39" si="9">_xlfn.STDEV.P(C23:C34)</f>
        <v>1979.2615257969321</v>
      </c>
      <c r="D39" s="26">
        <f t="shared" si="9"/>
        <v>14423.113258807507</v>
      </c>
      <c r="E39" s="26">
        <f t="shared" si="9"/>
        <v>108.21647543491497</v>
      </c>
      <c r="F39" s="26">
        <f t="shared" si="9"/>
        <v>8131.5919733366682</v>
      </c>
      <c r="G39" s="26">
        <f t="shared" si="9"/>
        <v>12924.151555002234</v>
      </c>
      <c r="H39" s="26">
        <f t="shared" si="9"/>
        <v>41259.013829556083</v>
      </c>
      <c r="I39" s="26">
        <f t="shared" si="9"/>
        <v>1780.996584312652</v>
      </c>
      <c r="J39" s="26">
        <f t="shared" si="9"/>
        <v>735.57347242361413</v>
      </c>
      <c r="K39" s="26">
        <f t="shared" si="9"/>
        <v>1045.9542161214429</v>
      </c>
    </row>
    <row r="41" spans="1:16" ht="15">
      <c r="B41" s="22" t="s">
        <v>60</v>
      </c>
      <c r="C41" s="22" t="s">
        <v>12</v>
      </c>
      <c r="D41" s="22" t="s">
        <v>52</v>
      </c>
    </row>
    <row r="42" spans="1:16" ht="15">
      <c r="A42" s="22" t="s">
        <v>151</v>
      </c>
      <c r="B42" s="46">
        <v>166802</v>
      </c>
      <c r="C42" s="47">
        <v>57115</v>
      </c>
      <c r="D42" s="49">
        <v>43068</v>
      </c>
    </row>
    <row r="43" spans="1:16" ht="15">
      <c r="A43" s="22" t="s">
        <v>160</v>
      </c>
      <c r="B43" s="46">
        <v>17</v>
      </c>
      <c r="C43" s="47">
        <v>11</v>
      </c>
      <c r="D43" s="49">
        <v>7</v>
      </c>
    </row>
    <row r="44" spans="1:16" ht="15">
      <c r="A44" s="22" t="s">
        <v>152</v>
      </c>
      <c r="B44" s="46">
        <v>152718</v>
      </c>
      <c r="C44" s="47">
        <v>53001</v>
      </c>
      <c r="D44" s="49">
        <v>40631</v>
      </c>
    </row>
    <row r="45" spans="1:16" ht="15">
      <c r="A45" s="22" t="s">
        <v>153</v>
      </c>
      <c r="B45" s="46">
        <v>137952</v>
      </c>
      <c r="C45" s="47">
        <v>50901</v>
      </c>
      <c r="D45" s="49">
        <v>41008</v>
      </c>
    </row>
    <row r="46" spans="1:16" ht="15">
      <c r="A46" s="22" t="s">
        <v>38</v>
      </c>
      <c r="B46" s="46">
        <v>144002</v>
      </c>
      <c r="C46" s="47">
        <v>49151</v>
      </c>
      <c r="D46" s="49">
        <v>43218</v>
      </c>
    </row>
    <row r="47" spans="1:16" ht="15">
      <c r="A47" s="22" t="s">
        <v>154</v>
      </c>
      <c r="B47" s="46">
        <v>137160</v>
      </c>
      <c r="C47" s="47">
        <v>50103</v>
      </c>
      <c r="D47" s="49">
        <v>40022</v>
      </c>
    </row>
    <row r="48" spans="1:16" ht="15">
      <c r="A48" s="22" t="s">
        <v>155</v>
      </c>
      <c r="B48" s="46">
        <v>137463</v>
      </c>
      <c r="C48" s="47">
        <v>43013</v>
      </c>
      <c r="D48" s="49">
        <v>41623</v>
      </c>
    </row>
    <row r="49" spans="1:4" ht="15">
      <c r="A49" s="22" t="s">
        <v>156</v>
      </c>
      <c r="B49" s="46">
        <v>143075</v>
      </c>
      <c r="C49" s="47">
        <v>49525</v>
      </c>
      <c r="D49" s="49">
        <v>43277</v>
      </c>
    </row>
    <row r="50" spans="1:4" ht="15">
      <c r="A50" s="22" t="s">
        <v>157</v>
      </c>
      <c r="B50" s="46">
        <v>144962</v>
      </c>
      <c r="C50" s="47">
        <v>51101</v>
      </c>
      <c r="D50" s="49">
        <v>51062</v>
      </c>
    </row>
    <row r="51" spans="1:4" ht="15">
      <c r="A51" s="22" t="s">
        <v>158</v>
      </c>
      <c r="B51" s="46">
        <v>159591</v>
      </c>
      <c r="C51" s="47">
        <v>55568</v>
      </c>
      <c r="D51" s="49">
        <v>54504</v>
      </c>
    </row>
    <row r="52" spans="1:4" ht="15">
      <c r="A52" s="22" t="s">
        <v>159</v>
      </c>
      <c r="B52" s="46">
        <v>141312</v>
      </c>
      <c r="C52" s="47">
        <v>48246</v>
      </c>
      <c r="D52" s="49">
        <v>46222</v>
      </c>
    </row>
    <row r="53" spans="1:4" ht="15">
      <c r="A53" s="22" t="s">
        <v>161</v>
      </c>
      <c r="B53" s="46">
        <v>130115</v>
      </c>
      <c r="C53" s="47">
        <v>42208</v>
      </c>
      <c r="D53" s="49">
        <v>41424</v>
      </c>
    </row>
  </sheetData>
  <mergeCells count="1">
    <mergeCell ref="B20:K2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CO126"/>
  <sheetViews>
    <sheetView workbookViewId="0">
      <selection activeCell="N51" sqref="N51"/>
    </sheetView>
  </sheetViews>
  <sheetFormatPr defaultRowHeight="14.25"/>
  <cols>
    <col min="1" max="1" width="9" style="17"/>
    <col min="2" max="3" width="9.25" style="17" bestFit="1" customWidth="1"/>
    <col min="4" max="4" width="11.875" style="17" bestFit="1" customWidth="1"/>
    <col min="5" max="5" width="9.375" style="17" bestFit="1" customWidth="1"/>
    <col min="6" max="7" width="9.25" style="17" bestFit="1" customWidth="1"/>
    <col min="8" max="8" width="9.375" style="17" bestFit="1" customWidth="1"/>
    <col min="9" max="9" width="9.5" style="17" bestFit="1" customWidth="1"/>
    <col min="10" max="10" width="9.25" style="17" bestFit="1" customWidth="1"/>
    <col min="11" max="12" width="10.375" style="17" bestFit="1" customWidth="1"/>
    <col min="13" max="15" width="9.25" style="17" bestFit="1" customWidth="1"/>
    <col min="16" max="16" width="9.375" style="17" bestFit="1" customWidth="1"/>
    <col min="17" max="17" width="9.25" style="17" bestFit="1" customWidth="1"/>
    <col min="18" max="18" width="9.375" style="17" bestFit="1" customWidth="1"/>
    <col min="19" max="22" width="9.25" style="17" bestFit="1" customWidth="1"/>
    <col min="23" max="23" width="9.5" style="17" bestFit="1" customWidth="1"/>
    <col min="24" max="24" width="9.375" style="17" bestFit="1" customWidth="1"/>
    <col min="25" max="25" width="9.5" style="17" bestFit="1" customWidth="1"/>
    <col min="26" max="26" width="9.25" style="17" bestFit="1" customWidth="1"/>
    <col min="27" max="27" width="9.5" style="17" bestFit="1" customWidth="1"/>
    <col min="28" max="28" width="9.375" style="17" bestFit="1" customWidth="1"/>
    <col min="29" max="29" width="9.5" style="17" bestFit="1" customWidth="1"/>
    <col min="30" max="30" width="9.25" style="17" bestFit="1" customWidth="1"/>
    <col min="31" max="31" width="9.375" style="17" bestFit="1" customWidth="1"/>
    <col min="32" max="32" width="9.25" style="17" bestFit="1" customWidth="1"/>
    <col min="33" max="33" width="10.375" style="17" bestFit="1" customWidth="1"/>
    <col min="34" max="34" width="9.375" style="17" bestFit="1" customWidth="1"/>
    <col min="35" max="35" width="9.25" style="17" bestFit="1" customWidth="1"/>
    <col min="36" max="36" width="9.375" style="17" bestFit="1" customWidth="1"/>
    <col min="37" max="37" width="11.25" style="17" bestFit="1" customWidth="1"/>
    <col min="38" max="40" width="9.25" style="17" bestFit="1" customWidth="1"/>
    <col min="41" max="42" width="9.375" style="17" bestFit="1" customWidth="1"/>
    <col min="43" max="43" width="8.5" style="17" bestFit="1" customWidth="1"/>
    <col min="44" max="44" width="25.625" style="17" bestFit="1" customWidth="1"/>
    <col min="45" max="45" width="8.375" style="17" bestFit="1" customWidth="1"/>
    <col min="46" max="52" width="9.25" style="17" bestFit="1" customWidth="1"/>
    <col min="53" max="53" width="11.625" style="17" bestFit="1" customWidth="1"/>
    <col min="54" max="54" width="8.5" style="17" bestFit="1" customWidth="1"/>
    <col min="55" max="56" width="9.25" style="17" bestFit="1" customWidth="1"/>
    <col min="57" max="58" width="9.5" style="17" bestFit="1" customWidth="1"/>
    <col min="59" max="60" width="9.25" style="17" bestFit="1" customWidth="1"/>
    <col min="61" max="61" width="9.5" style="17" bestFit="1" customWidth="1"/>
    <col min="62" max="62" width="9.375" style="17" bestFit="1" customWidth="1"/>
    <col min="63" max="63" width="9.25" style="17" bestFit="1" customWidth="1"/>
    <col min="64" max="64" width="9.375" style="17" bestFit="1" customWidth="1"/>
    <col min="65" max="66" width="9.25" style="17" bestFit="1" customWidth="1"/>
    <col min="67" max="67" width="9.5" style="17" bestFit="1" customWidth="1"/>
    <col min="68" max="68" width="9.25" style="17" bestFit="1" customWidth="1"/>
    <col min="69" max="71" width="9.375" style="17" bestFit="1" customWidth="1"/>
    <col min="72" max="75" width="9.25" style="17" bestFit="1" customWidth="1"/>
    <col min="76" max="76" width="9.375" style="17" bestFit="1" customWidth="1"/>
    <col min="77" max="77" width="9.5" style="17" bestFit="1" customWidth="1"/>
    <col min="78" max="78" width="9.25" style="17" bestFit="1" customWidth="1"/>
    <col min="79" max="79" width="9.375" style="17" bestFit="1" customWidth="1"/>
    <col min="80" max="80" width="9.5" style="17" bestFit="1" customWidth="1"/>
    <col min="81" max="81" width="9.375" style="17" bestFit="1" customWidth="1"/>
    <col min="82" max="82" width="9.25" style="17" bestFit="1" customWidth="1"/>
    <col min="83" max="83" width="9.375" style="17" bestFit="1" customWidth="1"/>
    <col min="84" max="84" width="6.375" style="17" bestFit="1" customWidth="1"/>
    <col min="85" max="85" width="15.875" style="17" bestFit="1" customWidth="1"/>
    <col min="86" max="86" width="9.25" style="17" bestFit="1" customWidth="1"/>
    <col min="87" max="87" width="9.375" style="17" bestFit="1" customWidth="1"/>
    <col min="88" max="88" width="9.25" style="17" bestFit="1" customWidth="1"/>
    <col min="89" max="89" width="9.375" style="17" bestFit="1" customWidth="1"/>
    <col min="90" max="90" width="9.125" style="17" bestFit="1" customWidth="1"/>
    <col min="91" max="91" width="9.375" style="17" bestFit="1" customWidth="1"/>
    <col min="92" max="93" width="9.125" style="17" bestFit="1" customWidth="1"/>
    <col min="94" max="16384" width="9" style="17"/>
  </cols>
  <sheetData>
    <row r="20" spans="1:93" ht="15">
      <c r="B20" s="22" t="s">
        <v>3</v>
      </c>
      <c r="C20" s="22" t="s">
        <v>13</v>
      </c>
      <c r="D20" s="22" t="s">
        <v>61</v>
      </c>
      <c r="E20" s="22" t="s">
        <v>100</v>
      </c>
      <c r="F20" s="22" t="s">
        <v>7</v>
      </c>
      <c r="G20" s="22" t="s">
        <v>80</v>
      </c>
      <c r="H20" s="22" t="s">
        <v>50</v>
      </c>
      <c r="I20" s="22" t="s">
        <v>63</v>
      </c>
      <c r="J20" s="22" t="s">
        <v>49</v>
      </c>
      <c r="K20" s="22" t="s">
        <v>53</v>
      </c>
      <c r="L20" s="22" t="s">
        <v>64</v>
      </c>
      <c r="M20" s="22" t="s">
        <v>2</v>
      </c>
      <c r="N20" s="22" t="s">
        <v>4</v>
      </c>
      <c r="O20" s="22" t="s">
        <v>109</v>
      </c>
      <c r="P20" s="22" t="s">
        <v>27</v>
      </c>
      <c r="Q20" s="22" t="s">
        <v>28</v>
      </c>
      <c r="R20" s="22" t="s">
        <v>65</v>
      </c>
      <c r="S20" s="22" t="s">
        <v>67</v>
      </c>
      <c r="T20" s="22" t="s">
        <v>8</v>
      </c>
      <c r="U20" s="22" t="s">
        <v>81</v>
      </c>
      <c r="V20" s="22" t="s">
        <v>24</v>
      </c>
      <c r="W20" s="22" t="s">
        <v>14</v>
      </c>
      <c r="X20" s="22" t="s">
        <v>101</v>
      </c>
      <c r="Y20" s="22" t="s">
        <v>134</v>
      </c>
      <c r="Z20" s="22" t="s">
        <v>5</v>
      </c>
      <c r="AA20" s="22" t="s">
        <v>68</v>
      </c>
      <c r="AB20" s="22" t="s">
        <v>11</v>
      </c>
      <c r="AC20" s="22" t="s">
        <v>69</v>
      </c>
      <c r="AD20" s="22" t="s">
        <v>30</v>
      </c>
      <c r="AE20" s="22" t="s">
        <v>15</v>
      </c>
      <c r="AF20" s="22" t="s">
        <v>110</v>
      </c>
      <c r="AG20" s="22" t="s">
        <v>70</v>
      </c>
      <c r="AH20" s="22" t="s">
        <v>111</v>
      </c>
      <c r="AI20" s="22" t="s">
        <v>82</v>
      </c>
      <c r="AJ20" s="22" t="s">
        <v>168</v>
      </c>
      <c r="AK20" s="22" t="s">
        <v>71</v>
      </c>
      <c r="AL20" s="22" t="s">
        <v>102</v>
      </c>
      <c r="AM20" s="22" t="s">
        <v>83</v>
      </c>
      <c r="AN20" s="22" t="s">
        <v>112</v>
      </c>
      <c r="AO20" s="22" t="s">
        <v>114</v>
      </c>
      <c r="AP20" s="22" t="s">
        <v>16</v>
      </c>
      <c r="AQ20" s="22" t="s">
        <v>169</v>
      </c>
      <c r="AR20" s="22" t="s">
        <v>170</v>
      </c>
      <c r="AS20" s="22" t="s">
        <v>73</v>
      </c>
      <c r="AT20" s="22" t="s">
        <v>43</v>
      </c>
      <c r="AU20" s="22" t="s">
        <v>74</v>
      </c>
      <c r="AV20" s="22" t="s">
        <v>91</v>
      </c>
      <c r="AW20" s="22" t="s">
        <v>95</v>
      </c>
      <c r="AX20" s="22" t="s">
        <v>19</v>
      </c>
      <c r="AY20" s="22" t="s">
        <v>96</v>
      </c>
      <c r="AZ20" s="22" t="s">
        <v>92</v>
      </c>
      <c r="BA20" s="22" t="s">
        <v>116</v>
      </c>
      <c r="BB20" s="22" t="s">
        <v>88</v>
      </c>
      <c r="BC20" s="22" t="s">
        <v>54</v>
      </c>
      <c r="BD20" s="22" t="s">
        <v>25</v>
      </c>
      <c r="BE20" s="22" t="s">
        <v>103</v>
      </c>
      <c r="BF20" s="22" t="s">
        <v>104</v>
      </c>
      <c r="BG20" s="22" t="s">
        <v>117</v>
      </c>
      <c r="BH20" s="22" t="s">
        <v>105</v>
      </c>
      <c r="BI20" s="22" t="s">
        <v>55</v>
      </c>
      <c r="BJ20" s="22" t="s">
        <v>31</v>
      </c>
      <c r="BK20" s="22" t="s">
        <v>97</v>
      </c>
      <c r="BL20" s="22" t="s">
        <v>32</v>
      </c>
      <c r="BM20" s="22" t="s">
        <v>75</v>
      </c>
      <c r="BN20" s="22" t="s">
        <v>98</v>
      </c>
      <c r="BO20" s="22" t="s">
        <v>76</v>
      </c>
      <c r="BP20" s="22" t="s">
        <v>122</v>
      </c>
      <c r="BQ20" s="22" t="s">
        <v>119</v>
      </c>
      <c r="BR20" s="22" t="s">
        <v>56</v>
      </c>
      <c r="BS20" s="22" t="s">
        <v>106</v>
      </c>
      <c r="BT20" s="22" t="s">
        <v>107</v>
      </c>
      <c r="BU20" s="22" t="s">
        <v>123</v>
      </c>
      <c r="BV20" s="22" t="s">
        <v>93</v>
      </c>
      <c r="BW20" s="22" t="s">
        <v>20</v>
      </c>
      <c r="BX20" s="22" t="s">
        <v>120</v>
      </c>
      <c r="BY20" s="22" t="s">
        <v>21</v>
      </c>
      <c r="BZ20" s="22" t="s">
        <v>22</v>
      </c>
      <c r="CA20" s="22" t="s">
        <v>124</v>
      </c>
      <c r="CB20" s="22" t="s">
        <v>77</v>
      </c>
      <c r="CC20" s="22" t="s">
        <v>84</v>
      </c>
      <c r="CD20" s="22" t="s">
        <v>33</v>
      </c>
      <c r="CE20" s="22" t="s">
        <v>171</v>
      </c>
      <c r="CF20" s="22" t="s">
        <v>89</v>
      </c>
      <c r="CG20" s="22" t="s">
        <v>172</v>
      </c>
      <c r="CH20" s="22" t="s">
        <v>58</v>
      </c>
      <c r="CI20" s="22" t="s">
        <v>59</v>
      </c>
      <c r="CJ20" s="22" t="s">
        <v>85</v>
      </c>
      <c r="CK20" s="24" t="s">
        <v>165</v>
      </c>
      <c r="CL20" s="24" t="s">
        <v>164</v>
      </c>
      <c r="CM20" s="24" t="s">
        <v>166</v>
      </c>
      <c r="CN20" s="24" t="s">
        <v>167</v>
      </c>
      <c r="CO20" s="24" t="s">
        <v>173</v>
      </c>
    </row>
    <row r="21" spans="1:93" ht="15">
      <c r="A21" s="29" t="s">
        <v>151</v>
      </c>
      <c r="B21" s="19">
        <v>231</v>
      </c>
      <c r="C21" s="19">
        <v>182</v>
      </c>
      <c r="D21" s="19">
        <v>12395</v>
      </c>
      <c r="E21" s="19">
        <v>4935</v>
      </c>
      <c r="F21" s="19">
        <v>2972</v>
      </c>
      <c r="G21" s="19">
        <v>966</v>
      </c>
      <c r="H21" s="19">
        <v>5516</v>
      </c>
      <c r="I21" s="19">
        <v>19630</v>
      </c>
      <c r="J21" s="19">
        <v>0</v>
      </c>
      <c r="K21" s="19">
        <v>9964</v>
      </c>
      <c r="L21" s="19">
        <v>15303</v>
      </c>
      <c r="M21" s="19">
        <v>234</v>
      </c>
      <c r="N21" s="19">
        <v>1</v>
      </c>
      <c r="O21" s="19">
        <v>312</v>
      </c>
      <c r="P21" s="19">
        <v>5848</v>
      </c>
      <c r="Q21" s="19">
        <v>0</v>
      </c>
      <c r="R21" s="19">
        <v>4406</v>
      </c>
      <c r="S21" s="19">
        <v>363</v>
      </c>
      <c r="T21" s="19">
        <v>1123</v>
      </c>
      <c r="U21" s="19">
        <v>505</v>
      </c>
      <c r="V21" s="19">
        <v>286</v>
      </c>
      <c r="W21" s="19">
        <v>13212</v>
      </c>
      <c r="X21" s="19">
        <v>0</v>
      </c>
      <c r="Y21" s="19">
        <v>16773</v>
      </c>
      <c r="Z21" s="19">
        <v>184</v>
      </c>
      <c r="AA21" s="19">
        <v>12019</v>
      </c>
      <c r="AB21" s="19">
        <v>4586</v>
      </c>
      <c r="AC21" s="19">
        <v>14632</v>
      </c>
      <c r="AD21" s="19">
        <v>0</v>
      </c>
      <c r="AE21" s="19">
        <v>8229</v>
      </c>
      <c r="AF21" s="19">
        <v>3213</v>
      </c>
      <c r="AG21" s="19">
        <v>13643</v>
      </c>
      <c r="AH21" s="19">
        <v>3740</v>
      </c>
      <c r="AI21" s="19">
        <v>139</v>
      </c>
      <c r="AJ21" s="19">
        <v>6865</v>
      </c>
      <c r="AK21" s="19">
        <v>13438</v>
      </c>
      <c r="AL21" s="19">
        <v>2626</v>
      </c>
      <c r="AM21" s="19">
        <v>1817</v>
      </c>
      <c r="AN21" s="19">
        <v>289</v>
      </c>
      <c r="AO21" s="19">
        <v>5543</v>
      </c>
      <c r="AP21" s="19">
        <v>7083</v>
      </c>
      <c r="AQ21" s="19">
        <v>2598</v>
      </c>
      <c r="AR21" s="19">
        <v>9400</v>
      </c>
      <c r="AS21" s="19">
        <v>496</v>
      </c>
      <c r="AT21" s="19">
        <v>95</v>
      </c>
      <c r="AU21" s="19">
        <v>163</v>
      </c>
      <c r="AV21" s="19">
        <v>750</v>
      </c>
      <c r="AW21" s="19">
        <v>53</v>
      </c>
      <c r="AX21" s="19">
        <v>102</v>
      </c>
      <c r="AY21" s="19">
        <v>1082</v>
      </c>
      <c r="AZ21" s="19">
        <v>856</v>
      </c>
      <c r="BA21" s="19">
        <v>0</v>
      </c>
      <c r="BB21" s="19">
        <v>2863</v>
      </c>
      <c r="BC21" s="19">
        <v>32</v>
      </c>
      <c r="BD21" s="19">
        <v>110</v>
      </c>
      <c r="BE21" s="19">
        <v>17182</v>
      </c>
      <c r="BF21" s="19">
        <v>17978</v>
      </c>
      <c r="BG21" s="19">
        <v>639</v>
      </c>
      <c r="BH21" s="19">
        <v>2893</v>
      </c>
      <c r="BI21" s="19">
        <v>14293</v>
      </c>
      <c r="BJ21" s="19">
        <v>6391</v>
      </c>
      <c r="BK21" s="19">
        <v>1242</v>
      </c>
      <c r="BL21" s="19">
        <v>11530</v>
      </c>
      <c r="BM21" s="19">
        <v>3454</v>
      </c>
      <c r="BN21" s="19">
        <v>0</v>
      </c>
      <c r="BO21" s="19">
        <v>15370</v>
      </c>
      <c r="BP21" s="19">
        <v>1275</v>
      </c>
      <c r="BQ21" s="19">
        <v>0</v>
      </c>
      <c r="BR21" s="19">
        <v>6059</v>
      </c>
      <c r="BS21" s="19">
        <v>6482</v>
      </c>
      <c r="BT21" s="19">
        <v>1539</v>
      </c>
      <c r="BU21" s="19">
        <v>113</v>
      </c>
      <c r="BV21" s="19">
        <v>2220</v>
      </c>
      <c r="BW21" s="19">
        <v>183</v>
      </c>
      <c r="BX21" s="19">
        <v>61</v>
      </c>
      <c r="BY21" s="19">
        <v>11831</v>
      </c>
      <c r="BZ21" s="19">
        <v>2172</v>
      </c>
      <c r="CA21" s="19">
        <v>1879</v>
      </c>
      <c r="CB21" s="19">
        <v>17756</v>
      </c>
      <c r="CC21" s="19">
        <v>0</v>
      </c>
      <c r="CD21" s="19">
        <v>0</v>
      </c>
      <c r="CE21" s="19">
        <v>4363</v>
      </c>
      <c r="CF21" s="19">
        <v>0</v>
      </c>
      <c r="CG21" s="19">
        <v>4817</v>
      </c>
      <c r="CH21" s="19">
        <v>697</v>
      </c>
      <c r="CI21" s="19">
        <v>7206</v>
      </c>
      <c r="CJ21" s="19">
        <v>398</v>
      </c>
      <c r="CK21" s="26">
        <f>SUM(B21:CJ21)</f>
        <v>391826</v>
      </c>
      <c r="CL21" s="26">
        <f>AVERAGE(B21:CJ21)</f>
        <v>4503.7471264367814</v>
      </c>
      <c r="CM21" s="26">
        <f>MAX(B21:CJ21)</f>
        <v>19630</v>
      </c>
      <c r="CN21" s="26">
        <f>MIN(B21:CJ21)</f>
        <v>0</v>
      </c>
      <c r="CO21" s="26">
        <f>_xlfn.STDEV.P(B21:CJ21)</f>
        <v>5537.2565559074483</v>
      </c>
    </row>
    <row r="22" spans="1:93" ht="15">
      <c r="A22" s="29" t="s">
        <v>160</v>
      </c>
      <c r="B22" s="19">
        <v>1</v>
      </c>
      <c r="C22" s="19">
        <v>1</v>
      </c>
      <c r="D22" s="19">
        <v>1</v>
      </c>
      <c r="E22" s="19">
        <v>1</v>
      </c>
      <c r="F22" s="19">
        <v>1</v>
      </c>
      <c r="G22" s="19">
        <v>1</v>
      </c>
      <c r="H22" s="19">
        <v>1</v>
      </c>
      <c r="I22" s="19">
        <v>1</v>
      </c>
      <c r="J22" s="19">
        <v>1</v>
      </c>
      <c r="K22" s="19">
        <v>1</v>
      </c>
      <c r="L22" s="19">
        <v>1</v>
      </c>
      <c r="M22" s="19">
        <v>1</v>
      </c>
      <c r="N22" s="19">
        <v>1</v>
      </c>
      <c r="O22" s="19">
        <v>1</v>
      </c>
      <c r="P22" s="19">
        <v>1</v>
      </c>
      <c r="Q22" s="19">
        <v>1</v>
      </c>
      <c r="R22" s="19">
        <v>1</v>
      </c>
      <c r="S22" s="19">
        <v>1</v>
      </c>
      <c r="T22" s="19">
        <v>1</v>
      </c>
      <c r="U22" s="19">
        <v>1</v>
      </c>
      <c r="V22" s="19">
        <v>1</v>
      </c>
      <c r="W22" s="19">
        <v>1</v>
      </c>
      <c r="X22" s="19">
        <v>1</v>
      </c>
      <c r="Y22" s="19">
        <v>1</v>
      </c>
      <c r="Z22" s="19">
        <v>1</v>
      </c>
      <c r="AA22" s="19">
        <v>1</v>
      </c>
      <c r="AB22" s="19">
        <v>1</v>
      </c>
      <c r="AC22" s="19">
        <v>1</v>
      </c>
      <c r="AD22" s="19">
        <v>1</v>
      </c>
      <c r="AE22" s="19">
        <v>1</v>
      </c>
      <c r="AF22" s="19">
        <v>1</v>
      </c>
      <c r="AG22" s="19">
        <v>1</v>
      </c>
      <c r="AH22" s="19">
        <v>1</v>
      </c>
      <c r="AI22" s="19">
        <v>1</v>
      </c>
      <c r="AJ22" s="19">
        <v>1</v>
      </c>
      <c r="AK22" s="19">
        <v>1</v>
      </c>
      <c r="AL22" s="19">
        <v>1</v>
      </c>
      <c r="AM22" s="19">
        <v>1</v>
      </c>
      <c r="AN22" s="19">
        <v>1</v>
      </c>
      <c r="AO22" s="19">
        <v>1</v>
      </c>
      <c r="AP22" s="19">
        <v>1</v>
      </c>
      <c r="AQ22" s="19">
        <v>1</v>
      </c>
      <c r="AR22" s="19">
        <v>1</v>
      </c>
      <c r="AS22" s="19">
        <v>1</v>
      </c>
      <c r="AT22" s="19">
        <v>1</v>
      </c>
      <c r="AU22" s="19">
        <v>1</v>
      </c>
      <c r="AV22" s="19">
        <v>1</v>
      </c>
      <c r="AW22" s="19">
        <v>1</v>
      </c>
      <c r="AX22" s="19">
        <v>1</v>
      </c>
      <c r="AY22" s="19">
        <v>1</v>
      </c>
      <c r="AZ22" s="19">
        <v>1</v>
      </c>
      <c r="BA22" s="19">
        <v>1</v>
      </c>
      <c r="BB22" s="19">
        <v>1</v>
      </c>
      <c r="BC22" s="19">
        <v>1</v>
      </c>
      <c r="BD22" s="19">
        <v>1</v>
      </c>
      <c r="BE22" s="19">
        <v>1</v>
      </c>
      <c r="BF22" s="19">
        <v>1</v>
      </c>
      <c r="BG22" s="19">
        <v>1</v>
      </c>
      <c r="BH22" s="19">
        <v>1</v>
      </c>
      <c r="BI22" s="19">
        <v>1</v>
      </c>
      <c r="BJ22" s="19">
        <v>1</v>
      </c>
      <c r="BK22" s="19">
        <v>1</v>
      </c>
      <c r="BL22" s="19">
        <v>1</v>
      </c>
      <c r="BM22" s="19">
        <v>1</v>
      </c>
      <c r="BN22" s="19">
        <v>1</v>
      </c>
      <c r="BO22" s="19">
        <v>1</v>
      </c>
      <c r="BP22" s="19">
        <v>1</v>
      </c>
      <c r="BQ22" s="19">
        <v>1</v>
      </c>
      <c r="BR22" s="19">
        <v>1</v>
      </c>
      <c r="BS22" s="19">
        <v>1</v>
      </c>
      <c r="BT22" s="19">
        <v>1</v>
      </c>
      <c r="BU22" s="19">
        <v>1</v>
      </c>
      <c r="BV22" s="19">
        <v>1</v>
      </c>
      <c r="BW22" s="19">
        <v>1</v>
      </c>
      <c r="BX22" s="19">
        <v>1</v>
      </c>
      <c r="BY22" s="19">
        <v>1</v>
      </c>
      <c r="BZ22" s="19">
        <v>1</v>
      </c>
      <c r="CA22" s="19">
        <v>1</v>
      </c>
      <c r="CB22" s="19">
        <v>1</v>
      </c>
      <c r="CC22" s="19">
        <v>1</v>
      </c>
      <c r="CD22" s="19">
        <v>1</v>
      </c>
      <c r="CE22" s="19">
        <v>1</v>
      </c>
      <c r="CF22" s="19">
        <v>1</v>
      </c>
      <c r="CG22" s="19">
        <v>1</v>
      </c>
      <c r="CH22" s="19">
        <v>1</v>
      </c>
      <c r="CI22" s="19">
        <v>1</v>
      </c>
      <c r="CJ22" s="19">
        <v>1</v>
      </c>
      <c r="CK22" s="26">
        <f t="shared" ref="CK22:CK32" si="0">SUM(B22:CJ22)</f>
        <v>87</v>
      </c>
      <c r="CL22" s="26">
        <f t="shared" ref="CL22:CL32" si="1">AVERAGE(B22:CJ22)</f>
        <v>1</v>
      </c>
      <c r="CM22" s="26">
        <f t="shared" ref="CM22:CM32" si="2">MAX(B22:CJ22)</f>
        <v>1</v>
      </c>
      <c r="CN22" s="26">
        <f t="shared" ref="CN22:CN32" si="3">MIN(B22:CJ22)</f>
        <v>1</v>
      </c>
      <c r="CO22" s="26">
        <f t="shared" ref="CO22:CO32" si="4">_xlfn.STDEV.P(B22:CJ22)</f>
        <v>0</v>
      </c>
    </row>
    <row r="23" spans="1:93" ht="15">
      <c r="A23" s="29" t="s">
        <v>152</v>
      </c>
      <c r="B23" s="19">
        <v>211</v>
      </c>
      <c r="C23" s="19">
        <v>1420</v>
      </c>
      <c r="D23" s="19">
        <v>9332</v>
      </c>
      <c r="E23" s="19">
        <v>5985</v>
      </c>
      <c r="F23" s="19">
        <v>2678</v>
      </c>
      <c r="G23" s="19">
        <v>1274</v>
      </c>
      <c r="H23" s="19">
        <v>4883</v>
      </c>
      <c r="I23" s="19">
        <v>15588</v>
      </c>
      <c r="J23" s="19">
        <v>0</v>
      </c>
      <c r="K23" s="19">
        <v>10347</v>
      </c>
      <c r="L23" s="19">
        <v>14614</v>
      </c>
      <c r="M23" s="19">
        <v>265</v>
      </c>
      <c r="N23" s="19">
        <v>0</v>
      </c>
      <c r="O23" s="19">
        <v>232</v>
      </c>
      <c r="P23" s="19">
        <v>4737</v>
      </c>
      <c r="Q23" s="19">
        <v>0</v>
      </c>
      <c r="R23" s="19">
        <v>3478</v>
      </c>
      <c r="S23" s="19">
        <v>590</v>
      </c>
      <c r="T23" s="19">
        <v>1116</v>
      </c>
      <c r="U23" s="19">
        <v>875</v>
      </c>
      <c r="V23" s="19">
        <v>329</v>
      </c>
      <c r="W23" s="19">
        <v>16458</v>
      </c>
      <c r="X23" s="19">
        <v>0</v>
      </c>
      <c r="Y23" s="19">
        <v>15894</v>
      </c>
      <c r="Z23" s="19">
        <v>530</v>
      </c>
      <c r="AA23" s="19">
        <v>12019</v>
      </c>
      <c r="AB23" s="19">
        <v>3277</v>
      </c>
      <c r="AC23" s="19">
        <v>14888</v>
      </c>
      <c r="AD23" s="19">
        <v>1</v>
      </c>
      <c r="AE23" s="19">
        <v>8475</v>
      </c>
      <c r="AF23" s="19">
        <v>3621</v>
      </c>
      <c r="AG23" s="19">
        <v>12531</v>
      </c>
      <c r="AH23" s="19">
        <v>4319</v>
      </c>
      <c r="AI23" s="19">
        <v>131</v>
      </c>
      <c r="AJ23" s="19">
        <v>5034</v>
      </c>
      <c r="AK23" s="19">
        <v>11232</v>
      </c>
      <c r="AL23" s="19">
        <v>2054</v>
      </c>
      <c r="AM23" s="19">
        <v>1887</v>
      </c>
      <c r="AN23" s="19">
        <v>356</v>
      </c>
      <c r="AO23" s="19">
        <v>5965</v>
      </c>
      <c r="AP23" s="19">
        <v>5155</v>
      </c>
      <c r="AQ23" s="19">
        <v>2788</v>
      </c>
      <c r="AR23" s="19">
        <v>990</v>
      </c>
      <c r="AS23" s="19">
        <v>348</v>
      </c>
      <c r="AT23" s="19">
        <v>65</v>
      </c>
      <c r="AU23" s="19">
        <v>318</v>
      </c>
      <c r="AV23" s="19">
        <v>1050</v>
      </c>
      <c r="AW23" s="19">
        <v>136</v>
      </c>
      <c r="AX23" s="19">
        <v>71</v>
      </c>
      <c r="AY23" s="19">
        <v>1293</v>
      </c>
      <c r="AZ23" s="19">
        <v>928</v>
      </c>
      <c r="BA23" s="19">
        <v>0</v>
      </c>
      <c r="BB23" s="19">
        <v>2701</v>
      </c>
      <c r="BC23" s="19">
        <v>51</v>
      </c>
      <c r="BD23" s="19">
        <v>96</v>
      </c>
      <c r="BE23" s="19">
        <v>14058</v>
      </c>
      <c r="BF23" s="19">
        <v>17547</v>
      </c>
      <c r="BG23" s="19">
        <v>688</v>
      </c>
      <c r="BH23" s="19">
        <v>2063</v>
      </c>
      <c r="BI23" s="19">
        <v>15151</v>
      </c>
      <c r="BJ23" s="19">
        <v>7912</v>
      </c>
      <c r="BK23" s="19">
        <v>1358</v>
      </c>
      <c r="BL23" s="19">
        <v>8750</v>
      </c>
      <c r="BM23" s="19">
        <v>2497</v>
      </c>
      <c r="BN23" s="19">
        <v>15</v>
      </c>
      <c r="BO23" s="19">
        <v>15728</v>
      </c>
      <c r="BP23" s="19">
        <v>1588</v>
      </c>
      <c r="BQ23" s="19">
        <v>0</v>
      </c>
      <c r="BR23" s="19">
        <v>6049</v>
      </c>
      <c r="BS23" s="19">
        <v>6381</v>
      </c>
      <c r="BT23" s="19">
        <v>2017</v>
      </c>
      <c r="BU23" s="19">
        <v>94</v>
      </c>
      <c r="BV23" s="19">
        <v>2247</v>
      </c>
      <c r="BW23" s="19">
        <v>110</v>
      </c>
      <c r="BX23" s="19">
        <v>38</v>
      </c>
      <c r="BY23" s="19">
        <v>9614</v>
      </c>
      <c r="BZ23" s="19">
        <v>1716</v>
      </c>
      <c r="CA23" s="19">
        <v>18747</v>
      </c>
      <c r="CB23" s="19">
        <v>16368</v>
      </c>
      <c r="CC23" s="19">
        <v>0</v>
      </c>
      <c r="CD23" s="19">
        <v>0</v>
      </c>
      <c r="CE23" s="19">
        <v>4505</v>
      </c>
      <c r="CF23" s="19">
        <v>0</v>
      </c>
      <c r="CG23" s="19">
        <v>2072</v>
      </c>
      <c r="CH23" s="19">
        <v>350</v>
      </c>
      <c r="CI23" s="19">
        <v>6611</v>
      </c>
      <c r="CJ23" s="19">
        <v>481</v>
      </c>
      <c r="CK23" s="26">
        <f t="shared" si="0"/>
        <v>377371</v>
      </c>
      <c r="CL23" s="26">
        <f t="shared" si="1"/>
        <v>4337.5977011494251</v>
      </c>
      <c r="CM23" s="26">
        <f t="shared" si="2"/>
        <v>18747</v>
      </c>
      <c r="CN23" s="26">
        <f t="shared" si="3"/>
        <v>0</v>
      </c>
      <c r="CO23" s="26">
        <f t="shared" si="4"/>
        <v>5393.6834096202856</v>
      </c>
    </row>
    <row r="24" spans="1:93" ht="15">
      <c r="A24" s="29" t="s">
        <v>153</v>
      </c>
      <c r="B24" s="19">
        <v>93</v>
      </c>
      <c r="C24" s="19">
        <v>1219</v>
      </c>
      <c r="D24" s="19">
        <v>9043</v>
      </c>
      <c r="E24" s="19">
        <v>5148</v>
      </c>
      <c r="F24" s="19">
        <v>1796</v>
      </c>
      <c r="G24" s="19">
        <v>1019</v>
      </c>
      <c r="H24" s="19">
        <v>4526</v>
      </c>
      <c r="I24" s="19">
        <v>14049</v>
      </c>
      <c r="J24" s="19">
        <v>0</v>
      </c>
      <c r="K24" s="19">
        <v>9537</v>
      </c>
      <c r="L24" s="19">
        <v>17113</v>
      </c>
      <c r="M24" s="19">
        <v>251</v>
      </c>
      <c r="N24" s="19">
        <v>1</v>
      </c>
      <c r="O24" s="19">
        <v>179</v>
      </c>
      <c r="P24" s="19">
        <v>5328</v>
      </c>
      <c r="Q24" s="19">
        <v>0</v>
      </c>
      <c r="R24" s="19">
        <v>3220</v>
      </c>
      <c r="S24" s="19">
        <v>867</v>
      </c>
      <c r="T24" s="19">
        <v>824</v>
      </c>
      <c r="U24" s="19">
        <v>993</v>
      </c>
      <c r="V24" s="19">
        <v>282</v>
      </c>
      <c r="W24" s="19">
        <v>15447</v>
      </c>
      <c r="X24" s="19">
        <v>0</v>
      </c>
      <c r="Y24" s="19">
        <v>15825</v>
      </c>
      <c r="Z24" s="19">
        <v>59</v>
      </c>
      <c r="AA24" s="19">
        <v>12060</v>
      </c>
      <c r="AB24" s="19">
        <v>1731</v>
      </c>
      <c r="AC24" s="19">
        <v>13544</v>
      </c>
      <c r="AD24" s="19">
        <v>5</v>
      </c>
      <c r="AE24" s="19">
        <v>7756</v>
      </c>
      <c r="AF24" s="19">
        <v>2325</v>
      </c>
      <c r="AG24" s="19">
        <v>14286</v>
      </c>
      <c r="AH24" s="19">
        <v>4380</v>
      </c>
      <c r="AI24" s="19">
        <v>124</v>
      </c>
      <c r="AJ24" s="19">
        <v>5117</v>
      </c>
      <c r="AK24" s="19">
        <v>17651</v>
      </c>
      <c r="AL24" s="19">
        <v>1746</v>
      </c>
      <c r="AM24" s="19">
        <v>1813</v>
      </c>
      <c r="AN24" s="19">
        <v>264</v>
      </c>
      <c r="AO24" s="19">
        <v>3252</v>
      </c>
      <c r="AP24" s="19">
        <v>5899</v>
      </c>
      <c r="AQ24" s="19">
        <v>1915</v>
      </c>
      <c r="AR24" s="19">
        <v>7103</v>
      </c>
      <c r="AS24" s="19">
        <v>193</v>
      </c>
      <c r="AT24" s="19">
        <v>45</v>
      </c>
      <c r="AU24" s="19">
        <v>257</v>
      </c>
      <c r="AV24" s="19">
        <v>1059</v>
      </c>
      <c r="AW24" s="19">
        <v>154</v>
      </c>
      <c r="AX24" s="19">
        <v>0</v>
      </c>
      <c r="AY24" s="19">
        <v>1159</v>
      </c>
      <c r="AZ24" s="19">
        <v>977</v>
      </c>
      <c r="BA24" s="19">
        <v>0</v>
      </c>
      <c r="BB24" s="19">
        <v>2404</v>
      </c>
      <c r="BC24" s="19">
        <v>20</v>
      </c>
      <c r="BD24" s="19">
        <v>95</v>
      </c>
      <c r="BE24" s="19">
        <v>11168</v>
      </c>
      <c r="BF24" s="19">
        <v>19158</v>
      </c>
      <c r="BG24" s="19">
        <v>1192</v>
      </c>
      <c r="BH24" s="19">
        <v>116</v>
      </c>
      <c r="BI24" s="19">
        <v>14807</v>
      </c>
      <c r="BJ24" s="19">
        <v>6734</v>
      </c>
      <c r="BK24" s="19">
        <v>1253</v>
      </c>
      <c r="BL24" s="19">
        <v>7901</v>
      </c>
      <c r="BM24" s="19">
        <v>2476</v>
      </c>
      <c r="BN24" s="19">
        <v>13</v>
      </c>
      <c r="BO24" s="19">
        <v>4094</v>
      </c>
      <c r="BP24" s="19">
        <v>1758</v>
      </c>
      <c r="BQ24" s="19">
        <v>0</v>
      </c>
      <c r="BR24" s="19">
        <v>6160</v>
      </c>
      <c r="BS24" s="19">
        <v>6796</v>
      </c>
      <c r="BT24" s="19">
        <v>2153</v>
      </c>
      <c r="BU24" s="19">
        <v>108</v>
      </c>
      <c r="BV24" s="19">
        <v>1671</v>
      </c>
      <c r="BW24" s="19">
        <v>201</v>
      </c>
      <c r="BX24" s="19">
        <v>5</v>
      </c>
      <c r="BY24" s="19">
        <v>9120</v>
      </c>
      <c r="BZ24" s="19">
        <v>1571</v>
      </c>
      <c r="CA24" s="19">
        <v>1183</v>
      </c>
      <c r="CB24" s="19">
        <v>17850</v>
      </c>
      <c r="CC24" s="19">
        <v>0</v>
      </c>
      <c r="CD24" s="19">
        <v>0</v>
      </c>
      <c r="CE24" s="19">
        <v>3509</v>
      </c>
      <c r="CF24" s="19">
        <v>0</v>
      </c>
      <c r="CG24" s="19">
        <v>4003</v>
      </c>
      <c r="CH24" s="19">
        <v>347</v>
      </c>
      <c r="CI24" s="19">
        <v>6134</v>
      </c>
      <c r="CJ24" s="19">
        <v>536</v>
      </c>
      <c r="CK24" s="26">
        <f t="shared" si="0"/>
        <v>346170</v>
      </c>
      <c r="CL24" s="26">
        <f t="shared" si="1"/>
        <v>3978.9655172413795</v>
      </c>
      <c r="CM24" s="26">
        <f t="shared" si="2"/>
        <v>19158</v>
      </c>
      <c r="CN24" s="26">
        <f t="shared" si="3"/>
        <v>0</v>
      </c>
      <c r="CO24" s="26">
        <f t="shared" si="4"/>
        <v>5201.4704849405316</v>
      </c>
    </row>
    <row r="25" spans="1:93" ht="15">
      <c r="A25" s="29" t="s">
        <v>38</v>
      </c>
      <c r="B25" s="19">
        <v>125</v>
      </c>
      <c r="C25" s="19">
        <v>944</v>
      </c>
      <c r="D25" s="19">
        <v>7675</v>
      </c>
      <c r="E25" s="19">
        <v>4983</v>
      </c>
      <c r="F25" s="19">
        <v>2215</v>
      </c>
      <c r="G25" s="19">
        <v>991</v>
      </c>
      <c r="H25" s="19">
        <v>4433</v>
      </c>
      <c r="I25" s="19">
        <v>12842</v>
      </c>
      <c r="J25" s="19">
        <v>0</v>
      </c>
      <c r="K25" s="19">
        <v>8026</v>
      </c>
      <c r="L25" s="19">
        <v>144186</v>
      </c>
      <c r="M25" s="19">
        <v>155</v>
      </c>
      <c r="N25" s="19">
        <v>0</v>
      </c>
      <c r="O25" s="19">
        <v>122</v>
      </c>
      <c r="P25" s="19">
        <v>5316</v>
      </c>
      <c r="Q25" s="19">
        <v>0</v>
      </c>
      <c r="R25" s="19">
        <v>3314</v>
      </c>
      <c r="S25" s="19">
        <v>730</v>
      </c>
      <c r="T25" s="19">
        <v>1054</v>
      </c>
      <c r="U25" s="19">
        <v>1200</v>
      </c>
      <c r="V25" s="19">
        <v>269</v>
      </c>
      <c r="W25" s="19">
        <v>14662</v>
      </c>
      <c r="X25" s="19">
        <v>0</v>
      </c>
      <c r="Y25" s="19">
        <v>16061</v>
      </c>
      <c r="Z25" s="19">
        <v>235</v>
      </c>
      <c r="AA25" s="19">
        <v>10960</v>
      </c>
      <c r="AB25" s="19">
        <v>1553</v>
      </c>
      <c r="AC25" s="19">
        <v>13893</v>
      </c>
      <c r="AD25" s="19">
        <v>15</v>
      </c>
      <c r="AE25" s="19">
        <v>7697</v>
      </c>
      <c r="AF25" s="19">
        <v>2422</v>
      </c>
      <c r="AG25" s="19">
        <v>12681</v>
      </c>
      <c r="AH25" s="19">
        <v>4517</v>
      </c>
      <c r="AI25" s="19">
        <v>135</v>
      </c>
      <c r="AJ25" s="19">
        <v>5328</v>
      </c>
      <c r="AK25" s="19">
        <v>9736</v>
      </c>
      <c r="AL25" s="19">
        <v>1625</v>
      </c>
      <c r="AM25" s="19">
        <v>1906</v>
      </c>
      <c r="AN25" s="19">
        <v>283</v>
      </c>
      <c r="AO25" s="19">
        <v>3906</v>
      </c>
      <c r="AP25" s="19">
        <v>5169</v>
      </c>
      <c r="AQ25" s="19">
        <v>2104</v>
      </c>
      <c r="AR25" s="19">
        <v>8548</v>
      </c>
      <c r="AS25" s="19">
        <v>193</v>
      </c>
      <c r="AT25" s="19">
        <v>42</v>
      </c>
      <c r="AU25" s="19">
        <v>274</v>
      </c>
      <c r="AV25" s="19">
        <v>850</v>
      </c>
      <c r="AW25" s="19">
        <v>185</v>
      </c>
      <c r="AX25" s="19">
        <v>0</v>
      </c>
      <c r="AY25" s="19">
        <v>1157</v>
      </c>
      <c r="AZ25" s="19">
        <v>743</v>
      </c>
      <c r="BA25" s="19">
        <v>0</v>
      </c>
      <c r="BB25" s="19">
        <v>2211</v>
      </c>
      <c r="BC25" s="19">
        <v>16</v>
      </c>
      <c r="BD25" s="19">
        <v>75</v>
      </c>
      <c r="BE25" s="19">
        <v>11457</v>
      </c>
      <c r="BF25" s="19">
        <v>18949</v>
      </c>
      <c r="BG25" s="19">
        <v>1919</v>
      </c>
      <c r="BH25" s="19">
        <v>1661</v>
      </c>
      <c r="BI25" s="19">
        <v>13717</v>
      </c>
      <c r="BJ25" s="19">
        <v>6736</v>
      </c>
      <c r="BK25" s="19">
        <v>1538</v>
      </c>
      <c r="BL25" s="19">
        <v>7433</v>
      </c>
      <c r="BM25" s="19">
        <v>2227</v>
      </c>
      <c r="BN25" s="19">
        <v>4</v>
      </c>
      <c r="BO25" s="19">
        <v>19393</v>
      </c>
      <c r="BP25" s="19">
        <v>1561</v>
      </c>
      <c r="BQ25" s="19">
        <v>2180</v>
      </c>
      <c r="BR25" s="19">
        <v>5750</v>
      </c>
      <c r="BS25" s="19">
        <v>5927</v>
      </c>
      <c r="BT25" s="19">
        <v>2098</v>
      </c>
      <c r="BU25" s="19">
        <v>102</v>
      </c>
      <c r="BV25" s="19">
        <v>2116</v>
      </c>
      <c r="BW25" s="19">
        <v>168</v>
      </c>
      <c r="BX25" s="19">
        <v>62</v>
      </c>
      <c r="BY25" s="19">
        <v>9327</v>
      </c>
      <c r="BZ25" s="19">
        <v>1381</v>
      </c>
      <c r="CA25" s="19">
        <v>1610</v>
      </c>
      <c r="CB25" s="19">
        <v>14492</v>
      </c>
      <c r="CC25" s="19">
        <v>0</v>
      </c>
      <c r="CD25" s="19">
        <v>0</v>
      </c>
      <c r="CE25" s="19">
        <v>3241</v>
      </c>
      <c r="CF25" s="19">
        <v>0</v>
      </c>
      <c r="CG25" s="19">
        <v>10000</v>
      </c>
      <c r="CH25" s="19">
        <v>701</v>
      </c>
      <c r="CI25" s="19">
        <v>5008</v>
      </c>
      <c r="CJ25" s="19">
        <v>537</v>
      </c>
      <c r="CK25" s="26">
        <f t="shared" si="0"/>
        <v>479057</v>
      </c>
      <c r="CL25" s="26">
        <f t="shared" si="1"/>
        <v>5506.4022988505749</v>
      </c>
      <c r="CM25" s="26">
        <f t="shared" si="2"/>
        <v>144186</v>
      </c>
      <c r="CN25" s="26">
        <f t="shared" si="3"/>
        <v>0</v>
      </c>
      <c r="CO25" s="26">
        <f t="shared" si="4"/>
        <v>15726.229891753159</v>
      </c>
    </row>
    <row r="26" spans="1:93" ht="15">
      <c r="A26" s="29" t="s">
        <v>154</v>
      </c>
      <c r="B26" s="19">
        <v>136</v>
      </c>
      <c r="C26" s="19">
        <v>882</v>
      </c>
      <c r="D26" s="19">
        <v>7775</v>
      </c>
      <c r="E26" s="19">
        <v>3937</v>
      </c>
      <c r="F26" s="19">
        <v>1794</v>
      </c>
      <c r="G26" s="19">
        <v>938</v>
      </c>
      <c r="H26" s="19">
        <v>4299</v>
      </c>
      <c r="I26" s="19">
        <v>14895</v>
      </c>
      <c r="J26" s="19">
        <v>0</v>
      </c>
      <c r="K26" s="19">
        <v>7365</v>
      </c>
      <c r="L26" s="19">
        <v>13172</v>
      </c>
      <c r="M26" s="19">
        <v>77</v>
      </c>
      <c r="N26" s="19">
        <v>0</v>
      </c>
      <c r="O26" s="19">
        <v>143</v>
      </c>
      <c r="P26" s="19">
        <v>5154</v>
      </c>
      <c r="Q26" s="19">
        <v>0</v>
      </c>
      <c r="R26" s="19">
        <v>2985</v>
      </c>
      <c r="S26" s="19">
        <v>572</v>
      </c>
      <c r="T26" s="19">
        <v>859</v>
      </c>
      <c r="U26" s="19">
        <v>1300</v>
      </c>
      <c r="V26" s="19">
        <v>216</v>
      </c>
      <c r="W26" s="19">
        <v>16293</v>
      </c>
      <c r="X26" s="19">
        <v>0</v>
      </c>
      <c r="Y26" s="19">
        <v>13421</v>
      </c>
      <c r="Z26" s="19">
        <v>126</v>
      </c>
      <c r="AA26" s="19">
        <v>10771</v>
      </c>
      <c r="AB26" s="19">
        <v>2151</v>
      </c>
      <c r="AC26" s="19">
        <v>15902</v>
      </c>
      <c r="AD26" s="19">
        <v>24</v>
      </c>
      <c r="AE26" s="19">
        <v>6908</v>
      </c>
      <c r="AF26" s="19">
        <v>2675</v>
      </c>
      <c r="AG26" s="19">
        <v>9688</v>
      </c>
      <c r="AH26" s="19">
        <v>4118</v>
      </c>
      <c r="AI26" s="19">
        <v>132</v>
      </c>
      <c r="AJ26" s="19">
        <v>4648</v>
      </c>
      <c r="AK26" s="19">
        <v>9679</v>
      </c>
      <c r="AL26" s="19">
        <v>1347</v>
      </c>
      <c r="AM26" s="19">
        <v>1713</v>
      </c>
      <c r="AN26" s="19">
        <v>236</v>
      </c>
      <c r="AO26" s="19">
        <v>4275</v>
      </c>
      <c r="AP26" s="19">
        <v>5315</v>
      </c>
      <c r="AQ26" s="19">
        <v>2536</v>
      </c>
      <c r="AR26" s="19">
        <v>9412</v>
      </c>
      <c r="AS26" s="19">
        <v>128</v>
      </c>
      <c r="AT26" s="19">
        <v>30</v>
      </c>
      <c r="AU26" s="19">
        <v>481</v>
      </c>
      <c r="AV26" s="19">
        <v>1150</v>
      </c>
      <c r="AW26" s="19">
        <v>13</v>
      </c>
      <c r="AX26" s="19">
        <v>0</v>
      </c>
      <c r="AY26" s="19">
        <v>1198</v>
      </c>
      <c r="AZ26" s="19">
        <v>603</v>
      </c>
      <c r="BA26" s="19">
        <v>0</v>
      </c>
      <c r="BB26" s="19">
        <v>2107</v>
      </c>
      <c r="BC26" s="19">
        <v>12</v>
      </c>
      <c r="BD26" s="19">
        <v>65</v>
      </c>
      <c r="BE26" s="19">
        <v>12066</v>
      </c>
      <c r="BF26" s="19">
        <v>18238</v>
      </c>
      <c r="BG26" s="19">
        <v>1566</v>
      </c>
      <c r="BH26" s="19">
        <v>1394</v>
      </c>
      <c r="BI26" s="19">
        <v>12307</v>
      </c>
      <c r="BJ26" s="19">
        <v>6306</v>
      </c>
      <c r="BK26" s="19">
        <v>1230</v>
      </c>
      <c r="BL26" s="19">
        <v>9816</v>
      </c>
      <c r="BM26" s="19">
        <v>1620</v>
      </c>
      <c r="BN26" s="19">
        <v>1</v>
      </c>
      <c r="BO26" s="19">
        <v>16422</v>
      </c>
      <c r="BP26" s="19">
        <v>1519</v>
      </c>
      <c r="BQ26" s="19">
        <v>3185</v>
      </c>
      <c r="BR26" s="19">
        <v>5376</v>
      </c>
      <c r="BS26" s="19">
        <v>5174</v>
      </c>
      <c r="BT26" s="19">
        <v>0</v>
      </c>
      <c r="BU26" s="19">
        <v>85</v>
      </c>
      <c r="BV26" s="19">
        <v>1800</v>
      </c>
      <c r="BW26" s="19">
        <v>114</v>
      </c>
      <c r="BX26" s="19">
        <v>4142</v>
      </c>
      <c r="BY26" s="19">
        <v>9890</v>
      </c>
      <c r="BZ26" s="19">
        <v>1424</v>
      </c>
      <c r="CA26" s="19">
        <v>1656</v>
      </c>
      <c r="CB26" s="19">
        <v>13790</v>
      </c>
      <c r="CC26" s="19">
        <v>0</v>
      </c>
      <c r="CD26" s="19">
        <v>0</v>
      </c>
      <c r="CE26" s="19">
        <v>3323</v>
      </c>
      <c r="CF26" s="19">
        <v>0</v>
      </c>
      <c r="CG26" s="19">
        <v>8500</v>
      </c>
      <c r="CH26" s="19">
        <v>534</v>
      </c>
      <c r="CI26" s="19">
        <v>5928</v>
      </c>
      <c r="CJ26" s="19">
        <v>561</v>
      </c>
      <c r="CK26" s="26">
        <f t="shared" si="0"/>
        <v>341623</v>
      </c>
      <c r="CL26" s="26">
        <f t="shared" si="1"/>
        <v>3926.7011494252874</v>
      </c>
      <c r="CM26" s="26">
        <f t="shared" si="2"/>
        <v>18238</v>
      </c>
      <c r="CN26" s="26">
        <f t="shared" si="3"/>
        <v>0</v>
      </c>
      <c r="CO26" s="26">
        <f t="shared" si="4"/>
        <v>4847.543053735033</v>
      </c>
    </row>
    <row r="27" spans="1:93" ht="15">
      <c r="A27" s="29" t="s">
        <v>155</v>
      </c>
      <c r="B27" s="19">
        <v>68</v>
      </c>
      <c r="C27" s="19">
        <v>585</v>
      </c>
      <c r="D27" s="19">
        <v>7353</v>
      </c>
      <c r="E27" s="19">
        <v>32444</v>
      </c>
      <c r="F27" s="19">
        <v>2327</v>
      </c>
      <c r="G27" s="19">
        <v>929</v>
      </c>
      <c r="H27" s="19">
        <v>4757</v>
      </c>
      <c r="I27" s="19">
        <v>9309</v>
      </c>
      <c r="J27" s="19">
        <v>0</v>
      </c>
      <c r="K27" s="19">
        <v>6930</v>
      </c>
      <c r="L27" s="19">
        <v>14676</v>
      </c>
      <c r="M27" s="19">
        <v>90</v>
      </c>
      <c r="N27" s="19">
        <v>0</v>
      </c>
      <c r="O27" s="19">
        <v>126</v>
      </c>
      <c r="P27" s="19">
        <v>5679</v>
      </c>
      <c r="Q27" s="19">
        <v>0</v>
      </c>
      <c r="R27" s="19">
        <v>2465</v>
      </c>
      <c r="S27" s="19">
        <v>603</v>
      </c>
      <c r="T27" s="19">
        <v>957</v>
      </c>
      <c r="U27" s="19">
        <v>1200</v>
      </c>
      <c r="V27" s="19">
        <v>213</v>
      </c>
      <c r="W27" s="19">
        <v>17350</v>
      </c>
      <c r="X27" s="19">
        <v>0</v>
      </c>
      <c r="Y27" s="19">
        <v>11647</v>
      </c>
      <c r="Z27" s="19">
        <v>177</v>
      </c>
      <c r="AA27" s="19">
        <v>11916</v>
      </c>
      <c r="AB27" s="19">
        <v>1340</v>
      </c>
      <c r="AC27" s="19">
        <v>15701</v>
      </c>
      <c r="AD27" s="19">
        <v>22</v>
      </c>
      <c r="AE27" s="19">
        <v>6037</v>
      </c>
      <c r="AF27" s="19">
        <v>2380</v>
      </c>
      <c r="AG27" s="19">
        <v>10925</v>
      </c>
      <c r="AH27" s="19">
        <v>4836</v>
      </c>
      <c r="AI27" s="19">
        <v>191</v>
      </c>
      <c r="AJ27" s="19">
        <v>4922</v>
      </c>
      <c r="AK27" s="19">
        <v>9397</v>
      </c>
      <c r="AL27" s="19">
        <v>1991</v>
      </c>
      <c r="AM27" s="19">
        <v>1780</v>
      </c>
      <c r="AN27" s="19">
        <v>178</v>
      </c>
      <c r="AO27" s="19">
        <v>7419</v>
      </c>
      <c r="AP27" s="19">
        <v>4937</v>
      </c>
      <c r="AQ27" s="19">
        <v>2216</v>
      </c>
      <c r="AR27" s="19">
        <v>9912</v>
      </c>
      <c r="AS27" s="19">
        <v>251</v>
      </c>
      <c r="AT27" s="19">
        <v>36</v>
      </c>
      <c r="AU27" s="19">
        <v>2429</v>
      </c>
      <c r="AV27" s="19">
        <v>810</v>
      </c>
      <c r="AW27" s="19">
        <v>240</v>
      </c>
      <c r="AX27" s="19">
        <v>0</v>
      </c>
      <c r="AY27" s="19">
        <v>1070</v>
      </c>
      <c r="AZ27" s="19">
        <v>565</v>
      </c>
      <c r="BA27" s="19">
        <v>0</v>
      </c>
      <c r="BB27" s="19">
        <v>2011</v>
      </c>
      <c r="BC27" s="19">
        <v>14</v>
      </c>
      <c r="BD27" s="19">
        <v>63</v>
      </c>
      <c r="BE27" s="19">
        <v>13902</v>
      </c>
      <c r="BF27" s="19">
        <v>16121</v>
      </c>
      <c r="BG27" s="19">
        <v>1929</v>
      </c>
      <c r="BH27" s="19">
        <v>2109</v>
      </c>
      <c r="BI27" s="19">
        <v>12237</v>
      </c>
      <c r="BJ27" s="19">
        <v>5347</v>
      </c>
      <c r="BK27" s="19">
        <v>793</v>
      </c>
      <c r="BL27" s="19">
        <v>9459</v>
      </c>
      <c r="BM27" s="19">
        <v>2607</v>
      </c>
      <c r="BN27" s="19">
        <v>0</v>
      </c>
      <c r="BO27" s="19">
        <v>16854</v>
      </c>
      <c r="BP27" s="19">
        <v>1564</v>
      </c>
      <c r="BQ27" s="19">
        <v>2640</v>
      </c>
      <c r="BR27" s="19">
        <v>4385</v>
      </c>
      <c r="BS27" s="19">
        <v>5665</v>
      </c>
      <c r="BT27" s="19">
        <v>1495</v>
      </c>
      <c r="BU27" s="19">
        <v>77</v>
      </c>
      <c r="BV27" s="19">
        <v>1457</v>
      </c>
      <c r="BW27" s="19">
        <v>129</v>
      </c>
      <c r="BX27" s="19">
        <v>113</v>
      </c>
      <c r="BY27" s="19">
        <v>8840</v>
      </c>
      <c r="BZ27" s="19">
        <v>1420</v>
      </c>
      <c r="CA27" s="19">
        <v>1766</v>
      </c>
      <c r="CB27" s="19">
        <v>16191</v>
      </c>
      <c r="CC27" s="19">
        <v>0</v>
      </c>
      <c r="CD27" s="19">
        <v>0</v>
      </c>
      <c r="CE27" s="19">
        <v>2923</v>
      </c>
      <c r="CF27" s="19">
        <v>0</v>
      </c>
      <c r="CG27" s="19">
        <v>10000</v>
      </c>
      <c r="CH27" s="19">
        <v>288</v>
      </c>
      <c r="CI27" s="19">
        <v>7769</v>
      </c>
      <c r="CJ27" s="19">
        <v>472</v>
      </c>
      <c r="CK27" s="26">
        <f t="shared" si="0"/>
        <v>372026</v>
      </c>
      <c r="CL27" s="26">
        <f t="shared" si="1"/>
        <v>4276.1609195402298</v>
      </c>
      <c r="CM27" s="26">
        <f t="shared" si="2"/>
        <v>32444</v>
      </c>
      <c r="CN27" s="26">
        <f t="shared" si="3"/>
        <v>0</v>
      </c>
      <c r="CO27" s="26">
        <f t="shared" si="4"/>
        <v>5736.5661539350103</v>
      </c>
    </row>
    <row r="28" spans="1:93" ht="15">
      <c r="A28" s="29" t="s">
        <v>156</v>
      </c>
      <c r="B28" s="19">
        <v>38</v>
      </c>
      <c r="C28" s="19">
        <v>1105</v>
      </c>
      <c r="D28" s="19">
        <v>8546</v>
      </c>
      <c r="E28" s="19">
        <v>3031</v>
      </c>
      <c r="F28" s="19">
        <v>2585</v>
      </c>
      <c r="G28" s="19">
        <v>937</v>
      </c>
      <c r="H28" s="19">
        <v>4304</v>
      </c>
      <c r="I28" s="19">
        <v>12485</v>
      </c>
      <c r="J28" s="19">
        <v>579</v>
      </c>
      <c r="K28" s="19">
        <v>61494</v>
      </c>
      <c r="L28" s="19">
        <v>19190</v>
      </c>
      <c r="M28" s="19">
        <v>507</v>
      </c>
      <c r="N28" s="19">
        <v>1</v>
      </c>
      <c r="O28" s="19">
        <v>154</v>
      </c>
      <c r="P28" s="19">
        <v>5881</v>
      </c>
      <c r="Q28" s="19">
        <v>0</v>
      </c>
      <c r="R28" s="19">
        <v>3181</v>
      </c>
      <c r="S28" s="19">
        <v>707</v>
      </c>
      <c r="T28" s="19">
        <v>1018</v>
      </c>
      <c r="U28" s="19">
        <v>1100</v>
      </c>
      <c r="V28" s="19">
        <v>280</v>
      </c>
      <c r="W28" s="19">
        <v>16763</v>
      </c>
      <c r="X28" s="19">
        <v>3455</v>
      </c>
      <c r="Y28" s="19">
        <v>10627</v>
      </c>
      <c r="Z28" s="19">
        <v>150</v>
      </c>
      <c r="AA28" s="19">
        <v>10985</v>
      </c>
      <c r="AB28" s="19">
        <v>1723</v>
      </c>
      <c r="AC28" s="19">
        <v>18580</v>
      </c>
      <c r="AD28" s="19">
        <v>33</v>
      </c>
      <c r="AE28" s="19">
        <v>6632</v>
      </c>
      <c r="AF28" s="19">
        <v>2338</v>
      </c>
      <c r="AG28" s="19">
        <v>12387</v>
      </c>
      <c r="AH28" s="19">
        <v>4624</v>
      </c>
      <c r="AI28" s="19">
        <v>236</v>
      </c>
      <c r="AJ28" s="19">
        <v>5365</v>
      </c>
      <c r="AK28" s="19">
        <v>9021</v>
      </c>
      <c r="AL28" s="19">
        <v>1892</v>
      </c>
      <c r="AM28" s="19">
        <v>1814</v>
      </c>
      <c r="AN28" s="19">
        <v>204</v>
      </c>
      <c r="AO28" s="19">
        <v>6534</v>
      </c>
      <c r="AP28" s="19">
        <v>4913</v>
      </c>
      <c r="AQ28" s="19">
        <v>2464</v>
      </c>
      <c r="AR28" s="19">
        <v>9687</v>
      </c>
      <c r="AS28" s="19">
        <v>174</v>
      </c>
      <c r="AT28" s="19">
        <v>40</v>
      </c>
      <c r="AU28" s="19">
        <v>592</v>
      </c>
      <c r="AV28" s="19">
        <v>870</v>
      </c>
      <c r="AW28" s="19">
        <v>145</v>
      </c>
      <c r="AX28" s="19">
        <v>0</v>
      </c>
      <c r="AY28" s="19">
        <v>1502</v>
      </c>
      <c r="AZ28" s="19">
        <v>634</v>
      </c>
      <c r="BA28" s="19">
        <v>0</v>
      </c>
      <c r="BB28" s="19">
        <v>2257</v>
      </c>
      <c r="BC28" s="19">
        <v>8</v>
      </c>
      <c r="BD28" s="19">
        <v>60</v>
      </c>
      <c r="BE28" s="19">
        <v>12289</v>
      </c>
      <c r="BF28" s="19">
        <v>15643</v>
      </c>
      <c r="BG28" s="19">
        <v>1721</v>
      </c>
      <c r="BH28" s="19">
        <v>1951</v>
      </c>
      <c r="BI28" s="19">
        <v>13787</v>
      </c>
      <c r="BJ28" s="19">
        <v>6536</v>
      </c>
      <c r="BK28" s="19">
        <v>1122</v>
      </c>
      <c r="BL28" s="19">
        <v>10073</v>
      </c>
      <c r="BM28" s="19">
        <v>2102</v>
      </c>
      <c r="BN28" s="19">
        <v>3</v>
      </c>
      <c r="BO28" s="19">
        <v>12844</v>
      </c>
      <c r="BP28" s="19">
        <v>1628</v>
      </c>
      <c r="BQ28" s="19">
        <v>3213</v>
      </c>
      <c r="BR28" s="19">
        <v>4268</v>
      </c>
      <c r="BS28" s="19">
        <v>4733</v>
      </c>
      <c r="BT28" s="19">
        <v>1148</v>
      </c>
      <c r="BU28" s="19">
        <v>73</v>
      </c>
      <c r="BV28" s="19">
        <v>1514</v>
      </c>
      <c r="BW28" s="19">
        <v>125</v>
      </c>
      <c r="BX28" s="19">
        <v>114</v>
      </c>
      <c r="BY28" s="19">
        <v>9085</v>
      </c>
      <c r="BZ28" s="19">
        <v>1194</v>
      </c>
      <c r="CA28" s="19">
        <v>1876</v>
      </c>
      <c r="CB28" s="19">
        <v>16450</v>
      </c>
      <c r="CC28" s="19">
        <v>0</v>
      </c>
      <c r="CD28" s="19">
        <v>0</v>
      </c>
      <c r="CE28" s="19">
        <v>240</v>
      </c>
      <c r="CF28" s="19">
        <v>6</v>
      </c>
      <c r="CG28" s="19">
        <v>9000</v>
      </c>
      <c r="CH28" s="19">
        <v>713</v>
      </c>
      <c r="CI28" s="19">
        <v>9007</v>
      </c>
      <c r="CJ28" s="19">
        <v>484</v>
      </c>
      <c r="CK28" s="26">
        <f t="shared" si="0"/>
        <v>406774</v>
      </c>
      <c r="CL28" s="26">
        <f t="shared" si="1"/>
        <v>4675.5632183908046</v>
      </c>
      <c r="CM28" s="26">
        <f t="shared" si="2"/>
        <v>61494</v>
      </c>
      <c r="CN28" s="26">
        <f t="shared" si="3"/>
        <v>0</v>
      </c>
      <c r="CO28" s="26">
        <f t="shared" si="4"/>
        <v>7906.6896697265001</v>
      </c>
    </row>
    <row r="29" spans="1:93" ht="15">
      <c r="A29" s="29" t="s">
        <v>157</v>
      </c>
      <c r="B29" s="19">
        <v>41</v>
      </c>
      <c r="C29" s="19">
        <v>2712</v>
      </c>
      <c r="D29" s="19">
        <v>8655</v>
      </c>
      <c r="E29" s="19">
        <v>2758</v>
      </c>
      <c r="F29" s="19">
        <v>2820</v>
      </c>
      <c r="G29" s="19">
        <v>76</v>
      </c>
      <c r="H29" s="19">
        <v>4462</v>
      </c>
      <c r="I29" s="19">
        <v>14292</v>
      </c>
      <c r="J29" s="19">
        <v>341</v>
      </c>
      <c r="K29" s="19">
        <v>8180</v>
      </c>
      <c r="L29" s="19">
        <v>15322</v>
      </c>
      <c r="M29" s="19">
        <v>300</v>
      </c>
      <c r="N29" s="19">
        <v>1</v>
      </c>
      <c r="O29" s="19">
        <v>127</v>
      </c>
      <c r="P29" s="19">
        <v>6217</v>
      </c>
      <c r="Q29" s="19">
        <v>0</v>
      </c>
      <c r="R29" s="19">
        <v>3241</v>
      </c>
      <c r="S29" s="19">
        <v>662</v>
      </c>
      <c r="T29" s="19">
        <v>895</v>
      </c>
      <c r="U29" s="19">
        <v>1268</v>
      </c>
      <c r="V29" s="19">
        <v>310</v>
      </c>
      <c r="W29" s="19">
        <v>15902</v>
      </c>
      <c r="X29" s="19">
        <v>4763</v>
      </c>
      <c r="Y29" s="19">
        <v>10853</v>
      </c>
      <c r="Z29" s="19">
        <v>28</v>
      </c>
      <c r="AA29" s="19">
        <v>11908</v>
      </c>
      <c r="AB29" s="19">
        <v>1960</v>
      </c>
      <c r="AC29" s="19">
        <v>17441</v>
      </c>
      <c r="AD29" s="19">
        <v>12</v>
      </c>
      <c r="AE29" s="19">
        <v>6908</v>
      </c>
      <c r="AF29" s="19">
        <v>2473</v>
      </c>
      <c r="AG29" s="19">
        <v>13874</v>
      </c>
      <c r="AH29" s="19">
        <v>3246</v>
      </c>
      <c r="AI29" s="19">
        <v>200</v>
      </c>
      <c r="AJ29" s="19">
        <v>5103</v>
      </c>
      <c r="AK29" s="19">
        <v>10267</v>
      </c>
      <c r="AL29" s="19">
        <v>1600</v>
      </c>
      <c r="AM29" s="19">
        <v>1380</v>
      </c>
      <c r="AN29" s="19">
        <v>186</v>
      </c>
      <c r="AO29" s="19">
        <v>5385</v>
      </c>
      <c r="AP29" s="19">
        <v>442</v>
      </c>
      <c r="AQ29" s="19">
        <v>2514</v>
      </c>
      <c r="AR29" s="19">
        <v>8502</v>
      </c>
      <c r="AS29" s="19">
        <v>312</v>
      </c>
      <c r="AT29" s="19">
        <v>31</v>
      </c>
      <c r="AU29" s="19">
        <v>599</v>
      </c>
      <c r="AV29" s="19">
        <v>998</v>
      </c>
      <c r="AW29" s="19">
        <v>140</v>
      </c>
      <c r="AX29" s="19">
        <v>0</v>
      </c>
      <c r="AY29" s="19">
        <v>1767</v>
      </c>
      <c r="AZ29" s="19">
        <v>691</v>
      </c>
      <c r="BA29" s="19">
        <v>0</v>
      </c>
      <c r="BB29" s="19">
        <v>2100</v>
      </c>
      <c r="BC29" s="19">
        <v>7</v>
      </c>
      <c r="BD29" s="19">
        <v>55</v>
      </c>
      <c r="BE29" s="19">
        <v>11470</v>
      </c>
      <c r="BF29" s="19">
        <v>13711</v>
      </c>
      <c r="BG29" s="19">
        <v>1968</v>
      </c>
      <c r="BH29" s="19">
        <v>1644</v>
      </c>
      <c r="BI29" s="19">
        <v>14438</v>
      </c>
      <c r="BJ29" s="19">
        <v>6959</v>
      </c>
      <c r="BK29" s="19">
        <v>131</v>
      </c>
      <c r="BL29" s="19">
        <v>10335</v>
      </c>
      <c r="BM29" s="19">
        <v>1708</v>
      </c>
      <c r="BN29" s="19">
        <v>3</v>
      </c>
      <c r="BO29" s="19">
        <v>16241</v>
      </c>
      <c r="BP29" s="19">
        <v>1611</v>
      </c>
      <c r="BQ29" s="19">
        <v>2278</v>
      </c>
      <c r="BR29" s="19">
        <v>8843</v>
      </c>
      <c r="BS29" s="19">
        <v>4225</v>
      </c>
      <c r="BT29" s="19">
        <v>864</v>
      </c>
      <c r="BU29" s="19">
        <v>86</v>
      </c>
      <c r="BV29" s="19">
        <v>1538</v>
      </c>
      <c r="BW29" s="19">
        <v>98</v>
      </c>
      <c r="BX29" s="19">
        <v>87</v>
      </c>
      <c r="BY29" s="19">
        <v>10259</v>
      </c>
      <c r="BZ29" s="19">
        <v>1198</v>
      </c>
      <c r="CA29" s="19">
        <v>1697</v>
      </c>
      <c r="CB29" s="19">
        <v>13339</v>
      </c>
      <c r="CC29" s="19">
        <v>0</v>
      </c>
      <c r="CD29" s="19">
        <v>0</v>
      </c>
      <c r="CE29" s="19">
        <v>3734</v>
      </c>
      <c r="CF29" s="19">
        <v>13</v>
      </c>
      <c r="CG29" s="19">
        <v>9000</v>
      </c>
      <c r="CH29" s="19">
        <v>948</v>
      </c>
      <c r="CI29" s="19">
        <v>9646</v>
      </c>
      <c r="CJ29" s="19">
        <v>980</v>
      </c>
      <c r="CK29" s="26">
        <f t="shared" si="0"/>
        <v>353379</v>
      </c>
      <c r="CL29" s="26">
        <f t="shared" si="1"/>
        <v>4061.8275862068967</v>
      </c>
      <c r="CM29" s="26">
        <f t="shared" si="2"/>
        <v>17441</v>
      </c>
      <c r="CN29" s="26">
        <f t="shared" si="3"/>
        <v>0</v>
      </c>
      <c r="CO29" s="26">
        <f t="shared" si="4"/>
        <v>4953.5593338246954</v>
      </c>
    </row>
    <row r="30" spans="1:93" ht="15">
      <c r="A30" s="29" t="s">
        <v>158</v>
      </c>
      <c r="B30" s="19">
        <v>103</v>
      </c>
      <c r="C30" s="19">
        <v>2204</v>
      </c>
      <c r="D30" s="19">
        <v>8548</v>
      </c>
      <c r="E30" s="19">
        <v>2642</v>
      </c>
      <c r="F30" s="19">
        <v>2393</v>
      </c>
      <c r="G30" s="19">
        <v>767</v>
      </c>
      <c r="H30" s="19">
        <v>4805</v>
      </c>
      <c r="I30" s="19">
        <v>16082</v>
      </c>
      <c r="J30" s="19">
        <v>221</v>
      </c>
      <c r="K30" s="19">
        <v>9849</v>
      </c>
      <c r="L30" s="19">
        <v>16565</v>
      </c>
      <c r="M30" s="19">
        <v>300</v>
      </c>
      <c r="N30" s="19">
        <v>4</v>
      </c>
      <c r="O30" s="19">
        <v>176</v>
      </c>
      <c r="P30" s="19">
        <v>6384</v>
      </c>
      <c r="Q30" s="19">
        <v>251</v>
      </c>
      <c r="R30" s="19">
        <v>3044</v>
      </c>
      <c r="S30" s="19">
        <v>659</v>
      </c>
      <c r="T30" s="19">
        <v>1004</v>
      </c>
      <c r="U30" s="19">
        <v>1151</v>
      </c>
      <c r="V30" s="19">
        <v>236</v>
      </c>
      <c r="W30" s="19">
        <v>17497</v>
      </c>
      <c r="X30" s="19">
        <v>5351</v>
      </c>
      <c r="Y30" s="19">
        <v>12698</v>
      </c>
      <c r="Z30" s="19">
        <v>89</v>
      </c>
      <c r="AA30" s="19">
        <v>11653</v>
      </c>
      <c r="AB30" s="19">
        <v>2149</v>
      </c>
      <c r="AC30" s="19">
        <v>18785</v>
      </c>
      <c r="AD30" s="19">
        <v>50</v>
      </c>
      <c r="AE30" s="19">
        <v>7127</v>
      </c>
      <c r="AF30" s="19">
        <v>3684</v>
      </c>
      <c r="AG30" s="19">
        <v>161419</v>
      </c>
      <c r="AH30" s="19">
        <v>4273</v>
      </c>
      <c r="AI30" s="19">
        <v>176</v>
      </c>
      <c r="AJ30" s="19">
        <v>6235</v>
      </c>
      <c r="AK30" s="19">
        <v>14083</v>
      </c>
      <c r="AL30" s="19">
        <v>1947</v>
      </c>
      <c r="AM30" s="19">
        <v>1224</v>
      </c>
      <c r="AN30" s="19">
        <v>342</v>
      </c>
      <c r="AO30" s="19">
        <v>5449</v>
      </c>
      <c r="AP30" s="19">
        <v>5354</v>
      </c>
      <c r="AQ30" s="19">
        <v>2663</v>
      </c>
      <c r="AR30" s="19">
        <v>8838</v>
      </c>
      <c r="AS30" s="19">
        <v>296</v>
      </c>
      <c r="AT30" s="19">
        <v>32</v>
      </c>
      <c r="AU30" s="19">
        <v>1211</v>
      </c>
      <c r="AV30" s="19">
        <v>1053</v>
      </c>
      <c r="AW30" s="19">
        <v>209</v>
      </c>
      <c r="AX30" s="19">
        <v>0</v>
      </c>
      <c r="AY30" s="19">
        <v>2213</v>
      </c>
      <c r="AZ30" s="19">
        <v>706</v>
      </c>
      <c r="BA30" s="19">
        <v>0</v>
      </c>
      <c r="BB30" s="19">
        <v>3119</v>
      </c>
      <c r="BC30" s="19">
        <v>37</v>
      </c>
      <c r="BD30" s="19">
        <v>188</v>
      </c>
      <c r="BE30" s="19">
        <v>14759</v>
      </c>
      <c r="BF30" s="19">
        <v>15740</v>
      </c>
      <c r="BG30" s="19">
        <v>2169</v>
      </c>
      <c r="BH30" s="19">
        <v>2086</v>
      </c>
      <c r="BI30" s="19">
        <v>15677</v>
      </c>
      <c r="BJ30" s="19">
        <v>6365</v>
      </c>
      <c r="BK30" s="19">
        <v>1637</v>
      </c>
      <c r="BL30" s="19">
        <v>9699</v>
      </c>
      <c r="BM30" s="19">
        <v>2139</v>
      </c>
      <c r="BN30" s="19">
        <v>20</v>
      </c>
      <c r="BO30" s="19">
        <v>17539</v>
      </c>
      <c r="BP30" s="19">
        <v>2028</v>
      </c>
      <c r="BQ30" s="19">
        <v>3092</v>
      </c>
      <c r="BR30" s="19">
        <v>7944</v>
      </c>
      <c r="BS30" s="19">
        <v>4682</v>
      </c>
      <c r="BT30" s="19">
        <v>926</v>
      </c>
      <c r="BU30" s="19">
        <v>79</v>
      </c>
      <c r="BV30" s="19">
        <v>2111</v>
      </c>
      <c r="BW30" s="19">
        <v>141</v>
      </c>
      <c r="BX30" s="19">
        <v>115</v>
      </c>
      <c r="BY30" s="19">
        <v>10901</v>
      </c>
      <c r="BZ30" s="19">
        <v>1272</v>
      </c>
      <c r="CA30" s="19">
        <v>2351</v>
      </c>
      <c r="CB30" s="19">
        <v>13922</v>
      </c>
      <c r="CC30" s="19">
        <v>3116</v>
      </c>
      <c r="CD30" s="19">
        <v>0</v>
      </c>
      <c r="CE30" s="19">
        <v>3285</v>
      </c>
      <c r="CF30" s="19">
        <v>2</v>
      </c>
      <c r="CG30" s="19">
        <v>9562</v>
      </c>
      <c r="CH30" s="19">
        <v>1000</v>
      </c>
      <c r="CI30" s="19">
        <v>10435</v>
      </c>
      <c r="CJ30" s="19">
        <v>611</v>
      </c>
      <c r="CK30" s="26">
        <f t="shared" si="0"/>
        <v>542943</v>
      </c>
      <c r="CL30" s="26">
        <f t="shared" si="1"/>
        <v>6240.7241379310344</v>
      </c>
      <c r="CM30" s="26">
        <f t="shared" si="2"/>
        <v>161419</v>
      </c>
      <c r="CN30" s="26">
        <f t="shared" si="3"/>
        <v>0</v>
      </c>
      <c r="CO30" s="26">
        <f t="shared" si="4"/>
        <v>17537.178630404171</v>
      </c>
    </row>
    <row r="31" spans="1:93" ht="15">
      <c r="A31" s="29" t="s">
        <v>159</v>
      </c>
      <c r="B31" s="19">
        <v>201</v>
      </c>
      <c r="C31" s="19">
        <v>2134</v>
      </c>
      <c r="D31" s="19">
        <v>7467</v>
      </c>
      <c r="E31" s="19">
        <v>2083</v>
      </c>
      <c r="F31" s="19">
        <v>2628</v>
      </c>
      <c r="G31" s="19">
        <v>548</v>
      </c>
      <c r="H31" s="19">
        <v>4248</v>
      </c>
      <c r="I31" s="19">
        <v>16293</v>
      </c>
      <c r="J31" s="19">
        <v>47</v>
      </c>
      <c r="K31" s="19">
        <v>7045</v>
      </c>
      <c r="L31" s="19">
        <v>14918</v>
      </c>
      <c r="M31" s="19">
        <v>200</v>
      </c>
      <c r="N31" s="19">
        <v>0</v>
      </c>
      <c r="O31" s="19">
        <v>130</v>
      </c>
      <c r="P31" s="19">
        <v>5672</v>
      </c>
      <c r="Q31" s="19">
        <v>241</v>
      </c>
      <c r="R31" s="19">
        <v>2379</v>
      </c>
      <c r="S31" s="19">
        <v>597</v>
      </c>
      <c r="T31" s="19">
        <v>709</v>
      </c>
      <c r="U31" s="19">
        <v>600</v>
      </c>
      <c r="V31" s="19">
        <v>188</v>
      </c>
      <c r="W31" s="19">
        <v>15452</v>
      </c>
      <c r="X31" s="19">
        <v>5101</v>
      </c>
      <c r="Y31" s="19">
        <v>11779</v>
      </c>
      <c r="Z31" s="19">
        <v>61</v>
      </c>
      <c r="AA31" s="19">
        <v>10589</v>
      </c>
      <c r="AB31" s="19">
        <v>1668</v>
      </c>
      <c r="AC31" s="19">
        <v>15150</v>
      </c>
      <c r="AD31" s="19">
        <v>68</v>
      </c>
      <c r="AE31" s="19">
        <v>5747</v>
      </c>
      <c r="AF31" s="19">
        <v>2865</v>
      </c>
      <c r="AG31" s="19">
        <v>14882</v>
      </c>
      <c r="AH31" s="19">
        <v>3806</v>
      </c>
      <c r="AI31" s="19">
        <v>138</v>
      </c>
      <c r="AJ31" s="19">
        <v>5667</v>
      </c>
      <c r="AK31" s="19">
        <v>104148</v>
      </c>
      <c r="AL31" s="19">
        <v>1374</v>
      </c>
      <c r="AM31" s="19">
        <v>1106</v>
      </c>
      <c r="AN31" s="19">
        <v>149</v>
      </c>
      <c r="AO31" s="19">
        <v>4857</v>
      </c>
      <c r="AP31" s="19">
        <v>3925</v>
      </c>
      <c r="AQ31" s="19">
        <v>2203</v>
      </c>
      <c r="AR31" s="19">
        <v>7867</v>
      </c>
      <c r="AS31" s="19">
        <v>434</v>
      </c>
      <c r="AT31" s="19">
        <v>22</v>
      </c>
      <c r="AU31" s="19">
        <v>988</v>
      </c>
      <c r="AV31" s="19">
        <v>779</v>
      </c>
      <c r="AW31" s="19">
        <v>225</v>
      </c>
      <c r="AX31" s="19">
        <v>0</v>
      </c>
      <c r="AY31" s="19">
        <v>1524</v>
      </c>
      <c r="AZ31" s="19">
        <v>546</v>
      </c>
      <c r="BA31" s="19">
        <v>0</v>
      </c>
      <c r="BB31" s="19">
        <v>2342</v>
      </c>
      <c r="BC31" s="19">
        <v>9</v>
      </c>
      <c r="BD31" s="19">
        <v>173</v>
      </c>
      <c r="BE31" s="19">
        <v>15329</v>
      </c>
      <c r="BF31" s="19">
        <v>1543</v>
      </c>
      <c r="BG31" s="19">
        <v>1803</v>
      </c>
      <c r="BH31" s="19">
        <v>1563</v>
      </c>
      <c r="BI31" s="19">
        <v>12704</v>
      </c>
      <c r="BJ31" s="19">
        <v>5364</v>
      </c>
      <c r="BK31" s="19">
        <v>1131</v>
      </c>
      <c r="BL31" s="19">
        <v>9255</v>
      </c>
      <c r="BM31" s="19">
        <v>2283</v>
      </c>
      <c r="BN31" s="19">
        <v>6</v>
      </c>
      <c r="BO31" s="19">
        <v>14737</v>
      </c>
      <c r="BP31" s="19">
        <v>1497</v>
      </c>
      <c r="BQ31" s="19">
        <v>3620</v>
      </c>
      <c r="BR31" s="19">
        <v>8708</v>
      </c>
      <c r="BS31" s="19">
        <v>5319</v>
      </c>
      <c r="BT31" s="19">
        <v>859</v>
      </c>
      <c r="BU31" s="19">
        <v>79</v>
      </c>
      <c r="BV31" s="19">
        <v>1486</v>
      </c>
      <c r="BW31" s="19">
        <v>84</v>
      </c>
      <c r="BX31" s="19">
        <v>86</v>
      </c>
      <c r="BY31" s="19">
        <v>9754</v>
      </c>
      <c r="BZ31" s="19">
        <v>1213</v>
      </c>
      <c r="CA31" s="19">
        <v>1457</v>
      </c>
      <c r="CB31" s="19">
        <v>13982</v>
      </c>
      <c r="CC31" s="19">
        <v>3144</v>
      </c>
      <c r="CD31" s="19">
        <v>0</v>
      </c>
      <c r="CE31" s="19">
        <v>2483</v>
      </c>
      <c r="CF31" s="19">
        <v>0</v>
      </c>
      <c r="CG31" s="19">
        <v>7656</v>
      </c>
      <c r="CH31" s="19">
        <v>1000</v>
      </c>
      <c r="CI31" s="19">
        <v>9100</v>
      </c>
      <c r="CJ31" s="19">
        <v>483</v>
      </c>
      <c r="CK31" s="26">
        <f t="shared" si="0"/>
        <v>431700</v>
      </c>
      <c r="CL31" s="26">
        <f t="shared" si="1"/>
        <v>4962.0689655172409</v>
      </c>
      <c r="CM31" s="26">
        <f t="shared" si="2"/>
        <v>104148</v>
      </c>
      <c r="CN31" s="26">
        <f t="shared" si="3"/>
        <v>0</v>
      </c>
      <c r="CO31" s="26">
        <f t="shared" si="4"/>
        <v>11678.406019002296</v>
      </c>
    </row>
    <row r="32" spans="1:93" ht="15">
      <c r="A32" s="29" t="s">
        <v>161</v>
      </c>
      <c r="B32" s="19">
        <v>96</v>
      </c>
      <c r="C32" s="19">
        <v>1342</v>
      </c>
      <c r="D32" s="19">
        <v>7410</v>
      </c>
      <c r="E32" s="19">
        <v>1866</v>
      </c>
      <c r="F32" s="19">
        <v>3708</v>
      </c>
      <c r="G32" s="19">
        <v>700</v>
      </c>
      <c r="H32" s="19">
        <v>3852</v>
      </c>
      <c r="I32" s="19">
        <v>9112</v>
      </c>
      <c r="J32" s="19">
        <v>79</v>
      </c>
      <c r="K32" s="19">
        <v>5921</v>
      </c>
      <c r="L32" s="19">
        <v>17336</v>
      </c>
      <c r="M32" s="19">
        <v>300</v>
      </c>
      <c r="N32" s="19">
        <v>1</v>
      </c>
      <c r="O32" s="19">
        <v>88</v>
      </c>
      <c r="P32" s="19">
        <v>2626</v>
      </c>
      <c r="Q32" s="19">
        <v>103</v>
      </c>
      <c r="R32" s="19">
        <v>748</v>
      </c>
      <c r="S32" s="19">
        <v>464</v>
      </c>
      <c r="T32" s="19">
        <v>783</v>
      </c>
      <c r="U32" s="19">
        <v>700</v>
      </c>
      <c r="V32" s="19">
        <v>175</v>
      </c>
      <c r="W32" s="19">
        <v>12608</v>
      </c>
      <c r="X32" s="19">
        <v>4994</v>
      </c>
      <c r="Y32" s="19">
        <v>16573</v>
      </c>
      <c r="Z32" s="19">
        <v>90</v>
      </c>
      <c r="AA32" s="19">
        <v>11678</v>
      </c>
      <c r="AB32" s="19">
        <v>2334</v>
      </c>
      <c r="AC32" s="19">
        <v>16056</v>
      </c>
      <c r="AD32" s="19">
        <v>61</v>
      </c>
      <c r="AE32" s="19">
        <v>5270</v>
      </c>
      <c r="AF32" s="19">
        <v>2206</v>
      </c>
      <c r="AG32" s="19">
        <v>10752</v>
      </c>
      <c r="AH32" s="19">
        <v>3487</v>
      </c>
      <c r="AI32" s="19">
        <v>100</v>
      </c>
      <c r="AJ32" s="19">
        <v>4489</v>
      </c>
      <c r="AK32" s="19">
        <v>7093</v>
      </c>
      <c r="AL32" s="19">
        <v>1307</v>
      </c>
      <c r="AM32" s="19">
        <v>1373</v>
      </c>
      <c r="AN32" s="19">
        <v>170</v>
      </c>
      <c r="AO32" s="19">
        <v>4770</v>
      </c>
      <c r="AP32" s="19">
        <v>3453</v>
      </c>
      <c r="AQ32" s="19">
        <v>749</v>
      </c>
      <c r="AR32" s="19">
        <v>9700</v>
      </c>
      <c r="AS32" s="19">
        <v>825</v>
      </c>
      <c r="AT32" s="19">
        <v>24</v>
      </c>
      <c r="AU32" s="19">
        <v>1100</v>
      </c>
      <c r="AV32" s="19">
        <v>594</v>
      </c>
      <c r="AW32" s="19">
        <v>194</v>
      </c>
      <c r="AX32" s="19">
        <v>0</v>
      </c>
      <c r="AY32" s="19">
        <v>2465</v>
      </c>
      <c r="AZ32" s="19">
        <v>628</v>
      </c>
      <c r="BA32" s="19">
        <v>0</v>
      </c>
      <c r="BB32" s="19">
        <v>2117</v>
      </c>
      <c r="BC32" s="19">
        <v>16</v>
      </c>
      <c r="BD32" s="19">
        <v>111</v>
      </c>
      <c r="BE32" s="19">
        <v>13536</v>
      </c>
      <c r="BF32" s="19">
        <v>15073</v>
      </c>
      <c r="BG32" s="19">
        <v>1775</v>
      </c>
      <c r="BH32" s="19">
        <v>1385</v>
      </c>
      <c r="BI32" s="19">
        <v>12195</v>
      </c>
      <c r="BJ32" s="19">
        <v>2830</v>
      </c>
      <c r="BK32" s="19">
        <v>1894</v>
      </c>
      <c r="BL32" s="19">
        <v>3337</v>
      </c>
      <c r="BM32" s="19">
        <v>8</v>
      </c>
      <c r="BN32" s="19">
        <v>1</v>
      </c>
      <c r="BO32" s="19">
        <v>10421</v>
      </c>
      <c r="BP32" s="19">
        <v>2335</v>
      </c>
      <c r="BQ32" s="19">
        <v>2628</v>
      </c>
      <c r="BR32" s="19">
        <v>7659</v>
      </c>
      <c r="BS32" s="19">
        <v>5006</v>
      </c>
      <c r="BT32" s="19">
        <v>1054</v>
      </c>
      <c r="BU32" s="19">
        <v>195</v>
      </c>
      <c r="BV32" s="19">
        <v>1659</v>
      </c>
      <c r="BW32" s="19">
        <v>33</v>
      </c>
      <c r="BX32" s="19">
        <v>63</v>
      </c>
      <c r="BY32" s="19">
        <v>10265</v>
      </c>
      <c r="BZ32" s="19">
        <v>872</v>
      </c>
      <c r="CA32" s="19">
        <v>2257</v>
      </c>
      <c r="CB32" s="19">
        <v>17303</v>
      </c>
      <c r="CC32" s="19">
        <v>3785</v>
      </c>
      <c r="CD32" s="19">
        <v>0</v>
      </c>
      <c r="CE32" s="19">
        <v>2487</v>
      </c>
      <c r="CF32" s="19">
        <v>1</v>
      </c>
      <c r="CG32" s="19">
        <v>7000</v>
      </c>
      <c r="CH32" s="19">
        <v>1296</v>
      </c>
      <c r="CI32" s="19">
        <v>7337</v>
      </c>
      <c r="CJ32" s="19">
        <v>858</v>
      </c>
      <c r="CK32" s="26">
        <f t="shared" si="0"/>
        <v>321345</v>
      </c>
      <c r="CL32" s="26">
        <f t="shared" si="1"/>
        <v>3693.6206896551726</v>
      </c>
      <c r="CM32" s="26">
        <f t="shared" si="2"/>
        <v>17336</v>
      </c>
      <c r="CN32" s="26">
        <f t="shared" si="3"/>
        <v>0</v>
      </c>
      <c r="CO32" s="26">
        <f t="shared" si="4"/>
        <v>4669.6112202278346</v>
      </c>
    </row>
    <row r="33" spans="1:88" ht="15">
      <c r="A33" s="24" t="s">
        <v>165</v>
      </c>
      <c r="B33" s="26">
        <f>SUM(B21:B32)</f>
        <v>1344</v>
      </c>
      <c r="C33" s="26">
        <f t="shared" ref="C33:BN33" si="5">SUM(C21:C32)</f>
        <v>14730</v>
      </c>
      <c r="D33" s="26">
        <f t="shared" si="5"/>
        <v>94200</v>
      </c>
      <c r="E33" s="26">
        <f t="shared" si="5"/>
        <v>69813</v>
      </c>
      <c r="F33" s="26">
        <f t="shared" si="5"/>
        <v>27917</v>
      </c>
      <c r="G33" s="26">
        <f t="shared" si="5"/>
        <v>9146</v>
      </c>
      <c r="H33" s="26">
        <f t="shared" si="5"/>
        <v>50086</v>
      </c>
      <c r="I33" s="26">
        <f t="shared" si="5"/>
        <v>154578</v>
      </c>
      <c r="J33" s="26">
        <f t="shared" si="5"/>
        <v>1268</v>
      </c>
      <c r="K33" s="26">
        <f t="shared" si="5"/>
        <v>144659</v>
      </c>
      <c r="L33" s="33">
        <f t="shared" si="5"/>
        <v>302396</v>
      </c>
      <c r="M33" s="26">
        <f t="shared" si="5"/>
        <v>2680</v>
      </c>
      <c r="N33" s="26">
        <f t="shared" si="5"/>
        <v>10</v>
      </c>
      <c r="O33" s="26">
        <f t="shared" si="5"/>
        <v>1790</v>
      </c>
      <c r="P33" s="26">
        <f t="shared" si="5"/>
        <v>58843</v>
      </c>
      <c r="Q33" s="26">
        <f t="shared" si="5"/>
        <v>596</v>
      </c>
      <c r="R33" s="26">
        <f t="shared" si="5"/>
        <v>32462</v>
      </c>
      <c r="S33" s="26">
        <f t="shared" si="5"/>
        <v>6815</v>
      </c>
      <c r="T33" s="26">
        <f t="shared" si="5"/>
        <v>10343</v>
      </c>
      <c r="U33" s="26">
        <f t="shared" si="5"/>
        <v>10893</v>
      </c>
      <c r="V33" s="26">
        <f t="shared" si="5"/>
        <v>2785</v>
      </c>
      <c r="W33" s="26">
        <f t="shared" si="5"/>
        <v>171645</v>
      </c>
      <c r="X33" s="26">
        <f t="shared" si="5"/>
        <v>23665</v>
      </c>
      <c r="Y33" s="26">
        <f t="shared" si="5"/>
        <v>152152</v>
      </c>
      <c r="Z33" s="26">
        <f t="shared" si="5"/>
        <v>1730</v>
      </c>
      <c r="AA33" s="26">
        <f t="shared" si="5"/>
        <v>126559</v>
      </c>
      <c r="AB33" s="26">
        <f t="shared" si="5"/>
        <v>24473</v>
      </c>
      <c r="AC33" s="26">
        <f t="shared" si="5"/>
        <v>174573</v>
      </c>
      <c r="AD33" s="26">
        <f t="shared" si="5"/>
        <v>292</v>
      </c>
      <c r="AE33" s="26">
        <f t="shared" si="5"/>
        <v>76787</v>
      </c>
      <c r="AF33" s="26">
        <f t="shared" si="5"/>
        <v>30203</v>
      </c>
      <c r="AG33" s="35">
        <f t="shared" si="5"/>
        <v>287069</v>
      </c>
      <c r="AH33" s="26">
        <f t="shared" si="5"/>
        <v>45347</v>
      </c>
      <c r="AI33" s="26">
        <f t="shared" si="5"/>
        <v>1703</v>
      </c>
      <c r="AJ33" s="26">
        <f t="shared" si="5"/>
        <v>58774</v>
      </c>
      <c r="AK33" s="37">
        <f t="shared" si="5"/>
        <v>215746</v>
      </c>
      <c r="AL33" s="26">
        <f t="shared" si="5"/>
        <v>19510</v>
      </c>
      <c r="AM33" s="26">
        <f t="shared" si="5"/>
        <v>17814</v>
      </c>
      <c r="AN33" s="26">
        <f t="shared" si="5"/>
        <v>2658</v>
      </c>
      <c r="AO33" s="26">
        <f t="shared" si="5"/>
        <v>57356</v>
      </c>
      <c r="AP33" s="26">
        <f t="shared" si="5"/>
        <v>51646</v>
      </c>
      <c r="AQ33" s="26">
        <f t="shared" si="5"/>
        <v>24751</v>
      </c>
      <c r="AR33" s="26">
        <f t="shared" si="5"/>
        <v>89960</v>
      </c>
      <c r="AS33" s="26">
        <f t="shared" si="5"/>
        <v>3651</v>
      </c>
      <c r="AT33" s="26">
        <f t="shared" si="5"/>
        <v>463</v>
      </c>
      <c r="AU33" s="26">
        <f t="shared" si="5"/>
        <v>8413</v>
      </c>
      <c r="AV33" s="26">
        <f t="shared" si="5"/>
        <v>9964</v>
      </c>
      <c r="AW33" s="26">
        <f t="shared" si="5"/>
        <v>1695</v>
      </c>
      <c r="AX33" s="26">
        <f t="shared" si="5"/>
        <v>174</v>
      </c>
      <c r="AY33" s="26">
        <f t="shared" si="5"/>
        <v>16431</v>
      </c>
      <c r="AZ33" s="26">
        <f t="shared" si="5"/>
        <v>7878</v>
      </c>
      <c r="BA33" s="26">
        <f t="shared" si="5"/>
        <v>1</v>
      </c>
      <c r="BB33" s="26">
        <f t="shared" si="5"/>
        <v>26233</v>
      </c>
      <c r="BC33" s="26">
        <f t="shared" si="5"/>
        <v>223</v>
      </c>
      <c r="BD33" s="26">
        <f t="shared" si="5"/>
        <v>1092</v>
      </c>
      <c r="BE33" s="26">
        <f t="shared" si="5"/>
        <v>147217</v>
      </c>
      <c r="BF33" s="26">
        <f t="shared" si="5"/>
        <v>169702</v>
      </c>
      <c r="BG33" s="26">
        <f t="shared" si="5"/>
        <v>17370</v>
      </c>
      <c r="BH33" s="26">
        <f t="shared" si="5"/>
        <v>18866</v>
      </c>
      <c r="BI33" s="26">
        <f t="shared" si="5"/>
        <v>151314</v>
      </c>
      <c r="BJ33" s="26">
        <f t="shared" si="5"/>
        <v>67481</v>
      </c>
      <c r="BK33" s="26">
        <f t="shared" si="5"/>
        <v>13330</v>
      </c>
      <c r="BL33" s="26">
        <f t="shared" si="5"/>
        <v>97589</v>
      </c>
      <c r="BM33" s="26">
        <f t="shared" si="5"/>
        <v>23122</v>
      </c>
      <c r="BN33" s="26">
        <f t="shared" si="5"/>
        <v>67</v>
      </c>
      <c r="BO33" s="26">
        <f t="shared" ref="BO33:CJ33" si="6">SUM(BO21:BO32)</f>
        <v>159644</v>
      </c>
      <c r="BP33" s="26">
        <f t="shared" si="6"/>
        <v>18365</v>
      </c>
      <c r="BQ33" s="26">
        <f t="shared" si="6"/>
        <v>22837</v>
      </c>
      <c r="BR33" s="26">
        <f t="shared" si="6"/>
        <v>71202</v>
      </c>
      <c r="BS33" s="26">
        <f t="shared" si="6"/>
        <v>60391</v>
      </c>
      <c r="BT33" s="26">
        <f t="shared" si="6"/>
        <v>14154</v>
      </c>
      <c r="BU33" s="26">
        <f t="shared" si="6"/>
        <v>1092</v>
      </c>
      <c r="BV33" s="26">
        <f t="shared" si="6"/>
        <v>19820</v>
      </c>
      <c r="BW33" s="26">
        <f t="shared" si="6"/>
        <v>1387</v>
      </c>
      <c r="BX33" s="26">
        <f t="shared" si="6"/>
        <v>4887</v>
      </c>
      <c r="BY33" s="26">
        <f t="shared" si="6"/>
        <v>108887</v>
      </c>
      <c r="BZ33" s="26">
        <f t="shared" si="6"/>
        <v>15434</v>
      </c>
      <c r="CA33" s="26">
        <f t="shared" si="6"/>
        <v>36480</v>
      </c>
      <c r="CB33" s="26">
        <f t="shared" si="6"/>
        <v>171444</v>
      </c>
      <c r="CC33" s="26">
        <f t="shared" si="6"/>
        <v>10046</v>
      </c>
      <c r="CD33" s="26">
        <f t="shared" si="6"/>
        <v>1</v>
      </c>
      <c r="CE33" s="26">
        <f t="shared" si="6"/>
        <v>34094</v>
      </c>
      <c r="CF33" s="26">
        <f t="shared" si="6"/>
        <v>23</v>
      </c>
      <c r="CG33" s="26">
        <f t="shared" si="6"/>
        <v>81611</v>
      </c>
      <c r="CH33" s="26">
        <f t="shared" si="6"/>
        <v>7875</v>
      </c>
      <c r="CI33" s="26">
        <f t="shared" si="6"/>
        <v>84182</v>
      </c>
      <c r="CJ33" s="26">
        <f t="shared" si="6"/>
        <v>6402</v>
      </c>
    </row>
    <row r="34" spans="1:88" ht="15">
      <c r="A34" s="24" t="s">
        <v>164</v>
      </c>
      <c r="B34" s="26">
        <f>AVERAGE(B21:B32)</f>
        <v>112</v>
      </c>
      <c r="C34" s="26">
        <f t="shared" ref="C34:BN34" si="7">AVERAGE(C21:C32)</f>
        <v>1227.5</v>
      </c>
      <c r="D34" s="26">
        <f t="shared" si="7"/>
        <v>7850</v>
      </c>
      <c r="E34" s="26">
        <f t="shared" si="7"/>
        <v>5817.75</v>
      </c>
      <c r="F34" s="26">
        <f t="shared" si="7"/>
        <v>2326.4166666666665</v>
      </c>
      <c r="G34" s="26">
        <f t="shared" si="7"/>
        <v>762.16666666666663</v>
      </c>
      <c r="H34" s="26">
        <f t="shared" si="7"/>
        <v>4173.833333333333</v>
      </c>
      <c r="I34" s="26">
        <f t="shared" si="7"/>
        <v>12881.5</v>
      </c>
      <c r="J34" s="26">
        <f t="shared" si="7"/>
        <v>105.66666666666667</v>
      </c>
      <c r="K34" s="26">
        <f t="shared" si="7"/>
        <v>12054.916666666666</v>
      </c>
      <c r="L34" s="33">
        <f t="shared" si="7"/>
        <v>25199.666666666668</v>
      </c>
      <c r="M34" s="26">
        <f t="shared" si="7"/>
        <v>223.33333333333334</v>
      </c>
      <c r="N34" s="26">
        <f t="shared" si="7"/>
        <v>0.83333333333333337</v>
      </c>
      <c r="O34" s="26">
        <f t="shared" si="7"/>
        <v>149.16666666666666</v>
      </c>
      <c r="P34" s="26">
        <f t="shared" si="7"/>
        <v>4903.583333333333</v>
      </c>
      <c r="Q34" s="26">
        <f t="shared" si="7"/>
        <v>49.666666666666664</v>
      </c>
      <c r="R34" s="26">
        <f t="shared" si="7"/>
        <v>2705.1666666666665</v>
      </c>
      <c r="S34" s="26">
        <f t="shared" si="7"/>
        <v>567.91666666666663</v>
      </c>
      <c r="T34" s="26">
        <f t="shared" si="7"/>
        <v>861.91666666666663</v>
      </c>
      <c r="U34" s="26">
        <f t="shared" si="7"/>
        <v>907.75</v>
      </c>
      <c r="V34" s="26">
        <f t="shared" si="7"/>
        <v>232.08333333333334</v>
      </c>
      <c r="W34" s="26">
        <f t="shared" si="7"/>
        <v>14303.75</v>
      </c>
      <c r="X34" s="26">
        <f t="shared" si="7"/>
        <v>1972.0833333333333</v>
      </c>
      <c r="Y34" s="26">
        <f t="shared" si="7"/>
        <v>12679.333333333334</v>
      </c>
      <c r="Z34" s="26">
        <f t="shared" si="7"/>
        <v>144.16666666666666</v>
      </c>
      <c r="AA34" s="26">
        <f t="shared" si="7"/>
        <v>10546.583333333334</v>
      </c>
      <c r="AB34" s="26">
        <f t="shared" si="7"/>
        <v>2039.4166666666667</v>
      </c>
      <c r="AC34" s="26">
        <f t="shared" si="7"/>
        <v>14547.75</v>
      </c>
      <c r="AD34" s="26">
        <f t="shared" si="7"/>
        <v>24.333333333333332</v>
      </c>
      <c r="AE34" s="26">
        <f t="shared" si="7"/>
        <v>6398.916666666667</v>
      </c>
      <c r="AF34" s="26">
        <f t="shared" si="7"/>
        <v>2516.9166666666665</v>
      </c>
      <c r="AG34" s="35">
        <f t="shared" si="7"/>
        <v>23922.416666666668</v>
      </c>
      <c r="AH34" s="26">
        <f t="shared" si="7"/>
        <v>3778.9166666666665</v>
      </c>
      <c r="AI34" s="26">
        <f t="shared" si="7"/>
        <v>141.91666666666666</v>
      </c>
      <c r="AJ34" s="26">
        <f t="shared" si="7"/>
        <v>4897.833333333333</v>
      </c>
      <c r="AK34" s="37">
        <f t="shared" si="7"/>
        <v>17978.833333333332</v>
      </c>
      <c r="AL34" s="26">
        <f t="shared" si="7"/>
        <v>1625.8333333333333</v>
      </c>
      <c r="AM34" s="26">
        <f t="shared" si="7"/>
        <v>1484.5</v>
      </c>
      <c r="AN34" s="26">
        <f t="shared" si="7"/>
        <v>221.5</v>
      </c>
      <c r="AO34" s="26">
        <f t="shared" si="7"/>
        <v>4779.666666666667</v>
      </c>
      <c r="AP34" s="26">
        <f t="shared" si="7"/>
        <v>4303.833333333333</v>
      </c>
      <c r="AQ34" s="26">
        <f t="shared" si="7"/>
        <v>2062.5833333333335</v>
      </c>
      <c r="AR34" s="26">
        <f t="shared" si="7"/>
        <v>7496.666666666667</v>
      </c>
      <c r="AS34" s="26">
        <f t="shared" si="7"/>
        <v>304.25</v>
      </c>
      <c r="AT34" s="26">
        <f t="shared" si="7"/>
        <v>38.583333333333336</v>
      </c>
      <c r="AU34" s="26">
        <f t="shared" si="7"/>
        <v>701.08333333333337</v>
      </c>
      <c r="AV34" s="26">
        <f t="shared" si="7"/>
        <v>830.33333333333337</v>
      </c>
      <c r="AW34" s="26">
        <f t="shared" si="7"/>
        <v>141.25</v>
      </c>
      <c r="AX34" s="26">
        <f t="shared" si="7"/>
        <v>14.5</v>
      </c>
      <c r="AY34" s="26">
        <f t="shared" si="7"/>
        <v>1369.25</v>
      </c>
      <c r="AZ34" s="26">
        <f t="shared" si="7"/>
        <v>656.5</v>
      </c>
      <c r="BA34" s="26">
        <f t="shared" si="7"/>
        <v>8.3333333333333329E-2</v>
      </c>
      <c r="BB34" s="26">
        <f t="shared" si="7"/>
        <v>2186.0833333333335</v>
      </c>
      <c r="BC34" s="26">
        <f t="shared" si="7"/>
        <v>18.583333333333332</v>
      </c>
      <c r="BD34" s="26">
        <f t="shared" si="7"/>
        <v>91</v>
      </c>
      <c r="BE34" s="26">
        <f t="shared" si="7"/>
        <v>12268.083333333334</v>
      </c>
      <c r="BF34" s="26">
        <f t="shared" si="7"/>
        <v>14141.833333333334</v>
      </c>
      <c r="BG34" s="26">
        <f t="shared" si="7"/>
        <v>1447.5</v>
      </c>
      <c r="BH34" s="26">
        <f t="shared" si="7"/>
        <v>1572.1666666666667</v>
      </c>
      <c r="BI34" s="26">
        <f t="shared" si="7"/>
        <v>12609.5</v>
      </c>
      <c r="BJ34" s="26">
        <f t="shared" si="7"/>
        <v>5623.416666666667</v>
      </c>
      <c r="BK34" s="26">
        <f t="shared" si="7"/>
        <v>1110.8333333333333</v>
      </c>
      <c r="BL34" s="26">
        <f t="shared" si="7"/>
        <v>8132.416666666667</v>
      </c>
      <c r="BM34" s="26">
        <f t="shared" si="7"/>
        <v>1926.8333333333333</v>
      </c>
      <c r="BN34" s="26">
        <f t="shared" si="7"/>
        <v>5.583333333333333</v>
      </c>
      <c r="BO34" s="26">
        <f t="shared" ref="BO34:CJ34" si="8">AVERAGE(BO21:BO32)</f>
        <v>13303.666666666666</v>
      </c>
      <c r="BP34" s="26">
        <f t="shared" si="8"/>
        <v>1530.4166666666667</v>
      </c>
      <c r="BQ34" s="26">
        <f t="shared" si="8"/>
        <v>1903.0833333333333</v>
      </c>
      <c r="BR34" s="26">
        <f t="shared" si="8"/>
        <v>5933.5</v>
      </c>
      <c r="BS34" s="26">
        <f t="shared" si="8"/>
        <v>5032.583333333333</v>
      </c>
      <c r="BT34" s="26">
        <f t="shared" si="8"/>
        <v>1179.5</v>
      </c>
      <c r="BU34" s="26">
        <f t="shared" si="8"/>
        <v>91</v>
      </c>
      <c r="BV34" s="26">
        <f t="shared" si="8"/>
        <v>1651.6666666666667</v>
      </c>
      <c r="BW34" s="26">
        <f t="shared" si="8"/>
        <v>115.58333333333333</v>
      </c>
      <c r="BX34" s="26">
        <f t="shared" si="8"/>
        <v>407.25</v>
      </c>
      <c r="BY34" s="26">
        <f t="shared" si="8"/>
        <v>9073.9166666666661</v>
      </c>
      <c r="BZ34" s="26">
        <f t="shared" si="8"/>
        <v>1286.1666666666667</v>
      </c>
      <c r="CA34" s="26">
        <f t="shared" si="8"/>
        <v>3040</v>
      </c>
      <c r="CB34" s="26">
        <f t="shared" si="8"/>
        <v>14287</v>
      </c>
      <c r="CC34" s="26">
        <f t="shared" si="8"/>
        <v>837.16666666666663</v>
      </c>
      <c r="CD34" s="26">
        <f t="shared" si="8"/>
        <v>8.3333333333333329E-2</v>
      </c>
      <c r="CE34" s="26">
        <f t="shared" si="8"/>
        <v>2841.1666666666665</v>
      </c>
      <c r="CF34" s="26">
        <f t="shared" si="8"/>
        <v>1.9166666666666667</v>
      </c>
      <c r="CG34" s="26">
        <f t="shared" si="8"/>
        <v>6800.916666666667</v>
      </c>
      <c r="CH34" s="26">
        <f t="shared" si="8"/>
        <v>656.25</v>
      </c>
      <c r="CI34" s="26">
        <f t="shared" si="8"/>
        <v>7015.166666666667</v>
      </c>
      <c r="CJ34" s="26">
        <f t="shared" si="8"/>
        <v>533.5</v>
      </c>
    </row>
    <row r="35" spans="1:88" ht="15">
      <c r="A35" s="24" t="s">
        <v>166</v>
      </c>
      <c r="B35" s="21">
        <f>MAX(B21:B32)</f>
        <v>231</v>
      </c>
      <c r="C35" s="21">
        <f t="shared" ref="C35:BN35" si="9">MAX(C21:C32)</f>
        <v>2712</v>
      </c>
      <c r="D35" s="21">
        <f t="shared" si="9"/>
        <v>12395</v>
      </c>
      <c r="E35" s="21">
        <f t="shared" si="9"/>
        <v>32444</v>
      </c>
      <c r="F35" s="21">
        <f t="shared" si="9"/>
        <v>3708</v>
      </c>
      <c r="G35" s="21">
        <f t="shared" si="9"/>
        <v>1274</v>
      </c>
      <c r="H35" s="21">
        <f t="shared" si="9"/>
        <v>5516</v>
      </c>
      <c r="I35" s="21">
        <f t="shared" si="9"/>
        <v>19630</v>
      </c>
      <c r="J35" s="21">
        <f t="shared" si="9"/>
        <v>579</v>
      </c>
      <c r="K35" s="21">
        <f t="shared" si="9"/>
        <v>61494</v>
      </c>
      <c r="L35" s="21">
        <f t="shared" si="9"/>
        <v>144186</v>
      </c>
      <c r="M35" s="21">
        <f t="shared" si="9"/>
        <v>507</v>
      </c>
      <c r="N35" s="21">
        <f t="shared" si="9"/>
        <v>4</v>
      </c>
      <c r="O35" s="21">
        <f t="shared" si="9"/>
        <v>312</v>
      </c>
      <c r="P35" s="21">
        <f t="shared" si="9"/>
        <v>6384</v>
      </c>
      <c r="Q35" s="21">
        <f t="shared" si="9"/>
        <v>251</v>
      </c>
      <c r="R35" s="21">
        <f t="shared" si="9"/>
        <v>4406</v>
      </c>
      <c r="S35" s="21">
        <f t="shared" si="9"/>
        <v>867</v>
      </c>
      <c r="T35" s="21">
        <f t="shared" si="9"/>
        <v>1123</v>
      </c>
      <c r="U35" s="21">
        <f t="shared" si="9"/>
        <v>1300</v>
      </c>
      <c r="V35" s="21">
        <f t="shared" si="9"/>
        <v>329</v>
      </c>
      <c r="W35" s="21">
        <f t="shared" si="9"/>
        <v>17497</v>
      </c>
      <c r="X35" s="21">
        <f t="shared" si="9"/>
        <v>5351</v>
      </c>
      <c r="Y35" s="21">
        <f t="shared" si="9"/>
        <v>16773</v>
      </c>
      <c r="Z35" s="21">
        <f t="shared" si="9"/>
        <v>530</v>
      </c>
      <c r="AA35" s="21">
        <f t="shared" si="9"/>
        <v>12060</v>
      </c>
      <c r="AB35" s="21">
        <f t="shared" si="9"/>
        <v>4586</v>
      </c>
      <c r="AC35" s="21">
        <f t="shared" si="9"/>
        <v>18785</v>
      </c>
      <c r="AD35" s="21">
        <f t="shared" si="9"/>
        <v>68</v>
      </c>
      <c r="AE35" s="21">
        <f t="shared" si="9"/>
        <v>8475</v>
      </c>
      <c r="AF35" s="21">
        <f t="shared" si="9"/>
        <v>3684</v>
      </c>
      <c r="AG35" s="21">
        <f t="shared" si="9"/>
        <v>161419</v>
      </c>
      <c r="AH35" s="21">
        <f t="shared" si="9"/>
        <v>4836</v>
      </c>
      <c r="AI35" s="21">
        <f t="shared" si="9"/>
        <v>236</v>
      </c>
      <c r="AJ35" s="21">
        <f t="shared" si="9"/>
        <v>6865</v>
      </c>
      <c r="AK35" s="21">
        <f t="shared" si="9"/>
        <v>104148</v>
      </c>
      <c r="AL35" s="21">
        <f t="shared" si="9"/>
        <v>2626</v>
      </c>
      <c r="AM35" s="21">
        <f t="shared" si="9"/>
        <v>1906</v>
      </c>
      <c r="AN35" s="21">
        <f t="shared" si="9"/>
        <v>356</v>
      </c>
      <c r="AO35" s="21">
        <f t="shared" si="9"/>
        <v>7419</v>
      </c>
      <c r="AP35" s="21">
        <f t="shared" si="9"/>
        <v>7083</v>
      </c>
      <c r="AQ35" s="21">
        <f t="shared" si="9"/>
        <v>2788</v>
      </c>
      <c r="AR35" s="21">
        <f t="shared" si="9"/>
        <v>9912</v>
      </c>
      <c r="AS35" s="21">
        <f t="shared" si="9"/>
        <v>825</v>
      </c>
      <c r="AT35" s="21">
        <f t="shared" si="9"/>
        <v>95</v>
      </c>
      <c r="AU35" s="21">
        <f t="shared" si="9"/>
        <v>2429</v>
      </c>
      <c r="AV35" s="21">
        <f t="shared" si="9"/>
        <v>1150</v>
      </c>
      <c r="AW35" s="21">
        <f t="shared" si="9"/>
        <v>240</v>
      </c>
      <c r="AX35" s="21">
        <f t="shared" si="9"/>
        <v>102</v>
      </c>
      <c r="AY35" s="21">
        <f t="shared" si="9"/>
        <v>2465</v>
      </c>
      <c r="AZ35" s="21">
        <f t="shared" si="9"/>
        <v>977</v>
      </c>
      <c r="BA35" s="21">
        <f t="shared" si="9"/>
        <v>1</v>
      </c>
      <c r="BB35" s="21">
        <f t="shared" si="9"/>
        <v>3119</v>
      </c>
      <c r="BC35" s="21">
        <f t="shared" si="9"/>
        <v>51</v>
      </c>
      <c r="BD35" s="21">
        <f t="shared" si="9"/>
        <v>188</v>
      </c>
      <c r="BE35" s="21">
        <f t="shared" si="9"/>
        <v>17182</v>
      </c>
      <c r="BF35" s="21">
        <f t="shared" si="9"/>
        <v>19158</v>
      </c>
      <c r="BG35" s="21">
        <f t="shared" si="9"/>
        <v>2169</v>
      </c>
      <c r="BH35" s="21">
        <f t="shared" si="9"/>
        <v>2893</v>
      </c>
      <c r="BI35" s="21">
        <f t="shared" si="9"/>
        <v>15677</v>
      </c>
      <c r="BJ35" s="21">
        <f t="shared" si="9"/>
        <v>7912</v>
      </c>
      <c r="BK35" s="21">
        <f t="shared" si="9"/>
        <v>1894</v>
      </c>
      <c r="BL35" s="21">
        <f t="shared" si="9"/>
        <v>11530</v>
      </c>
      <c r="BM35" s="21">
        <f t="shared" si="9"/>
        <v>3454</v>
      </c>
      <c r="BN35" s="21">
        <f t="shared" si="9"/>
        <v>20</v>
      </c>
      <c r="BO35" s="21">
        <f t="shared" ref="BO35:CJ35" si="10">MAX(BO21:BO32)</f>
        <v>19393</v>
      </c>
      <c r="BP35" s="21">
        <f t="shared" si="10"/>
        <v>2335</v>
      </c>
      <c r="BQ35" s="21">
        <f t="shared" si="10"/>
        <v>3620</v>
      </c>
      <c r="BR35" s="21">
        <f t="shared" si="10"/>
        <v>8843</v>
      </c>
      <c r="BS35" s="21">
        <f t="shared" si="10"/>
        <v>6796</v>
      </c>
      <c r="BT35" s="21">
        <f t="shared" si="10"/>
        <v>2153</v>
      </c>
      <c r="BU35" s="21">
        <f t="shared" si="10"/>
        <v>195</v>
      </c>
      <c r="BV35" s="21">
        <f t="shared" si="10"/>
        <v>2247</v>
      </c>
      <c r="BW35" s="21">
        <f t="shared" si="10"/>
        <v>201</v>
      </c>
      <c r="BX35" s="21">
        <f t="shared" si="10"/>
        <v>4142</v>
      </c>
      <c r="BY35" s="21">
        <f t="shared" si="10"/>
        <v>11831</v>
      </c>
      <c r="BZ35" s="21">
        <f t="shared" si="10"/>
        <v>2172</v>
      </c>
      <c r="CA35" s="21">
        <f t="shared" si="10"/>
        <v>18747</v>
      </c>
      <c r="CB35" s="21">
        <f t="shared" si="10"/>
        <v>17850</v>
      </c>
      <c r="CC35" s="21">
        <f t="shared" si="10"/>
        <v>3785</v>
      </c>
      <c r="CD35" s="21">
        <f t="shared" si="10"/>
        <v>1</v>
      </c>
      <c r="CE35" s="21">
        <f t="shared" si="10"/>
        <v>4505</v>
      </c>
      <c r="CF35" s="21">
        <f t="shared" si="10"/>
        <v>13</v>
      </c>
      <c r="CG35" s="21">
        <f t="shared" si="10"/>
        <v>10000</v>
      </c>
      <c r="CH35" s="21">
        <f t="shared" si="10"/>
        <v>1296</v>
      </c>
      <c r="CI35" s="21">
        <f t="shared" si="10"/>
        <v>10435</v>
      </c>
      <c r="CJ35" s="21">
        <f t="shared" si="10"/>
        <v>980</v>
      </c>
    </row>
    <row r="36" spans="1:88" ht="15">
      <c r="A36" s="24" t="s">
        <v>167</v>
      </c>
      <c r="B36" s="21">
        <f>MIN(B21:B32)</f>
        <v>1</v>
      </c>
      <c r="C36" s="21">
        <f t="shared" ref="C36:BN36" si="11">MIN(C21:C32)</f>
        <v>1</v>
      </c>
      <c r="D36" s="21">
        <f t="shared" si="11"/>
        <v>1</v>
      </c>
      <c r="E36" s="21">
        <f t="shared" si="11"/>
        <v>1</v>
      </c>
      <c r="F36" s="21">
        <f t="shared" si="11"/>
        <v>1</v>
      </c>
      <c r="G36" s="21">
        <f t="shared" si="11"/>
        <v>1</v>
      </c>
      <c r="H36" s="21">
        <f t="shared" si="11"/>
        <v>1</v>
      </c>
      <c r="I36" s="21">
        <f t="shared" si="11"/>
        <v>1</v>
      </c>
      <c r="J36" s="21">
        <f t="shared" si="11"/>
        <v>0</v>
      </c>
      <c r="K36" s="21">
        <f t="shared" si="11"/>
        <v>1</v>
      </c>
      <c r="L36" s="21">
        <f t="shared" si="11"/>
        <v>1</v>
      </c>
      <c r="M36" s="21">
        <f t="shared" si="11"/>
        <v>1</v>
      </c>
      <c r="N36" s="21">
        <f t="shared" si="11"/>
        <v>0</v>
      </c>
      <c r="O36" s="21">
        <f t="shared" si="11"/>
        <v>1</v>
      </c>
      <c r="P36" s="21">
        <f t="shared" si="11"/>
        <v>1</v>
      </c>
      <c r="Q36" s="21">
        <f t="shared" si="11"/>
        <v>0</v>
      </c>
      <c r="R36" s="21">
        <f t="shared" si="11"/>
        <v>1</v>
      </c>
      <c r="S36" s="21">
        <f t="shared" si="11"/>
        <v>1</v>
      </c>
      <c r="T36" s="21">
        <f t="shared" si="11"/>
        <v>1</v>
      </c>
      <c r="U36" s="21">
        <f t="shared" si="11"/>
        <v>1</v>
      </c>
      <c r="V36" s="21">
        <f t="shared" si="11"/>
        <v>1</v>
      </c>
      <c r="W36" s="21">
        <f t="shared" si="11"/>
        <v>1</v>
      </c>
      <c r="X36" s="21">
        <f t="shared" si="11"/>
        <v>0</v>
      </c>
      <c r="Y36" s="21">
        <f t="shared" si="11"/>
        <v>1</v>
      </c>
      <c r="Z36" s="21">
        <f t="shared" si="11"/>
        <v>1</v>
      </c>
      <c r="AA36" s="21">
        <f t="shared" si="11"/>
        <v>1</v>
      </c>
      <c r="AB36" s="21">
        <f t="shared" si="11"/>
        <v>1</v>
      </c>
      <c r="AC36" s="21">
        <f t="shared" si="11"/>
        <v>1</v>
      </c>
      <c r="AD36" s="21">
        <f t="shared" si="11"/>
        <v>0</v>
      </c>
      <c r="AE36" s="21">
        <f t="shared" si="11"/>
        <v>1</v>
      </c>
      <c r="AF36" s="21">
        <f t="shared" si="11"/>
        <v>1</v>
      </c>
      <c r="AG36" s="21">
        <f t="shared" si="11"/>
        <v>1</v>
      </c>
      <c r="AH36" s="21">
        <f t="shared" si="11"/>
        <v>1</v>
      </c>
      <c r="AI36" s="21">
        <f t="shared" si="11"/>
        <v>1</v>
      </c>
      <c r="AJ36" s="21">
        <f t="shared" si="11"/>
        <v>1</v>
      </c>
      <c r="AK36" s="21">
        <f t="shared" si="11"/>
        <v>1</v>
      </c>
      <c r="AL36" s="21">
        <f t="shared" si="11"/>
        <v>1</v>
      </c>
      <c r="AM36" s="21">
        <f t="shared" si="11"/>
        <v>1</v>
      </c>
      <c r="AN36" s="21">
        <f t="shared" si="11"/>
        <v>1</v>
      </c>
      <c r="AO36" s="21">
        <f t="shared" si="11"/>
        <v>1</v>
      </c>
      <c r="AP36" s="21">
        <f t="shared" si="11"/>
        <v>1</v>
      </c>
      <c r="AQ36" s="21">
        <f t="shared" si="11"/>
        <v>1</v>
      </c>
      <c r="AR36" s="21">
        <f t="shared" si="11"/>
        <v>1</v>
      </c>
      <c r="AS36" s="21">
        <f t="shared" si="11"/>
        <v>1</v>
      </c>
      <c r="AT36" s="21">
        <f t="shared" si="11"/>
        <v>1</v>
      </c>
      <c r="AU36" s="21">
        <f t="shared" si="11"/>
        <v>1</v>
      </c>
      <c r="AV36" s="21">
        <f t="shared" si="11"/>
        <v>1</v>
      </c>
      <c r="AW36" s="21">
        <f t="shared" si="11"/>
        <v>1</v>
      </c>
      <c r="AX36" s="21">
        <f t="shared" si="11"/>
        <v>0</v>
      </c>
      <c r="AY36" s="21">
        <f t="shared" si="11"/>
        <v>1</v>
      </c>
      <c r="AZ36" s="21">
        <f t="shared" si="11"/>
        <v>1</v>
      </c>
      <c r="BA36" s="21">
        <f t="shared" si="11"/>
        <v>0</v>
      </c>
      <c r="BB36" s="21">
        <f t="shared" si="11"/>
        <v>1</v>
      </c>
      <c r="BC36" s="21">
        <f t="shared" si="11"/>
        <v>1</v>
      </c>
      <c r="BD36" s="21">
        <f t="shared" si="11"/>
        <v>1</v>
      </c>
      <c r="BE36" s="21">
        <f t="shared" si="11"/>
        <v>1</v>
      </c>
      <c r="BF36" s="21">
        <f t="shared" si="11"/>
        <v>1</v>
      </c>
      <c r="BG36" s="21">
        <f t="shared" si="11"/>
        <v>1</v>
      </c>
      <c r="BH36" s="21">
        <f t="shared" si="11"/>
        <v>1</v>
      </c>
      <c r="BI36" s="21">
        <f t="shared" si="11"/>
        <v>1</v>
      </c>
      <c r="BJ36" s="21">
        <f t="shared" si="11"/>
        <v>1</v>
      </c>
      <c r="BK36" s="21">
        <f t="shared" si="11"/>
        <v>1</v>
      </c>
      <c r="BL36" s="21">
        <f t="shared" si="11"/>
        <v>1</v>
      </c>
      <c r="BM36" s="21">
        <f t="shared" si="11"/>
        <v>1</v>
      </c>
      <c r="BN36" s="21">
        <f t="shared" si="11"/>
        <v>0</v>
      </c>
      <c r="BO36" s="21">
        <f t="shared" ref="BO36:CJ36" si="12">MIN(BO21:BO32)</f>
        <v>1</v>
      </c>
      <c r="BP36" s="21">
        <f t="shared" si="12"/>
        <v>1</v>
      </c>
      <c r="BQ36" s="21">
        <f t="shared" si="12"/>
        <v>0</v>
      </c>
      <c r="BR36" s="21">
        <f t="shared" si="12"/>
        <v>1</v>
      </c>
      <c r="BS36" s="21">
        <f t="shared" si="12"/>
        <v>1</v>
      </c>
      <c r="BT36" s="21">
        <f t="shared" si="12"/>
        <v>0</v>
      </c>
      <c r="BU36" s="21">
        <f t="shared" si="12"/>
        <v>1</v>
      </c>
      <c r="BV36" s="21">
        <f t="shared" si="12"/>
        <v>1</v>
      </c>
      <c r="BW36" s="21">
        <f t="shared" si="12"/>
        <v>1</v>
      </c>
      <c r="BX36" s="21">
        <f t="shared" si="12"/>
        <v>1</v>
      </c>
      <c r="BY36" s="21">
        <f t="shared" si="12"/>
        <v>1</v>
      </c>
      <c r="BZ36" s="21">
        <f t="shared" si="12"/>
        <v>1</v>
      </c>
      <c r="CA36" s="21">
        <f t="shared" si="12"/>
        <v>1</v>
      </c>
      <c r="CB36" s="21">
        <f t="shared" si="12"/>
        <v>1</v>
      </c>
      <c r="CC36" s="21">
        <f t="shared" si="12"/>
        <v>0</v>
      </c>
      <c r="CD36" s="21">
        <f t="shared" si="12"/>
        <v>0</v>
      </c>
      <c r="CE36" s="21">
        <f t="shared" si="12"/>
        <v>1</v>
      </c>
      <c r="CF36" s="21">
        <f t="shared" si="12"/>
        <v>0</v>
      </c>
      <c r="CG36" s="21">
        <f t="shared" si="12"/>
        <v>1</v>
      </c>
      <c r="CH36" s="21">
        <f t="shared" si="12"/>
        <v>1</v>
      </c>
      <c r="CI36" s="21">
        <f t="shared" si="12"/>
        <v>1</v>
      </c>
      <c r="CJ36" s="21">
        <f t="shared" si="12"/>
        <v>1</v>
      </c>
    </row>
    <row r="37" spans="1:88" ht="15">
      <c r="A37" s="24" t="s">
        <v>173</v>
      </c>
      <c r="B37" s="26">
        <f>_xlfn.STDEV.P(B21:B32)</f>
        <v>69.582085817160348</v>
      </c>
      <c r="C37" s="26">
        <f t="shared" ref="C37:BN37" si="13">_xlfn.STDEV.P(C21:C32)</f>
        <v>777.50675238225426</v>
      </c>
      <c r="D37" s="26">
        <f t="shared" si="13"/>
        <v>2709.9599013023544</v>
      </c>
      <c r="E37" s="26">
        <f t="shared" si="13"/>
        <v>8190.7452970308714</v>
      </c>
      <c r="F37" s="26">
        <f t="shared" si="13"/>
        <v>858.28428257904284</v>
      </c>
      <c r="G37" s="26">
        <f t="shared" si="13"/>
        <v>366.41525471640625</v>
      </c>
      <c r="H37" s="26">
        <f t="shared" si="13"/>
        <v>1318.8137872935495</v>
      </c>
      <c r="I37" s="26">
        <f t="shared" si="13"/>
        <v>4788.8204445353767</v>
      </c>
      <c r="J37" s="26">
        <f t="shared" si="13"/>
        <v>176.73630702892439</v>
      </c>
      <c r="K37" s="26">
        <f t="shared" si="13"/>
        <v>15138.92936801418</v>
      </c>
      <c r="L37" s="26">
        <f t="shared" si="13"/>
        <v>36170.106163638622</v>
      </c>
      <c r="M37" s="26">
        <f t="shared" si="13"/>
        <v>127.32918841421326</v>
      </c>
      <c r="N37" s="26">
        <f t="shared" si="13"/>
        <v>1.0671873729054748</v>
      </c>
      <c r="O37" s="26">
        <f t="shared" si="13"/>
        <v>72.385349960395217</v>
      </c>
      <c r="P37" s="26">
        <f t="shared" si="13"/>
        <v>1746.8801455897183</v>
      </c>
      <c r="Q37" s="26">
        <f t="shared" si="13"/>
        <v>92.236411224394217</v>
      </c>
      <c r="R37" s="26">
        <f t="shared" si="13"/>
        <v>1159.7258895484265</v>
      </c>
      <c r="S37" s="26">
        <f t="shared" si="13"/>
        <v>209.9561296768658</v>
      </c>
      <c r="T37" s="26">
        <f t="shared" si="13"/>
        <v>288.17513723814244</v>
      </c>
      <c r="U37" s="26">
        <f t="shared" si="13"/>
        <v>374.29981855013858</v>
      </c>
      <c r="V37" s="26">
        <f t="shared" si="13"/>
        <v>83.546851460057354</v>
      </c>
      <c r="W37" s="26">
        <f t="shared" si="13"/>
        <v>4546.6717887006826</v>
      </c>
      <c r="X37" s="26">
        <f t="shared" si="13"/>
        <v>2372.5387407561734</v>
      </c>
      <c r="Y37" s="26">
        <f t="shared" si="13"/>
        <v>4418.6927616912026</v>
      </c>
      <c r="Z37" s="26">
        <f t="shared" si="13"/>
        <v>133.63060610836459</v>
      </c>
      <c r="AA37" s="26">
        <f t="shared" si="13"/>
        <v>3220.818774223239</v>
      </c>
      <c r="AB37" s="26">
        <f t="shared" si="13"/>
        <v>1054.6864825097973</v>
      </c>
      <c r="AC37" s="26">
        <f t="shared" si="13"/>
        <v>4668.6252459905154</v>
      </c>
      <c r="AD37" s="26">
        <f t="shared" si="13"/>
        <v>22.884978090927291</v>
      </c>
      <c r="AE37" s="26">
        <f t="shared" si="13"/>
        <v>2141.8947398013956</v>
      </c>
      <c r="AF37" s="26">
        <f t="shared" si="13"/>
        <v>900.77748439272659</v>
      </c>
      <c r="AG37" s="26">
        <f t="shared" si="13"/>
        <v>41626.296116874517</v>
      </c>
      <c r="AH37" s="26">
        <f t="shared" si="13"/>
        <v>1225.852183743574</v>
      </c>
      <c r="AI37" s="26">
        <f t="shared" si="13"/>
        <v>56.288628711509951</v>
      </c>
      <c r="AJ37" s="26">
        <f t="shared" si="13"/>
        <v>1606.5090430979701</v>
      </c>
      <c r="AK37" s="26">
        <f t="shared" si="13"/>
        <v>26297.09681642105</v>
      </c>
      <c r="AL37" s="26">
        <f t="shared" si="13"/>
        <v>604.77362615187587</v>
      </c>
      <c r="AM37" s="26">
        <f t="shared" si="13"/>
        <v>519.73446746070886</v>
      </c>
      <c r="AN37" s="26">
        <f t="shared" si="13"/>
        <v>92.625140575691788</v>
      </c>
      <c r="AO37" s="26">
        <f t="shared" si="13"/>
        <v>1803.6853630522394</v>
      </c>
      <c r="AP37" s="26">
        <f t="shared" si="13"/>
        <v>2019.3682524217541</v>
      </c>
      <c r="AQ37" s="26">
        <f t="shared" si="13"/>
        <v>806.4744734887081</v>
      </c>
      <c r="AR37" s="26">
        <f t="shared" si="13"/>
        <v>3234.0154950498031</v>
      </c>
      <c r="AS37" s="26">
        <f t="shared" si="13"/>
        <v>202.97870372693453</v>
      </c>
      <c r="AT37" s="26">
        <f t="shared" si="13"/>
        <v>22.392179934571406</v>
      </c>
      <c r="AU37" s="26">
        <f t="shared" si="13"/>
        <v>636.65381204300411</v>
      </c>
      <c r="AV37" s="26">
        <f t="shared" si="13"/>
        <v>293.7587823746249</v>
      </c>
      <c r="AW37" s="26">
        <f t="shared" si="13"/>
        <v>76.465814801997197</v>
      </c>
      <c r="AX37" s="26">
        <f t="shared" si="13"/>
        <v>32.81640849737623</v>
      </c>
      <c r="AY37" s="26">
        <f t="shared" si="13"/>
        <v>597.28024201374683</v>
      </c>
      <c r="AZ37" s="26">
        <f t="shared" si="13"/>
        <v>238.3622942777094</v>
      </c>
      <c r="BA37" s="26">
        <f t="shared" si="13"/>
        <v>0.27638539919628335</v>
      </c>
      <c r="BB37" s="26">
        <f t="shared" si="13"/>
        <v>735.68657936349189</v>
      </c>
      <c r="BC37" s="26">
        <f t="shared" si="13"/>
        <v>13.835090249876298</v>
      </c>
      <c r="BD37" s="26">
        <f t="shared" si="13"/>
        <v>49.166384179979453</v>
      </c>
      <c r="BE37" s="26">
        <f t="shared" si="13"/>
        <v>4084.8208540549513</v>
      </c>
      <c r="BF37" s="26">
        <f t="shared" si="13"/>
        <v>6190.2604392348112</v>
      </c>
      <c r="BG37" s="26">
        <f t="shared" si="13"/>
        <v>642.66846040551889</v>
      </c>
      <c r="BH37" s="26">
        <f t="shared" si="13"/>
        <v>782.63144085975887</v>
      </c>
      <c r="BI37" s="26">
        <f t="shared" si="13"/>
        <v>3967.300793150594</v>
      </c>
      <c r="BJ37" s="26">
        <f t="shared" si="13"/>
        <v>2071.411373047104</v>
      </c>
      <c r="BK37" s="26">
        <f t="shared" si="13"/>
        <v>538.41849171645492</v>
      </c>
      <c r="BL37" s="26">
        <f t="shared" si="13"/>
        <v>3142.5781204379878</v>
      </c>
      <c r="BM37" s="26">
        <f t="shared" si="13"/>
        <v>968.11593945261654</v>
      </c>
      <c r="BN37" s="26">
        <f t="shared" si="13"/>
        <v>6.4090864316912501</v>
      </c>
      <c r="BO37" s="26">
        <f t="shared" ref="BO37:CJ37" si="14">_xlfn.STDEV.P(BO21:BO32)</f>
        <v>5541.3322455484977</v>
      </c>
      <c r="BP37" s="26">
        <f t="shared" si="14"/>
        <v>530.2305250758601</v>
      </c>
      <c r="BQ37" s="26">
        <f t="shared" si="14"/>
        <v>1399.0893739818371</v>
      </c>
      <c r="BR37" s="26">
        <f t="shared" si="14"/>
        <v>2308.9259949162511</v>
      </c>
      <c r="BS37" s="26">
        <f t="shared" si="14"/>
        <v>1695.90258458111</v>
      </c>
      <c r="BT37" s="26">
        <f t="shared" si="14"/>
        <v>694.31495014870598</v>
      </c>
      <c r="BU37" s="26">
        <f t="shared" si="14"/>
        <v>41.521078984053389</v>
      </c>
      <c r="BV37" s="26">
        <f t="shared" si="14"/>
        <v>573.61141511963967</v>
      </c>
      <c r="BW37" s="26">
        <f t="shared" si="14"/>
        <v>55.372162580929498</v>
      </c>
      <c r="BX37" s="26">
        <f t="shared" si="14"/>
        <v>1126.679940133843</v>
      </c>
      <c r="BY37" s="26">
        <f t="shared" si="14"/>
        <v>2852.219470819562</v>
      </c>
      <c r="BZ37" s="26">
        <f t="shared" si="14"/>
        <v>495.10097174437277</v>
      </c>
      <c r="CA37" s="26">
        <f t="shared" si="14"/>
        <v>4770.3722426382337</v>
      </c>
      <c r="CB37" s="26">
        <f t="shared" si="14"/>
        <v>4582.2421367710367</v>
      </c>
      <c r="CC37" s="26">
        <f t="shared" si="14"/>
        <v>1458.0306828809269</v>
      </c>
      <c r="CD37" s="26">
        <f t="shared" si="14"/>
        <v>0.27638539919628335</v>
      </c>
      <c r="CE37" s="26">
        <f t="shared" si="14"/>
        <v>1354.2992550475033</v>
      </c>
      <c r="CF37" s="26">
        <f t="shared" si="14"/>
        <v>3.7295740001000413</v>
      </c>
      <c r="CG37" s="26">
        <f t="shared" si="14"/>
        <v>3185.7397481676931</v>
      </c>
      <c r="CH37" s="26">
        <f t="shared" si="14"/>
        <v>354.3703629914142</v>
      </c>
      <c r="CI37" s="26">
        <f t="shared" si="14"/>
        <v>2629.7611055421407</v>
      </c>
      <c r="CJ37" s="26">
        <f t="shared" si="14"/>
        <v>228.19929155601395</v>
      </c>
    </row>
    <row r="39" spans="1:88" ht="15">
      <c r="B39" s="22" t="s">
        <v>64</v>
      </c>
      <c r="C39" s="22" t="s">
        <v>70</v>
      </c>
      <c r="D39" s="22" t="s">
        <v>71</v>
      </c>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row>
    <row r="40" spans="1:88" ht="15">
      <c r="A40" s="22" t="s">
        <v>151</v>
      </c>
      <c r="B40" s="46">
        <v>15303</v>
      </c>
      <c r="C40" s="47">
        <v>13643</v>
      </c>
      <c r="D40" s="48">
        <v>13438</v>
      </c>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row>
    <row r="41" spans="1:88" ht="15">
      <c r="A41" s="22" t="s">
        <v>160</v>
      </c>
      <c r="B41" s="46">
        <v>1</v>
      </c>
      <c r="C41" s="47">
        <v>1</v>
      </c>
      <c r="D41" s="48">
        <v>1</v>
      </c>
    </row>
    <row r="42" spans="1:88" ht="15">
      <c r="A42" s="22" t="s">
        <v>152</v>
      </c>
      <c r="B42" s="46">
        <v>14614</v>
      </c>
      <c r="C42" s="47">
        <v>12531</v>
      </c>
      <c r="D42" s="48">
        <v>11232</v>
      </c>
    </row>
    <row r="43" spans="1:88" ht="15">
      <c r="A43" s="22" t="s">
        <v>153</v>
      </c>
      <c r="B43" s="46">
        <v>17113</v>
      </c>
      <c r="C43" s="47">
        <v>14286</v>
      </c>
      <c r="D43" s="48">
        <v>17651</v>
      </c>
    </row>
    <row r="44" spans="1:88" ht="15">
      <c r="A44" s="22" t="s">
        <v>38</v>
      </c>
      <c r="B44" s="46">
        <v>144186</v>
      </c>
      <c r="C44" s="47">
        <v>12681</v>
      </c>
      <c r="D44" s="48">
        <v>9736</v>
      </c>
    </row>
    <row r="45" spans="1:88" ht="15">
      <c r="A45" s="22" t="s">
        <v>154</v>
      </c>
      <c r="B45" s="46">
        <v>13172</v>
      </c>
      <c r="C45" s="47">
        <v>9688</v>
      </c>
      <c r="D45" s="48">
        <v>9679</v>
      </c>
    </row>
    <row r="46" spans="1:88" ht="15">
      <c r="A46" s="22" t="s">
        <v>155</v>
      </c>
      <c r="B46" s="46">
        <v>14676</v>
      </c>
      <c r="C46" s="47">
        <v>10925</v>
      </c>
      <c r="D46" s="48">
        <v>9397</v>
      </c>
    </row>
    <row r="47" spans="1:88" ht="15">
      <c r="A47" s="22" t="s">
        <v>156</v>
      </c>
      <c r="B47" s="46">
        <v>19190</v>
      </c>
      <c r="C47" s="47">
        <v>12387</v>
      </c>
      <c r="D47" s="48">
        <v>9021</v>
      </c>
    </row>
    <row r="48" spans="1:88" ht="15">
      <c r="A48" s="22" t="s">
        <v>157</v>
      </c>
      <c r="B48" s="46">
        <v>15322</v>
      </c>
      <c r="C48" s="47">
        <v>13874</v>
      </c>
      <c r="D48" s="48">
        <v>10267</v>
      </c>
    </row>
    <row r="49" spans="1:4" ht="15">
      <c r="A49" s="22" t="s">
        <v>158</v>
      </c>
      <c r="B49" s="46">
        <v>16565</v>
      </c>
      <c r="C49" s="47">
        <v>161419</v>
      </c>
      <c r="D49" s="48">
        <v>14083</v>
      </c>
    </row>
    <row r="50" spans="1:4" ht="15">
      <c r="A50" s="22" t="s">
        <v>159</v>
      </c>
      <c r="B50" s="46">
        <v>14918</v>
      </c>
      <c r="C50" s="47">
        <v>14882</v>
      </c>
      <c r="D50" s="48">
        <v>104148</v>
      </c>
    </row>
    <row r="51" spans="1:4" ht="15">
      <c r="A51" s="22" t="s">
        <v>161</v>
      </c>
      <c r="B51" s="46">
        <v>17336</v>
      </c>
      <c r="C51" s="47">
        <v>10752</v>
      </c>
      <c r="D51" s="48">
        <v>7093</v>
      </c>
    </row>
    <row r="52" spans="1:4">
      <c r="B52" s="23"/>
      <c r="C52" s="23"/>
    </row>
    <row r="53" spans="1:4">
      <c r="B53" s="23"/>
      <c r="C53" s="23"/>
    </row>
    <row r="54" spans="1:4">
      <c r="B54" s="23"/>
      <c r="C54" s="23"/>
    </row>
    <row r="55" spans="1:4">
      <c r="B55" s="23"/>
      <c r="C55" s="23"/>
    </row>
    <row r="56" spans="1:4">
      <c r="B56" s="23"/>
      <c r="C56" s="23"/>
    </row>
    <row r="57" spans="1:4">
      <c r="B57" s="23"/>
      <c r="C57" s="23"/>
    </row>
    <row r="58" spans="1:4">
      <c r="B58" s="23"/>
      <c r="C58" s="23"/>
    </row>
    <row r="59" spans="1:4">
      <c r="B59" s="23"/>
      <c r="C59" s="23"/>
    </row>
    <row r="60" spans="1:4">
      <c r="B60" s="23"/>
      <c r="C60" s="23"/>
    </row>
    <row r="61" spans="1:4">
      <c r="B61" s="23"/>
      <c r="C61" s="23"/>
    </row>
    <row r="62" spans="1:4">
      <c r="B62" s="23"/>
      <c r="C62" s="23"/>
    </row>
    <row r="63" spans="1:4">
      <c r="B63" s="23"/>
      <c r="C63" s="23"/>
    </row>
    <row r="64" spans="1:4">
      <c r="B64" s="23"/>
      <c r="C64" s="23"/>
    </row>
    <row r="65" spans="2:3">
      <c r="B65" s="23"/>
      <c r="C65" s="23"/>
    </row>
    <row r="66" spans="2:3">
      <c r="B66" s="23"/>
      <c r="C66" s="23"/>
    </row>
    <row r="67" spans="2:3">
      <c r="B67" s="23"/>
      <c r="C67" s="23"/>
    </row>
    <row r="68" spans="2:3">
      <c r="B68" s="23"/>
      <c r="C68" s="23"/>
    </row>
    <row r="69" spans="2:3">
      <c r="B69" s="23"/>
      <c r="C69" s="23"/>
    </row>
    <row r="70" spans="2:3">
      <c r="B70" s="23"/>
      <c r="C70" s="23"/>
    </row>
    <row r="71" spans="2:3">
      <c r="B71" s="23"/>
      <c r="C71" s="23"/>
    </row>
    <row r="72" spans="2:3">
      <c r="B72" s="23"/>
      <c r="C72" s="23"/>
    </row>
    <row r="73" spans="2:3">
      <c r="B73" s="23"/>
      <c r="C73" s="23"/>
    </row>
    <row r="74" spans="2:3">
      <c r="B74" s="23"/>
      <c r="C74" s="23"/>
    </row>
    <row r="75" spans="2:3">
      <c r="B75" s="23"/>
      <c r="C75" s="23"/>
    </row>
    <row r="76" spans="2:3">
      <c r="B76" s="23"/>
      <c r="C76" s="23"/>
    </row>
    <row r="77" spans="2:3">
      <c r="B77" s="23"/>
      <c r="C77" s="23"/>
    </row>
    <row r="78" spans="2:3">
      <c r="B78" s="23"/>
      <c r="C78" s="23"/>
    </row>
    <row r="79" spans="2:3">
      <c r="B79" s="23"/>
      <c r="C79" s="23"/>
    </row>
    <row r="80" spans="2: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row r="123" spans="2:3">
      <c r="B123" s="23"/>
      <c r="C123" s="23"/>
    </row>
    <row r="124" spans="2:3">
      <c r="B124" s="23"/>
      <c r="C124" s="23"/>
    </row>
    <row r="126" spans="2:3">
      <c r="B126" s="23"/>
      <c r="C126"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K53"/>
  <sheetViews>
    <sheetView topLeftCell="A34" workbookViewId="0">
      <selection activeCell="C41" sqref="C41"/>
    </sheetView>
  </sheetViews>
  <sheetFormatPr defaultRowHeight="14.25"/>
  <cols>
    <col min="1" max="1" width="9" style="17"/>
    <col min="2" max="2" width="11.875" style="17" bestFit="1" customWidth="1"/>
    <col min="3" max="3" width="10.125" style="17" bestFit="1" customWidth="1"/>
    <col min="4" max="6" width="9" style="17"/>
    <col min="7" max="7" width="9.375" style="17" bestFit="1" customWidth="1"/>
    <col min="8" max="8" width="9.125" style="17" bestFit="1" customWidth="1"/>
    <col min="9" max="9" width="9.375" style="17" bestFit="1" customWidth="1"/>
    <col min="10" max="11" width="9.125" style="17" bestFit="1" customWidth="1"/>
    <col min="12" max="16384" width="9" style="17"/>
  </cols>
  <sheetData>
    <row r="22" spans="1:11" ht="15">
      <c r="B22" s="22" t="s">
        <v>48</v>
      </c>
      <c r="C22" s="22" t="s">
        <v>29</v>
      </c>
      <c r="D22" s="22" t="s">
        <v>113</v>
      </c>
      <c r="E22" s="22" t="s">
        <v>10</v>
      </c>
      <c r="F22" s="22" t="s">
        <v>47</v>
      </c>
      <c r="G22" s="24" t="s">
        <v>165</v>
      </c>
      <c r="H22" s="24" t="s">
        <v>164</v>
      </c>
      <c r="I22" s="24" t="s">
        <v>166</v>
      </c>
      <c r="J22" s="24" t="s">
        <v>167</v>
      </c>
      <c r="K22" s="24" t="s">
        <v>173</v>
      </c>
    </row>
    <row r="23" spans="1:11" ht="15">
      <c r="A23" s="29" t="s">
        <v>151</v>
      </c>
      <c r="B23" s="19">
        <v>106309</v>
      </c>
      <c r="C23" s="19">
        <v>61501</v>
      </c>
      <c r="D23" s="19">
        <v>289</v>
      </c>
      <c r="E23" s="19">
        <v>33891</v>
      </c>
      <c r="F23" s="19">
        <v>191481</v>
      </c>
      <c r="G23" s="26">
        <f>SUM(B23:F23)</f>
        <v>393471</v>
      </c>
      <c r="H23" s="26">
        <f>AVERAGE(B23:F23)</f>
        <v>78694.2</v>
      </c>
      <c r="I23" s="26">
        <f>MAX(B23:F23)</f>
        <v>191481</v>
      </c>
      <c r="J23" s="26">
        <f>MIN(B23:F23)</f>
        <v>289</v>
      </c>
      <c r="K23" s="26">
        <f>_xlfn.STDEV.P(B23:F23)</f>
        <v>66232.541362686665</v>
      </c>
    </row>
    <row r="24" spans="1:11" ht="15">
      <c r="A24" s="29" t="s">
        <v>160</v>
      </c>
      <c r="B24" s="19">
        <v>16</v>
      </c>
      <c r="C24" s="19">
        <v>14</v>
      </c>
      <c r="D24" s="19">
        <v>1</v>
      </c>
      <c r="E24" s="19">
        <v>11</v>
      </c>
      <c r="F24" s="19">
        <v>45</v>
      </c>
      <c r="G24" s="26">
        <f t="shared" ref="G24:G34" si="0">SUM(B24:F24)</f>
        <v>87</v>
      </c>
      <c r="H24" s="26">
        <f t="shared" ref="H24:H34" si="1">AVERAGE(B24:F24)</f>
        <v>17.399999999999999</v>
      </c>
      <c r="I24" s="26">
        <f t="shared" ref="I24:I34" si="2">MAX(B24:F24)</f>
        <v>45</v>
      </c>
      <c r="J24" s="26">
        <f t="shared" ref="J24:J34" si="3">MIN(B24:F24)</f>
        <v>1</v>
      </c>
      <c r="K24" s="26">
        <f t="shared" ref="K24:K34" si="4">_xlfn.STDEV.P(B24:F24)</f>
        <v>14.732277488562316</v>
      </c>
    </row>
    <row r="25" spans="1:11" ht="15">
      <c r="A25" s="29" t="s">
        <v>152</v>
      </c>
      <c r="B25" s="19">
        <v>94721</v>
      </c>
      <c r="C25" s="19">
        <v>61188</v>
      </c>
      <c r="D25" s="19">
        <v>356</v>
      </c>
      <c r="E25" s="19">
        <v>32346</v>
      </c>
      <c r="F25" s="19">
        <v>180770</v>
      </c>
      <c r="G25" s="26">
        <f t="shared" si="0"/>
        <v>369381</v>
      </c>
      <c r="H25" s="26">
        <f t="shared" si="1"/>
        <v>73876.2</v>
      </c>
      <c r="I25" s="26">
        <f t="shared" si="2"/>
        <v>180770</v>
      </c>
      <c r="J25" s="26">
        <f t="shared" si="3"/>
        <v>356</v>
      </c>
      <c r="K25" s="26">
        <f t="shared" si="4"/>
        <v>61889.83422954048</v>
      </c>
    </row>
    <row r="26" spans="1:11" ht="15">
      <c r="A26" s="29" t="s">
        <v>153</v>
      </c>
      <c r="B26" s="19">
        <v>82208</v>
      </c>
      <c r="C26" s="19">
        <v>55381</v>
      </c>
      <c r="D26" s="19">
        <v>264</v>
      </c>
      <c r="E26" s="19">
        <v>30190</v>
      </c>
      <c r="F26" s="19">
        <v>169727</v>
      </c>
      <c r="G26" s="26">
        <f t="shared" si="0"/>
        <v>337770</v>
      </c>
      <c r="H26" s="26">
        <f t="shared" si="1"/>
        <v>67554</v>
      </c>
      <c r="I26" s="26">
        <f t="shared" si="2"/>
        <v>169727</v>
      </c>
      <c r="J26" s="26">
        <f t="shared" si="3"/>
        <v>264</v>
      </c>
      <c r="K26" s="26">
        <f t="shared" si="4"/>
        <v>57838.146875569932</v>
      </c>
    </row>
    <row r="27" spans="1:11" ht="15">
      <c r="A27" s="29" t="s">
        <v>38</v>
      </c>
      <c r="B27" s="19">
        <v>92249</v>
      </c>
      <c r="C27" s="19">
        <v>55234</v>
      </c>
      <c r="D27" s="19">
        <v>283</v>
      </c>
      <c r="E27" s="19">
        <v>31246</v>
      </c>
      <c r="F27" s="19">
        <v>1770045</v>
      </c>
      <c r="G27" s="26">
        <f t="shared" si="0"/>
        <v>1949057</v>
      </c>
      <c r="H27" s="26">
        <f t="shared" si="1"/>
        <v>389811.4</v>
      </c>
      <c r="I27" s="26">
        <f t="shared" si="2"/>
        <v>1770045</v>
      </c>
      <c r="J27" s="26">
        <f t="shared" si="3"/>
        <v>283</v>
      </c>
      <c r="K27" s="26">
        <f t="shared" si="4"/>
        <v>690772.28223738109</v>
      </c>
    </row>
    <row r="28" spans="1:11" ht="15">
      <c r="A28" s="29" t="s">
        <v>154</v>
      </c>
      <c r="B28" s="19">
        <v>88680</v>
      </c>
      <c r="C28" s="19">
        <v>56457</v>
      </c>
      <c r="D28" s="19">
        <v>236</v>
      </c>
      <c r="E28" s="19">
        <v>25399</v>
      </c>
      <c r="F28" s="19">
        <v>167275</v>
      </c>
      <c r="G28" s="26">
        <f t="shared" si="0"/>
        <v>338047</v>
      </c>
      <c r="H28" s="26">
        <f t="shared" si="1"/>
        <v>67609.399999999994</v>
      </c>
      <c r="I28" s="26">
        <f t="shared" si="2"/>
        <v>167275</v>
      </c>
      <c r="J28" s="26">
        <f t="shared" si="3"/>
        <v>236</v>
      </c>
      <c r="K28" s="26">
        <f t="shared" si="4"/>
        <v>58004.260066308925</v>
      </c>
    </row>
    <row r="29" spans="1:11" ht="15">
      <c r="A29" s="29" t="s">
        <v>155</v>
      </c>
      <c r="B29" s="19">
        <v>85294</v>
      </c>
      <c r="C29" s="19">
        <v>57410</v>
      </c>
      <c r="D29" s="19">
        <v>178</v>
      </c>
      <c r="E29" s="19">
        <v>25891</v>
      </c>
      <c r="F29" s="19">
        <v>174253</v>
      </c>
      <c r="G29" s="26">
        <f t="shared" si="0"/>
        <v>343026</v>
      </c>
      <c r="H29" s="26">
        <f t="shared" si="1"/>
        <v>68605.2</v>
      </c>
      <c r="I29" s="26">
        <f t="shared" si="2"/>
        <v>174253</v>
      </c>
      <c r="J29" s="26">
        <f t="shared" si="3"/>
        <v>178</v>
      </c>
      <c r="K29" s="26">
        <f t="shared" si="4"/>
        <v>60120.031228867469</v>
      </c>
    </row>
    <row r="30" spans="1:11" ht="15">
      <c r="A30" s="29" t="s">
        <v>156</v>
      </c>
      <c r="B30" s="19">
        <v>86192</v>
      </c>
      <c r="C30" s="19">
        <v>59003</v>
      </c>
      <c r="D30" s="19">
        <v>204</v>
      </c>
      <c r="E30" s="19">
        <v>24738</v>
      </c>
      <c r="F30" s="19">
        <v>184136</v>
      </c>
      <c r="G30" s="26">
        <f t="shared" si="0"/>
        <v>354273</v>
      </c>
      <c r="H30" s="26">
        <f t="shared" si="1"/>
        <v>70854.600000000006</v>
      </c>
      <c r="I30" s="26">
        <f t="shared" si="2"/>
        <v>184136</v>
      </c>
      <c r="J30" s="26">
        <f t="shared" si="3"/>
        <v>204</v>
      </c>
      <c r="K30" s="26">
        <f t="shared" si="4"/>
        <v>63759.893229521644</v>
      </c>
    </row>
    <row r="31" spans="1:11" ht="15">
      <c r="A31" s="29" t="s">
        <v>157</v>
      </c>
      <c r="B31" s="19">
        <v>84287</v>
      </c>
      <c r="C31" s="19">
        <v>62156</v>
      </c>
      <c r="D31" s="19">
        <v>186</v>
      </c>
      <c r="E31" s="19">
        <v>25002</v>
      </c>
      <c r="F31" s="19">
        <v>187248</v>
      </c>
      <c r="G31" s="26">
        <f t="shared" si="0"/>
        <v>358879</v>
      </c>
      <c r="H31" s="26">
        <f t="shared" si="1"/>
        <v>71775.8</v>
      </c>
      <c r="I31" s="26">
        <f t="shared" si="2"/>
        <v>187248</v>
      </c>
      <c r="J31" s="26">
        <f t="shared" si="3"/>
        <v>186</v>
      </c>
      <c r="K31" s="26">
        <f t="shared" si="4"/>
        <v>64646.403582565981</v>
      </c>
    </row>
    <row r="32" spans="1:11" ht="15">
      <c r="A32" s="29" t="s">
        <v>158</v>
      </c>
      <c r="B32" s="19">
        <v>92372</v>
      </c>
      <c r="C32" s="19">
        <v>69097</v>
      </c>
      <c r="D32" s="19">
        <v>342</v>
      </c>
      <c r="E32" s="19">
        <v>27941</v>
      </c>
      <c r="F32" s="19">
        <v>208195</v>
      </c>
      <c r="G32" s="26">
        <f t="shared" si="0"/>
        <v>397947</v>
      </c>
      <c r="H32" s="26">
        <f t="shared" si="1"/>
        <v>79589.399999999994</v>
      </c>
      <c r="I32" s="26">
        <f t="shared" si="2"/>
        <v>208195</v>
      </c>
      <c r="J32" s="26">
        <f t="shared" si="3"/>
        <v>342</v>
      </c>
      <c r="K32" s="26">
        <f t="shared" si="4"/>
        <v>71778.260359526685</v>
      </c>
    </row>
    <row r="33" spans="1:11" ht="15">
      <c r="A33" s="29" t="s">
        <v>159</v>
      </c>
      <c r="B33" s="19">
        <v>85110</v>
      </c>
      <c r="C33" s="19">
        <v>58143</v>
      </c>
      <c r="D33" s="19">
        <v>149</v>
      </c>
      <c r="E33" s="19">
        <v>24757</v>
      </c>
      <c r="F33" s="19">
        <v>183433</v>
      </c>
      <c r="G33" s="26">
        <f t="shared" si="0"/>
        <v>351592</v>
      </c>
      <c r="H33" s="26">
        <f t="shared" si="1"/>
        <v>70318.399999999994</v>
      </c>
      <c r="I33" s="26">
        <f t="shared" si="2"/>
        <v>183433</v>
      </c>
      <c r="J33" s="26">
        <f t="shared" si="3"/>
        <v>149</v>
      </c>
      <c r="K33" s="26">
        <f t="shared" si="4"/>
        <v>63500.441565708818</v>
      </c>
    </row>
    <row r="34" spans="1:11" ht="15">
      <c r="A34" s="29" t="s">
        <v>161</v>
      </c>
      <c r="B34" s="19">
        <v>68308</v>
      </c>
      <c r="C34" s="19">
        <v>58036</v>
      </c>
      <c r="D34" s="19">
        <v>170</v>
      </c>
      <c r="E34" s="19">
        <v>31546</v>
      </c>
      <c r="F34" s="19">
        <v>163285</v>
      </c>
      <c r="G34" s="26">
        <f t="shared" si="0"/>
        <v>321345</v>
      </c>
      <c r="H34" s="26">
        <f t="shared" si="1"/>
        <v>64269</v>
      </c>
      <c r="I34" s="26">
        <f t="shared" si="2"/>
        <v>163285</v>
      </c>
      <c r="J34" s="26">
        <f t="shared" si="3"/>
        <v>170</v>
      </c>
      <c r="K34" s="26">
        <f t="shared" si="4"/>
        <v>54843.064458507419</v>
      </c>
    </row>
    <row r="35" spans="1:11" ht="15">
      <c r="A35" s="30" t="s">
        <v>165</v>
      </c>
      <c r="B35" s="35">
        <f>SUM(B23:B34)</f>
        <v>965746</v>
      </c>
      <c r="C35" s="38">
        <f t="shared" ref="C35:F35" si="5">SUM(C23:C34)</f>
        <v>653620</v>
      </c>
      <c r="D35" s="26">
        <f t="shared" si="5"/>
        <v>2658</v>
      </c>
      <c r="E35" s="26">
        <f t="shared" si="5"/>
        <v>312958</v>
      </c>
      <c r="F35" s="33">
        <f t="shared" si="5"/>
        <v>3579893</v>
      </c>
    </row>
    <row r="36" spans="1:11" ht="15">
      <c r="A36" s="30" t="s">
        <v>164</v>
      </c>
      <c r="B36" s="35">
        <f>AVERAGE(B23:B34)</f>
        <v>80478.833333333328</v>
      </c>
      <c r="C36" s="38">
        <f t="shared" ref="C36:F36" si="6">AVERAGE(C23:C34)</f>
        <v>54468.333333333336</v>
      </c>
      <c r="D36" s="26">
        <f t="shared" si="6"/>
        <v>221.5</v>
      </c>
      <c r="E36" s="26">
        <f t="shared" si="6"/>
        <v>26079.833333333332</v>
      </c>
      <c r="F36" s="33">
        <f t="shared" si="6"/>
        <v>298324.41666666669</v>
      </c>
    </row>
    <row r="37" spans="1:11" ht="15">
      <c r="A37" s="30" t="s">
        <v>166</v>
      </c>
      <c r="B37" s="26">
        <f>MAX(B23:B34)</f>
        <v>106309</v>
      </c>
      <c r="C37" s="26">
        <f t="shared" ref="C37:F37" si="7">MAX(C23:C34)</f>
        <v>69097</v>
      </c>
      <c r="D37" s="26">
        <f t="shared" si="7"/>
        <v>356</v>
      </c>
      <c r="E37" s="26">
        <f t="shared" si="7"/>
        <v>33891</v>
      </c>
      <c r="F37" s="26">
        <f t="shared" si="7"/>
        <v>1770045</v>
      </c>
    </row>
    <row r="38" spans="1:11" ht="15">
      <c r="A38" s="30" t="s">
        <v>167</v>
      </c>
      <c r="B38" s="26">
        <f>MIN(B23:B34)</f>
        <v>16</v>
      </c>
      <c r="C38" s="26">
        <f t="shared" ref="C38:F38" si="8">MIN(C23:C34)</f>
        <v>14</v>
      </c>
      <c r="D38" s="26">
        <f t="shared" si="8"/>
        <v>1</v>
      </c>
      <c r="E38" s="26">
        <f t="shared" si="8"/>
        <v>11</v>
      </c>
      <c r="F38" s="26">
        <f t="shared" si="8"/>
        <v>45</v>
      </c>
    </row>
    <row r="39" spans="1:11" ht="15">
      <c r="A39" s="30" t="s">
        <v>173</v>
      </c>
      <c r="B39" s="26">
        <f>_xlfn.STDEV.P(B23:B34)</f>
        <v>25713.879008016058</v>
      </c>
      <c r="C39" s="26">
        <f t="shared" ref="C39:F39" si="9">_xlfn.STDEV.P(C23:C34)</f>
        <v>16817.170968652514</v>
      </c>
      <c r="D39" s="26">
        <f t="shared" si="9"/>
        <v>92.625140575691788</v>
      </c>
      <c r="E39" s="26">
        <f t="shared" si="9"/>
        <v>8475.4558858047403</v>
      </c>
      <c r="F39" s="26">
        <f t="shared" si="9"/>
        <v>446673.59095306916</v>
      </c>
    </row>
    <row r="41" spans="1:11" ht="15">
      <c r="B41" s="22" t="s">
        <v>47</v>
      </c>
      <c r="C41" s="22" t="s">
        <v>48</v>
      </c>
    </row>
    <row r="42" spans="1:11" ht="15">
      <c r="A42" s="22" t="s">
        <v>151</v>
      </c>
      <c r="B42" s="46">
        <v>191481</v>
      </c>
      <c r="C42" s="47">
        <v>106309</v>
      </c>
    </row>
    <row r="43" spans="1:11" ht="15">
      <c r="A43" s="22" t="s">
        <v>160</v>
      </c>
      <c r="B43" s="46">
        <v>45</v>
      </c>
      <c r="C43" s="47">
        <v>16</v>
      </c>
    </row>
    <row r="44" spans="1:11" ht="15">
      <c r="A44" s="22" t="s">
        <v>152</v>
      </c>
      <c r="B44" s="46">
        <v>180770</v>
      </c>
      <c r="C44" s="47">
        <v>94721</v>
      </c>
    </row>
    <row r="45" spans="1:11" ht="15">
      <c r="A45" s="22" t="s">
        <v>153</v>
      </c>
      <c r="B45" s="46">
        <v>169727</v>
      </c>
      <c r="C45" s="47">
        <v>82208</v>
      </c>
    </row>
    <row r="46" spans="1:11" ht="15">
      <c r="A46" s="22" t="s">
        <v>38</v>
      </c>
      <c r="B46" s="46">
        <v>1770045</v>
      </c>
      <c r="C46" s="47">
        <v>92249</v>
      </c>
    </row>
    <row r="47" spans="1:11" ht="15">
      <c r="A47" s="22" t="s">
        <v>154</v>
      </c>
      <c r="B47" s="46">
        <v>167275</v>
      </c>
      <c r="C47" s="47">
        <v>88680</v>
      </c>
    </row>
    <row r="48" spans="1:11" ht="15">
      <c r="A48" s="22" t="s">
        <v>155</v>
      </c>
      <c r="B48" s="46">
        <v>174253</v>
      </c>
      <c r="C48" s="47">
        <v>85294</v>
      </c>
    </row>
    <row r="49" spans="1:3" ht="15">
      <c r="A49" s="22" t="s">
        <v>156</v>
      </c>
      <c r="B49" s="46">
        <v>184136</v>
      </c>
      <c r="C49" s="47">
        <v>86192</v>
      </c>
    </row>
    <row r="50" spans="1:3" ht="15">
      <c r="A50" s="22" t="s">
        <v>157</v>
      </c>
      <c r="B50" s="46">
        <v>187248</v>
      </c>
      <c r="C50" s="47">
        <v>84287</v>
      </c>
    </row>
    <row r="51" spans="1:3" ht="15">
      <c r="A51" s="22" t="s">
        <v>158</v>
      </c>
      <c r="B51" s="46">
        <v>208195</v>
      </c>
      <c r="C51" s="47">
        <v>92372</v>
      </c>
    </row>
    <row r="52" spans="1:3" ht="15">
      <c r="A52" s="22" t="s">
        <v>159</v>
      </c>
      <c r="B52" s="46">
        <v>183433</v>
      </c>
      <c r="C52" s="47">
        <v>85110</v>
      </c>
    </row>
    <row r="53" spans="1:3" ht="15">
      <c r="A53" s="22" t="s">
        <v>161</v>
      </c>
      <c r="B53" s="46">
        <v>163285</v>
      </c>
      <c r="C53" s="47">
        <v>68308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O54"/>
  <sheetViews>
    <sheetView workbookViewId="0">
      <selection activeCell="M51" sqref="M51"/>
    </sheetView>
  </sheetViews>
  <sheetFormatPr defaultRowHeight="14.25"/>
  <cols>
    <col min="1" max="1" width="9" style="17"/>
    <col min="2" max="4" width="9.125" style="17" bestFit="1" customWidth="1"/>
    <col min="5" max="5" width="9.375" style="17" bestFit="1" customWidth="1"/>
    <col min="6" max="10" width="9.125" style="17" bestFit="1" customWidth="1"/>
    <col min="11" max="11" width="10.375" style="17" bestFit="1" customWidth="1"/>
    <col min="12" max="12" width="9.375" style="17" bestFit="1" customWidth="1"/>
    <col min="13" max="13" width="10.375" style="17" bestFit="1" customWidth="1"/>
    <col min="14" max="14" width="9.125" style="17" bestFit="1" customWidth="1"/>
    <col min="15" max="15" width="9.375" style="17" bestFit="1" customWidth="1"/>
    <col min="16" max="16384" width="9" style="17"/>
  </cols>
  <sheetData>
    <row r="23" spans="1:15" ht="15">
      <c r="B23" s="22" t="s">
        <v>62</v>
      </c>
      <c r="C23" s="22" t="s">
        <v>66</v>
      </c>
      <c r="D23" s="22" t="s">
        <v>17</v>
      </c>
      <c r="E23" s="22" t="s">
        <v>44</v>
      </c>
      <c r="F23" s="22" t="s">
        <v>9</v>
      </c>
      <c r="G23" s="22" t="s">
        <v>46</v>
      </c>
      <c r="H23" s="22" t="s">
        <v>45</v>
      </c>
      <c r="I23" s="22" t="s">
        <v>18</v>
      </c>
      <c r="J23" s="22" t="s">
        <v>51</v>
      </c>
      <c r="K23" s="25" t="s">
        <v>165</v>
      </c>
      <c r="L23" s="25" t="s">
        <v>164</v>
      </c>
      <c r="M23" s="25" t="s">
        <v>166</v>
      </c>
      <c r="N23" s="25" t="s">
        <v>167</v>
      </c>
      <c r="O23" s="31" t="s">
        <v>173</v>
      </c>
    </row>
    <row r="24" spans="1:15" ht="15">
      <c r="A24" s="29" t="s">
        <v>151</v>
      </c>
      <c r="B24" s="19">
        <v>16705</v>
      </c>
      <c r="C24" s="19">
        <v>29149</v>
      </c>
      <c r="D24" s="19">
        <v>60221</v>
      </c>
      <c r="E24" s="19">
        <v>131344</v>
      </c>
      <c r="F24" s="19">
        <v>70320</v>
      </c>
      <c r="G24" s="19">
        <v>24724</v>
      </c>
      <c r="H24" s="19">
        <v>4413</v>
      </c>
      <c r="I24" s="19">
        <f>258+398</f>
        <v>656</v>
      </c>
      <c r="J24" s="19">
        <f>639+55300</f>
        <v>55939</v>
      </c>
      <c r="K24" s="26">
        <f>SUM(B24:J24)</f>
        <v>393471</v>
      </c>
      <c r="L24" s="26">
        <f>AVERAGE(B24:J24)</f>
        <v>43719</v>
      </c>
      <c r="M24" s="26">
        <f>MAX(B24:J24)</f>
        <v>131344</v>
      </c>
      <c r="N24" s="26">
        <f>MIN(B24:J24)</f>
        <v>656</v>
      </c>
      <c r="O24" s="26">
        <f>_xlfn.STDEV.P(B24:J24)</f>
        <v>38743.648878809086</v>
      </c>
    </row>
    <row r="25" spans="1:15" ht="15">
      <c r="A25" s="29" t="s">
        <v>160</v>
      </c>
      <c r="B25" s="19">
        <v>3</v>
      </c>
      <c r="C25" s="19">
        <v>4</v>
      </c>
      <c r="D25" s="19">
        <v>7</v>
      </c>
      <c r="E25" s="19">
        <v>17</v>
      </c>
      <c r="F25" s="19">
        <v>20</v>
      </c>
      <c r="G25" s="19">
        <v>7</v>
      </c>
      <c r="H25" s="19">
        <v>12</v>
      </c>
      <c r="I25" s="19">
        <f>6+1</f>
        <v>7</v>
      </c>
      <c r="J25" s="19">
        <f>1+9</f>
        <v>10</v>
      </c>
      <c r="K25" s="26">
        <f t="shared" ref="K25:K35" si="0">SUM(B25:J25)</f>
        <v>87</v>
      </c>
      <c r="L25" s="26">
        <f t="shared" ref="L25:L35" si="1">AVERAGE(B25:J25)</f>
        <v>9.6666666666666661</v>
      </c>
      <c r="M25" s="26">
        <f t="shared" ref="M25:M35" si="2">MAX(B25:J25)</f>
        <v>20</v>
      </c>
      <c r="N25" s="26">
        <f t="shared" ref="N25:N35" si="3">MIN(B25:J25)</f>
        <v>3</v>
      </c>
      <c r="O25" s="26">
        <f t="shared" ref="O25:O35" si="4">_xlfn.STDEV.P(B25:J25)</f>
        <v>5.41602560309064</v>
      </c>
    </row>
    <row r="26" spans="1:15" ht="15">
      <c r="A26" s="29" t="s">
        <v>152</v>
      </c>
      <c r="B26" s="19">
        <v>12757</v>
      </c>
      <c r="C26" s="19">
        <v>27102</v>
      </c>
      <c r="D26" s="19">
        <v>54597</v>
      </c>
      <c r="E26" s="19">
        <v>117679</v>
      </c>
      <c r="F26" s="19">
        <v>72758</v>
      </c>
      <c r="G26" s="19">
        <v>23192</v>
      </c>
      <c r="H26" s="19">
        <v>4791</v>
      </c>
      <c r="I26" s="19">
        <f>175+481</f>
        <v>656</v>
      </c>
      <c r="J26" s="19">
        <f>688+55161</f>
        <v>55849</v>
      </c>
      <c r="K26" s="26">
        <f t="shared" si="0"/>
        <v>369381</v>
      </c>
      <c r="L26" s="26">
        <f t="shared" si="1"/>
        <v>41042.333333333336</v>
      </c>
      <c r="M26" s="26">
        <f t="shared" si="2"/>
        <v>117679</v>
      </c>
      <c r="N26" s="26">
        <f t="shared" si="3"/>
        <v>656</v>
      </c>
      <c r="O26" s="26">
        <f t="shared" si="4"/>
        <v>35808.551151304011</v>
      </c>
    </row>
    <row r="27" spans="1:15" ht="15">
      <c r="A27" s="29" t="s">
        <v>153</v>
      </c>
      <c r="B27" s="19">
        <v>12496</v>
      </c>
      <c r="C27" s="19">
        <v>28859</v>
      </c>
      <c r="D27" s="19">
        <v>40602</v>
      </c>
      <c r="E27" s="19">
        <v>118578</v>
      </c>
      <c r="F27" s="19">
        <v>60915</v>
      </c>
      <c r="G27" s="19">
        <v>18987</v>
      </c>
      <c r="H27" s="19">
        <v>3464</v>
      </c>
      <c r="I27" s="19">
        <f>55+536</f>
        <v>591</v>
      </c>
      <c r="J27" s="19">
        <f>1192+52086</f>
        <v>53278</v>
      </c>
      <c r="K27" s="26">
        <f t="shared" si="0"/>
        <v>337770</v>
      </c>
      <c r="L27" s="26">
        <f t="shared" si="1"/>
        <v>37530</v>
      </c>
      <c r="M27" s="26">
        <f t="shared" si="2"/>
        <v>118578</v>
      </c>
      <c r="N27" s="26">
        <f t="shared" si="3"/>
        <v>591</v>
      </c>
      <c r="O27" s="26">
        <f t="shared" si="4"/>
        <v>34870.849876524531</v>
      </c>
    </row>
    <row r="28" spans="1:15" ht="15">
      <c r="A28" s="29" t="s">
        <v>38</v>
      </c>
      <c r="B28" s="19">
        <v>10645</v>
      </c>
      <c r="C28" s="19">
        <v>24933</v>
      </c>
      <c r="D28" s="19">
        <v>54336</v>
      </c>
      <c r="E28" s="19">
        <v>122168</v>
      </c>
      <c r="F28" s="19">
        <v>62102</v>
      </c>
      <c r="G28" s="19">
        <v>19210</v>
      </c>
      <c r="H28" s="19">
        <v>3496</v>
      </c>
      <c r="I28" s="19">
        <f>119+537</f>
        <v>656</v>
      </c>
      <c r="J28" s="19">
        <f>1919+49592</f>
        <v>51511</v>
      </c>
      <c r="K28" s="26">
        <f t="shared" si="0"/>
        <v>349057</v>
      </c>
      <c r="L28" s="26">
        <f t="shared" si="1"/>
        <v>38784.111111111109</v>
      </c>
      <c r="M28" s="26">
        <f t="shared" si="2"/>
        <v>122168</v>
      </c>
      <c r="N28" s="26">
        <f t="shared" si="3"/>
        <v>656</v>
      </c>
      <c r="O28" s="26">
        <f t="shared" si="4"/>
        <v>36463.44309166052</v>
      </c>
    </row>
    <row r="29" spans="1:15" ht="15">
      <c r="A29" s="29" t="s">
        <v>154</v>
      </c>
      <c r="B29" s="19">
        <v>9998</v>
      </c>
      <c r="C29" s="19">
        <v>23249</v>
      </c>
      <c r="D29" s="19">
        <v>52171</v>
      </c>
      <c r="E29" s="19">
        <v>114437</v>
      </c>
      <c r="F29" s="19">
        <v>61959</v>
      </c>
      <c r="G29" s="19">
        <v>20138</v>
      </c>
      <c r="H29" s="19">
        <v>3588</v>
      </c>
      <c r="I29" s="19">
        <f>196+561</f>
        <v>757</v>
      </c>
      <c r="J29" s="19">
        <f>1566+50184</f>
        <v>51750</v>
      </c>
      <c r="K29" s="26">
        <f t="shared" si="0"/>
        <v>338047</v>
      </c>
      <c r="L29" s="26">
        <f t="shared" si="1"/>
        <v>37560.777777777781</v>
      </c>
      <c r="M29" s="26">
        <f t="shared" si="2"/>
        <v>114437</v>
      </c>
      <c r="N29" s="26">
        <f t="shared" si="3"/>
        <v>757</v>
      </c>
      <c r="O29" s="26">
        <f t="shared" si="4"/>
        <v>34475.06987754671</v>
      </c>
    </row>
    <row r="30" spans="1:15" ht="15">
      <c r="A30" s="29" t="s">
        <v>155</v>
      </c>
      <c r="B30" s="19">
        <v>10525</v>
      </c>
      <c r="C30" s="19">
        <v>25521</v>
      </c>
      <c r="D30" s="19">
        <v>46518</v>
      </c>
      <c r="E30" s="19">
        <v>115914</v>
      </c>
      <c r="F30" s="19">
        <v>63133</v>
      </c>
      <c r="G30" s="19">
        <v>24025</v>
      </c>
      <c r="H30" s="19">
        <v>3384</v>
      </c>
      <c r="I30" s="19">
        <f>171+472</f>
        <v>643</v>
      </c>
      <c r="J30" s="19">
        <f>1929+51434</f>
        <v>53363</v>
      </c>
      <c r="K30" s="26">
        <f t="shared" si="0"/>
        <v>343026</v>
      </c>
      <c r="L30" s="26">
        <f t="shared" si="1"/>
        <v>38114</v>
      </c>
      <c r="M30" s="26">
        <f t="shared" si="2"/>
        <v>115914</v>
      </c>
      <c r="N30" s="26">
        <f t="shared" si="3"/>
        <v>643</v>
      </c>
      <c r="O30" s="26">
        <f t="shared" si="4"/>
        <v>34497.076864891358</v>
      </c>
    </row>
    <row r="31" spans="1:15" ht="15">
      <c r="A31" s="29" t="s">
        <v>156</v>
      </c>
      <c r="B31" s="19">
        <v>11282</v>
      </c>
      <c r="C31" s="19">
        <v>25464</v>
      </c>
      <c r="D31" s="19">
        <v>45726</v>
      </c>
      <c r="E31" s="19">
        <v>119960</v>
      </c>
      <c r="F31" s="19">
        <v>70237</v>
      </c>
      <c r="G31" s="19">
        <v>24805</v>
      </c>
      <c r="H31" s="19">
        <v>3345</v>
      </c>
      <c r="I31" s="19">
        <f>187+484</f>
        <v>671</v>
      </c>
      <c r="J31" s="19">
        <f>1721+51062</f>
        <v>52783</v>
      </c>
      <c r="K31" s="26">
        <f t="shared" si="0"/>
        <v>354273</v>
      </c>
      <c r="L31" s="26">
        <f t="shared" si="1"/>
        <v>39363.666666666664</v>
      </c>
      <c r="M31" s="26">
        <f t="shared" si="2"/>
        <v>119960</v>
      </c>
      <c r="N31" s="26">
        <f t="shared" si="3"/>
        <v>671</v>
      </c>
      <c r="O31" s="26">
        <f t="shared" si="4"/>
        <v>35990.26375131042</v>
      </c>
    </row>
    <row r="32" spans="1:15" ht="15">
      <c r="A32" s="29" t="s">
        <v>157</v>
      </c>
      <c r="B32" s="19">
        <v>11054</v>
      </c>
      <c r="C32" s="19">
        <v>22073</v>
      </c>
      <c r="D32" s="19">
        <v>48582</v>
      </c>
      <c r="E32" s="19">
        <v>115602</v>
      </c>
      <c r="F32" s="19">
        <v>73697</v>
      </c>
      <c r="G32" s="19">
        <v>22944</v>
      </c>
      <c r="H32" s="19">
        <v>3382</v>
      </c>
      <c r="I32" s="19">
        <f>130+980</f>
        <v>1110</v>
      </c>
      <c r="J32" s="19">
        <f>1968+58467</f>
        <v>60435</v>
      </c>
      <c r="K32" s="26">
        <f t="shared" si="0"/>
        <v>358879</v>
      </c>
      <c r="L32" s="26">
        <f t="shared" si="1"/>
        <v>39875.444444444445</v>
      </c>
      <c r="M32" s="26">
        <f t="shared" si="2"/>
        <v>115602</v>
      </c>
      <c r="N32" s="26">
        <f t="shared" si="3"/>
        <v>1110</v>
      </c>
      <c r="O32" s="26">
        <f t="shared" si="4"/>
        <v>35971.772792044445</v>
      </c>
    </row>
    <row r="33" spans="1:15" ht="15">
      <c r="A33" s="29" t="s">
        <v>158</v>
      </c>
      <c r="B33" s="19">
        <v>11393</v>
      </c>
      <c r="C33" s="19">
        <v>22799</v>
      </c>
      <c r="D33" s="19">
        <v>54788</v>
      </c>
      <c r="E33" s="19">
        <v>129247</v>
      </c>
      <c r="F33" s="19">
        <v>85146</v>
      </c>
      <c r="G33" s="19">
        <v>25062</v>
      </c>
      <c r="H33" s="19">
        <v>5276</v>
      </c>
      <c r="I33" s="19">
        <f>197+611</f>
        <v>808</v>
      </c>
      <c r="J33" s="19">
        <f>2169+61259</f>
        <v>63428</v>
      </c>
      <c r="K33" s="26">
        <f t="shared" si="0"/>
        <v>397947</v>
      </c>
      <c r="L33" s="26">
        <f t="shared" si="1"/>
        <v>44216.333333333336</v>
      </c>
      <c r="M33" s="26">
        <f t="shared" si="2"/>
        <v>129247</v>
      </c>
      <c r="N33" s="26">
        <f t="shared" si="3"/>
        <v>808</v>
      </c>
      <c r="O33" s="26">
        <f t="shared" si="4"/>
        <v>40400.625663472092</v>
      </c>
    </row>
    <row r="34" spans="1:15" ht="15">
      <c r="A34" s="29" t="s">
        <v>159</v>
      </c>
      <c r="B34" s="19">
        <v>10296</v>
      </c>
      <c r="C34" s="19">
        <v>22280</v>
      </c>
      <c r="D34" s="19">
        <v>48714</v>
      </c>
      <c r="E34" s="19">
        <v>119492</v>
      </c>
      <c r="F34" s="19">
        <v>70496</v>
      </c>
      <c r="G34" s="19">
        <v>21632</v>
      </c>
      <c r="H34" s="19">
        <v>4090</v>
      </c>
      <c r="I34" s="19">
        <f>176+483</f>
        <v>659</v>
      </c>
      <c r="J34" s="19">
        <f>1803+52130</f>
        <v>53933</v>
      </c>
      <c r="K34" s="26">
        <f t="shared" si="0"/>
        <v>351592</v>
      </c>
      <c r="L34" s="26">
        <f t="shared" si="1"/>
        <v>39065.777777777781</v>
      </c>
      <c r="M34" s="26">
        <f t="shared" si="2"/>
        <v>119492</v>
      </c>
      <c r="N34" s="26">
        <f t="shared" si="3"/>
        <v>659</v>
      </c>
      <c r="O34" s="26">
        <f t="shared" si="4"/>
        <v>36335.081373172427</v>
      </c>
    </row>
    <row r="35" spans="1:15" ht="15">
      <c r="A35" s="29" t="s">
        <v>161</v>
      </c>
      <c r="B35" s="19">
        <v>8046</v>
      </c>
      <c r="C35" s="19">
        <v>23757</v>
      </c>
      <c r="D35" s="19">
        <v>33577</v>
      </c>
      <c r="E35" s="19">
        <v>113485</v>
      </c>
      <c r="F35" s="19">
        <v>65192</v>
      </c>
      <c r="G35" s="19">
        <v>22102</v>
      </c>
      <c r="H35" s="19">
        <v>3203</v>
      </c>
      <c r="I35" s="19">
        <f>148+858</f>
        <v>1006</v>
      </c>
      <c r="J35" s="19">
        <f>1775+49202</f>
        <v>50977</v>
      </c>
      <c r="K35" s="26">
        <f t="shared" si="0"/>
        <v>321345</v>
      </c>
      <c r="L35" s="26">
        <f t="shared" si="1"/>
        <v>35705</v>
      </c>
      <c r="M35" s="26">
        <f t="shared" si="2"/>
        <v>113485</v>
      </c>
      <c r="N35" s="26">
        <f t="shared" si="3"/>
        <v>1006</v>
      </c>
      <c r="O35" s="26">
        <f t="shared" si="4"/>
        <v>34173.074417018892</v>
      </c>
    </row>
    <row r="36" spans="1:15" ht="15">
      <c r="A36" s="30" t="s">
        <v>165</v>
      </c>
      <c r="B36" s="26">
        <f>SUM(B24:B35)</f>
        <v>125200</v>
      </c>
      <c r="C36" s="26">
        <f t="shared" ref="C36:J36" si="5">SUM(C24:C35)</f>
        <v>275190</v>
      </c>
      <c r="D36" s="26">
        <f t="shared" si="5"/>
        <v>539839</v>
      </c>
      <c r="E36" s="33">
        <f t="shared" si="5"/>
        <v>1317923</v>
      </c>
      <c r="F36" s="35">
        <f t="shared" si="5"/>
        <v>755975</v>
      </c>
      <c r="G36" s="26">
        <f t="shared" si="5"/>
        <v>246828</v>
      </c>
      <c r="H36" s="26">
        <f t="shared" si="5"/>
        <v>42444</v>
      </c>
      <c r="I36" s="26">
        <f t="shared" si="5"/>
        <v>8220</v>
      </c>
      <c r="J36" s="38">
        <f t="shared" si="5"/>
        <v>603256</v>
      </c>
      <c r="K36" s="27"/>
      <c r="L36" s="18"/>
      <c r="M36" s="18"/>
      <c r="N36" s="18"/>
      <c r="O36" s="18"/>
    </row>
    <row r="37" spans="1:15" ht="15">
      <c r="A37" s="30" t="s">
        <v>164</v>
      </c>
      <c r="B37" s="26">
        <f>AVERAGE(B24:B35)</f>
        <v>10433.333333333334</v>
      </c>
      <c r="C37" s="26">
        <f t="shared" ref="C37:J37" si="6">AVERAGE(C24:C35)</f>
        <v>22932.5</v>
      </c>
      <c r="D37" s="26">
        <f t="shared" si="6"/>
        <v>44986.583333333336</v>
      </c>
      <c r="E37" s="33">
        <f t="shared" si="6"/>
        <v>109826.91666666667</v>
      </c>
      <c r="F37" s="35">
        <f t="shared" si="6"/>
        <v>62997.916666666664</v>
      </c>
      <c r="G37" s="26">
        <f t="shared" si="6"/>
        <v>20569</v>
      </c>
      <c r="H37" s="26">
        <f t="shared" si="6"/>
        <v>3537</v>
      </c>
      <c r="I37" s="26">
        <f t="shared" si="6"/>
        <v>685</v>
      </c>
      <c r="J37" s="38">
        <f t="shared" si="6"/>
        <v>50271.333333333336</v>
      </c>
      <c r="K37" s="27"/>
      <c r="L37" s="18"/>
      <c r="M37" s="18"/>
      <c r="N37" s="18"/>
      <c r="O37" s="18"/>
    </row>
    <row r="38" spans="1:15" ht="15">
      <c r="A38" s="30" t="s">
        <v>166</v>
      </c>
      <c r="B38" s="26">
        <f>MAX(B24:B35)</f>
        <v>16705</v>
      </c>
      <c r="C38" s="26">
        <f t="shared" ref="C38:J38" si="7">MAX(C24:C35)</f>
        <v>29149</v>
      </c>
      <c r="D38" s="26">
        <f t="shared" si="7"/>
        <v>60221</v>
      </c>
      <c r="E38" s="26">
        <f t="shared" si="7"/>
        <v>131344</v>
      </c>
      <c r="F38" s="26">
        <f t="shared" si="7"/>
        <v>85146</v>
      </c>
      <c r="G38" s="26">
        <f t="shared" si="7"/>
        <v>25062</v>
      </c>
      <c r="H38" s="26">
        <f t="shared" si="7"/>
        <v>5276</v>
      </c>
      <c r="I38" s="26">
        <f t="shared" si="7"/>
        <v>1110</v>
      </c>
      <c r="J38" s="26">
        <f t="shared" si="7"/>
        <v>63428</v>
      </c>
      <c r="K38" s="27"/>
      <c r="L38" s="18"/>
      <c r="M38" s="18"/>
      <c r="N38" s="18"/>
      <c r="O38" s="18"/>
    </row>
    <row r="39" spans="1:15" ht="15">
      <c r="A39" s="30" t="s">
        <v>167</v>
      </c>
      <c r="B39" s="26">
        <f>MIN(B24:B35)</f>
        <v>3</v>
      </c>
      <c r="C39" s="26">
        <f t="shared" ref="C39:J39" si="8">MIN(C24:C35)</f>
        <v>4</v>
      </c>
      <c r="D39" s="26">
        <f t="shared" si="8"/>
        <v>7</v>
      </c>
      <c r="E39" s="26">
        <f t="shared" si="8"/>
        <v>17</v>
      </c>
      <c r="F39" s="26">
        <f t="shared" si="8"/>
        <v>20</v>
      </c>
      <c r="G39" s="26">
        <f t="shared" si="8"/>
        <v>7</v>
      </c>
      <c r="H39" s="26">
        <f t="shared" si="8"/>
        <v>12</v>
      </c>
      <c r="I39" s="26">
        <f t="shared" si="8"/>
        <v>7</v>
      </c>
      <c r="J39" s="26">
        <f t="shared" si="8"/>
        <v>10</v>
      </c>
      <c r="K39" s="27"/>
      <c r="L39" s="18"/>
      <c r="M39" s="18"/>
      <c r="N39" s="18"/>
      <c r="O39" s="18"/>
    </row>
    <row r="40" spans="1:15" ht="15">
      <c r="A40" s="30" t="s">
        <v>173</v>
      </c>
      <c r="B40" s="26">
        <f>_xlfn.STDEV.P(B24:B35)</f>
        <v>3716.7082284671683</v>
      </c>
      <c r="C40" s="26">
        <f t="shared" ref="C40:J40" si="9">_xlfn.STDEV.P(C24:C35)</f>
        <v>7279.779260618644</v>
      </c>
      <c r="D40" s="26">
        <f t="shared" si="9"/>
        <v>15170.754411357473</v>
      </c>
      <c r="E40" s="26">
        <f t="shared" si="9"/>
        <v>33528.611099224727</v>
      </c>
      <c r="F40" s="26">
        <f t="shared" si="9"/>
        <v>20082.696708270752</v>
      </c>
      <c r="G40" s="26">
        <f t="shared" si="9"/>
        <v>6523.4878707636144</v>
      </c>
      <c r="H40" s="26">
        <f t="shared" si="9"/>
        <v>1234.9396746400207</v>
      </c>
      <c r="I40" s="26">
        <f t="shared" si="9"/>
        <v>254.56793461340203</v>
      </c>
      <c r="J40" s="26">
        <f t="shared" si="9"/>
        <v>15568.045131686322</v>
      </c>
      <c r="K40" s="27"/>
      <c r="L40" s="18"/>
      <c r="M40" s="18"/>
      <c r="N40" s="18"/>
      <c r="O40" s="18"/>
    </row>
    <row r="42" spans="1:15" ht="15">
      <c r="B42" s="22" t="s">
        <v>44</v>
      </c>
      <c r="C42" s="22" t="s">
        <v>9</v>
      </c>
    </row>
    <row r="43" spans="1:15" ht="15">
      <c r="A43" s="22" t="s">
        <v>151</v>
      </c>
      <c r="B43" s="47">
        <v>131344</v>
      </c>
      <c r="C43" s="48">
        <v>70320</v>
      </c>
    </row>
    <row r="44" spans="1:15" ht="15">
      <c r="A44" s="22" t="s">
        <v>160</v>
      </c>
      <c r="B44" s="47">
        <v>17</v>
      </c>
      <c r="C44" s="48">
        <v>20</v>
      </c>
    </row>
    <row r="45" spans="1:15" ht="15">
      <c r="A45" s="22" t="s">
        <v>152</v>
      </c>
      <c r="B45" s="47">
        <v>117679</v>
      </c>
      <c r="C45" s="48">
        <v>72758</v>
      </c>
    </row>
    <row r="46" spans="1:15" ht="15">
      <c r="A46" s="22" t="s">
        <v>153</v>
      </c>
      <c r="B46" s="47">
        <v>118578</v>
      </c>
      <c r="C46" s="48">
        <v>60915</v>
      </c>
    </row>
    <row r="47" spans="1:15" ht="15">
      <c r="A47" s="22" t="s">
        <v>38</v>
      </c>
      <c r="B47" s="47">
        <v>122168</v>
      </c>
      <c r="C47" s="48">
        <v>62102</v>
      </c>
    </row>
    <row r="48" spans="1:15" ht="15">
      <c r="A48" s="22" t="s">
        <v>154</v>
      </c>
      <c r="B48" s="47">
        <v>114437</v>
      </c>
      <c r="C48" s="48">
        <v>61959</v>
      </c>
    </row>
    <row r="49" spans="1:3" ht="15">
      <c r="A49" s="22" t="s">
        <v>155</v>
      </c>
      <c r="B49" s="47">
        <v>115914</v>
      </c>
      <c r="C49" s="48">
        <v>63133</v>
      </c>
    </row>
    <row r="50" spans="1:3" ht="15">
      <c r="A50" s="22" t="s">
        <v>156</v>
      </c>
      <c r="B50" s="47">
        <v>119960</v>
      </c>
      <c r="C50" s="48">
        <v>70237</v>
      </c>
    </row>
    <row r="51" spans="1:3" ht="15">
      <c r="A51" s="22" t="s">
        <v>157</v>
      </c>
      <c r="B51" s="47">
        <v>115602</v>
      </c>
      <c r="C51" s="48">
        <v>73697</v>
      </c>
    </row>
    <row r="52" spans="1:3" ht="15">
      <c r="A52" s="22" t="s">
        <v>158</v>
      </c>
      <c r="B52" s="47">
        <v>129247</v>
      </c>
      <c r="C52" s="48">
        <v>85146</v>
      </c>
    </row>
    <row r="53" spans="1:3" ht="15">
      <c r="A53" s="22" t="s">
        <v>159</v>
      </c>
      <c r="B53" s="47">
        <v>119492</v>
      </c>
      <c r="C53" s="48">
        <v>70496</v>
      </c>
    </row>
    <row r="54" spans="1:3" ht="15">
      <c r="A54" s="22" t="s">
        <v>161</v>
      </c>
      <c r="B54" s="47">
        <v>113485</v>
      </c>
      <c r="C54" s="48">
        <v>65192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
  <sheetViews>
    <sheetView topLeftCell="A13" workbookViewId="0">
      <selection activeCell="J21" sqref="J21"/>
    </sheetView>
  </sheetViews>
  <sheetFormatPr defaultRowHeight="14.25"/>
  <cols>
    <col min="1" max="1" width="14.5" customWidth="1"/>
    <col min="2" max="2" width="13.75" customWidth="1"/>
    <col min="3" max="3" width="15.625" customWidth="1"/>
    <col min="4" max="4" width="12.25" customWidth="1"/>
    <col min="5" max="5" width="10.75" customWidth="1"/>
    <col min="6" max="6" width="10.5" customWidth="1"/>
    <col min="7" max="7" width="11.125" customWidth="1"/>
    <col min="8" max="8" width="10.375" customWidth="1"/>
    <col min="9" max="9" width="13" customWidth="1"/>
    <col min="10" max="10" width="16.375" customWidth="1"/>
    <col min="11" max="11" width="14.5" customWidth="1"/>
    <col min="12" max="12" width="16.25" customWidth="1"/>
    <col min="13" max="13" width="16" customWidth="1"/>
    <col min="14" max="28" width="3.875" bestFit="1" customWidth="1"/>
    <col min="29" max="63" width="4.875" bestFit="1" customWidth="1"/>
    <col min="64" max="79" width="5.875" bestFit="1" customWidth="1"/>
    <col min="80" max="80" width="11.375" bestFit="1" customWidth="1"/>
  </cols>
  <sheetData>
    <row r="3" spans="1:13">
      <c r="A3" s="15" t="s">
        <v>137</v>
      </c>
      <c r="B3" s="5" t="s">
        <v>139</v>
      </c>
      <c r="C3" s="5" t="s">
        <v>140</v>
      </c>
      <c r="D3" s="5" t="s">
        <v>141</v>
      </c>
      <c r="E3" s="5" t="s">
        <v>142</v>
      </c>
      <c r="F3" s="5" t="s">
        <v>143</v>
      </c>
      <c r="G3" s="5" t="s">
        <v>144</v>
      </c>
      <c r="H3" s="5" t="s">
        <v>145</v>
      </c>
      <c r="I3" s="5" t="s">
        <v>146</v>
      </c>
      <c r="J3" s="5" t="s">
        <v>147</v>
      </c>
      <c r="K3" s="5" t="s">
        <v>148</v>
      </c>
      <c r="L3" s="5" t="s">
        <v>149</v>
      </c>
      <c r="M3" s="5" t="s">
        <v>150</v>
      </c>
    </row>
    <row r="4" spans="1:13">
      <c r="A4" s="5" t="s">
        <v>23</v>
      </c>
      <c r="B4" s="16">
        <v>396</v>
      </c>
      <c r="C4" s="16">
        <v>3</v>
      </c>
      <c r="D4" s="16">
        <v>425</v>
      </c>
      <c r="E4" s="16">
        <v>377</v>
      </c>
      <c r="F4" s="16">
        <v>344</v>
      </c>
      <c r="G4" s="16">
        <v>281</v>
      </c>
      <c r="H4" s="16">
        <v>276</v>
      </c>
      <c r="I4" s="16">
        <v>340</v>
      </c>
      <c r="J4" s="16">
        <v>365</v>
      </c>
      <c r="K4" s="16">
        <v>424</v>
      </c>
      <c r="L4" s="16">
        <v>361</v>
      </c>
      <c r="M4" s="16">
        <v>286</v>
      </c>
    </row>
    <row r="5" spans="1:13">
      <c r="A5" s="5" t="s">
        <v>138</v>
      </c>
      <c r="B5" s="16">
        <v>396</v>
      </c>
      <c r="C5" s="16">
        <v>3</v>
      </c>
      <c r="D5" s="16">
        <v>425</v>
      </c>
      <c r="E5" s="16">
        <v>377</v>
      </c>
      <c r="F5" s="16">
        <v>344</v>
      </c>
      <c r="G5" s="16">
        <v>281</v>
      </c>
      <c r="H5" s="16">
        <v>276</v>
      </c>
      <c r="I5" s="16">
        <v>340</v>
      </c>
      <c r="J5" s="16">
        <v>365</v>
      </c>
      <c r="K5" s="16">
        <v>424</v>
      </c>
      <c r="L5" s="16">
        <v>361</v>
      </c>
      <c r="M5" s="16">
        <v>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
  <sheetViews>
    <sheetView topLeftCell="A10" workbookViewId="0">
      <selection activeCell="J18" sqref="J18"/>
    </sheetView>
  </sheetViews>
  <sheetFormatPr defaultRowHeight="14.25"/>
  <cols>
    <col min="1" max="1" width="14.5" bestFit="1" customWidth="1"/>
    <col min="2" max="2" width="13.75" bestFit="1" customWidth="1"/>
    <col min="3" max="3" width="15.625" bestFit="1" customWidth="1"/>
    <col min="4" max="4" width="12.25" bestFit="1" customWidth="1"/>
    <col min="5" max="5" width="10.75" bestFit="1" customWidth="1"/>
    <col min="6" max="6" width="10.5" bestFit="1" customWidth="1"/>
    <col min="7" max="7" width="11.125" bestFit="1" customWidth="1"/>
    <col min="8" max="8" width="10.375" bestFit="1" customWidth="1"/>
    <col min="9" max="9" width="13" bestFit="1" customWidth="1"/>
    <col min="10" max="10" width="16.375" bestFit="1" customWidth="1"/>
    <col min="11" max="11" width="14.5" bestFit="1" customWidth="1"/>
    <col min="12" max="12" width="16.25" bestFit="1" customWidth="1"/>
    <col min="13" max="13" width="16" customWidth="1"/>
    <col min="14" max="28" width="3.875" bestFit="1" customWidth="1"/>
    <col min="29" max="63" width="4.875" bestFit="1" customWidth="1"/>
    <col min="64" max="79" width="5.875" bestFit="1" customWidth="1"/>
    <col min="80" max="80" width="11.375" bestFit="1" customWidth="1"/>
  </cols>
  <sheetData>
    <row r="3" spans="1:13">
      <c r="A3" s="15" t="s">
        <v>137</v>
      </c>
      <c r="B3" s="5" t="s">
        <v>139</v>
      </c>
      <c r="C3" s="5" t="s">
        <v>140</v>
      </c>
      <c r="D3" s="5" t="s">
        <v>141</v>
      </c>
      <c r="E3" s="5" t="s">
        <v>142</v>
      </c>
      <c r="F3" s="5" t="s">
        <v>143</v>
      </c>
      <c r="G3" s="5" t="s">
        <v>144</v>
      </c>
      <c r="H3" s="5" t="s">
        <v>145</v>
      </c>
      <c r="I3" s="5" t="s">
        <v>146</v>
      </c>
      <c r="J3" s="5" t="s">
        <v>147</v>
      </c>
      <c r="K3" s="5" t="s">
        <v>148</v>
      </c>
      <c r="L3" s="5" t="s">
        <v>149</v>
      </c>
      <c r="M3" s="5" t="s">
        <v>150</v>
      </c>
    </row>
    <row r="4" spans="1:13">
      <c r="A4" s="5" t="s">
        <v>80</v>
      </c>
      <c r="B4" s="16">
        <v>966</v>
      </c>
      <c r="C4" s="16">
        <v>1</v>
      </c>
      <c r="D4" s="16">
        <v>1274</v>
      </c>
      <c r="E4" s="16">
        <v>1019</v>
      </c>
      <c r="F4" s="16">
        <v>991</v>
      </c>
      <c r="G4" s="16">
        <v>938</v>
      </c>
      <c r="H4" s="16">
        <v>929</v>
      </c>
      <c r="I4" s="16">
        <v>937</v>
      </c>
      <c r="J4" s="16">
        <v>760</v>
      </c>
      <c r="K4" s="16">
        <v>767</v>
      </c>
      <c r="L4" s="16">
        <v>548</v>
      </c>
      <c r="M4" s="16">
        <v>700</v>
      </c>
    </row>
    <row r="5" spans="1:13">
      <c r="A5" s="5" t="s">
        <v>138</v>
      </c>
      <c r="B5" s="16">
        <v>966</v>
      </c>
      <c r="C5" s="16">
        <v>1</v>
      </c>
      <c r="D5" s="16">
        <v>1274</v>
      </c>
      <c r="E5" s="16">
        <v>1019</v>
      </c>
      <c r="F5" s="16">
        <v>991</v>
      </c>
      <c r="G5" s="16">
        <v>938</v>
      </c>
      <c r="H5" s="16">
        <v>929</v>
      </c>
      <c r="I5" s="16">
        <v>937</v>
      </c>
      <c r="J5" s="16">
        <v>760</v>
      </c>
      <c r="K5" s="16">
        <v>767</v>
      </c>
      <c r="L5" s="16">
        <v>548</v>
      </c>
      <c r="M5" s="16">
        <v>700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Summary</vt:lpstr>
      <vt:lpstr>Raw Data</vt:lpstr>
      <vt:lpstr>Sorted Data Set</vt:lpstr>
      <vt:lpstr>Car Manufacturers(Sales Volume)</vt:lpstr>
      <vt:lpstr>Dashboard Models (Car Models)</vt:lpstr>
      <vt:lpstr>Car Body Type(Sales Volume)</vt:lpstr>
      <vt:lpstr>Car Segment(Sales Volume)</vt:lpstr>
      <vt:lpstr>Made vs Sales</vt:lpstr>
      <vt:lpstr>Model vs Sales </vt:lpstr>
      <vt:lpstr>Segment vs Sales </vt:lpstr>
      <vt:lpstr>Bodytype vs Sales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Chakraborty</dc:creator>
  <cp:lastModifiedBy>HP 03306897941</cp:lastModifiedBy>
  <cp:lastPrinted>2025-01-30T16:32:34Z</cp:lastPrinted>
  <dcterms:created xsi:type="dcterms:W3CDTF">2025-01-12T19:49:18Z</dcterms:created>
  <dcterms:modified xsi:type="dcterms:W3CDTF">2025-01-30T17:38:37Z</dcterms:modified>
</cp:coreProperties>
</file>