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탈탈\Desktop\coding\naver_realty_1\"/>
    </mc:Choice>
  </mc:AlternateContent>
  <xr:revisionPtr revIDLastSave="0" documentId="8_{15F17581-8A9B-431F-B16F-ED6C8DA1F5AD}" xr6:coauthVersionLast="47" xr6:coauthVersionMax="47" xr10:uidLastSave="{00000000-0000-0000-0000-000000000000}"/>
  <bookViews>
    <workbookView xWindow="40905" yWindow="-1680" windowWidth="18900" windowHeight="1105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2" i="1" l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<sst xmlns="http://schemas.openxmlformats.org/spreadsheetml/2006/main" count="2534" uniqueCount="1214">
  <si>
    <t>주소</t>
  </si>
  <si>
    <t>광고확인일</t>
  </si>
  <si>
    <t>거래방식</t>
  </si>
  <si>
    <t>가격</t>
  </si>
  <si>
    <t>특징</t>
  </si>
  <si>
    <t>중개사</t>
  </si>
  <si>
    <t>url</t>
  </si>
  <si>
    <t>address</t>
  </si>
  <si>
    <t>update</t>
  </si>
  <si>
    <t>type</t>
  </si>
  <si>
    <t>price</t>
  </si>
  <si>
    <t>spec</t>
  </si>
  <si>
    <t>agent</t>
  </si>
  <si>
    <t>서울시 광진구 구의동 73-14</t>
  </si>
  <si>
    <t>21.12.07.</t>
  </si>
  <si>
    <t>전세</t>
  </si>
  <si>
    <t>2억 3,000</t>
  </si>
  <si>
    <t>66/53m², 중/3층, 남동향</t>
  </si>
  <si>
    <t>모아공인</t>
  </si>
  <si>
    <t>서울시 광진구 구의동</t>
  </si>
  <si>
    <t>21.12.06.</t>
  </si>
  <si>
    <t>매매</t>
  </si>
  <si>
    <t>11억 5,000</t>
  </si>
  <si>
    <t>119/142m², 1/0층, 남동향</t>
  </si>
  <si>
    <t>신동아공인중개사사무소</t>
  </si>
  <si>
    <t>서울시 광진구 구의동 60-57</t>
  </si>
  <si>
    <t>21.12.21.</t>
  </si>
  <si>
    <t>3억 8,000</t>
  </si>
  <si>
    <t>56/56m², 중/5층, 남동향</t>
  </si>
  <si>
    <t>한국공인중개사사무소</t>
  </si>
  <si>
    <t>서울시 광진구 구의동 257-3</t>
  </si>
  <si>
    <t>3억 1,500</t>
  </si>
  <si>
    <t>43/29m², 3/5층, 남향</t>
  </si>
  <si>
    <t>보경공인중개사사무소</t>
  </si>
  <si>
    <t>서울시 광진구 구의동 23-35</t>
  </si>
  <si>
    <t>21.12.24.</t>
  </si>
  <si>
    <t>2억 8,000</t>
  </si>
  <si>
    <t>85/75m², 중/4층, 남동향</t>
  </si>
  <si>
    <t>월드공인중개사무소</t>
  </si>
  <si>
    <t>서울시 광진구 구의동 24-9</t>
  </si>
  <si>
    <t>21.12.22.</t>
  </si>
  <si>
    <t>2억 5,000</t>
  </si>
  <si>
    <t>40/36m², 고/4층, 남서향</t>
  </si>
  <si>
    <t>신주영공인중개사사무소</t>
  </si>
  <si>
    <t>서울시 광진구 구의동 70-32</t>
  </si>
  <si>
    <t>3억 9,700</t>
  </si>
  <si>
    <t>49/24m², 중/7층, 남서향</t>
  </si>
  <si>
    <t>케이비 공인중개사사무소</t>
  </si>
  <si>
    <t>서울시 광진구 구의동 224-35</t>
  </si>
  <si>
    <t>21.12.20.</t>
  </si>
  <si>
    <t>3억 3,000</t>
  </si>
  <si>
    <t>36/28m², 2/5층, 남서향</t>
  </si>
  <si>
    <t>엠공인중개사사무소</t>
  </si>
  <si>
    <t>서울시 광진구 구의동 201-11</t>
  </si>
  <si>
    <t>21.12.15.</t>
  </si>
  <si>
    <t>1억 5,000</t>
  </si>
  <si>
    <t>23/19m², 3/5층, 남동향</t>
  </si>
  <si>
    <t>해오름공인중개사</t>
  </si>
  <si>
    <t>서울시 광진구 구의동 239-118</t>
  </si>
  <si>
    <t>21.12.27.</t>
  </si>
  <si>
    <t>2억 2,050</t>
  </si>
  <si>
    <t>31/23m², 2/5층, 남서향</t>
  </si>
  <si>
    <t>학사부동산</t>
  </si>
  <si>
    <t>서울시 광진구 구의동 70-4</t>
  </si>
  <si>
    <t>22.01.04.</t>
  </si>
  <si>
    <t>월세</t>
  </si>
  <si>
    <t>5,000/100</t>
  </si>
  <si>
    <t>77/77m², 2/3층, 남서향</t>
  </si>
  <si>
    <t>코끼리부동산공인중개사사무소</t>
  </si>
  <si>
    <t>서울시 광진구 구의동 235-28</t>
  </si>
  <si>
    <t>21.12.09.</t>
  </si>
  <si>
    <t>4억</t>
  </si>
  <si>
    <t>70/53m², 중/6층, 남동향</t>
  </si>
  <si>
    <t>OK부동산공인중개사무소</t>
  </si>
  <si>
    <t>서울시 광진구 구의동 249-6</t>
  </si>
  <si>
    <t>4억 3,000</t>
  </si>
  <si>
    <t>67/56m², 중/5층, 남향</t>
  </si>
  <si>
    <t>서울시 광진구 구의동 35-22</t>
  </si>
  <si>
    <t>3억 500</t>
  </si>
  <si>
    <t>49/23m², 중/5층, 서향</t>
  </si>
  <si>
    <t>서울시 광진구 구의동 225-51</t>
  </si>
  <si>
    <t>22.01.03.</t>
  </si>
  <si>
    <t>64/48m², 2/5층, 남향</t>
  </si>
  <si>
    <t>열린공인 중개사사무소</t>
  </si>
  <si>
    <t>서울시 광진구 구의동 251-167</t>
  </si>
  <si>
    <t>3억 6,000</t>
  </si>
  <si>
    <t>66/47m², 3/8층, 남향</t>
  </si>
  <si>
    <t>주식회사부동산중개법인수호</t>
  </si>
  <si>
    <t>서울시 광진구 구의동 207-41</t>
  </si>
  <si>
    <t>48/48m², 2/4층, 남동향</t>
  </si>
  <si>
    <t>행복부동산공인중개사사무소</t>
  </si>
  <si>
    <t>서울시 광진구 구의동 555-2</t>
  </si>
  <si>
    <t>500/35</t>
  </si>
  <si>
    <t>40/35m², B1/4층, 동향</t>
  </si>
  <si>
    <t>늘봄공인중개사사무소</t>
  </si>
  <si>
    <t>서울시 광진구 구의동 235-16</t>
  </si>
  <si>
    <t>4억 9,500</t>
  </si>
  <si>
    <t>64/49m², 2/6층, 남동향</t>
  </si>
  <si>
    <t>대성부동산공인중개사사무소</t>
  </si>
  <si>
    <t>서울시 광진구 구의동 232-70</t>
  </si>
  <si>
    <t>21.12.29.</t>
  </si>
  <si>
    <t>5억 8,500</t>
  </si>
  <si>
    <t>74/54m², 중/5층, 남향</t>
  </si>
  <si>
    <t>이맹례공인중개사사무소</t>
  </si>
  <si>
    <t>서울시 광진구 구의동 240-29</t>
  </si>
  <si>
    <t>32억</t>
  </si>
  <si>
    <t>39/29m², 5/5층, 남향</t>
  </si>
  <si>
    <t>명문공인중개사사무소</t>
  </si>
  <si>
    <t>서울시 광진구 구의동 237-49</t>
  </si>
  <si>
    <t>1,000/65</t>
  </si>
  <si>
    <t>29/28m², 중/5층, 서향</t>
  </si>
  <si>
    <t>아리랑공인중개사무소</t>
  </si>
  <si>
    <t>서울시 광진구 구의동 72-34</t>
  </si>
  <si>
    <t>21.12.16.</t>
  </si>
  <si>
    <t>49/44m², 2/4층, 동향</t>
  </si>
  <si>
    <t>서울시 광진구 구의동 32-29</t>
  </si>
  <si>
    <t>2,500/25</t>
  </si>
  <si>
    <t>29/26m², 1/2층, 남서향</t>
  </si>
  <si>
    <t>미래공인중개사사무소</t>
  </si>
  <si>
    <t>서울시 광진구 구의동 31-1</t>
  </si>
  <si>
    <t>3억 9,500</t>
  </si>
  <si>
    <t>61/44m², 5/6층, 북서향</t>
  </si>
  <si>
    <t>서울시 광진구 구의동 649-3</t>
  </si>
  <si>
    <t>4억 9,000</t>
  </si>
  <si>
    <t>73/73m², 중/4층, 동향</t>
  </si>
  <si>
    <t>하나공인중개사무소</t>
  </si>
  <si>
    <t>서울시 광진구 구의동 205-4</t>
  </si>
  <si>
    <t>14억</t>
  </si>
  <si>
    <t>226/162m², 고/4층, 남향</t>
  </si>
  <si>
    <t>스마트공인중개사사무소</t>
  </si>
  <si>
    <t>서울시 광진구 구의동 251-177</t>
  </si>
  <si>
    <t>1억 3,900</t>
  </si>
  <si>
    <t>26/14m², 고/10층, 남동향</t>
  </si>
  <si>
    <t>힐&amp;힐공인중개사사무소</t>
  </si>
  <si>
    <t>서울시 광진구 구의동 61-13</t>
  </si>
  <si>
    <t>21.12.30.</t>
  </si>
  <si>
    <t>49/39m², 4/5층, 남서향</t>
  </si>
  <si>
    <t>명공인중개사사무소</t>
  </si>
  <si>
    <t>서울시 광진구 구의동 50-22</t>
  </si>
  <si>
    <t>5,000/80</t>
  </si>
  <si>
    <t>48/45m², 3/4층, 남동향</t>
  </si>
  <si>
    <t>탑공인중개사사무소(아차산역 1번출구앞)</t>
  </si>
  <si>
    <t>서울시 광진구 구의동 57-1</t>
  </si>
  <si>
    <t>3억 4,000</t>
  </si>
  <si>
    <t>78/62m², 4/4층, 남향</t>
  </si>
  <si>
    <t>서울시 광진구 구의동 251-127</t>
  </si>
  <si>
    <t>1,000/50</t>
  </si>
  <si>
    <t>34/29m², 2/4층, 남향</t>
  </si>
  <si>
    <t>대신공인중개사사무소</t>
  </si>
  <si>
    <t>서울시 광진구 구의동 25-1</t>
  </si>
  <si>
    <t>1,500/50</t>
  </si>
  <si>
    <t>41/41m², 1/4층, 남동향</t>
  </si>
  <si>
    <t>세경공인중개사사무소</t>
  </si>
  <si>
    <t>서울시 광진구 구의동 35-43</t>
  </si>
  <si>
    <t>55/49m², 3/4층, 동향</t>
  </si>
  <si>
    <t>우리공인중개사사무소</t>
  </si>
  <si>
    <t>서울시 광진구 구의동 226-63</t>
  </si>
  <si>
    <t>41억 5,000</t>
  </si>
  <si>
    <t>246/462m², 5/B1층, 남향</t>
  </si>
  <si>
    <t>진짜공인중개사사무소</t>
  </si>
  <si>
    <t>서울시 광진구 구의동 78-18</t>
  </si>
  <si>
    <t>7,000/60</t>
  </si>
  <si>
    <t>66/66m², B1/3층, 남서향</t>
  </si>
  <si>
    <t>서울시 광진구 구의동 229-43</t>
  </si>
  <si>
    <t>5억 5,000</t>
  </si>
  <si>
    <t>62/49m², 5/9층, 북서향</t>
  </si>
  <si>
    <t>황금부동산공인중개사사무소</t>
  </si>
  <si>
    <t>서울시 광진구 구의동 240-24</t>
  </si>
  <si>
    <t>21.12.28.</t>
  </si>
  <si>
    <t>2,000/65</t>
  </si>
  <si>
    <t>38/37m², 저/3층, 동향</t>
  </si>
  <si>
    <t>서울시 광진구 구의동 251-17</t>
  </si>
  <si>
    <t>6억 5,000</t>
  </si>
  <si>
    <t>82/77m², 1/3층, 동향</t>
  </si>
  <si>
    <t>연세공인중개사사무소</t>
  </si>
  <si>
    <t>서울시 광진구 구의동 241-16</t>
  </si>
  <si>
    <t>5,000/25</t>
  </si>
  <si>
    <t>19/18m², 2/5층, 북동향</t>
  </si>
  <si>
    <t>조은공인중개사사무소</t>
  </si>
  <si>
    <t>서울시 광진구 구의동 66-78</t>
  </si>
  <si>
    <t>21.12.18.</t>
  </si>
  <si>
    <t>3억</t>
  </si>
  <si>
    <t>56/45m², 2/5층, 남향</t>
  </si>
  <si>
    <t>서울시 광진구 구의동 72-9</t>
  </si>
  <si>
    <t>21.12.11.</t>
  </si>
  <si>
    <t>2억 7,000</t>
  </si>
  <si>
    <t>43/33m², 5/5층, 남동향</t>
  </si>
  <si>
    <t>군자역무지개공인중개사사무소</t>
  </si>
  <si>
    <t>서울시 광진구 구의동 633-5</t>
  </si>
  <si>
    <t>36/29m², 3/6층, 북서향</t>
  </si>
  <si>
    <t>신세계공인중개사사무소</t>
  </si>
  <si>
    <t>서울시 광진구 구의동 23-32</t>
  </si>
  <si>
    <t>35/25m², 4/5층, 남향</t>
  </si>
  <si>
    <t>파워공인중개사사무소</t>
  </si>
  <si>
    <t>서울시 광진구 구의동 43-4</t>
  </si>
  <si>
    <t>4억 7,500</t>
  </si>
  <si>
    <t>68/48m², 중/4층, 서향</t>
  </si>
  <si>
    <t>정다운공인중개사사무소</t>
  </si>
  <si>
    <t>서울시 광진구 구의동 221-68</t>
  </si>
  <si>
    <t>27억</t>
  </si>
  <si>
    <t>170/341m², 5/0층, 남향</t>
  </si>
  <si>
    <t>서울시 광진구 구의동 232-71</t>
  </si>
  <si>
    <t>5억 8,000</t>
  </si>
  <si>
    <t>101/54m², 중/5층, 남향</t>
  </si>
  <si>
    <t>정도공인중개사사무소</t>
  </si>
  <si>
    <t>서울시 광진구 구의동 208-43</t>
  </si>
  <si>
    <t>21.12.17.</t>
  </si>
  <si>
    <t>28억</t>
  </si>
  <si>
    <t>395/310m², 5/5층, 서향</t>
  </si>
  <si>
    <t>새날공인중개사사무소</t>
  </si>
  <si>
    <t>서울시 광진구 구의동 230-15</t>
  </si>
  <si>
    <t>1,000/40</t>
  </si>
  <si>
    <t>97/20m², 1/3층, 남향</t>
  </si>
  <si>
    <t>선(02-444-7077)공인중개사사무소</t>
  </si>
  <si>
    <t>서울시 광진구 구의동 241-81</t>
  </si>
  <si>
    <t>90/67m², 4/4층, 북향</t>
  </si>
  <si>
    <t>서울시 광진구 구의동 242-4</t>
  </si>
  <si>
    <t>47/47m², 2/5층, 남서향</t>
  </si>
  <si>
    <t>명진공인중개사</t>
  </si>
  <si>
    <t>서울시 광진구 구의동 232-75</t>
  </si>
  <si>
    <t>33/21m², 3/6층, 남향</t>
  </si>
  <si>
    <t>서울시 광진구 구의동 254-63</t>
  </si>
  <si>
    <t>1억/30</t>
  </si>
  <si>
    <t>98/49m², 1/3층, 서향</t>
  </si>
  <si>
    <t>온누리 공인중개사</t>
  </si>
  <si>
    <t>서울시 광진구 구의동 645-2</t>
  </si>
  <si>
    <t>58/52m², 고/4층, 남향</t>
  </si>
  <si>
    <t>재테크공인중개사 사무소</t>
  </si>
  <si>
    <t>서울시 광진구 구의동 252-49</t>
  </si>
  <si>
    <t>55/46m², 3/3층, 서향</t>
  </si>
  <si>
    <t>서울시 광진구 구의동 29-11</t>
  </si>
  <si>
    <t>5억 2,000</t>
  </si>
  <si>
    <t>73/73m², 중/4층, 남동향</t>
  </si>
  <si>
    <t>드림공인중개사사무소</t>
  </si>
  <si>
    <t>서울시 광진구 구의동 68-28</t>
  </si>
  <si>
    <t>21.12.08.</t>
  </si>
  <si>
    <t>7억 2,000</t>
  </si>
  <si>
    <t>85/85m², 8/8층, 서향</t>
  </si>
  <si>
    <t>골드부동산공인중개사사무소</t>
  </si>
  <si>
    <t>서울시 광진구 구의동 596-13</t>
  </si>
  <si>
    <t>3억 5,000</t>
  </si>
  <si>
    <t>33/27m², 5/6층, 남향</t>
  </si>
  <si>
    <t>삼대부동산중개법인주식회사</t>
  </si>
  <si>
    <t>서울시 광진구 구의동 31-21</t>
  </si>
  <si>
    <t>2억 2,500</t>
  </si>
  <si>
    <t>50/49m², 3/4층, 동향</t>
  </si>
  <si>
    <t>서울시 광진구 구의동 596-3</t>
  </si>
  <si>
    <t>48/28m², 고/5층, 남동향</t>
  </si>
  <si>
    <t>서울공인중개사사무소</t>
  </si>
  <si>
    <t>서울시 광진구 구의동 634-11</t>
  </si>
  <si>
    <t>33억</t>
  </si>
  <si>
    <t>528/383m², 고/5층, 남향</t>
  </si>
  <si>
    <t>서울시 광진구 구의동 257-96</t>
  </si>
  <si>
    <t>29억</t>
  </si>
  <si>
    <t>181/348m², 5/0층, 남향</t>
  </si>
  <si>
    <t>서울시 광진구 구의동 242-83</t>
  </si>
  <si>
    <t>5억 4,000</t>
  </si>
  <si>
    <t>84/72m², 중/5층, 동향</t>
  </si>
  <si>
    <t>우정공인중개사사무소</t>
  </si>
  <si>
    <t>서울시 광진구 구의동 47-23</t>
  </si>
  <si>
    <t>90/61m², 고/5층, 남서향</t>
  </si>
  <si>
    <t>중앙공인중개사사무소</t>
  </si>
  <si>
    <t>서울시 광진구 구의동 222-34</t>
  </si>
  <si>
    <t>45/42m², 2/3층, 남향</t>
  </si>
  <si>
    <t>뉴베스트공인중개사사무소</t>
  </si>
  <si>
    <t>서울시 광진구 구의동 226-21</t>
  </si>
  <si>
    <t>24/17m², 5/6층, 동향</t>
  </si>
  <si>
    <t>맨투맨공인중개사사무소</t>
  </si>
  <si>
    <t>서울시 광진구 구의동 210-62</t>
  </si>
  <si>
    <t>37/35m², 2/5층, 북동향</t>
  </si>
  <si>
    <t>서울시 광진구 구의동 64-44</t>
  </si>
  <si>
    <t>21.12.31.</t>
  </si>
  <si>
    <t>1억 5,000/62</t>
  </si>
  <si>
    <t>58/53m², 3/5층, 남서향</t>
  </si>
  <si>
    <t>부동산중개법인유한회사토지사랑</t>
  </si>
  <si>
    <t>서울시 광진구 구의동 593-1</t>
  </si>
  <si>
    <t>26/26m², 3/3층, 동향</t>
  </si>
  <si>
    <t>월드부동산공인중개사사무소</t>
  </si>
  <si>
    <t>서울시 광진구 구의동 246-74</t>
  </si>
  <si>
    <t>48/46m², 4/4층, 북향</t>
  </si>
  <si>
    <t>삼성공인중개사사무소</t>
  </si>
  <si>
    <t>서울시 광진구 구의동 232-74</t>
  </si>
  <si>
    <t>24억 5,000</t>
  </si>
  <si>
    <t>196/388m², 5/0층, 남향</t>
  </si>
  <si>
    <t>서울시 광진구 구의동 218-22</t>
  </si>
  <si>
    <t>78/75m², 2/2층, 남동향</t>
  </si>
  <si>
    <t>서울시 광진구 구의동 249-34</t>
  </si>
  <si>
    <t>65/58m², 2/4층, 동향</t>
  </si>
  <si>
    <t>금수공인중개사사무소</t>
  </si>
  <si>
    <t>서울시 광진구 구의동 253-43</t>
  </si>
  <si>
    <t>2억</t>
  </si>
  <si>
    <t>46/36m², 4/4층, 북서향</t>
  </si>
  <si>
    <t>크레신타워공인중개사사무소</t>
  </si>
  <si>
    <t>서울시 광진구 구의동 228-7</t>
  </si>
  <si>
    <t>21.12.13.</t>
  </si>
  <si>
    <t>45/41m², 4/5층, 남향</t>
  </si>
  <si>
    <t>서울시 광진구 구의동 45-5</t>
  </si>
  <si>
    <t>21.12.10.</t>
  </si>
  <si>
    <t>4억 5,000</t>
  </si>
  <si>
    <t>85/50m², 2/4층, 동향</t>
  </si>
  <si>
    <t>대복공인중개사사무소</t>
  </si>
  <si>
    <t>서울시 광진구 구의동 559-4</t>
  </si>
  <si>
    <t>2억 4,000</t>
  </si>
  <si>
    <t>54/48m², 고/5층, 북동향</t>
  </si>
  <si>
    <t>효공인중개사사무소</t>
  </si>
  <si>
    <t>서울시 광진구 구의동 220-20</t>
  </si>
  <si>
    <t>335/335m², 3/5층, 남향</t>
  </si>
  <si>
    <t>SK뷰공인중개사사무소</t>
  </si>
  <si>
    <t>서울시 광진구 구의동 217-22</t>
  </si>
  <si>
    <t>20억</t>
  </si>
  <si>
    <t>186/279m², 4/0층, 동향</t>
  </si>
  <si>
    <t>스마일공인중개사사무소</t>
  </si>
  <si>
    <t>서울시 광진구 구의동 23-9</t>
  </si>
  <si>
    <t>82/74m², 중/4층, 북동향</t>
  </si>
  <si>
    <t>어울림공인중개사사무소</t>
  </si>
  <si>
    <t>서울시 광진구 구의동 224-59</t>
  </si>
  <si>
    <t>1억 3,000</t>
  </si>
  <si>
    <t>36/30m², 1/4층, 북향</t>
  </si>
  <si>
    <t>제일공인중개사사무소</t>
  </si>
  <si>
    <t>서울시 광진구 구의동 650-12</t>
  </si>
  <si>
    <t>2억 1,000</t>
  </si>
  <si>
    <t>36/29m², 2/5층, 동향</t>
  </si>
  <si>
    <t>서울시 광진구 구의동 50-3</t>
  </si>
  <si>
    <t>2,000/95</t>
  </si>
  <si>
    <t>59/55m², 4/4층, 남서향</t>
  </si>
  <si>
    <t>서울시 광진구 구의동 52-4</t>
  </si>
  <si>
    <t>4억 6,000</t>
  </si>
  <si>
    <t>64/54m², 중/5층, 남서향</t>
  </si>
  <si>
    <t>서울시 광진구 구의동 51-3</t>
  </si>
  <si>
    <t>50/42m², B1/4층, 서향</t>
  </si>
  <si>
    <t>행운공인중개사사무소</t>
  </si>
  <si>
    <t>서울시 광진구 구의동 231-59</t>
  </si>
  <si>
    <t>19억 5,000</t>
  </si>
  <si>
    <t>252/77m², 5/5층, 남향</t>
  </si>
  <si>
    <t>서울시 광진구 구의동 29-4</t>
  </si>
  <si>
    <t>75/60m², 3/5층, 남동향</t>
  </si>
  <si>
    <t>서울시 광진구 구의동 251-168</t>
  </si>
  <si>
    <t>3,000/120</t>
  </si>
  <si>
    <t>62/43m², 3/8층, 남서향</t>
  </si>
  <si>
    <t>서울시 광진구 구의동 48-12</t>
  </si>
  <si>
    <t>1,000/60</t>
  </si>
  <si>
    <t>48/48m², 2/3층, 남서향</t>
  </si>
  <si>
    <t>구의래미안공인중개사무소</t>
  </si>
  <si>
    <t>서울시 광진구 구의동 60-48</t>
  </si>
  <si>
    <t>48/37m², 1/4층, 북서향</t>
  </si>
  <si>
    <t>퍼스트부동산공인중개사사무소</t>
  </si>
  <si>
    <t>서울시 광진구 구의동 222-1</t>
  </si>
  <si>
    <t>500/50</t>
  </si>
  <si>
    <t>39/29m², 중/7층, 남동향</t>
  </si>
  <si>
    <t>으뜸공인중개사사무소</t>
  </si>
  <si>
    <t>서울시 광진구 구의동 654-8</t>
  </si>
  <si>
    <t>39/39m², 3/5층, 남서향</t>
  </si>
  <si>
    <t>동아공인중개사사무소</t>
  </si>
  <si>
    <t>서울시 광진구 구의동 248-53</t>
  </si>
  <si>
    <t>21.12.23.</t>
  </si>
  <si>
    <t>1억/35</t>
  </si>
  <si>
    <t>39/37m², 2/3층, 북향</t>
  </si>
  <si>
    <t>장원공인중개사사무소</t>
  </si>
  <si>
    <t>서울시 광진구 구의동 209-66</t>
  </si>
  <si>
    <t>26억</t>
  </si>
  <si>
    <t>168/318m², 5/0층, 남향</t>
  </si>
  <si>
    <t>서울시 광진구 구의동 596-1</t>
  </si>
  <si>
    <t>24/13m², 3/7층, 남향</t>
  </si>
  <si>
    <t>서울시 광진구 구의동 204-15</t>
  </si>
  <si>
    <t>40/27m², 5/6층, 동향</t>
  </si>
  <si>
    <t>서울시 광진구 구의동 239-52</t>
  </si>
  <si>
    <t>24억</t>
  </si>
  <si>
    <t>242/144m², 1/5층, 동향</t>
  </si>
  <si>
    <t>서울시 광진구 구의동 207-14</t>
  </si>
  <si>
    <t>300/30</t>
  </si>
  <si>
    <t>91/25m², 1/2층, 남향</t>
  </si>
  <si>
    <t>광진부동산중개</t>
  </si>
  <si>
    <t>서울시 광진구 구의동 217-17</t>
  </si>
  <si>
    <t>1억 4,000</t>
  </si>
  <si>
    <t>21/16m², 2/5층, 남동향</t>
  </si>
  <si>
    <t>서울시 광진구 구의동 647-7</t>
  </si>
  <si>
    <t>78/52m², 4/4층, 남동향</t>
  </si>
  <si>
    <t>서울시 광진구 구의동 57-59</t>
  </si>
  <si>
    <t>25억</t>
  </si>
  <si>
    <t>166/344m², 3/B1층, 북향</t>
  </si>
  <si>
    <t>서울시 광진구 구의동 61-1</t>
  </si>
  <si>
    <t>34/34m², 5/5층, 남서향</t>
  </si>
  <si>
    <t>길부동산공인중개사사무소</t>
  </si>
  <si>
    <t>서울시 광진구 구의동 242-53</t>
  </si>
  <si>
    <t>2억 3,000/30</t>
  </si>
  <si>
    <t>55/49m², 3/4층, 남향</t>
  </si>
  <si>
    <t>서울시 광진구 구의동 220-14</t>
  </si>
  <si>
    <t>1억 5,000/50</t>
  </si>
  <si>
    <t>42/42m², 4/5층, 동향</t>
  </si>
  <si>
    <t>e-편한세상공인중개사사무소</t>
  </si>
  <si>
    <t>서울시 광진구 구의동 211-46</t>
  </si>
  <si>
    <t>2억/40</t>
  </si>
  <si>
    <t>61/49m², 고/4층, 남동향</t>
  </si>
  <si>
    <t>서울시 광진구 구의동 232-79</t>
  </si>
  <si>
    <t>23/23m², B1/4층, 남동향</t>
  </si>
  <si>
    <t>직거래</t>
  </si>
  <si>
    <t>서울시 광진구 구의동 648-10</t>
  </si>
  <si>
    <t>38/38m², 3/3층, 남향</t>
  </si>
  <si>
    <t>서울시 광진구 구의동 249-4</t>
  </si>
  <si>
    <t>36/29m², 4/5층, 서향</t>
  </si>
  <si>
    <t>서울시 광진구 구의동 252-66</t>
  </si>
  <si>
    <t>1,000/70</t>
  </si>
  <si>
    <t>45/35m², 2/4층, 남서향</t>
  </si>
  <si>
    <t>서울시 광진구 구의동 57-9</t>
  </si>
  <si>
    <t>90/51m², 중/6층, 남동향</t>
  </si>
  <si>
    <t>현대공인중개사사무소</t>
  </si>
  <si>
    <t>서울시 광진구 구의동 217-4</t>
  </si>
  <si>
    <t>70/56m², 고/3층, 북서향</t>
  </si>
  <si>
    <t>서울시 광진구 구의동 651-7</t>
  </si>
  <si>
    <t>62/55m², 중/3층, 남향</t>
  </si>
  <si>
    <t>서울시 광진구 구의동 221-31</t>
  </si>
  <si>
    <t>2,000/85</t>
  </si>
  <si>
    <t>56/47m², 2/4층, 동향</t>
  </si>
  <si>
    <t>돼지공인중개사사무소</t>
  </si>
  <si>
    <t>서울시 광진구 구의동 204-32</t>
  </si>
  <si>
    <t>6억 4,500</t>
  </si>
  <si>
    <t>65/51m², 6/6층, 남동향</t>
  </si>
  <si>
    <t>서울시 광진구 구의동 21-4</t>
  </si>
  <si>
    <t>57/29m², 1/4층, 남향</t>
  </si>
  <si>
    <t>미래부동산공인중개사사무소</t>
  </si>
  <si>
    <t>서울시 광진구 구의동 80-68</t>
  </si>
  <si>
    <t>45/45m², 중/2층, 남서향</t>
  </si>
  <si>
    <t>서울시 광진구 구의동 596</t>
  </si>
  <si>
    <t>32/27m², 4/6층, 남동향</t>
  </si>
  <si>
    <t>서울시 광진구 구의동 54-18</t>
  </si>
  <si>
    <t>6,000</t>
  </si>
  <si>
    <t>33/33m², 3/3층, 남서향</t>
  </si>
  <si>
    <t>서울시 광진구 구의동 55-16</t>
  </si>
  <si>
    <t>2억 6,000</t>
  </si>
  <si>
    <t>52/49m², 중/5층, 남동향</t>
  </si>
  <si>
    <t>씨티부동산공인중개사사무소</t>
  </si>
  <si>
    <t>서울시 광진구 구의동 653-1</t>
  </si>
  <si>
    <t>23/23m², B1/4층, 북동향</t>
  </si>
  <si>
    <t>서울시 광진구 구의동 208-19</t>
  </si>
  <si>
    <t>1억 8,000/30</t>
  </si>
  <si>
    <t>57/57m², 중/3층, 남동향</t>
  </si>
  <si>
    <t>서울시 광진구 구의동 596-12</t>
  </si>
  <si>
    <t>3억 1,000</t>
  </si>
  <si>
    <t>30/26m², 3/6층, 서향</t>
  </si>
  <si>
    <t>성지공인중개사사무소</t>
  </si>
  <si>
    <t>서울시 광진구 구의동 248-147</t>
  </si>
  <si>
    <t>41/41m², B1/2층, 남향</t>
  </si>
  <si>
    <t>은혜공인중개사사무소</t>
  </si>
  <si>
    <t>서울시 광진구 구의동 227-33</t>
  </si>
  <si>
    <t>163/321m², 5/0층, 남향</t>
  </si>
  <si>
    <t>현진공인중개사사무소</t>
  </si>
  <si>
    <t>서울시 광진구 구의동 652-10</t>
  </si>
  <si>
    <t>25억 5,000</t>
  </si>
  <si>
    <t>160/428m², 5/B1층, 남향</t>
  </si>
  <si>
    <t>학사공인중개사사무소</t>
  </si>
  <si>
    <t>서울시 광진구 구의동 230-17</t>
  </si>
  <si>
    <t>60/58m², 5/6층, 남향</t>
  </si>
  <si>
    <t>서울시 광진구 구의동 29-6</t>
  </si>
  <si>
    <t>75/66m², 3/4층, 남향</t>
  </si>
  <si>
    <t>라임공인중개사사무소</t>
  </si>
  <si>
    <t>서울시 광진구 구의동 653-7</t>
  </si>
  <si>
    <t>19/19m², 2/2층, 서향</t>
  </si>
  <si>
    <t>서울시 광진구 구의동 236-9</t>
  </si>
  <si>
    <t>3,000/90</t>
  </si>
  <si>
    <t>34/27m², 7/7층, 서향</t>
  </si>
  <si>
    <t>서울시 광진구 구의동 251-30</t>
  </si>
  <si>
    <t>3,000/53</t>
  </si>
  <si>
    <t>30/17m², 4/12층, 서향</t>
  </si>
  <si>
    <t>롯데공인중개사사무소</t>
  </si>
  <si>
    <t>서울시 광진구 구의동 30-28</t>
  </si>
  <si>
    <t>37/32m², 고/6층, 남동향</t>
  </si>
  <si>
    <t>라라공인중개사사무소</t>
  </si>
  <si>
    <t>서울시 광진구 구의동 59-26</t>
  </si>
  <si>
    <t>80/80m², 2/3층, 남향</t>
  </si>
  <si>
    <t>서울시 광진구 구의동 23-34</t>
  </si>
  <si>
    <t>62/56m², 4/5층, 남동향</t>
  </si>
  <si>
    <t>서울시 광진구 구의동 231-17</t>
  </si>
  <si>
    <t>73/66m², 3/4층, 남향</t>
  </si>
  <si>
    <t>구의역신세계공인중개사무소</t>
  </si>
  <si>
    <t>서울시 광진구 구의동 79-30</t>
  </si>
  <si>
    <t>5억</t>
  </si>
  <si>
    <t>73/59m², 2/5층, 서향</t>
  </si>
  <si>
    <t>새열린공인중개사사무소</t>
  </si>
  <si>
    <t>서울시 광진구 구의동 16-30</t>
  </si>
  <si>
    <t>60/60m², 저/3층, 남향</t>
  </si>
  <si>
    <t>서울시 광진구 구의동 235-3</t>
  </si>
  <si>
    <t>4억 8,000</t>
  </si>
  <si>
    <t>69/56m², 7/7층, 남향</t>
  </si>
  <si>
    <t>상우부동산공인중개사사무소</t>
  </si>
  <si>
    <t>서울시 광진구 구의동 241-66</t>
  </si>
  <si>
    <t>2,000/70</t>
  </si>
  <si>
    <t>43/43m², 2/3층, 남향</t>
  </si>
  <si>
    <t>서울시 광진구 구의동 204-42</t>
  </si>
  <si>
    <t>3억 2,000</t>
  </si>
  <si>
    <t>37/28m², 5/6층, 남동향</t>
  </si>
  <si>
    <t>TRY공인중개사사무소</t>
  </si>
  <si>
    <t>서울시 광진구 구의동 58-7</t>
  </si>
  <si>
    <t>48/42m², 고/4층, 남서향</t>
  </si>
  <si>
    <t>서울시 광진구 구의동 57-30</t>
  </si>
  <si>
    <t>85/81m², 6/7층, 남향</t>
  </si>
  <si>
    <t>서울시 광진구 구의동 225-71</t>
  </si>
  <si>
    <t>21.12.14.</t>
  </si>
  <si>
    <t>55/45m², 중/5층, 남서향</t>
  </si>
  <si>
    <t>서울시 광진구 구의동 48-23</t>
  </si>
  <si>
    <t>47/43m², 5/5층, 서향</t>
  </si>
  <si>
    <t>서울시 광진구 구의동 31-4</t>
  </si>
  <si>
    <t>14/14m², 고/5층, 남동향</t>
  </si>
  <si>
    <t>서울시 광진구 구의동 57-21</t>
  </si>
  <si>
    <t>22억 5,000</t>
  </si>
  <si>
    <t>149/341m², 4/B1층, 남서향</t>
  </si>
  <si>
    <t>서울시 광진구 구의동 549-4</t>
  </si>
  <si>
    <t>9,000/78</t>
  </si>
  <si>
    <t>46/40m², 저/4층, 남향</t>
  </si>
  <si>
    <t>용공인중개사사무소</t>
  </si>
  <si>
    <t>서울시 광진구 구의동 252-81</t>
  </si>
  <si>
    <t>41억</t>
  </si>
  <si>
    <t>164/428m², 5/B1층, 동향</t>
  </si>
  <si>
    <t>서울시 광진구 구의동 210-65</t>
  </si>
  <si>
    <t>2억 5,000/80</t>
  </si>
  <si>
    <t>63/63m², 2/5층, 동향</t>
  </si>
  <si>
    <t>더채움공인중개사사무소</t>
  </si>
  <si>
    <t>서울시 광진구 구의동 204-28</t>
  </si>
  <si>
    <t>64/52m², 3/6층, 동향</t>
  </si>
  <si>
    <t>서울시 광진구 구의동 58-26</t>
  </si>
  <si>
    <t>13억 5,000</t>
  </si>
  <si>
    <t>185/120m², 고/7층, 남향</t>
  </si>
  <si>
    <t>서울시 광진구 구의동 232-41</t>
  </si>
  <si>
    <t>2,000/50</t>
  </si>
  <si>
    <t>26/26m², 1/2층, 남서향</t>
  </si>
  <si>
    <t>서울시 광진구 구의동 20-3</t>
  </si>
  <si>
    <t>60/48m², 고/4층, 동향</t>
  </si>
  <si>
    <t>힘찬부동산공인중개사사무소</t>
  </si>
  <si>
    <t>서울시 광진구 구의동 243-48</t>
  </si>
  <si>
    <t>4억 1,000</t>
  </si>
  <si>
    <t>38/29m², 고/10층, 남동향</t>
  </si>
  <si>
    <t>태영부동산 공인중개사사무소</t>
  </si>
  <si>
    <t>서울시 광진구 구의동 648-16</t>
  </si>
  <si>
    <t>45/36m², 5/5층, 서향</t>
  </si>
  <si>
    <t>서울시 광진구 구의동 208-37</t>
  </si>
  <si>
    <t>39/39m², 3/5층, 북동향</t>
  </si>
  <si>
    <t>서울시 광진구 구의동 251-172</t>
  </si>
  <si>
    <t>45/36m², B1/3층, 남동향</t>
  </si>
  <si>
    <t>서울시 광진구 구의동 33-37</t>
  </si>
  <si>
    <t>1,000/45</t>
  </si>
  <si>
    <t>18/18m², B1/1층, 남향</t>
  </si>
  <si>
    <t>서울시 광진구 구의동 212-31</t>
  </si>
  <si>
    <t>23억 5,000</t>
  </si>
  <si>
    <t>313/284m², 5/5층, 남동향</t>
  </si>
  <si>
    <t>대림공인중개사사무소</t>
  </si>
  <si>
    <t>서울시 광진구 구의동 251-133</t>
  </si>
  <si>
    <t>5,000/60</t>
  </si>
  <si>
    <t>46/43m², 2/3층, 남향</t>
  </si>
  <si>
    <t>한강부동산공인중개사사무소</t>
  </si>
  <si>
    <t>서울시 광진구 구의동 65-34</t>
  </si>
  <si>
    <t>5,000/50</t>
  </si>
  <si>
    <t>39/39m², 3/3층, 서향</t>
  </si>
  <si>
    <t>코끼리부동산공인중개사</t>
  </si>
  <si>
    <t>서울시 광진구 구의동 252-9</t>
  </si>
  <si>
    <t>4억 2,000</t>
  </si>
  <si>
    <t>54/42m², 6/8층, 동향</t>
  </si>
  <si>
    <t>서울시 광진구 구의동 239-14</t>
  </si>
  <si>
    <t>42/42m², 2/3층, 동향</t>
  </si>
  <si>
    <t>서울시 광진구 구의동 208-79</t>
  </si>
  <si>
    <t>66/38m², 2/5층, 남동향</t>
  </si>
  <si>
    <t>파크빌공인중개사사무소</t>
  </si>
  <si>
    <t>서울시 광진구 구의동 251-32</t>
  </si>
  <si>
    <t>46/23m², 8/8층, 북향</t>
  </si>
  <si>
    <t>구의역크레신공인중개사사무소</t>
  </si>
  <si>
    <t>서울시 광진구 구의동 640-1</t>
  </si>
  <si>
    <t>2억 9,000</t>
  </si>
  <si>
    <t>52/44m², 4/5층, 북향</t>
  </si>
  <si>
    <t>부동산신화공인중개사</t>
  </si>
  <si>
    <t>서울시 광진구 구의동 206-44</t>
  </si>
  <si>
    <t>30/24m², 고/5층, 남동향</t>
  </si>
  <si>
    <t>경성공인중개사사무소</t>
  </si>
  <si>
    <t>서울시 광진구 구의동 253-15</t>
  </si>
  <si>
    <t>55억</t>
  </si>
  <si>
    <t>325/630m², 3/0층, 동향</t>
  </si>
  <si>
    <t>서울시 광진구 구의동 80-53</t>
  </si>
  <si>
    <t>3억/100</t>
  </si>
  <si>
    <t>73/61m², 3/5층, 동향</t>
  </si>
  <si>
    <t>서울시 광진구 구의동 16-7</t>
  </si>
  <si>
    <t>15억 9,000</t>
  </si>
  <si>
    <t>174/264m², 2/0층, 북향</t>
  </si>
  <si>
    <t>서울시 광진구 구의동 221-69</t>
  </si>
  <si>
    <t>60/44m², 2/4층, 남동향</t>
  </si>
  <si>
    <t>OK공인중개사사무소</t>
  </si>
  <si>
    <t>서울시 광진구 구의동 63-16</t>
  </si>
  <si>
    <t>27/20m², 5/5층, 북서향</t>
  </si>
  <si>
    <t>윤공인중개사사무소</t>
  </si>
  <si>
    <t>서울시 광진구 구의동 651-3</t>
  </si>
  <si>
    <t>1억</t>
  </si>
  <si>
    <t>43/39m², B1/3층, 동향</t>
  </si>
  <si>
    <t>서울시 광진구 구의동 223-11</t>
  </si>
  <si>
    <t>57/47m², 고/6층, 남동향</t>
  </si>
  <si>
    <t>광일공인중개사사무소</t>
  </si>
  <si>
    <t>서울시 광진구 구의동 251-93</t>
  </si>
  <si>
    <t>500/40</t>
  </si>
  <si>
    <t>19/19m², 2/3층, 남향</t>
  </si>
  <si>
    <t>서울시 광진구 구의동 646-3</t>
  </si>
  <si>
    <t>6,000/45</t>
  </si>
  <si>
    <t>36/34m², 4/5층, 서향</t>
  </si>
  <si>
    <t>서울시 광진구 구의동 210-50</t>
  </si>
  <si>
    <t>52/49m², B1/2층, 서향</t>
  </si>
  <si>
    <t>서울시 광진구 구의동 253-8</t>
  </si>
  <si>
    <t>26/26m², 2/3층, 남동향</t>
  </si>
  <si>
    <t>주식회사 더탑부동산중개법인</t>
  </si>
  <si>
    <t>서울시 광진구 구의동 252-46</t>
  </si>
  <si>
    <t>1,000/37</t>
  </si>
  <si>
    <t>17/17m², 2/7층, 동향</t>
  </si>
  <si>
    <t>서울시 광진구 구의동 251-170</t>
  </si>
  <si>
    <t>43/29m², 5/8층, 서향</t>
  </si>
  <si>
    <t>서울시 광진구 구의동 242-95</t>
  </si>
  <si>
    <t>56/56m², 3/3층, 남향</t>
  </si>
  <si>
    <t>서울시 광진구 구의동 211-10</t>
  </si>
  <si>
    <t>2,000/60</t>
  </si>
  <si>
    <t>47/47m², 중/5층, 남동향</t>
  </si>
  <si>
    <t>서울시 광진구 구의동 27-24</t>
  </si>
  <si>
    <t>2억/50</t>
  </si>
  <si>
    <t>75/50m², 5/5층, 남서향</t>
  </si>
  <si>
    <t>서울시 광진구 구의동 257-90</t>
  </si>
  <si>
    <t>22/21m², 1/4층, 북동향</t>
  </si>
  <si>
    <t>서울시 광진구 구의동 248-4</t>
  </si>
  <si>
    <t>3억/35</t>
  </si>
  <si>
    <t>76/75m², 3/3층, 남향</t>
  </si>
  <si>
    <t>서울시 광진구 구의동 591-22</t>
  </si>
  <si>
    <t>38/29m², 고/5층, 동향</t>
  </si>
  <si>
    <t>강변국일공인중개사사무소</t>
  </si>
  <si>
    <t>서울시 광진구 구의동 207-1</t>
  </si>
  <si>
    <t>48/40m², 고/5층, 동향</t>
  </si>
  <si>
    <t>서울시 광진구 구의동 206-16</t>
  </si>
  <si>
    <t>42/19m², 1/5층, 남향</t>
  </si>
  <si>
    <t>서울시 광진구 구의동 587-57</t>
  </si>
  <si>
    <t>424/124m², 4/4층, 남동향</t>
  </si>
  <si>
    <t>월드공인중개사사무소</t>
  </si>
  <si>
    <t>서울시 광진구 구의동 239-120</t>
  </si>
  <si>
    <t>72/62m², 4/4층, 북서향</t>
  </si>
  <si>
    <t>서울시 광진구 구의동 23-37</t>
  </si>
  <si>
    <t>18억</t>
  </si>
  <si>
    <t>185/516m², 3/B2층, 남서향</t>
  </si>
  <si>
    <t>한솔공인중개사사무소</t>
  </si>
  <si>
    <t>서울시 광진구 구의동 23-33</t>
  </si>
  <si>
    <t>62/47m², 2/4층, 남동향</t>
  </si>
  <si>
    <t>신영공인중개사사무소</t>
  </si>
  <si>
    <t>서울시 광진구 구의동 257-21</t>
  </si>
  <si>
    <t>35/26m², 4/5층, 남향</t>
  </si>
  <si>
    <t>서울시 광진구 구의동 248-26</t>
  </si>
  <si>
    <t>1억/50</t>
  </si>
  <si>
    <t>52/51m², 2/3층, 남향</t>
  </si>
  <si>
    <t>서울시 광진구 구의동 43-13</t>
  </si>
  <si>
    <t>80/46m², 저/4층, 동향</t>
  </si>
  <si>
    <t>서울시 광진구 구의동 23-15</t>
  </si>
  <si>
    <t>79/72m², 중/5층, 남동향</t>
  </si>
  <si>
    <t>서울시 광진구 구의동 243-44</t>
  </si>
  <si>
    <t>1억 8,900</t>
  </si>
  <si>
    <t>73/73m², 4/5층, 서향</t>
  </si>
  <si>
    <t>서울시 광진구 구의동 64-26</t>
  </si>
  <si>
    <t>49/39m², 1/2층, 남서향</t>
  </si>
  <si>
    <t>서울시 광진구 구의동 591-4</t>
  </si>
  <si>
    <t>34/30m², 저/3층, 서향</t>
  </si>
  <si>
    <t>서울시 광진구 구의동 33-56</t>
  </si>
  <si>
    <t>9,000/75</t>
  </si>
  <si>
    <t>66/66m², 3/4층, 남동향</t>
  </si>
  <si>
    <t>주영공인중개사사무소</t>
  </si>
  <si>
    <t>서울시 광진구 구의동 26-4</t>
  </si>
  <si>
    <t>56/50m², 1/4층, 남향</t>
  </si>
  <si>
    <t>서울시 광진구 구의동 241-43</t>
  </si>
  <si>
    <t>6억</t>
  </si>
  <si>
    <t>87/78m², 4/4층, 남서향</t>
  </si>
  <si>
    <t>서울시 광진구 구의동 638-10</t>
  </si>
  <si>
    <t>32/23m², 6/6층, 남서향</t>
  </si>
  <si>
    <t>서울시 광진구 구의동 251-57</t>
  </si>
  <si>
    <t>18억 8,000</t>
  </si>
  <si>
    <t>174/379m², 3/B1층, 동향</t>
  </si>
  <si>
    <t>서울시 광진구 구의동 224-55</t>
  </si>
  <si>
    <t>1억 2,000/20</t>
  </si>
  <si>
    <t>43/41m², B1/2층, 남서향</t>
  </si>
  <si>
    <t>서울시 광진구 구의동 52-18</t>
  </si>
  <si>
    <t>3억 800</t>
  </si>
  <si>
    <t>58/53m², 4/4층, 남서향</t>
  </si>
  <si>
    <t>서울시 광진구 구의동 596-10</t>
  </si>
  <si>
    <t>32/26m², 2/6층, 남동향</t>
  </si>
  <si>
    <t>바른공인중개사사무소</t>
  </si>
  <si>
    <t>서울시 광진구 구의동 50-28</t>
  </si>
  <si>
    <t>1억 8,000</t>
  </si>
  <si>
    <t>48/39m², 중/2층, 남동향</t>
  </si>
  <si>
    <t>신성공인중개사사무소</t>
  </si>
  <si>
    <t>서울시 광진구 구의동 208-39</t>
  </si>
  <si>
    <t>74/66m², 3/5층, 남향</t>
  </si>
  <si>
    <t>서울시 광진구 구의동 222-2</t>
  </si>
  <si>
    <t>3,000/80</t>
  </si>
  <si>
    <t>39/29m², 5/5층, 남동향</t>
  </si>
  <si>
    <t>sk뷰공인중개사사무소</t>
  </si>
  <si>
    <t>서울시 광진구 구의동 242-132</t>
  </si>
  <si>
    <t>43/40m², B1/3층, 서향</t>
  </si>
  <si>
    <t>서울시 광진구 구의동 618-4</t>
  </si>
  <si>
    <t>3,000/70</t>
  </si>
  <si>
    <t>162/46m², 중/3층, 남동향</t>
  </si>
  <si>
    <t>서울시 광진구 구의동 30-23</t>
  </si>
  <si>
    <t>5,000/130</t>
  </si>
  <si>
    <t>109/90m², 6/6층, 남동향</t>
  </si>
  <si>
    <t>서울시 광진구 구의동 220-52</t>
  </si>
  <si>
    <t>37억</t>
  </si>
  <si>
    <t>246/704m², 5/B1층, 남향</t>
  </si>
  <si>
    <t>강변SK뷰뉴상우공인중개사사무소</t>
  </si>
  <si>
    <t>서울시 광진구 구의동 57-89</t>
  </si>
  <si>
    <t>48/47m², 1/4층, 남동향</t>
  </si>
  <si>
    <t>서울시 광진구 구의동 248-54</t>
  </si>
  <si>
    <t>152/375m², 4/B1층, 서향</t>
  </si>
  <si>
    <t>하나부동산공인중개사사무소</t>
  </si>
  <si>
    <t>서울시 광진구 구의동 236-13</t>
  </si>
  <si>
    <t>46/42m², 2/4층, 서향</t>
  </si>
  <si>
    <t>서울시 광진구 구의동 45-26</t>
  </si>
  <si>
    <t>69/64m², 중/5층, 남서향</t>
  </si>
  <si>
    <t>서울시 광진구 구의동 251-176</t>
  </si>
  <si>
    <t>3억 4,800</t>
  </si>
  <si>
    <t>39/26m², 2/9층, 남동향</t>
  </si>
  <si>
    <t>케이부동산공인중개사사무소</t>
  </si>
  <si>
    <t>서울시 광진구 구의동 251-161</t>
  </si>
  <si>
    <t>41/29m², 3/9층, 남동향</t>
  </si>
  <si>
    <t>서울시 광진구 구의동 56-19</t>
  </si>
  <si>
    <t>34/34m², B1/2층, 남향</t>
  </si>
  <si>
    <t>서울시 광진구 구의동 57-109</t>
  </si>
  <si>
    <t>50/43m², 4/5층, 남향</t>
  </si>
  <si>
    <t>서울시 광진구 구의동 79-31</t>
  </si>
  <si>
    <t>69/29m², 5/5층, 동향</t>
  </si>
  <si>
    <t>서울시 광진구 구의동 77-60</t>
  </si>
  <si>
    <t>28/28m², 2/4층, 남동향</t>
  </si>
  <si>
    <t>서울시 광진구 구의동 200-17</t>
  </si>
  <si>
    <t>145/48m², 고/4층, 남동향</t>
  </si>
  <si>
    <t>황금공인중개사사무소</t>
  </si>
  <si>
    <t>서울시 광진구 구의동 217-30</t>
  </si>
  <si>
    <t>5,000/53</t>
  </si>
  <si>
    <t>46/41m², 1/4층, 북동향</t>
  </si>
  <si>
    <t>서울시 광진구 구의동 57-4</t>
  </si>
  <si>
    <t>8억 5,000</t>
  </si>
  <si>
    <t>115/115m², 1/6층, 남서향</t>
  </si>
  <si>
    <t>서울시 광진구 구의동 23-29</t>
  </si>
  <si>
    <t>75/52m², 1/4층, 남향</t>
  </si>
  <si>
    <t>서울시 광진구 구의동 553-1</t>
  </si>
  <si>
    <t>57/51m², 2/3층, 남동향</t>
  </si>
  <si>
    <t>서울시 광진구 구의동 35-36</t>
  </si>
  <si>
    <t>52/48m², 1/4층, 남동향</t>
  </si>
  <si>
    <t>서울시 광진구 구의동 28-58</t>
  </si>
  <si>
    <t>58/52m², 저/4층, 남동향</t>
  </si>
  <si>
    <t>서울시 광진구 구의동 227-6</t>
  </si>
  <si>
    <t>5,000/29</t>
  </si>
  <si>
    <t>21/13m², 4/5층, 남서향</t>
  </si>
  <si>
    <t>서울시 광진구 구의동 243-56</t>
  </si>
  <si>
    <t>15/15m², 중/9층, 북동향</t>
  </si>
  <si>
    <t>서울시 광진구 구의동 28-47</t>
  </si>
  <si>
    <t>45/33m², 5/6층, 남향</t>
  </si>
  <si>
    <t>서울시 광진구 구의동 25-18</t>
  </si>
  <si>
    <t>65/58m², 4/4층, 남동향</t>
  </si>
  <si>
    <t>서울시 광진구 구의동 46-19</t>
  </si>
  <si>
    <t>57/49m², 4/5층, 남향</t>
  </si>
  <si>
    <t>서울시 광진구 구의동 47-6</t>
  </si>
  <si>
    <t>1억 6,000</t>
  </si>
  <si>
    <t>33/33m², 1/3층, 남서향</t>
  </si>
  <si>
    <t>서울시 광진구 구의동 590-4</t>
  </si>
  <si>
    <t>53/49m², 고/4층, 남동향</t>
  </si>
  <si>
    <t>동서울공인중개사사무소</t>
  </si>
  <si>
    <t>서울시 광진구 구의동 45-32</t>
  </si>
  <si>
    <t>39/39m², B1/2층, 동향</t>
  </si>
  <si>
    <t>서울시 광진구 구의동 634-5</t>
  </si>
  <si>
    <t>27/21m², 1/4층, 북서향</t>
  </si>
  <si>
    <t>서울시 광진구 구의동 226-19</t>
  </si>
  <si>
    <t>45/40m², 고/3층, 서향</t>
  </si>
  <si>
    <t>서울시 광진구 구의동 207-30</t>
  </si>
  <si>
    <t>29/23m², 중/4층, 동향</t>
  </si>
  <si>
    <t>강남ON공인중개사사무소</t>
  </si>
  <si>
    <t>서울시 광진구 구의동 45-6</t>
  </si>
  <si>
    <t>85/72m², 저/4층, 남향</t>
  </si>
  <si>
    <t>서울시 광진구 구의동 16-1</t>
  </si>
  <si>
    <t>66/53m², 고/5층, 남동향</t>
  </si>
  <si>
    <t>동내공인중개사사무소</t>
  </si>
  <si>
    <t>서울시 광진구 구의동 208-67</t>
  </si>
  <si>
    <t>7,000</t>
  </si>
  <si>
    <t>23/23m², 저/3층, 남동향</t>
  </si>
  <si>
    <t>강남공인</t>
  </si>
  <si>
    <t>서울시 광진구 구의동 230-24</t>
  </si>
  <si>
    <t>29/22m², 고/4층, 남향</t>
  </si>
  <si>
    <t>서울시 광진구 구의동 231-14</t>
  </si>
  <si>
    <t>41/41m², 2/4층, 남향</t>
  </si>
  <si>
    <t>서울시 광진구 구의동 232-13</t>
  </si>
  <si>
    <t>48/48m², 2/3층, 남향</t>
  </si>
  <si>
    <t>서울시 광진구 구의동 248-67</t>
  </si>
  <si>
    <t>30/23m², 2/5층, 남동향</t>
  </si>
  <si>
    <t>서울시 광진구 구의동 242-57</t>
  </si>
  <si>
    <t>29/26m², 고/5층, 남동향</t>
  </si>
  <si>
    <t>친구공인중개사사무소</t>
  </si>
  <si>
    <t>서울시 광진구 구의동 59-29</t>
  </si>
  <si>
    <t>37/31m², 고/4층, 남동향</t>
  </si>
  <si>
    <t>서울시 광진구 구의동 254-92</t>
  </si>
  <si>
    <t>45/36m², 고/5층, 북향</t>
  </si>
  <si>
    <t>뉴서울공인중개사사무소</t>
  </si>
  <si>
    <t>서울시 광진구 구의동 226-11</t>
  </si>
  <si>
    <t>61/52m², 5/6층, 남향</t>
  </si>
  <si>
    <t>서울시 광진구 구의동 55-10</t>
  </si>
  <si>
    <t>8,000</t>
  </si>
  <si>
    <t>23/23m², 2/4층, 남동향</t>
  </si>
  <si>
    <t>서울시 광진구 구의동 245-2</t>
  </si>
  <si>
    <t>125/89m², 고/4층, 북동향</t>
  </si>
  <si>
    <t>서울시 광진구 구의동 206-6</t>
  </si>
  <si>
    <t>19억</t>
  </si>
  <si>
    <t>146/275m², 5/0층, 서향</t>
  </si>
  <si>
    <t>서울시 광진구 구의동 29-20</t>
  </si>
  <si>
    <t>60/53m², 중/5층, 남동향</t>
  </si>
  <si>
    <t>서울시 광진구 구의동 249-32</t>
  </si>
  <si>
    <t>39/39m², 1/2층, 남동향</t>
  </si>
  <si>
    <t>서울시 광진구 구의동 637-5</t>
  </si>
  <si>
    <t>46/46m², 1/3층, 남향</t>
  </si>
  <si>
    <t>서울시 광진구 구의동 645-4</t>
  </si>
  <si>
    <t>4,000/60</t>
  </si>
  <si>
    <t>52/49m², 중/3층, 남향</t>
  </si>
  <si>
    <t>서울시 광진구 구의동 248-91</t>
  </si>
  <si>
    <t>36/36m², 2/3층, 동향</t>
  </si>
  <si>
    <t>서울시 광진구 구의동 65-46</t>
  </si>
  <si>
    <t>40/38m², 3/4층, 남동향</t>
  </si>
  <si>
    <t>부동산중개법인토지사랑</t>
  </si>
  <si>
    <t>서울시 광진구 구의동 253-32</t>
  </si>
  <si>
    <t>18억 5,000</t>
  </si>
  <si>
    <t>166/337m², 3/B1층, 남향</t>
  </si>
  <si>
    <t>청솔이돈권공인중개사사무소</t>
  </si>
  <si>
    <t>서울시 광진구 구의동 245-5</t>
  </si>
  <si>
    <t>53/48m², 5/5층, 남향</t>
  </si>
  <si>
    <t>한국부동산</t>
  </si>
  <si>
    <t>서울시 광진구 구의동 231-66</t>
  </si>
  <si>
    <t>50/49m², B1/3층, 남향</t>
  </si>
  <si>
    <t>서울시 광진구 구의동 591-16</t>
  </si>
  <si>
    <t>1,000/43</t>
  </si>
  <si>
    <t>33/26m², B1/3층, 북향</t>
  </si>
  <si>
    <t>서울시 광진구 구의동 210-21</t>
  </si>
  <si>
    <t>2억 6,500/8억 5,000</t>
  </si>
  <si>
    <t>43/31m², 2/4층, 남동향</t>
  </si>
  <si>
    <t>서울시 광진구 구의동 21-24</t>
  </si>
  <si>
    <t>52/33m², 3/5층, 남서향</t>
  </si>
  <si>
    <t>(주)센트로부동산중개법인</t>
  </si>
  <si>
    <t>서울시 광진구 구의동 27-20</t>
  </si>
  <si>
    <t>93/68m², 고/4층, 남동향</t>
  </si>
  <si>
    <t>서울시 광진구 구의동 22-12</t>
  </si>
  <si>
    <t>2억 2,000</t>
  </si>
  <si>
    <t>46/27m², 중/4층, 동향</t>
  </si>
  <si>
    <t>서울시 광진구 구의동 45-1</t>
  </si>
  <si>
    <t>69/59m², 5/5층, 남동향</t>
  </si>
  <si>
    <t>서울시 광진구 구의동 241-2</t>
  </si>
  <si>
    <t>34/30m², 4/4층, 동향</t>
  </si>
  <si>
    <t>서울시 광진구 구의동 257-134</t>
  </si>
  <si>
    <t>5,000/110</t>
  </si>
  <si>
    <t>73/55m², 5/5층, 서향</t>
  </si>
  <si>
    <t>서울시 광진구 구의동 231-50</t>
  </si>
  <si>
    <t>30/27m², 2/4층, 남동향</t>
  </si>
  <si>
    <t>금강공인중개사사무소</t>
  </si>
  <si>
    <t>서울시 광진구 구의동 68-12</t>
  </si>
  <si>
    <t>151/328m², 3/B1층, 남향</t>
  </si>
  <si>
    <t>하림공인중개사사무소</t>
  </si>
  <si>
    <t>서울시 광진구 구의동 73-16</t>
  </si>
  <si>
    <t>76/67m², 중/5층, 남향</t>
  </si>
  <si>
    <t>서울시 광진구 구의동 241-10</t>
  </si>
  <si>
    <t>25/25m², 3/5층, 동향</t>
  </si>
  <si>
    <t>서울시 광진구 구의동 254-69</t>
  </si>
  <si>
    <t>45/33m², 1/5층, 남향</t>
  </si>
  <si>
    <t>서울시 광진구 구의동 225-69</t>
  </si>
  <si>
    <t>67/62m², 고/4층, 남동향</t>
  </si>
  <si>
    <t>서울시 광진구 구의동 206-53</t>
  </si>
  <si>
    <t>4억 4,000</t>
  </si>
  <si>
    <t>86/80m², 고/4층, 남동향</t>
  </si>
  <si>
    <t>서울시 광진구 구의동 210-31</t>
  </si>
  <si>
    <t>67/56m², 중/5층, 남서향</t>
  </si>
  <si>
    <t>하나공인중개사사무소</t>
  </si>
  <si>
    <t>서울시 광진구 구의동 211-18</t>
  </si>
  <si>
    <t>5억 1,000</t>
  </si>
  <si>
    <t>69/59m², 3/5층, 남향</t>
  </si>
  <si>
    <t>서울시 광진구 구의동 237-26</t>
  </si>
  <si>
    <t>5,000/84</t>
  </si>
  <si>
    <t>40/40m², 3/5층, 동향</t>
  </si>
  <si>
    <t>서울시 광진구 구의동 211-25</t>
  </si>
  <si>
    <t>60/60m², 2/4층, 서향</t>
  </si>
  <si>
    <t>트라이(TRY) 공인중개사사무소</t>
  </si>
  <si>
    <t>서울시 광진구 구의동 211-6</t>
  </si>
  <si>
    <t>42/40m², 1/2층, 남동향</t>
  </si>
  <si>
    <t>서울시 광진구 구의동 79-5</t>
  </si>
  <si>
    <t>3억 9,000</t>
  </si>
  <si>
    <t>85/73m², 3/5층, 남동향</t>
  </si>
  <si>
    <t>서울시 광진구 구의동 57-45</t>
  </si>
  <si>
    <t>26억 6,500</t>
  </si>
  <si>
    <t>176/138m², 2/B1층, 남동향</t>
  </si>
  <si>
    <t>서울시 광진구 구의동 596-11</t>
  </si>
  <si>
    <t>32/26m², 4/6층, 남동향</t>
  </si>
  <si>
    <t>평강부동산중개사사무소</t>
  </si>
  <si>
    <t>서울시 광진구 구의동 220-55</t>
  </si>
  <si>
    <t>65/60m², 1/5층, 남향</t>
  </si>
  <si>
    <t>서울시 광진구 구의동 59-20</t>
  </si>
  <si>
    <t>49/31m², 고/6층, 서향</t>
  </si>
  <si>
    <t>서울시 광진구 구의동 250-27</t>
  </si>
  <si>
    <t>15억</t>
  </si>
  <si>
    <t>170/249m², 2/B1층, 남향</t>
  </si>
  <si>
    <t>강남리체스부동산중개법인(주)</t>
  </si>
  <si>
    <t>서울시 광진구 구의동 634-2</t>
  </si>
  <si>
    <t>195/423m², 5/0층, 남동향</t>
  </si>
  <si>
    <t>대운공인중개사사무소</t>
  </si>
  <si>
    <t>서울시 광진구 구의동 210-10</t>
  </si>
  <si>
    <t>48/40m², 2/5층, 남향</t>
  </si>
  <si>
    <t>서울시 광진구 구의동 558-11</t>
  </si>
  <si>
    <t>57/44m², 2/4층, 남향</t>
  </si>
  <si>
    <t>서울시 광진구 구의동 225-8</t>
  </si>
  <si>
    <t>2,000/62</t>
  </si>
  <si>
    <t>35/29m², 3/5층, 남향</t>
  </si>
  <si>
    <t>구의역공인중개사사무소</t>
  </si>
  <si>
    <t>서울시 광진구 구의동 633-18</t>
  </si>
  <si>
    <t>12억</t>
  </si>
  <si>
    <t>126/178m², 3/0층, 남향</t>
  </si>
  <si>
    <t>웰츠공인중개사사무소</t>
  </si>
  <si>
    <t>서울시 광진구 구의동 647-1</t>
  </si>
  <si>
    <t>3억 6,500</t>
  </si>
  <si>
    <t>55/39m², 2/6층, 서향</t>
  </si>
  <si>
    <t>서울시 광진구 구의동 254-13</t>
  </si>
  <si>
    <t>400/30</t>
  </si>
  <si>
    <t>21/19m², 3/3층, 동향</t>
  </si>
  <si>
    <t>서울시 광진구 구의동 239-68</t>
  </si>
  <si>
    <t>14/14m², B1/2층, 남향</t>
  </si>
  <si>
    <t>서울시 광진구 구의동 240-19</t>
  </si>
  <si>
    <t>42/40m², 3/3층, 서향</t>
  </si>
  <si>
    <t>서울시 광진구 구의동 231-18</t>
  </si>
  <si>
    <t>7억</t>
  </si>
  <si>
    <t>113/79m², 2/7층, 남향</t>
  </si>
  <si>
    <t>서울시 광진구 구의동 35-14</t>
  </si>
  <si>
    <t>60/57m², B1/5층, 남서향</t>
  </si>
  <si>
    <t>서울시 광진구 구의동 72-41</t>
  </si>
  <si>
    <t>5,000/68</t>
  </si>
  <si>
    <t>38/29m², 3/5층, 남서향</t>
  </si>
  <si>
    <t>서울시 광진구 구의동 28-41</t>
  </si>
  <si>
    <t>1억 8,500</t>
  </si>
  <si>
    <t>52/47m², B1/4층, 남서향</t>
  </si>
  <si>
    <t>서울시 광진구 구의동 223-3</t>
  </si>
  <si>
    <t>70/64m², 1/4층, 남향</t>
  </si>
  <si>
    <t>서울시 광진구 구의동 241-34</t>
  </si>
  <si>
    <t>30억</t>
  </si>
  <si>
    <t>157/296m², 6/0층, 남동향</t>
  </si>
  <si>
    <t>서울시 광진구 구의동 227-29</t>
  </si>
  <si>
    <t>64/55m², 3/4층, 남동향</t>
  </si>
  <si>
    <t>서울시 광진구 구의동 67-1</t>
  </si>
  <si>
    <t>71/66m², 5/6층, 동향</t>
  </si>
  <si>
    <t>서울시 광진구 구의동 252-55</t>
  </si>
  <si>
    <t>117/174m², 4/0층, 남향</t>
  </si>
  <si>
    <t>GS박사공인중개사사무소</t>
  </si>
  <si>
    <t>서울시 광진구 구의동 56-5</t>
  </si>
  <si>
    <t>64/57m², 고/5층, 남동향</t>
  </si>
  <si>
    <t>서울시 광진구 구의동 616-23</t>
  </si>
  <si>
    <t>54/48m², B1/4층, 남향</t>
  </si>
  <si>
    <t>서울시 광진구 구의동 236-56</t>
  </si>
  <si>
    <t>40/39m², 1/3층, 남향</t>
  </si>
  <si>
    <t>서울시 광진구 구의동 669</t>
  </si>
  <si>
    <t>29/21m², 4/6층, 북동향</t>
  </si>
  <si>
    <t>서울시 광진구 구의동 240-16</t>
  </si>
  <si>
    <t>177/412m², 3/B1층, 남향</t>
  </si>
  <si>
    <t>서울시 광진구 구의동 241-8</t>
  </si>
  <si>
    <t>34/27m², 2/6층, 동향</t>
  </si>
  <si>
    <t>서울시 광진구 구의동 244-14</t>
  </si>
  <si>
    <t>1억 2,000/30</t>
  </si>
  <si>
    <t>49/47m², 4/5층, 남서향</t>
  </si>
  <si>
    <t>서울시 광진구 구의동 239-48</t>
  </si>
  <si>
    <t>48억</t>
  </si>
  <si>
    <t>339/671m², 6/0층, 남동향</t>
  </si>
  <si>
    <t>서울시 광진구 구의동 225-19</t>
  </si>
  <si>
    <t>17억 5,000</t>
  </si>
  <si>
    <t>150/299m², 3/B1층, 남서향</t>
  </si>
  <si>
    <t>서울시 광진구 구의동 19-1</t>
  </si>
  <si>
    <t>81/65m², 4/4층, 남향</t>
  </si>
  <si>
    <t>서울시 광진구 구의동 212-32</t>
  </si>
  <si>
    <t>3억 7,000</t>
  </si>
  <si>
    <t>70/59m², 4/4층, 남서향</t>
  </si>
  <si>
    <t>서울시 광진구 구의동 21-13</t>
  </si>
  <si>
    <t>63/63m², B1/4층, 남향</t>
  </si>
  <si>
    <t>광나루길부동산중개사사무소</t>
  </si>
  <si>
    <t>서울시 광진구 구의동 253-9</t>
  </si>
  <si>
    <t>51/41m², 중/5층, 남서향</t>
  </si>
  <si>
    <t>서울시 광진구 구의동 69-17</t>
  </si>
  <si>
    <t>24/24m², B1/3층, 동향</t>
  </si>
  <si>
    <t>서울시 광진구 구의동 36-5</t>
  </si>
  <si>
    <t>1억 1,000/50</t>
  </si>
  <si>
    <t>62/52m², 4/4층, 서향</t>
  </si>
  <si>
    <t>서울시 광진구 구의동 257-29</t>
  </si>
  <si>
    <t>29/21m², 3/5층, 북서향</t>
  </si>
  <si>
    <t>서울시 광진구 구의동 23-13</t>
  </si>
  <si>
    <t>82/76m², 고/4층, 남동향</t>
  </si>
  <si>
    <t>서울시 광진구 구의동 254-79</t>
  </si>
  <si>
    <t>500/45</t>
  </si>
  <si>
    <t>16/16m², 2/5층, 남향</t>
  </si>
  <si>
    <t>서울시 광진구 구의동 251-169</t>
  </si>
  <si>
    <t>2억/90</t>
  </si>
  <si>
    <t>50/29m², 8/9층, 동향</t>
  </si>
  <si>
    <t>서울시 광진구 구의동 239-45</t>
  </si>
  <si>
    <t>1억 5,750</t>
  </si>
  <si>
    <t>24/24m², 3/5층, 북향</t>
  </si>
  <si>
    <t>서울시 광진구 구의동 210-11</t>
  </si>
  <si>
    <t>49/40m², 2/6층, 남향</t>
  </si>
  <si>
    <t>영진부동산공인중개사사무소</t>
  </si>
  <si>
    <t>서울시 광진구 구의동 224-58</t>
  </si>
  <si>
    <t>1억/75</t>
  </si>
  <si>
    <t>66/66m², 2/3층, 남향</t>
  </si>
  <si>
    <t>고려공인중개사사무소</t>
  </si>
  <si>
    <t>서울시 광진구 구의동 246-92</t>
  </si>
  <si>
    <t>1,000/55</t>
  </si>
  <si>
    <t>16/16m², 3/7층, 북향</t>
  </si>
  <si>
    <t>서울시 광진구 구의동 587-84</t>
  </si>
  <si>
    <t>7억 5,000</t>
  </si>
  <si>
    <t>99/83m², 중/4층, 남향</t>
  </si>
  <si>
    <t>서울시 광진구 구의동 225-45</t>
  </si>
  <si>
    <t>62억</t>
  </si>
  <si>
    <t>750/750m², 5/5층, 남동향</t>
  </si>
  <si>
    <t>서울시 광진구 구의동 257-82</t>
  </si>
  <si>
    <t>3,000/60</t>
  </si>
  <si>
    <t>45/40m², 1/4층, 남서향</t>
  </si>
  <si>
    <t>서울시 광진구 구의동 248-58</t>
  </si>
  <si>
    <t>42/38m², 1/4층, 남서향</t>
  </si>
  <si>
    <t>서울시 광진구 구의동 257-127</t>
  </si>
  <si>
    <t>49/44m², 2/3층, 남서향</t>
  </si>
  <si>
    <t>서울시 광진구 구의동 644-4</t>
  </si>
  <si>
    <t>2억 5,500</t>
  </si>
  <si>
    <t>50/48m², 저/3층, 남향</t>
  </si>
  <si>
    <t>서울시 광진구 구의동 225-33</t>
  </si>
  <si>
    <t>10억 5,000</t>
  </si>
  <si>
    <t>81/145m², 2/B1층, 남향</t>
  </si>
  <si>
    <t>서울시 광진구 구의동 251-84</t>
  </si>
  <si>
    <t>42/42m², 2/5층, 동향</t>
  </si>
  <si>
    <t>서울시 광진구 구의동 549-1</t>
  </si>
  <si>
    <t>2억 500</t>
  </si>
  <si>
    <t>49/39m², 저/4층, 남서향</t>
  </si>
  <si>
    <t>서울시 광진구 구의동 56-8</t>
  </si>
  <si>
    <t>82/74m², 고/5층, 남서향</t>
  </si>
  <si>
    <t>서울시 광진구 구의동 80-5</t>
  </si>
  <si>
    <t>2억 5,000/30</t>
  </si>
  <si>
    <t>39/39m², 6/7층, 동향</t>
  </si>
  <si>
    <t>서울시 광진구 구의동 211-40</t>
  </si>
  <si>
    <t>12/12m², 1/1층, 남서향</t>
  </si>
  <si>
    <t>강산부동산 공인중개사사무소</t>
  </si>
  <si>
    <t>서울시 광진구 구의동 227-34</t>
  </si>
  <si>
    <t>31억</t>
  </si>
  <si>
    <t>49/34m², 5/5층, 서향</t>
  </si>
  <si>
    <t>서울시 광진구 구의동 29-9</t>
  </si>
  <si>
    <t>67/59m², 2/5층, 남향</t>
  </si>
  <si>
    <t>서울시 광진구 구의동 636-8</t>
  </si>
  <si>
    <t>80/72m², 3/5층, 서향</t>
  </si>
  <si>
    <t>서울시 광진구 구의동 642-8</t>
  </si>
  <si>
    <t>26/26m², 2/2층, 북서향</t>
  </si>
  <si>
    <t>서울시 광진구 구의동 75-9</t>
  </si>
  <si>
    <t>129/217m², 2/B1층, 남동향</t>
  </si>
  <si>
    <t>서울시 광진구 구의동 619-15</t>
  </si>
  <si>
    <t>60/53m², 3/5층, 북동향</t>
  </si>
  <si>
    <t>진성공인중개사사무소</t>
  </si>
  <si>
    <t>서울시 광진구 구의동 239-10</t>
  </si>
  <si>
    <t>2억/100</t>
  </si>
  <si>
    <t>93/83m², 3/3층, 남향</t>
  </si>
  <si>
    <t>서울시 광진구 구의동 25-20</t>
  </si>
  <si>
    <t>5,000</t>
  </si>
  <si>
    <t>25/23m², B1/2층, 남서향</t>
  </si>
  <si>
    <t>서울시 광진구 구의동 243-22</t>
  </si>
  <si>
    <t>3,000/100</t>
  </si>
  <si>
    <t>68/68m², 4/4층, 남향</t>
  </si>
  <si>
    <t>온부동산공인중개사사무소</t>
  </si>
  <si>
    <t>서울시 광진구 구의동 241-52</t>
  </si>
  <si>
    <t>25/21m², 3/5층, 동향</t>
  </si>
  <si>
    <t>서울시 광진구 구의동 243-8</t>
  </si>
  <si>
    <t>59/59m², 2/3층, 남향</t>
  </si>
  <si>
    <t>영신공인중개사사무소</t>
  </si>
  <si>
    <t>서울시 광진구 구의동 228-8</t>
  </si>
  <si>
    <t>45/45m², 3/4층, 남향</t>
  </si>
  <si>
    <t>호박하이엘 공인중개사사무소</t>
  </si>
  <si>
    <t>서울시 광진구 구의동 236-16</t>
  </si>
  <si>
    <t>134/199m², 2/B1층, 동향</t>
  </si>
  <si>
    <t>서울시 광진구 구의동 76-13</t>
  </si>
  <si>
    <t>76/45m², 고/4층, 북서향</t>
  </si>
  <si>
    <t>그랜드파크공인중개사사무소</t>
  </si>
  <si>
    <t>서울시 광진구 구의동 224-48</t>
  </si>
  <si>
    <t>61/51m², 중/6층, 동향</t>
  </si>
  <si>
    <t>서울시 광진구 구의동 47-31</t>
  </si>
  <si>
    <t>51/48m², 2/4층, 동향</t>
  </si>
  <si>
    <t>서울시 광진구 구의동 49-1</t>
  </si>
  <si>
    <t>63/60m², B1/4층, 북동향</t>
  </si>
  <si>
    <t>서울시 광진구 구의동 79-6</t>
  </si>
  <si>
    <t>45/45m², 2/4층, 동향</t>
  </si>
  <si>
    <t>삼신공인중개사사무소</t>
  </si>
  <si>
    <t>서울시 광진구 구의동 47-3</t>
  </si>
  <si>
    <t>132/92m², 5/6층, 남향</t>
  </si>
  <si>
    <t>겸재공인중개사사무소</t>
  </si>
  <si>
    <t>서울시 광진구 구의동 24-3</t>
  </si>
  <si>
    <t>22.01.01.</t>
  </si>
  <si>
    <t>191/347m², 2/B1층, 남향</t>
  </si>
  <si>
    <t>열린공인중개사사무소</t>
  </si>
  <si>
    <t>서울시 광진구 구의동 23-21</t>
  </si>
  <si>
    <t>85/69m², 2/5층, 남동향</t>
  </si>
  <si>
    <t>서울시 광진구 구의동 239-49</t>
  </si>
  <si>
    <t>36/36m², 1/2층, 남향</t>
  </si>
  <si>
    <t>서울시 광진구 구의동 26</t>
  </si>
  <si>
    <t>45/39m², B1/3층, 서향</t>
  </si>
  <si>
    <t>서울시 광진구 구의동 64</t>
  </si>
  <si>
    <t>30/27m², B1/3층, 남향</t>
  </si>
  <si>
    <t>구의부동산공인중개사사무소</t>
  </si>
  <si>
    <t>서울시 광진구 구의동 69</t>
  </si>
  <si>
    <t>21/21m², 3/5층, 남향</t>
  </si>
  <si>
    <t>서울시 광진구 구의동 243</t>
  </si>
  <si>
    <t>24/15m², 7/9층, 북서향</t>
  </si>
  <si>
    <t>서울시 광진구 구의동 248-12</t>
  </si>
  <si>
    <t>76/76m², 3/4층, 서향</t>
  </si>
  <si>
    <t>팔구사부동산</t>
  </si>
  <si>
    <t>서울시 광진구 구의동 250-26</t>
  </si>
  <si>
    <t>47/47m², 2/5층, 북향</t>
  </si>
  <si>
    <t>서울시 광진구 구의동 239-109</t>
  </si>
  <si>
    <t>1,000/35</t>
  </si>
  <si>
    <t>34/29m², B1/2층, 서향</t>
  </si>
  <si>
    <t>서울시 광진구 구의동 35-20</t>
  </si>
  <si>
    <t>65/54m², 고/4층, 남서향</t>
  </si>
  <si>
    <t>서울시 광진구 구의동 77-43</t>
  </si>
  <si>
    <t>50/45m², B1/4층, 동향</t>
  </si>
  <si>
    <t>서울시 광진구 구의동 228-9</t>
  </si>
  <si>
    <t>65/59m², 2/4층, 남향</t>
  </si>
  <si>
    <t>서울시 광진구 구의동 204-18</t>
  </si>
  <si>
    <t>58/52m², 2/3층, 남향</t>
  </si>
  <si>
    <t>서울시 광진구 구의동 22-5</t>
  </si>
  <si>
    <t>265/657m², 3/B2층, 남서향</t>
  </si>
  <si>
    <t>서울시 광진구 구의동 591</t>
  </si>
  <si>
    <t>182/480m², 5/B1층, 남향</t>
  </si>
  <si>
    <t>서울시 광진구 구의동 47-34</t>
  </si>
  <si>
    <t>3,000/40</t>
  </si>
  <si>
    <t>42/42m², 1/4층, 남서향</t>
  </si>
  <si>
    <t>서울시 광진구 구의동 35</t>
  </si>
  <si>
    <t>60/55m², 3/4층, 남서향</t>
  </si>
  <si>
    <t>서울시 광진구 구의동 69-1</t>
  </si>
  <si>
    <t>54/29m², 3/7층, 북동향</t>
  </si>
  <si>
    <t>서울시 광진구 구의동 60</t>
  </si>
  <si>
    <t>52/48m², 4/4층, 남동향</t>
  </si>
  <si>
    <t>서울시 광진구 구의동 244-42</t>
  </si>
  <si>
    <t>323/678m², 5/B1층, 동향</t>
  </si>
  <si>
    <t>서울시 광진구 구의동 24-7</t>
  </si>
  <si>
    <t>서울시 광진구 구의동 240-6</t>
  </si>
  <si>
    <t>28/23m², 2/4층, 동향</t>
  </si>
  <si>
    <t>서울시 광진구 구의동 616-5</t>
  </si>
  <si>
    <t>49/49m², B1/3층, 남서향</t>
  </si>
  <si>
    <t>서울시 광진구 구의동 210-27</t>
  </si>
  <si>
    <t>60/57m², 3/3층, 남서향</t>
  </si>
  <si>
    <t>서울시 광진구 구의동 31-24</t>
  </si>
  <si>
    <t>5억 3,000</t>
  </si>
  <si>
    <t>48/41m², 6/6층, 서향</t>
  </si>
  <si>
    <t>약속부동산공인중개사사무소</t>
  </si>
  <si>
    <t>서울시 광진구 구의동 50-29</t>
  </si>
  <si>
    <t>2억 6,250</t>
  </si>
  <si>
    <t>46/46m², 2/5층, 남동향</t>
  </si>
  <si>
    <t>서울시 광진구 구의동 58-11</t>
  </si>
  <si>
    <t>1억 9,800</t>
  </si>
  <si>
    <t>21/21m², 1/4층, 남서향</t>
  </si>
  <si>
    <t>서울시 광진구 구의동 55-18</t>
  </si>
  <si>
    <t>7,000/35</t>
  </si>
  <si>
    <t>40/40m², 4/5층, 남서향</t>
  </si>
  <si>
    <t>서울시 광진구 구의동 52-12</t>
  </si>
  <si>
    <t>24/21m², 2/4층, 남서향</t>
  </si>
  <si>
    <t>서울시 광진구 구의동 217</t>
  </si>
  <si>
    <t>25/21m², 2/5층, 서향</t>
  </si>
  <si>
    <t>서울시 광진구 구의동 560</t>
  </si>
  <si>
    <t>112/71m², 5/6층, 남향</t>
  </si>
  <si>
    <t>서울시 광진구 구의동 231-5</t>
  </si>
  <si>
    <t>45/41m², 4/5층, 북향</t>
  </si>
  <si>
    <t>청솔공인중개사사무소</t>
  </si>
  <si>
    <t>서울시 광진구 구의동 61-10</t>
  </si>
  <si>
    <t>220/396m², 1/0층, 남동향</t>
  </si>
  <si>
    <t>서울시 광진구 구의동 60-79</t>
  </si>
  <si>
    <t>39/32m², 2/3층, 동향</t>
  </si>
  <si>
    <t>서울시 광진구 구의동 78-44</t>
  </si>
  <si>
    <t>2,000/110</t>
  </si>
  <si>
    <t>120/100m², 2/5층, 남동향</t>
  </si>
  <si>
    <t>뉴스공인중개사사무소</t>
  </si>
  <si>
    <t>서울시 광진구 구의동 239-88</t>
  </si>
  <si>
    <t>45/45m², 중/5층, 서향</t>
  </si>
  <si>
    <t>서울시 광진구 구의동 27</t>
  </si>
  <si>
    <t>서울시 광진구 구의동 60-14</t>
  </si>
  <si>
    <t>39/37m², 1/2층, 남향</t>
  </si>
  <si>
    <t>서울시 광진구 구의동 65</t>
  </si>
  <si>
    <t>141/396m², 1/0층, 남서향</t>
  </si>
  <si>
    <t>서울시 광진구 구의동 70-5</t>
  </si>
  <si>
    <t>23/19m², 1/6층, 남향</t>
  </si>
  <si>
    <t>서울시 광진구 구의동 241-63</t>
  </si>
  <si>
    <t>21억</t>
  </si>
  <si>
    <t>180/318m², 3/0층, 남향</t>
  </si>
  <si>
    <t>서울시 광진구 구의동 560-15</t>
  </si>
  <si>
    <t>90/85m², 3/6층, 남향</t>
  </si>
  <si>
    <t>서울시 광진구 구의동 344-8</t>
  </si>
  <si>
    <t>214/527m², 4/B1층, 남향</t>
  </si>
  <si>
    <t>박사부동산 공인중개사사무소</t>
  </si>
  <si>
    <t>서울시 광진구 구의동 204-27</t>
  </si>
  <si>
    <t>80/47m², 4/6층, 남향</t>
  </si>
  <si>
    <t>서울시 광진구 구의동 240-14</t>
  </si>
  <si>
    <t>16/16m², 1/5층, 북향</t>
  </si>
  <si>
    <t>서울시 광진구 구의동 22</t>
  </si>
  <si>
    <t>1억 9,000</t>
  </si>
  <si>
    <t>37/37m², 3/4층, 남서향</t>
  </si>
  <si>
    <t>서울시 광진구 구의동 233-24</t>
  </si>
  <si>
    <t>26/26m², 1/5층, 서향</t>
  </si>
  <si>
    <t>서울시 광진구 구의동 63-20</t>
  </si>
  <si>
    <t>89/83m², 3/3층, 동향</t>
  </si>
  <si>
    <t>서울시 광진구 구의동 77-26</t>
  </si>
  <si>
    <t>3억 5,500</t>
  </si>
  <si>
    <t>43/38m², 4/4층, 남서향</t>
  </si>
  <si>
    <t>서울시 광진구 구의동 231-22</t>
  </si>
  <si>
    <t>36/36m², B1/3층, 서향</t>
  </si>
  <si>
    <t>서울시 광진구 구의동 248-113</t>
  </si>
  <si>
    <t>66/66m², 3/3층, 남향</t>
  </si>
  <si>
    <t>우리들공인중개사사무소</t>
  </si>
  <si>
    <t>서울시 광진구 구의동 252-57</t>
  </si>
  <si>
    <t>27/27m², 3/5층, 남서향</t>
  </si>
  <si>
    <t>서울시 광진구 구의동 64-32</t>
  </si>
  <si>
    <t>46/41m², 5/5층, 남동향</t>
  </si>
  <si>
    <t>서울시 광진구 구의동 242-60</t>
  </si>
  <si>
    <t>43/39m², 4/5층, 남향</t>
  </si>
  <si>
    <t>서울시 광진구 구의동 242</t>
  </si>
  <si>
    <t>36/33m², 4/5층, 남향</t>
  </si>
  <si>
    <t>서울시 광진구 구의동 239-60</t>
  </si>
  <si>
    <t>40/34m², 4/5층, 남향</t>
  </si>
  <si>
    <t>서울시 광진구 구의동 33-61</t>
  </si>
  <si>
    <t>44/44m², B1/3층, 동향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</si>
</sst>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3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tr">
        <f>HYPERLINK("https://new.land.naver.com/houses?ms=37.5428535,127.0931897,15&amp;a=VL:DDDGG:JWJT:SGJT:HOJT&amp;e=RETAIL&amp;articleNo=2132502102", "서울시 광진구 구의동 73-14")</f>
        <v>서울시 광진구 구의동 73-14</v>
      </c>
    </row>
    <row r="4" spans="1:8" x14ac:dyDescent="0.3">
      <c r="A4" s="1">
        <v>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tr">
        <f>HYPERLINK("https://new.land.naver.com/houses?ms=37.5428535,127.0931897,15&amp;a=VL:DDDGG:JWJT:SGJT:HOJT&amp;e=RETAIL&amp;articleNo=2132322395", "서울시 광진구 구의동")</f>
        <v>서울시 광진구 구의동</v>
      </c>
    </row>
    <row r="5" spans="1:8" x14ac:dyDescent="0.3">
      <c r="A5" s="1">
        <v>0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  <c r="H5" t="str">
        <f>HYPERLINK("https://new.land.naver.com/houses?ms=37.5428535,127.0931897,15&amp;a=VL:DDDGG:JWJT:SGJT:HOJT&amp;e=RETAIL&amp;articleNo=2133954589", "서울시 광진구 구의동 60-57")</f>
        <v>서울시 광진구 구의동 60-57</v>
      </c>
    </row>
    <row r="6" spans="1:8" x14ac:dyDescent="0.3">
      <c r="A6" s="1">
        <v>0</v>
      </c>
      <c r="B6" t="s">
        <v>30</v>
      </c>
      <c r="C6" t="s">
        <v>20</v>
      </c>
      <c r="D6" t="s">
        <v>21</v>
      </c>
      <c r="E6" t="s">
        <v>31</v>
      </c>
      <c r="F6" t="s">
        <v>32</v>
      </c>
      <c r="G6" t="s">
        <v>33</v>
      </c>
      <c r="H6" t="str">
        <f>HYPERLINK("https://new.land.naver.com/houses?ms=37.5428535,127.0931897,15&amp;a=VL:DDDGG:JWJT:SGJT:HOJT&amp;e=RETAIL&amp;articleNo=2132332643", "서울시 광진구 구의동 257-3")</f>
        <v>서울시 광진구 구의동 257-3</v>
      </c>
    </row>
    <row r="7" spans="1:8" x14ac:dyDescent="0.3">
      <c r="A7" s="1">
        <v>0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  <c r="G7" t="s">
        <v>38</v>
      </c>
      <c r="H7" t="str">
        <f>HYPERLINK("https://new.land.naver.com/houses?ms=37.5428535,127.0931897,15&amp;a=VL:DDDGG:JWJT:SGJT:HOJT&amp;e=RETAIL&amp;articleNo=2134398682", "서울시 광진구 구의동 23-35")</f>
        <v>서울시 광진구 구의동 23-35</v>
      </c>
    </row>
    <row r="8" spans="1:8" x14ac:dyDescent="0.3">
      <c r="A8" s="1">
        <v>0</v>
      </c>
      <c r="B8" t="s">
        <v>39</v>
      </c>
      <c r="C8" t="s">
        <v>40</v>
      </c>
      <c r="D8" t="s">
        <v>21</v>
      </c>
      <c r="E8" t="s">
        <v>41</v>
      </c>
      <c r="F8" t="s">
        <v>42</v>
      </c>
      <c r="G8" t="s">
        <v>43</v>
      </c>
      <c r="H8" t="str">
        <f>HYPERLINK("https://new.land.naver.com/houses?ms=37.5428535,127.0931897,15&amp;a=VL:DDDGG:JWJT:SGJT:HOJT&amp;e=RETAIL&amp;articleNo=2134117368", "서울시 광진구 구의동 24-9")</f>
        <v>서울시 광진구 구의동 24-9</v>
      </c>
    </row>
    <row r="9" spans="1:8" x14ac:dyDescent="0.3">
      <c r="A9" s="1">
        <v>0</v>
      </c>
      <c r="B9" t="s">
        <v>44</v>
      </c>
      <c r="C9" t="s">
        <v>20</v>
      </c>
      <c r="D9" t="s">
        <v>15</v>
      </c>
      <c r="E9" t="s">
        <v>45</v>
      </c>
      <c r="F9" t="s">
        <v>46</v>
      </c>
      <c r="G9" t="s">
        <v>47</v>
      </c>
      <c r="H9" t="str">
        <f>HYPERLINK("https://new.land.naver.com/houses?ms=37.5428535,127.0931897,15&amp;a=VL:DDDGG:JWJT:SGJT:HOJT&amp;e=RETAIL&amp;articleNo=2132377488", "서울시 광진구 구의동 70-32")</f>
        <v>서울시 광진구 구의동 70-32</v>
      </c>
    </row>
    <row r="10" spans="1:8" x14ac:dyDescent="0.3">
      <c r="A10" s="1">
        <v>0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  <c r="G10" t="s">
        <v>52</v>
      </c>
      <c r="H10" t="str">
        <f>HYPERLINK("https://new.land.naver.com/houses?ms=37.5428535,127.0931897,15&amp;a=VL:DDDGG:JWJT:SGJT:HOJT&amp;e=RETAIL&amp;articleNo=2133871285", "서울시 광진구 구의동 224-35")</f>
        <v>서울시 광진구 구의동 224-35</v>
      </c>
    </row>
    <row r="11" spans="1:8" x14ac:dyDescent="0.3">
      <c r="A11" s="1">
        <v>0</v>
      </c>
      <c r="B11" t="s">
        <v>53</v>
      </c>
      <c r="C11" t="s">
        <v>54</v>
      </c>
      <c r="D11" t="s">
        <v>15</v>
      </c>
      <c r="E11" t="s">
        <v>55</v>
      </c>
      <c r="F11" t="s">
        <v>56</v>
      </c>
      <c r="G11" t="s">
        <v>57</v>
      </c>
      <c r="H11" t="str">
        <f>HYPERLINK("https://new.land.naver.com/houses?ms=37.5428535,127.0931897,15&amp;a=VL:DDDGG:JWJT:SGJT:HOJT&amp;e=RETAIL&amp;articleNo=2133427698", "서울시 광진구 구의동 201-11")</f>
        <v>서울시 광진구 구의동 201-11</v>
      </c>
    </row>
    <row r="12" spans="1:8" x14ac:dyDescent="0.3">
      <c r="A12" s="1">
        <v>0</v>
      </c>
      <c r="B12" t="s">
        <v>58</v>
      </c>
      <c r="C12" t="s">
        <v>59</v>
      </c>
      <c r="D12" t="s">
        <v>15</v>
      </c>
      <c r="E12" t="s">
        <v>60</v>
      </c>
      <c r="F12" t="s">
        <v>61</v>
      </c>
      <c r="G12" t="s">
        <v>62</v>
      </c>
      <c r="H12" t="str">
        <f>HYPERLINK("https://new.land.naver.com/houses?ms=37.5428535,127.0931897,15&amp;a=VL:DDDGG:JWJT:SGJT:HOJT&amp;e=RETAIL&amp;articleNo=2134528657", "서울시 광진구 구의동 239-118")</f>
        <v>서울시 광진구 구의동 239-118</v>
      </c>
    </row>
    <row r="13" spans="1:8" x14ac:dyDescent="0.3">
      <c r="A13" s="1">
        <v>0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8" x14ac:dyDescent="0.3">
      <c r="A14" s="1">
        <v>0</v>
      </c>
      <c r="B14" t="s">
        <v>69</v>
      </c>
      <c r="C14" t="s">
        <v>70</v>
      </c>
      <c r="D14" t="s">
        <v>15</v>
      </c>
      <c r="E14" t="s">
        <v>71</v>
      </c>
      <c r="F14" t="s">
        <v>72</v>
      </c>
      <c r="G14" t="s">
        <v>73</v>
      </c>
      <c r="H14" t="str">
        <f>HYPERLINK("https://new.land.naver.com/houses?ms=37.5428535,127.0931897,15&amp;a=VL:DDDGG:JWJT:SGJT:HOJT&amp;e=RETAIL&amp;articleNo=2132805623", "서울시 광진구 구의동 235-28")</f>
        <v>서울시 광진구 구의동 235-28</v>
      </c>
    </row>
    <row r="15" spans="1:8" x14ac:dyDescent="0.3">
      <c r="A15" s="1">
        <v>0</v>
      </c>
      <c r="B15" t="s">
        <v>74</v>
      </c>
      <c r="C15" t="s">
        <v>64</v>
      </c>
      <c r="D15" t="s">
        <v>21</v>
      </c>
      <c r="E15" t="s">
        <v>75</v>
      </c>
      <c r="F15" t="s">
        <v>76</v>
      </c>
      <c r="G15" t="s">
        <v>73</v>
      </c>
      <c r="H15" t="str">
        <f>HYPERLINK("https://new.land.naver.com/houses?ms=37.5428535,127.0931897,15&amp;a=VL:DDDGG:JWJT:SGJT:HOJT&amp;e=RETAIL&amp;articleNo=2200340804", "서울시 광진구 구의동 249-6")</f>
        <v>서울시 광진구 구의동 249-6</v>
      </c>
    </row>
    <row r="16" spans="1:8" x14ac:dyDescent="0.3">
      <c r="A16" s="1">
        <v>0</v>
      </c>
      <c r="B16" t="s">
        <v>77</v>
      </c>
      <c r="C16" t="s">
        <v>20</v>
      </c>
      <c r="D16" t="s">
        <v>15</v>
      </c>
      <c r="E16" t="s">
        <v>78</v>
      </c>
      <c r="F16" t="s">
        <v>79</v>
      </c>
      <c r="G16" t="s">
        <v>47</v>
      </c>
      <c r="H16" t="str">
        <f>HYPERLINK("https://new.land.naver.com/houses?ms=37.5428535,127.0931897,15&amp;a=VL:DDDGG:JWJT:SGJT:HOJT&amp;e=RETAIL&amp;articleNo=2132372625", "서울시 광진구 구의동 35-22")</f>
        <v>서울시 광진구 구의동 35-22</v>
      </c>
    </row>
    <row r="17" spans="1:8" x14ac:dyDescent="0.3">
      <c r="A17" s="1">
        <v>0</v>
      </c>
      <c r="B17" t="s">
        <v>80</v>
      </c>
      <c r="C17" t="s">
        <v>81</v>
      </c>
      <c r="D17" t="s">
        <v>21</v>
      </c>
      <c r="E17" t="s">
        <v>50</v>
      </c>
      <c r="F17" t="s">
        <v>82</v>
      </c>
      <c r="G17" t="s">
        <v>83</v>
      </c>
      <c r="H17" t="str">
        <f>HYPERLINK("https://new.land.naver.com/houses?ms=37.5428535,127.0931897,15&amp;a=VL:DDDGG:JWJT:SGJT:HOJT&amp;e=RETAIL&amp;articleNo=2200192188", "서울시 광진구 구의동 225-51")</f>
        <v>서울시 광진구 구의동 225-51</v>
      </c>
    </row>
    <row r="18" spans="1:8" x14ac:dyDescent="0.3">
      <c r="A18" s="1">
        <v>0</v>
      </c>
      <c r="B18" t="s">
        <v>84</v>
      </c>
      <c r="C18" t="s">
        <v>20</v>
      </c>
      <c r="D18" t="s">
        <v>15</v>
      </c>
      <c r="E18" t="s">
        <v>85</v>
      </c>
      <c r="F18" t="s">
        <v>86</v>
      </c>
      <c r="G18" t="s">
        <v>87</v>
      </c>
      <c r="H18" t="str">
        <f>HYPERLINK("https://new.land.naver.com/houses?ms=37.5428535,127.0931897,15&amp;a=VL:DDDGG:JWJT:SGJT:HOJT&amp;e=RETAIL&amp;articleNo=2132259439", "서울시 광진구 구의동 251-167")</f>
        <v>서울시 광진구 구의동 251-167</v>
      </c>
    </row>
    <row r="19" spans="1:8" x14ac:dyDescent="0.3">
      <c r="A19" s="1">
        <v>0</v>
      </c>
      <c r="B19" t="s">
        <v>88</v>
      </c>
      <c r="C19" t="s">
        <v>49</v>
      </c>
      <c r="D19" t="s">
        <v>15</v>
      </c>
      <c r="E19" t="s">
        <v>16</v>
      </c>
      <c r="F19" t="s">
        <v>89</v>
      </c>
      <c r="G19" t="s">
        <v>90</v>
      </c>
      <c r="H19" t="str">
        <f>HYPERLINK("https://new.land.naver.com/houses?ms=37.5428535,127.0931897,15&amp;a=VL:DDDGG:JWJT:SGJT:HOJT&amp;e=RETAIL&amp;articleNo=2133818136", "서울시 광진구 구의동 207-41")</f>
        <v>서울시 광진구 구의동 207-41</v>
      </c>
    </row>
    <row r="20" spans="1:8" x14ac:dyDescent="0.3">
      <c r="A20" s="1">
        <v>0</v>
      </c>
      <c r="B20" t="s">
        <v>91</v>
      </c>
      <c r="C20" t="s">
        <v>64</v>
      </c>
      <c r="D20" t="s">
        <v>65</v>
      </c>
      <c r="E20" t="s">
        <v>92</v>
      </c>
      <c r="F20" t="s">
        <v>93</v>
      </c>
      <c r="G20" t="s">
        <v>94</v>
      </c>
      <c r="H20" t="str">
        <f>HYPERLINK("https://new.land.naver.com/houses?ms=37.5428535,127.0931897,15&amp;a=VL:DDDGG:JWJT:SGJT:HOJT&amp;e=RETAIL&amp;articleNo=2200328238", "서울시 광진구 구의동 555-2")</f>
        <v>서울시 광진구 구의동 555-2</v>
      </c>
    </row>
    <row r="21" spans="1:8" x14ac:dyDescent="0.3">
      <c r="A21" s="1">
        <v>0</v>
      </c>
      <c r="B21" t="s">
        <v>95</v>
      </c>
      <c r="C21" t="s">
        <v>20</v>
      </c>
      <c r="D21" t="s">
        <v>21</v>
      </c>
      <c r="E21" t="s">
        <v>96</v>
      </c>
      <c r="F21" t="s">
        <v>97</v>
      </c>
      <c r="G21" t="s">
        <v>98</v>
      </c>
      <c r="H21" t="str">
        <f>HYPERLINK("https://new.land.naver.com/houses?ms=37.5428535,127.0931897,15&amp;a=VL:DDDGG:JWJT:SGJT:HOJT&amp;e=RETAIL&amp;articleNo=2132425538", "서울시 광진구 구의동 235-16")</f>
        <v>서울시 광진구 구의동 235-16</v>
      </c>
    </row>
    <row r="22" spans="1:8" x14ac:dyDescent="0.3">
      <c r="A22" s="1">
        <v>0</v>
      </c>
      <c r="B22" t="s">
        <v>99</v>
      </c>
      <c r="C22" t="s">
        <v>100</v>
      </c>
      <c r="D22" t="s">
        <v>21</v>
      </c>
      <c r="E22" t="s">
        <v>101</v>
      </c>
      <c r="F22" t="s">
        <v>102</v>
      </c>
      <c r="G22" t="s">
        <v>103</v>
      </c>
      <c r="H22" t="str">
        <f>HYPERLINK("https://new.land.naver.com/houses?ms=37.5428535,127.0931897,15&amp;a=VL:DDDGG:JWJT:SGJT:HOJT&amp;e=RETAIL&amp;articleNo=2134838859", "서울시 광진구 구의동 232-70")</f>
        <v>서울시 광진구 구의동 232-70</v>
      </c>
    </row>
    <row r="23" spans="1:8" x14ac:dyDescent="0.3">
      <c r="A23" s="1">
        <v>0</v>
      </c>
      <c r="B23" t="s">
        <v>104</v>
      </c>
      <c r="C23" t="s">
        <v>20</v>
      </c>
      <c r="D23" t="s">
        <v>21</v>
      </c>
      <c r="E23" t="s">
        <v>105</v>
      </c>
      <c r="F23" t="s">
        <v>106</v>
      </c>
      <c r="G23" t="s">
        <v>107</v>
      </c>
      <c r="H23" t="str">
        <f>HYPERLINK("https://new.land.naver.com/houses?ms=37.5428535,127.0931897,15&amp;a=VL:DDDGG:JWJT:SGJT:HOJT&amp;e=RETAIL&amp;articleNo=2132341910", "서울시 광진구 구의동 240-29")</f>
        <v>서울시 광진구 구의동 240-29</v>
      </c>
    </row>
    <row r="24" spans="1:8" x14ac:dyDescent="0.3">
      <c r="A24" s="1">
        <v>0</v>
      </c>
      <c r="B24" t="s">
        <v>108</v>
      </c>
      <c r="C24" t="s">
        <v>64</v>
      </c>
      <c r="D24" t="s">
        <v>65</v>
      </c>
      <c r="E24" t="s">
        <v>109</v>
      </c>
      <c r="F24" t="s">
        <v>110</v>
      </c>
      <c r="G24" t="s">
        <v>111</v>
      </c>
      <c r="H24" t="str">
        <f>HYPERLINK("https://new.land.naver.com/houses?ms=37.5428535,127.0931897,15&amp;a=VL:DDDGG:JWJT:SGJT:HOJT&amp;e=RETAIL&amp;articleNo=2200310946", "서울시 광진구 구의동 237-49")</f>
        <v>서울시 광진구 구의동 237-49</v>
      </c>
    </row>
    <row r="25" spans="1:8" x14ac:dyDescent="0.3">
      <c r="A25" s="1">
        <v>0</v>
      </c>
      <c r="B25" t="s">
        <v>112</v>
      </c>
      <c r="C25" t="s">
        <v>113</v>
      </c>
      <c r="D25" t="s">
        <v>21</v>
      </c>
      <c r="E25" t="s">
        <v>36</v>
      </c>
      <c r="F25" t="s">
        <v>114</v>
      </c>
      <c r="G25" t="s">
        <v>18</v>
      </c>
      <c r="H25" t="str">
        <f>HYPERLINK("https://new.land.naver.com/houses?ms=37.5428535,127.0931897,15&amp;a=VL:DDDGG:JWJT:SGJT:HOJT&amp;e=RETAIL&amp;articleNo=2133529728", "서울시 광진구 구의동 72-34")</f>
        <v>서울시 광진구 구의동 72-34</v>
      </c>
    </row>
    <row r="26" spans="1:8" x14ac:dyDescent="0.3">
      <c r="A26" s="1">
        <v>0</v>
      </c>
      <c r="B26" t="s">
        <v>115</v>
      </c>
      <c r="C26" t="s">
        <v>64</v>
      </c>
      <c r="D26" t="s">
        <v>65</v>
      </c>
      <c r="E26" t="s">
        <v>116</v>
      </c>
      <c r="F26" t="s">
        <v>117</v>
      </c>
      <c r="G26" t="s">
        <v>118</v>
      </c>
      <c r="H26" t="str">
        <f>HYPERLINK("https://new.land.naver.com/houses?ms=37.5428535,127.0931897,15&amp;a=VL:DDDGG:JWJT:SGJT:HOJT&amp;e=RETAIL&amp;articleNo=2200289593", "서울시 광진구 구의동 32-29")</f>
        <v>서울시 광진구 구의동 32-29</v>
      </c>
    </row>
    <row r="27" spans="1:8" x14ac:dyDescent="0.3">
      <c r="A27" s="1">
        <v>0</v>
      </c>
      <c r="B27" t="s">
        <v>119</v>
      </c>
      <c r="C27" t="s">
        <v>64</v>
      </c>
      <c r="D27" t="s">
        <v>21</v>
      </c>
      <c r="E27" t="s">
        <v>120</v>
      </c>
      <c r="F27" t="s">
        <v>121</v>
      </c>
      <c r="G27" t="s">
        <v>118</v>
      </c>
      <c r="H27" t="str">
        <f>HYPERLINK("https://new.land.naver.com/houses?ms=37.5428535,127.0931897,15&amp;a=VL:DDDGG:JWJT:SGJT:HOJT&amp;e=RETAIL&amp;articleNo=2200288628", "서울시 광진구 구의동 31-1")</f>
        <v>서울시 광진구 구의동 31-1</v>
      </c>
    </row>
    <row r="28" spans="1:8" x14ac:dyDescent="0.3">
      <c r="A28" s="1">
        <v>0</v>
      </c>
      <c r="B28" t="s">
        <v>122</v>
      </c>
      <c r="C28" t="s">
        <v>64</v>
      </c>
      <c r="D28" t="s">
        <v>21</v>
      </c>
      <c r="E28" t="s">
        <v>123</v>
      </c>
      <c r="F28" t="s">
        <v>124</v>
      </c>
      <c r="G28" t="s">
        <v>125</v>
      </c>
      <c r="H28" t="str">
        <f>HYPERLINK("https://new.land.naver.com/houses?ms=37.5428535,127.0931897,15&amp;a=VL:DDDGG:JWJT:SGJT:HOJT&amp;e=RETAIL&amp;articleNo=2200281869", "서울시 광진구 구의동 649-3")</f>
        <v>서울시 광진구 구의동 649-3</v>
      </c>
    </row>
    <row r="29" spans="1:8" x14ac:dyDescent="0.3">
      <c r="A29" s="1">
        <v>0</v>
      </c>
      <c r="B29" t="s">
        <v>126</v>
      </c>
      <c r="C29" t="s">
        <v>64</v>
      </c>
      <c r="D29" t="s">
        <v>21</v>
      </c>
      <c r="E29" t="s">
        <v>127</v>
      </c>
      <c r="F29" t="s">
        <v>128</v>
      </c>
      <c r="G29" t="s">
        <v>129</v>
      </c>
      <c r="H29" t="str">
        <f>HYPERLINK("https://new.land.naver.com/houses?ms=37.5428535,127.0931897,15&amp;a=VL:DDDGG:JWJT:SGJT:HOJT&amp;e=RETAIL&amp;articleNo=2200281427", "서울시 광진구 구의동 205-4")</f>
        <v>서울시 광진구 구의동 205-4</v>
      </c>
    </row>
    <row r="30" spans="1:8" x14ac:dyDescent="0.3">
      <c r="A30" s="1">
        <v>0</v>
      </c>
      <c r="B30" t="s">
        <v>130</v>
      </c>
      <c r="C30" t="s">
        <v>59</v>
      </c>
      <c r="D30" t="s">
        <v>15</v>
      </c>
      <c r="E30" t="s">
        <v>131</v>
      </c>
      <c r="F30" t="s">
        <v>132</v>
      </c>
      <c r="G30" t="s">
        <v>133</v>
      </c>
      <c r="H30" t="str">
        <f>HYPERLINK("https://new.land.naver.com/houses?ms=37.5428535,127.0931897,15&amp;a=VL:DDDGG:JWJT:SGJT:HOJT&amp;e=RETAIL&amp;articleNo=2134462404", "서울시 광진구 구의동 251-177")</f>
        <v>서울시 광진구 구의동 251-177</v>
      </c>
    </row>
    <row r="31" spans="1:8" x14ac:dyDescent="0.3">
      <c r="A31" s="1">
        <v>0</v>
      </c>
      <c r="B31" t="s">
        <v>134</v>
      </c>
      <c r="C31" t="s">
        <v>135</v>
      </c>
      <c r="D31" t="s">
        <v>21</v>
      </c>
      <c r="E31" t="s">
        <v>36</v>
      </c>
      <c r="F31" t="s">
        <v>136</v>
      </c>
      <c r="G31" t="s">
        <v>137</v>
      </c>
      <c r="H31" t="str">
        <f>HYPERLINK("https://new.land.naver.com/houses?ms=37.5428535,127.0931897,15&amp;a=VL:DDDGG:JWJT:SGJT:HOJT&amp;e=RETAIL&amp;articleNo=2134979795", "서울시 광진구 구의동 61-13")</f>
        <v>서울시 광진구 구의동 61-13</v>
      </c>
    </row>
    <row r="32" spans="1:8" x14ac:dyDescent="0.3">
      <c r="A32" s="1">
        <v>0</v>
      </c>
      <c r="B32" t="s">
        <v>138</v>
      </c>
      <c r="C32" t="s">
        <v>59</v>
      </c>
      <c r="D32" t="s">
        <v>65</v>
      </c>
      <c r="E32" t="s">
        <v>139</v>
      </c>
      <c r="F32" t="s">
        <v>140</v>
      </c>
      <c r="G32" t="s">
        <v>141</v>
      </c>
      <c r="H32" t="str">
        <f>HYPERLINK("https://new.land.naver.com/houses?ms=37.5428535,127.0931897,15&amp;a=VL:DDDGG:JWJT:SGJT:HOJT&amp;e=RETAIL&amp;articleNo=2134549118", "서울시 광진구 구의동 50-22")</f>
        <v>서울시 광진구 구의동 50-22</v>
      </c>
    </row>
    <row r="33" spans="1:8" x14ac:dyDescent="0.3">
      <c r="A33" s="1">
        <v>0</v>
      </c>
      <c r="B33" t="s">
        <v>142</v>
      </c>
      <c r="C33" t="s">
        <v>49</v>
      </c>
      <c r="D33" t="s">
        <v>21</v>
      </c>
      <c r="E33" t="s">
        <v>143</v>
      </c>
      <c r="F33" t="s">
        <v>144</v>
      </c>
      <c r="G33" t="s">
        <v>118</v>
      </c>
      <c r="H33" t="str">
        <f>HYPERLINK("https://new.land.naver.com/houses?ms=37.5428535,127.0931897,15&amp;a=VL:DDDGG:JWJT:SGJT:HOJT&amp;e=RETAIL&amp;articleNo=2133954333", "서울시 광진구 구의동 57-1")</f>
        <v>서울시 광진구 구의동 57-1</v>
      </c>
    </row>
    <row r="34" spans="1:8" x14ac:dyDescent="0.3">
      <c r="A34" s="1">
        <v>0</v>
      </c>
      <c r="B34" t="s">
        <v>145</v>
      </c>
      <c r="C34" t="s">
        <v>135</v>
      </c>
      <c r="D34" t="s">
        <v>65</v>
      </c>
      <c r="E34" t="s">
        <v>146</v>
      </c>
      <c r="F34" t="s">
        <v>147</v>
      </c>
      <c r="G34" t="s">
        <v>148</v>
      </c>
      <c r="H34" t="str">
        <f>HYPERLINK("https://new.land.naver.com/houses?ms=37.5428535,127.0931897,15&amp;a=VL:DDDGG:JWJT:SGJT:HOJT&amp;e=RETAIL&amp;articleNo=2134897305", "서울시 광진구 구의동 251-127")</f>
        <v>서울시 광진구 구의동 251-127</v>
      </c>
    </row>
    <row r="35" spans="1:8" x14ac:dyDescent="0.3">
      <c r="A35" s="1">
        <v>0</v>
      </c>
      <c r="B35" t="s">
        <v>149</v>
      </c>
      <c r="C35" t="s">
        <v>64</v>
      </c>
      <c r="D35" t="s">
        <v>65</v>
      </c>
      <c r="E35" t="s">
        <v>150</v>
      </c>
      <c r="F35" t="s">
        <v>151</v>
      </c>
      <c r="G35" t="s">
        <v>152</v>
      </c>
      <c r="H35" t="str">
        <f>HYPERLINK("https://new.land.naver.com/houses?ms=37.5428535,127.0931897,15&amp;a=VL:DDDGG:JWJT:SGJT:HOJT&amp;e=RETAIL&amp;articleNo=2200249629", "서울시 광진구 구의동 25-1")</f>
        <v>서울시 광진구 구의동 25-1</v>
      </c>
    </row>
    <row r="36" spans="1:8" x14ac:dyDescent="0.3">
      <c r="A36" s="1">
        <v>0</v>
      </c>
      <c r="B36" t="s">
        <v>153</v>
      </c>
      <c r="C36" t="s">
        <v>70</v>
      </c>
      <c r="D36" t="s">
        <v>21</v>
      </c>
      <c r="E36" t="s">
        <v>16</v>
      </c>
      <c r="F36" t="s">
        <v>154</v>
      </c>
      <c r="G36" t="s">
        <v>155</v>
      </c>
      <c r="H36" t="str">
        <f>HYPERLINK("https://new.land.naver.com/houses?ms=37.5428535,127.0931897,15&amp;a=VL:DDDGG:JWJT:SGJT:HOJT&amp;e=RETAIL&amp;articleNo=2132781441", "서울시 광진구 구의동 35-43")</f>
        <v>서울시 광진구 구의동 35-43</v>
      </c>
    </row>
    <row r="37" spans="1:8" x14ac:dyDescent="0.3">
      <c r="A37" s="1">
        <v>0</v>
      </c>
      <c r="B37" t="s">
        <v>156</v>
      </c>
      <c r="C37" t="s">
        <v>64</v>
      </c>
      <c r="D37" t="s">
        <v>21</v>
      </c>
      <c r="E37" t="s">
        <v>157</v>
      </c>
      <c r="F37" t="s">
        <v>158</v>
      </c>
      <c r="G37" t="s">
        <v>159</v>
      </c>
      <c r="H37" t="str">
        <f>HYPERLINK("https://new.land.naver.com/houses?ms=37.5428535,127.0931897,15&amp;a=VL:DDDGG:JWJT:SGJT:HOJT&amp;e=RETAIL&amp;articleNo=2200231693", "서울시 광진구 구의동 226-63")</f>
        <v>서울시 광진구 구의동 226-63</v>
      </c>
    </row>
    <row r="38" spans="1:8" x14ac:dyDescent="0.3">
      <c r="A38" s="1">
        <v>0</v>
      </c>
      <c r="B38" t="s">
        <v>160</v>
      </c>
      <c r="C38" t="s">
        <v>49</v>
      </c>
      <c r="D38" t="s">
        <v>65</v>
      </c>
      <c r="E38" t="s">
        <v>161</v>
      </c>
      <c r="F38" t="s">
        <v>162</v>
      </c>
      <c r="G38" t="s">
        <v>118</v>
      </c>
      <c r="H38" t="str">
        <f>HYPERLINK("https://new.land.naver.com/houses?ms=37.5428535,127.0931897,15&amp;a=VL:DDDGG:JWJT:SGJT:HOJT&amp;e=RETAIL&amp;articleNo=2133859018", "서울시 광진구 구의동 78-18")</f>
        <v>서울시 광진구 구의동 78-18</v>
      </c>
    </row>
    <row r="39" spans="1:8" x14ac:dyDescent="0.3">
      <c r="A39" s="1">
        <v>0</v>
      </c>
      <c r="B39" t="s">
        <v>163</v>
      </c>
      <c r="C39" t="s">
        <v>20</v>
      </c>
      <c r="D39" t="s">
        <v>15</v>
      </c>
      <c r="E39" t="s">
        <v>164</v>
      </c>
      <c r="F39" t="s">
        <v>165</v>
      </c>
      <c r="G39" t="s">
        <v>166</v>
      </c>
      <c r="H39" t="str">
        <f>HYPERLINK("https://new.land.naver.com/houses?ms=37.5428535,127.0931897,15&amp;a=VL:DDDGG:JWJT:SGJT:HOJT&amp;e=RETAIL&amp;articleNo=2132320864", "서울시 광진구 구의동 229-43")</f>
        <v>서울시 광진구 구의동 229-43</v>
      </c>
    </row>
    <row r="40" spans="1:8" x14ac:dyDescent="0.3">
      <c r="A40" s="1">
        <v>0</v>
      </c>
      <c r="B40" t="s">
        <v>167</v>
      </c>
      <c r="C40" t="s">
        <v>168</v>
      </c>
      <c r="D40" t="s">
        <v>65</v>
      </c>
      <c r="E40" t="s">
        <v>169</v>
      </c>
      <c r="F40" t="s">
        <v>170</v>
      </c>
      <c r="G40" t="s">
        <v>148</v>
      </c>
      <c r="H40" t="str">
        <f>HYPERLINK("https://new.land.naver.com/houses?ms=37.5428535,127.0931897,15&amp;a=VL:DDDGG:JWJT:SGJT:HOJT&amp;e=RETAIL&amp;articleNo=2134687282", "서울시 광진구 구의동 240-24")</f>
        <v>서울시 광진구 구의동 240-24</v>
      </c>
    </row>
    <row r="41" spans="1:8" x14ac:dyDescent="0.3">
      <c r="A41" s="1">
        <v>0</v>
      </c>
      <c r="B41" t="s">
        <v>171</v>
      </c>
      <c r="C41" t="s">
        <v>81</v>
      </c>
      <c r="D41" t="s">
        <v>21</v>
      </c>
      <c r="E41" t="s">
        <v>172</v>
      </c>
      <c r="F41" t="s">
        <v>173</v>
      </c>
      <c r="G41" t="s">
        <v>174</v>
      </c>
      <c r="H41" t="str">
        <f>HYPERLINK("https://new.land.naver.com/houses?ms=37.5428535,127.0931897,15&amp;a=VL:DDDGG:JWJT:SGJT:HOJT&amp;e=RETAIL&amp;articleNo=2200143039", "서울시 광진구 구의동 251-17")</f>
        <v>서울시 광진구 구의동 251-17</v>
      </c>
    </row>
    <row r="42" spans="1:8" x14ac:dyDescent="0.3">
      <c r="A42" s="1">
        <v>0</v>
      </c>
      <c r="B42" t="s">
        <v>175</v>
      </c>
      <c r="C42" t="s">
        <v>113</v>
      </c>
      <c r="D42" t="s">
        <v>65</v>
      </c>
      <c r="E42" t="s">
        <v>176</v>
      </c>
      <c r="F42" t="s">
        <v>177</v>
      </c>
      <c r="G42" t="s">
        <v>178</v>
      </c>
      <c r="H42" t="str">
        <f>HYPERLINK("https://new.land.naver.com/houses?ms=37.5428535,127.0931897,15&amp;a=VL:DDDGG:JWJT:SGJT:HOJT&amp;e=RETAIL&amp;articleNo=2133443826", "서울시 광진구 구의동 241-16")</f>
        <v>서울시 광진구 구의동 241-16</v>
      </c>
    </row>
    <row r="43" spans="1:8" x14ac:dyDescent="0.3">
      <c r="A43" s="1">
        <v>0</v>
      </c>
      <c r="B43" t="s">
        <v>179</v>
      </c>
      <c r="C43" t="s">
        <v>180</v>
      </c>
      <c r="D43" t="s">
        <v>15</v>
      </c>
      <c r="E43" t="s">
        <v>181</v>
      </c>
      <c r="F43" t="s">
        <v>182</v>
      </c>
      <c r="G43" t="s">
        <v>174</v>
      </c>
      <c r="H43" t="str">
        <f>HYPERLINK("https://new.land.naver.com/houses?ms=37.5428535,127.0931897,15&amp;a=VL:DDDGG:JWJT:SGJT:HOJT&amp;e=RETAIL&amp;articleNo=2133761775", "서울시 광진구 구의동 66-78")</f>
        <v>서울시 광진구 구의동 66-78</v>
      </c>
    </row>
    <row r="44" spans="1:8" x14ac:dyDescent="0.3">
      <c r="A44" s="1">
        <v>0</v>
      </c>
      <c r="B44" t="s">
        <v>183</v>
      </c>
      <c r="C44" t="s">
        <v>184</v>
      </c>
      <c r="D44" t="s">
        <v>15</v>
      </c>
      <c r="E44" t="s">
        <v>185</v>
      </c>
      <c r="F44" t="s">
        <v>186</v>
      </c>
      <c r="G44" t="s">
        <v>187</v>
      </c>
      <c r="H44" t="str">
        <f>HYPERLINK("https://new.land.naver.com/houses?ms=37.5428535,127.0931897,15&amp;a=VL:DDDGG:JWJT:SGJT:HOJT&amp;e=RETAIL&amp;articleNo=2133013828", "서울시 광진구 구의동 72-9")</f>
        <v>서울시 광진구 구의동 72-9</v>
      </c>
    </row>
    <row r="45" spans="1:8" x14ac:dyDescent="0.3">
      <c r="A45" s="1">
        <v>0</v>
      </c>
      <c r="B45" t="s">
        <v>188</v>
      </c>
      <c r="C45" t="s">
        <v>81</v>
      </c>
      <c r="D45" t="s">
        <v>15</v>
      </c>
      <c r="E45" t="s">
        <v>185</v>
      </c>
      <c r="F45" t="s">
        <v>189</v>
      </c>
      <c r="G45" t="s">
        <v>190</v>
      </c>
      <c r="H45" t="str">
        <f>HYPERLINK("https://new.land.naver.com/houses?ms=37.5428535,127.0931897,15&amp;a=VL:DDDGG:JWJT:SGJT:HOJT&amp;e=RETAIL&amp;articleNo=2200192781", "서울시 광진구 구의동 633-5")</f>
        <v>서울시 광진구 구의동 633-5</v>
      </c>
    </row>
    <row r="46" spans="1:8" x14ac:dyDescent="0.3">
      <c r="A46" s="1">
        <v>0</v>
      </c>
      <c r="B46" t="s">
        <v>191</v>
      </c>
      <c r="C46" t="s">
        <v>184</v>
      </c>
      <c r="D46" t="s">
        <v>15</v>
      </c>
      <c r="E46" t="s">
        <v>181</v>
      </c>
      <c r="F46" t="s">
        <v>192</v>
      </c>
      <c r="G46" t="s">
        <v>193</v>
      </c>
      <c r="H46" t="str">
        <f>HYPERLINK("https://new.land.naver.com/houses?ms=37.5428535,127.0931897,15&amp;a=VL:DDDGG:JWJT:SGJT:HOJT&amp;e=RETAIL&amp;articleNo=2133003517", "서울시 광진구 구의동 23-32")</f>
        <v>서울시 광진구 구의동 23-32</v>
      </c>
    </row>
    <row r="47" spans="1:8" x14ac:dyDescent="0.3">
      <c r="A47" s="1">
        <v>0</v>
      </c>
      <c r="B47" t="s">
        <v>194</v>
      </c>
      <c r="C47" t="s">
        <v>14</v>
      </c>
      <c r="D47" t="s">
        <v>21</v>
      </c>
      <c r="E47" t="s">
        <v>195</v>
      </c>
      <c r="F47" t="s">
        <v>196</v>
      </c>
      <c r="G47" t="s">
        <v>197</v>
      </c>
      <c r="H47" t="str">
        <f>HYPERLINK("https://new.land.naver.com/houses?ms=37.5428535,127.0931897,15&amp;a=VL:DDDGG:JWJT:SGJT:HOJT&amp;e=RETAIL&amp;articleNo=2132528170", "서울시 광진구 구의동 43-4")</f>
        <v>서울시 광진구 구의동 43-4</v>
      </c>
    </row>
    <row r="48" spans="1:8" x14ac:dyDescent="0.3">
      <c r="A48" s="1">
        <v>0</v>
      </c>
      <c r="B48" t="s">
        <v>198</v>
      </c>
      <c r="C48" t="s">
        <v>14</v>
      </c>
      <c r="D48" t="s">
        <v>21</v>
      </c>
      <c r="E48" t="s">
        <v>199</v>
      </c>
      <c r="F48" t="s">
        <v>200</v>
      </c>
      <c r="G48" t="s">
        <v>148</v>
      </c>
      <c r="H48" t="str">
        <f>HYPERLINK("https://new.land.naver.com/houses?ms=37.5428535,127.0931897,15&amp;a=VL:DDDGG:JWJT:SGJT:HOJT&amp;e=RETAIL&amp;articleNo=2132496014", "서울시 광진구 구의동 221-68")</f>
        <v>서울시 광진구 구의동 221-68</v>
      </c>
    </row>
    <row r="49" spans="1:8" x14ac:dyDescent="0.3">
      <c r="A49" s="1">
        <v>0</v>
      </c>
      <c r="B49" t="s">
        <v>201</v>
      </c>
      <c r="C49" t="s">
        <v>20</v>
      </c>
      <c r="D49" t="s">
        <v>21</v>
      </c>
      <c r="E49" t="s">
        <v>202</v>
      </c>
      <c r="F49" t="s">
        <v>203</v>
      </c>
      <c r="G49" t="s">
        <v>204</v>
      </c>
      <c r="H49" t="str">
        <f>HYPERLINK("https://new.land.naver.com/houses?ms=37.5428535,127.0931897,15&amp;a=VL:DDDGG:JWJT:SGJT:HOJT&amp;e=RETAIL&amp;articleNo=2132388338", "서울시 광진구 구의동 232-71")</f>
        <v>서울시 광진구 구의동 232-71</v>
      </c>
    </row>
    <row r="50" spans="1:8" x14ac:dyDescent="0.3">
      <c r="A50" s="1">
        <v>0</v>
      </c>
      <c r="B50" t="s">
        <v>205</v>
      </c>
      <c r="C50" t="s">
        <v>206</v>
      </c>
      <c r="D50" t="s">
        <v>21</v>
      </c>
      <c r="E50" t="s">
        <v>207</v>
      </c>
      <c r="F50" t="s">
        <v>208</v>
      </c>
      <c r="G50" t="s">
        <v>209</v>
      </c>
      <c r="H50" t="str">
        <f>HYPERLINK("https://new.land.naver.com/houses?ms=37.5428535,127.0931897,15&amp;a=VL:DDDGG:JWJT:SGJT:HOJT&amp;e=RETAIL&amp;articleNo=2133619588", "서울시 광진구 구의동 208-43")</f>
        <v>서울시 광진구 구의동 208-43</v>
      </c>
    </row>
    <row r="51" spans="1:8" x14ac:dyDescent="0.3">
      <c r="A51" s="1">
        <v>0</v>
      </c>
      <c r="B51" t="s">
        <v>210</v>
      </c>
      <c r="C51" t="s">
        <v>81</v>
      </c>
      <c r="D51" t="s">
        <v>65</v>
      </c>
      <c r="E51" t="s">
        <v>211</v>
      </c>
      <c r="F51" t="s">
        <v>212</v>
      </c>
      <c r="G51" t="s">
        <v>213</v>
      </c>
      <c r="H51" t="str">
        <f>HYPERLINK("https://new.land.naver.com/houses?ms=37.5428535,127.0931897,15&amp;a=VL:DDDGG:JWJT:SGJT:HOJT&amp;e=RETAIL&amp;articleNo=2200163909", "서울시 광진구 구의동 230-15")</f>
        <v>서울시 광진구 구의동 230-15</v>
      </c>
    </row>
    <row r="52" spans="1:8" x14ac:dyDescent="0.3">
      <c r="A52" s="1">
        <v>0</v>
      </c>
      <c r="B52" t="s">
        <v>214</v>
      </c>
      <c r="C52" t="s">
        <v>81</v>
      </c>
      <c r="D52" t="s">
        <v>21</v>
      </c>
      <c r="E52" t="s">
        <v>75</v>
      </c>
      <c r="F52" t="s">
        <v>215</v>
      </c>
      <c r="G52" t="s">
        <v>33</v>
      </c>
      <c r="H52" t="str">
        <f>HYPERLINK("https://new.land.naver.com/houses?ms=37.5428535,127.0931897,15&amp;a=VL:DDDGG:JWJT:SGJT:HOJT&amp;e=RETAIL&amp;articleNo=2200117833", "서울시 광진구 구의동 241-81")</f>
        <v>서울시 광진구 구의동 241-81</v>
      </c>
    </row>
    <row r="53" spans="1:8" x14ac:dyDescent="0.3">
      <c r="A53" s="1">
        <v>0</v>
      </c>
      <c r="B53" t="s">
        <v>216</v>
      </c>
      <c r="C53" t="s">
        <v>81</v>
      </c>
      <c r="D53" t="s">
        <v>15</v>
      </c>
      <c r="E53" t="s">
        <v>181</v>
      </c>
      <c r="F53" t="s">
        <v>217</v>
      </c>
      <c r="G53" t="s">
        <v>218</v>
      </c>
      <c r="H53" t="str">
        <f>HYPERLINK("https://new.land.naver.com/houses?ms=37.5428535,127.0931897,15&amp;a=VL:DDDGG:JWJT:SGJT:HOJT&amp;e=RETAIL&amp;articleNo=2200145600", "서울시 광진구 구의동 242-4")</f>
        <v>서울시 광진구 구의동 242-4</v>
      </c>
    </row>
    <row r="54" spans="1:8" x14ac:dyDescent="0.3">
      <c r="A54" s="1">
        <v>0</v>
      </c>
      <c r="B54" t="s">
        <v>219</v>
      </c>
      <c r="C54" t="s">
        <v>100</v>
      </c>
      <c r="D54" t="s">
        <v>15</v>
      </c>
      <c r="E54" t="s">
        <v>41</v>
      </c>
      <c r="F54" t="s">
        <v>220</v>
      </c>
      <c r="G54" t="s">
        <v>103</v>
      </c>
      <c r="H54" t="str">
        <f>HYPERLINK("https://new.land.naver.com/houses?ms=37.5428535,127.0931897,15&amp;a=VL:DDDGG:JWJT:SGJT:HOJT&amp;e=RETAIL&amp;articleNo=2134838721", "서울시 광진구 구의동 232-75")</f>
        <v>서울시 광진구 구의동 232-75</v>
      </c>
    </row>
    <row r="55" spans="1:8" x14ac:dyDescent="0.3">
      <c r="A55" s="1">
        <v>0</v>
      </c>
      <c r="B55" t="s">
        <v>221</v>
      </c>
      <c r="C55" t="s">
        <v>81</v>
      </c>
      <c r="D55" t="s">
        <v>65</v>
      </c>
      <c r="E55" t="s">
        <v>222</v>
      </c>
      <c r="F55" t="s">
        <v>223</v>
      </c>
      <c r="G55" t="s">
        <v>224</v>
      </c>
      <c r="H55" t="str">
        <f>HYPERLINK("https://new.land.naver.com/houses?ms=37.5428535,127.0931897,15&amp;a=VL:DDDGG:JWJT:SGJT:HOJT&amp;e=RETAIL&amp;articleNo=2200151259", "서울시 광진구 구의동 254-63")</f>
        <v>서울시 광진구 구의동 254-63</v>
      </c>
    </row>
    <row r="56" spans="1:8" x14ac:dyDescent="0.3">
      <c r="A56" s="1">
        <v>0</v>
      </c>
      <c r="B56" t="s">
        <v>225</v>
      </c>
      <c r="C56" t="s">
        <v>54</v>
      </c>
      <c r="D56" t="s">
        <v>15</v>
      </c>
      <c r="E56" t="s">
        <v>185</v>
      </c>
      <c r="F56" t="s">
        <v>226</v>
      </c>
      <c r="G56" t="s">
        <v>227</v>
      </c>
      <c r="H56" t="str">
        <f>HYPERLINK("https://new.land.naver.com/houses?ms=37.5428535,127.0931897,15&amp;a=VL:DDDGG:JWJT:SGJT:HOJT&amp;e=RETAIL&amp;articleNo=2133402092", "서울시 광진구 구의동 645-2")</f>
        <v>서울시 광진구 구의동 645-2</v>
      </c>
    </row>
    <row r="57" spans="1:8" x14ac:dyDescent="0.3">
      <c r="A57" s="1">
        <v>0</v>
      </c>
      <c r="B57" t="s">
        <v>228</v>
      </c>
      <c r="C57" t="s">
        <v>81</v>
      </c>
      <c r="D57" t="s">
        <v>65</v>
      </c>
      <c r="E57" t="s">
        <v>169</v>
      </c>
      <c r="F57" t="s">
        <v>229</v>
      </c>
      <c r="G57" t="s">
        <v>174</v>
      </c>
      <c r="H57" t="str">
        <f>HYPERLINK("https://new.land.naver.com/houses?ms=37.5428535,127.0931897,15&amp;a=VL:DDDGG:JWJT:SGJT:HOJT&amp;e=RETAIL&amp;articleNo=2200133704", "서울시 광진구 구의동 252-49")</f>
        <v>서울시 광진구 구의동 252-49</v>
      </c>
    </row>
    <row r="58" spans="1:8" x14ac:dyDescent="0.3">
      <c r="A58" s="1">
        <v>0</v>
      </c>
      <c r="B58" t="s">
        <v>230</v>
      </c>
      <c r="C58" t="s">
        <v>49</v>
      </c>
      <c r="D58" t="s">
        <v>21</v>
      </c>
      <c r="E58" t="s">
        <v>231</v>
      </c>
      <c r="F58" t="s">
        <v>232</v>
      </c>
      <c r="G58" t="s">
        <v>233</v>
      </c>
      <c r="H58" t="str">
        <f>HYPERLINK("https://new.land.naver.com/houses?ms=37.5428535,127.0931897,15&amp;a=VL:DDDGG:JWJT:SGJT:HOJT&amp;e=RETAIL&amp;articleNo=2133924288", "서울시 광진구 구의동 29-11")</f>
        <v>서울시 광진구 구의동 29-11</v>
      </c>
    </row>
    <row r="59" spans="1:8" x14ac:dyDescent="0.3">
      <c r="A59" s="1">
        <v>0</v>
      </c>
      <c r="B59" t="s">
        <v>234</v>
      </c>
      <c r="C59" t="s">
        <v>235</v>
      </c>
      <c r="D59" t="s">
        <v>21</v>
      </c>
      <c r="E59" t="s">
        <v>236</v>
      </c>
      <c r="F59" t="s">
        <v>237</v>
      </c>
      <c r="G59" t="s">
        <v>238</v>
      </c>
      <c r="H59" t="str">
        <f>HYPERLINK("https://new.land.naver.com/houses?ms=37.5428535,127.0931897,15&amp;a=VL:DDDGG:JWJT:SGJT:HOJT&amp;e=RETAIL&amp;articleNo=2132584485", "서울시 광진구 구의동 68-28")</f>
        <v>서울시 광진구 구의동 68-28</v>
      </c>
    </row>
    <row r="60" spans="1:8" x14ac:dyDescent="0.3">
      <c r="A60" s="1">
        <v>0</v>
      </c>
      <c r="B60" t="s">
        <v>239</v>
      </c>
      <c r="C60" t="s">
        <v>184</v>
      </c>
      <c r="D60" t="s">
        <v>21</v>
      </c>
      <c r="E60" t="s">
        <v>240</v>
      </c>
      <c r="F60" t="s">
        <v>241</v>
      </c>
      <c r="G60" t="s">
        <v>242</v>
      </c>
      <c r="H60" t="str">
        <f>HYPERLINK("https://new.land.naver.com/houses?ms=37.5428535,127.0931897,15&amp;a=VL:DDDGG:JWJT:SGJT:HOJT&amp;e=RETAIL&amp;articleNo=2132961424", "서울시 광진구 구의동 596-13")</f>
        <v>서울시 광진구 구의동 596-13</v>
      </c>
    </row>
    <row r="61" spans="1:8" x14ac:dyDescent="0.3">
      <c r="A61" s="1">
        <v>0</v>
      </c>
      <c r="B61" t="s">
        <v>243</v>
      </c>
      <c r="C61" t="s">
        <v>168</v>
      </c>
      <c r="D61" t="s">
        <v>21</v>
      </c>
      <c r="E61" t="s">
        <v>244</v>
      </c>
      <c r="F61" t="s">
        <v>245</v>
      </c>
      <c r="G61" t="s">
        <v>141</v>
      </c>
      <c r="H61" t="str">
        <f>HYPERLINK("https://new.land.naver.com/houses?ms=37.5428535,127.0931897,15&amp;a=VL:DDDGG:JWJT:SGJT:HOJT&amp;e=RETAIL&amp;articleNo=2134744525", "서울시 광진구 구의동 31-21")</f>
        <v>서울시 광진구 구의동 31-21</v>
      </c>
    </row>
    <row r="62" spans="1:8" x14ac:dyDescent="0.3">
      <c r="A62" s="1">
        <v>0</v>
      </c>
      <c r="B62" t="s">
        <v>246</v>
      </c>
      <c r="C62" t="s">
        <v>184</v>
      </c>
      <c r="D62" t="s">
        <v>21</v>
      </c>
      <c r="E62" t="s">
        <v>181</v>
      </c>
      <c r="F62" t="s">
        <v>247</v>
      </c>
      <c r="G62" t="s">
        <v>248</v>
      </c>
      <c r="H62" t="str">
        <f>HYPERLINK("https://new.land.naver.com/houses?ms=37.5428535,127.0931897,15&amp;a=VL:DDDGG:JWJT:SGJT:HOJT&amp;e=RETAIL&amp;articleNo=2132950409", "서울시 광진구 구의동 596-3")</f>
        <v>서울시 광진구 구의동 596-3</v>
      </c>
    </row>
    <row r="63" spans="1:8" x14ac:dyDescent="0.3">
      <c r="A63" s="1">
        <v>0</v>
      </c>
      <c r="B63" t="s">
        <v>249</v>
      </c>
      <c r="C63" t="s">
        <v>81</v>
      </c>
      <c r="D63" t="s">
        <v>21</v>
      </c>
      <c r="E63" t="s">
        <v>250</v>
      </c>
      <c r="F63" t="s">
        <v>251</v>
      </c>
      <c r="G63" t="s">
        <v>73</v>
      </c>
      <c r="H63" t="str">
        <f>HYPERLINK("https://new.land.naver.com/houses?ms=37.5428535,127.0931897,15&amp;a=VL:DDDGG:JWJT:SGJT:HOJT&amp;e=RETAIL&amp;articleNo=2200110128", "서울시 광진구 구의동 634-11")</f>
        <v>서울시 광진구 구의동 634-11</v>
      </c>
    </row>
    <row r="64" spans="1:8" x14ac:dyDescent="0.3">
      <c r="A64" s="1">
        <v>0</v>
      </c>
      <c r="B64" t="s">
        <v>252</v>
      </c>
      <c r="C64" t="s">
        <v>81</v>
      </c>
      <c r="D64" t="s">
        <v>21</v>
      </c>
      <c r="E64" t="s">
        <v>253</v>
      </c>
      <c r="F64" t="s">
        <v>254</v>
      </c>
      <c r="G64" t="s">
        <v>155</v>
      </c>
      <c r="H64" t="str">
        <f>HYPERLINK("https://new.land.naver.com/houses?ms=37.5428535,127.0931897,15&amp;a=VL:DDDGG:JWJT:SGJT:HOJT&amp;e=RETAIL&amp;articleNo=2200109686", "서울시 광진구 구의동 257-96")</f>
        <v>서울시 광진구 구의동 257-96</v>
      </c>
    </row>
    <row r="65" spans="1:8" x14ac:dyDescent="0.3">
      <c r="A65" s="1">
        <v>0</v>
      </c>
      <c r="B65" t="s">
        <v>255</v>
      </c>
      <c r="C65" t="s">
        <v>81</v>
      </c>
      <c r="D65" t="s">
        <v>21</v>
      </c>
      <c r="E65" t="s">
        <v>256</v>
      </c>
      <c r="F65" t="s">
        <v>257</v>
      </c>
      <c r="G65" t="s">
        <v>258</v>
      </c>
      <c r="H65" t="str">
        <f>HYPERLINK("https://new.land.naver.com/houses?ms=37.5428535,127.0931897,15&amp;a=VL:DDDGG:JWJT:SGJT:HOJT&amp;e=RETAIL&amp;articleNo=2200033016", "서울시 광진구 구의동 242-83")</f>
        <v>서울시 광진구 구의동 242-83</v>
      </c>
    </row>
    <row r="66" spans="1:8" x14ac:dyDescent="0.3">
      <c r="A66" s="1">
        <v>0</v>
      </c>
      <c r="B66" t="s">
        <v>259</v>
      </c>
      <c r="C66" t="s">
        <v>81</v>
      </c>
      <c r="D66" t="s">
        <v>15</v>
      </c>
      <c r="E66" t="s">
        <v>71</v>
      </c>
      <c r="F66" t="s">
        <v>260</v>
      </c>
      <c r="G66" t="s">
        <v>261</v>
      </c>
      <c r="H66" t="str">
        <f>HYPERLINK("https://new.land.naver.com/houses?ms=37.5428535,127.0931897,15&amp;a=VL:DDDGG:JWJT:SGJT:HOJT&amp;e=RETAIL&amp;articleNo=2200100678", "서울시 광진구 구의동 47-23")</f>
        <v>서울시 광진구 구의동 47-23</v>
      </c>
    </row>
    <row r="67" spans="1:8" x14ac:dyDescent="0.3">
      <c r="A67" s="1">
        <v>0</v>
      </c>
      <c r="B67" t="s">
        <v>262</v>
      </c>
      <c r="C67" t="s">
        <v>64</v>
      </c>
      <c r="D67" t="s">
        <v>65</v>
      </c>
      <c r="E67" t="s">
        <v>169</v>
      </c>
      <c r="F67" t="s">
        <v>263</v>
      </c>
      <c r="G67" t="s">
        <v>264</v>
      </c>
      <c r="H67" t="str">
        <f>HYPERLINK("https://new.land.naver.com/houses?ms=37.5428535,127.0931897,15&amp;a=VL:DDDGG:JWJT:SGJT:HOJT&amp;e=RETAIL&amp;articleNo=2200374474", "서울시 광진구 구의동 222-34")</f>
        <v>서울시 광진구 구의동 222-34</v>
      </c>
    </row>
    <row r="68" spans="1:8" x14ac:dyDescent="0.3">
      <c r="A68" s="1">
        <v>0</v>
      </c>
      <c r="B68" t="s">
        <v>265</v>
      </c>
      <c r="C68" t="s">
        <v>20</v>
      </c>
      <c r="D68" t="s">
        <v>21</v>
      </c>
      <c r="E68" t="s">
        <v>185</v>
      </c>
      <c r="F68" t="s">
        <v>266</v>
      </c>
      <c r="G68" t="s">
        <v>267</v>
      </c>
      <c r="H68" t="str">
        <f>HYPERLINK("https://new.land.naver.com/houses?ms=37.5428535,127.0931897,15&amp;a=VL:DDDGG:JWJT:SGJT:HOJT&amp;e=RETAIL&amp;articleNo=2132374952", "서울시 광진구 구의동 226-21")</f>
        <v>서울시 광진구 구의동 226-21</v>
      </c>
    </row>
    <row r="69" spans="1:8" x14ac:dyDescent="0.3">
      <c r="A69" s="1">
        <v>0</v>
      </c>
      <c r="B69" t="s">
        <v>268</v>
      </c>
      <c r="C69" t="s">
        <v>135</v>
      </c>
      <c r="D69" t="s">
        <v>21</v>
      </c>
      <c r="E69" t="s">
        <v>181</v>
      </c>
      <c r="F69" t="s">
        <v>269</v>
      </c>
      <c r="G69" t="s">
        <v>57</v>
      </c>
      <c r="H69" t="str">
        <f>HYPERLINK("https://new.land.naver.com/houses?ms=37.5428535,127.0931897,15&amp;a=VL:DDDGG:JWJT:SGJT:HOJT&amp;e=RETAIL&amp;articleNo=2134940882", "서울시 광진구 구의동 210-62")</f>
        <v>서울시 광진구 구의동 210-62</v>
      </c>
    </row>
    <row r="70" spans="1:8" x14ac:dyDescent="0.3">
      <c r="A70" s="1">
        <v>0</v>
      </c>
      <c r="B70" t="s">
        <v>270</v>
      </c>
      <c r="C70" t="s">
        <v>271</v>
      </c>
      <c r="D70" t="s">
        <v>65</v>
      </c>
      <c r="E70" t="s">
        <v>272</v>
      </c>
      <c r="F70" t="s">
        <v>273</v>
      </c>
      <c r="G70" t="s">
        <v>274</v>
      </c>
      <c r="H70" t="str">
        <f>HYPERLINK("https://new.land.naver.com/houses?ms=37.5428535,127.0931897,15&amp;a=VL:DDDGG:JWJT:SGJT:HOJT&amp;e=RETAIL&amp;articleNo=2135073286", "서울시 광진구 구의동 64-44")</f>
        <v>서울시 광진구 구의동 64-44</v>
      </c>
    </row>
    <row r="71" spans="1:8" x14ac:dyDescent="0.3">
      <c r="A71" s="1">
        <v>0</v>
      </c>
      <c r="B71" t="s">
        <v>275</v>
      </c>
      <c r="C71" t="s">
        <v>81</v>
      </c>
      <c r="D71" t="s">
        <v>65</v>
      </c>
      <c r="E71" t="s">
        <v>211</v>
      </c>
      <c r="F71" t="s">
        <v>276</v>
      </c>
      <c r="G71" t="s">
        <v>277</v>
      </c>
      <c r="H71" t="str">
        <f>HYPERLINK("https://new.land.naver.com/houses?ms=37.5428535,127.0931897,15&amp;a=VL:DDDGG:JWJT:SGJT:HOJT&amp;e=RETAIL&amp;articleNo=2200077798", "서울시 광진구 구의동 593-1")</f>
        <v>서울시 광진구 구의동 593-1</v>
      </c>
    </row>
    <row r="72" spans="1:8" x14ac:dyDescent="0.3">
      <c r="A72" s="1">
        <v>0</v>
      </c>
      <c r="B72" t="s">
        <v>278</v>
      </c>
      <c r="C72" t="s">
        <v>271</v>
      </c>
      <c r="D72" t="s">
        <v>65</v>
      </c>
      <c r="E72" t="s">
        <v>169</v>
      </c>
      <c r="F72" t="s">
        <v>279</v>
      </c>
      <c r="G72" t="s">
        <v>280</v>
      </c>
      <c r="H72" t="str">
        <f>HYPERLINK("https://new.land.naver.com/houses?ms=37.5428535,127.0931897,15&amp;a=VL:DDDGG:JWJT:SGJT:HOJT&amp;e=RETAIL&amp;articleNo=2134984651", "서울시 광진구 구의동 246-74")</f>
        <v>서울시 광진구 구의동 246-74</v>
      </c>
    </row>
    <row r="73" spans="1:8" x14ac:dyDescent="0.3">
      <c r="A73" s="1">
        <v>0</v>
      </c>
      <c r="B73" t="s">
        <v>281</v>
      </c>
      <c r="C73" t="s">
        <v>59</v>
      </c>
      <c r="D73" t="s">
        <v>21</v>
      </c>
      <c r="E73" t="s">
        <v>282</v>
      </c>
      <c r="F73" t="s">
        <v>283</v>
      </c>
      <c r="G73" t="s">
        <v>129</v>
      </c>
      <c r="H73" t="str">
        <f>HYPERLINK("https://new.land.naver.com/houses?ms=37.5428535,127.0931897,15&amp;a=VL:DDDGG:JWJT:SGJT:HOJT&amp;e=RETAIL&amp;articleNo=2134559714", "서울시 광진구 구의동 232-74")</f>
        <v>서울시 광진구 구의동 232-74</v>
      </c>
    </row>
    <row r="74" spans="1:8" x14ac:dyDescent="0.3">
      <c r="A74" s="1">
        <v>0</v>
      </c>
      <c r="B74" t="s">
        <v>284</v>
      </c>
      <c r="C74" t="s">
        <v>113</v>
      </c>
      <c r="D74" t="s">
        <v>15</v>
      </c>
      <c r="E74" t="s">
        <v>36</v>
      </c>
      <c r="F74" t="s">
        <v>285</v>
      </c>
      <c r="G74" t="s">
        <v>148</v>
      </c>
      <c r="H74" t="str">
        <f>HYPERLINK("https://new.land.naver.com/houses?ms=37.5428535,127.0931897,15&amp;a=VL:DDDGG:JWJT:SGJT:HOJT&amp;e=RETAIL&amp;articleNo=2133483774", "서울시 광진구 구의동 218-22")</f>
        <v>서울시 광진구 구의동 218-22</v>
      </c>
    </row>
    <row r="75" spans="1:8" x14ac:dyDescent="0.3">
      <c r="A75" s="1">
        <v>0</v>
      </c>
      <c r="B75" t="s">
        <v>286</v>
      </c>
      <c r="C75" t="s">
        <v>35</v>
      </c>
      <c r="D75" t="s">
        <v>21</v>
      </c>
      <c r="E75" t="s">
        <v>71</v>
      </c>
      <c r="F75" t="s">
        <v>287</v>
      </c>
      <c r="G75" t="s">
        <v>288</v>
      </c>
      <c r="H75" t="str">
        <f>HYPERLINK("https://new.land.naver.com/houses?ms=37.5428535,127.0931897,15&amp;a=VL:DDDGG:JWJT:SGJT:HOJT&amp;e=RETAIL&amp;articleNo=2134398317", "서울시 광진구 구의동 249-34")</f>
        <v>서울시 광진구 구의동 249-34</v>
      </c>
    </row>
    <row r="76" spans="1:8" x14ac:dyDescent="0.3">
      <c r="A76" s="1">
        <v>0</v>
      </c>
      <c r="B76" t="s">
        <v>289</v>
      </c>
      <c r="C76" t="s">
        <v>100</v>
      </c>
      <c r="D76" t="s">
        <v>15</v>
      </c>
      <c r="E76" t="s">
        <v>290</v>
      </c>
      <c r="F76" t="s">
        <v>291</v>
      </c>
      <c r="G76" t="s">
        <v>292</v>
      </c>
      <c r="H76" t="str">
        <f>HYPERLINK("https://new.land.naver.com/houses?ms=37.5428535,127.0931897,15&amp;a=VL:DDDGG:JWJT:SGJT:HOJT&amp;e=RETAIL&amp;articleNo=2134770028", "서울시 광진구 구의동 253-43")</f>
        <v>서울시 광진구 구의동 253-43</v>
      </c>
    </row>
    <row r="77" spans="1:8" x14ac:dyDescent="0.3">
      <c r="A77" s="1">
        <v>0</v>
      </c>
      <c r="B77" t="s">
        <v>293</v>
      </c>
      <c r="C77" t="s">
        <v>294</v>
      </c>
      <c r="D77" t="s">
        <v>65</v>
      </c>
      <c r="E77" t="s">
        <v>66</v>
      </c>
      <c r="F77" t="s">
        <v>295</v>
      </c>
      <c r="G77" t="s">
        <v>238</v>
      </c>
      <c r="H77" t="str">
        <f>HYPERLINK("https://new.land.naver.com/houses?ms=37.5428535,127.0931897,15&amp;a=VL:DDDGG:JWJT:SGJT:HOJT&amp;e=RETAIL&amp;articleNo=2133014028", "서울시 광진구 구의동 228-7")</f>
        <v>서울시 광진구 구의동 228-7</v>
      </c>
    </row>
    <row r="78" spans="1:8" x14ac:dyDescent="0.3">
      <c r="A78" s="1">
        <v>0</v>
      </c>
      <c r="B78" t="s">
        <v>296</v>
      </c>
      <c r="C78" t="s">
        <v>297</v>
      </c>
      <c r="D78" t="s">
        <v>21</v>
      </c>
      <c r="E78" t="s">
        <v>298</v>
      </c>
      <c r="F78" t="s">
        <v>299</v>
      </c>
      <c r="G78" t="s">
        <v>300</v>
      </c>
      <c r="H78" t="str">
        <f>HYPERLINK("https://new.land.naver.com/houses?ms=37.5428535,127.0931897,15&amp;a=VL:DDDGG:JWJT:SGJT:HOJT&amp;e=RETAIL&amp;articleNo=2132920861", "서울시 광진구 구의동 45-5")</f>
        <v>서울시 광진구 구의동 45-5</v>
      </c>
    </row>
    <row r="79" spans="1:8" x14ac:dyDescent="0.3">
      <c r="A79" s="1">
        <v>0</v>
      </c>
      <c r="B79" t="s">
        <v>301</v>
      </c>
      <c r="C79" t="s">
        <v>64</v>
      </c>
      <c r="D79" t="s">
        <v>21</v>
      </c>
      <c r="E79" t="s">
        <v>302</v>
      </c>
      <c r="F79" t="s">
        <v>303</v>
      </c>
      <c r="G79" t="s">
        <v>304</v>
      </c>
      <c r="H79" t="str">
        <f>HYPERLINK("https://new.land.naver.com/houses?ms=37.5428535,127.0931897,15&amp;a=VL:DDDGG:JWJT:SGJT:HOJT&amp;e=RETAIL&amp;articleNo=2200273213", "서울시 광진구 구의동 559-4")</f>
        <v>서울시 광진구 구의동 559-4</v>
      </c>
    </row>
    <row r="80" spans="1:8" x14ac:dyDescent="0.3">
      <c r="A80" s="1">
        <v>0</v>
      </c>
      <c r="B80" t="s">
        <v>305</v>
      </c>
      <c r="C80" t="s">
        <v>81</v>
      </c>
      <c r="D80" t="s">
        <v>21</v>
      </c>
      <c r="E80" t="s">
        <v>253</v>
      </c>
      <c r="F80" t="s">
        <v>306</v>
      </c>
      <c r="G80" t="s">
        <v>307</v>
      </c>
      <c r="H80" t="str">
        <f>HYPERLINK("https://new.land.naver.com/houses?ms=37.5428535,127.0931897,15&amp;a=VL:DDDGG:JWJT:SGJT:HOJT&amp;e=RETAIL&amp;articleNo=2200169035", "서울시 광진구 구의동 220-20")</f>
        <v>서울시 광진구 구의동 220-20</v>
      </c>
    </row>
    <row r="81" spans="1:8" x14ac:dyDescent="0.3">
      <c r="A81" s="1">
        <v>0</v>
      </c>
      <c r="B81" t="s">
        <v>308</v>
      </c>
      <c r="C81" t="s">
        <v>26</v>
      </c>
      <c r="D81" t="s">
        <v>21</v>
      </c>
      <c r="E81" t="s">
        <v>309</v>
      </c>
      <c r="F81" t="s">
        <v>310</v>
      </c>
      <c r="G81" t="s">
        <v>311</v>
      </c>
      <c r="H81" t="str">
        <f>HYPERLINK("https://new.land.naver.com/houses?ms=37.5428535,127.0931897,15&amp;a=VL:DDDGG:JWJT:SGJT:HOJT&amp;e=RETAIL&amp;articleNo=2133952212", "서울시 광진구 구의동 217-22")</f>
        <v>서울시 광진구 구의동 217-22</v>
      </c>
    </row>
    <row r="82" spans="1:8" x14ac:dyDescent="0.3">
      <c r="A82" s="1">
        <v>0</v>
      </c>
      <c r="B82" t="s">
        <v>312</v>
      </c>
      <c r="C82" t="s">
        <v>271</v>
      </c>
      <c r="D82" t="s">
        <v>21</v>
      </c>
      <c r="E82" t="s">
        <v>71</v>
      </c>
      <c r="F82" t="s">
        <v>313</v>
      </c>
      <c r="G82" t="s">
        <v>314</v>
      </c>
      <c r="H82" t="str">
        <f>HYPERLINK("https://new.land.naver.com/houses?ms=37.5428535,127.0931897,15&amp;a=VL:DDDGG:JWJT:SGJT:HOJT&amp;e=RETAIL&amp;articleNo=2135070677", "서울시 광진구 구의동 23-9")</f>
        <v>서울시 광진구 구의동 23-9</v>
      </c>
    </row>
    <row r="83" spans="1:8" x14ac:dyDescent="0.3">
      <c r="A83" s="1">
        <v>0</v>
      </c>
      <c r="B83" t="s">
        <v>315</v>
      </c>
      <c r="C83" t="s">
        <v>271</v>
      </c>
      <c r="D83" t="s">
        <v>15</v>
      </c>
      <c r="E83" t="s">
        <v>316</v>
      </c>
      <c r="F83" t="s">
        <v>317</v>
      </c>
      <c r="G83" t="s">
        <v>318</v>
      </c>
      <c r="H83" t="str">
        <f>HYPERLINK("https://new.land.naver.com/houses?ms=37.5428535,127.0931897,15&amp;a=VL:DDDGG:JWJT:SGJT:HOJT&amp;e=RETAIL&amp;articleNo=2135054610", "서울시 광진구 구의동 224-59")</f>
        <v>서울시 광진구 구의동 224-59</v>
      </c>
    </row>
    <row r="84" spans="1:8" x14ac:dyDescent="0.3">
      <c r="A84" s="1">
        <v>0</v>
      </c>
      <c r="B84" t="s">
        <v>319</v>
      </c>
      <c r="C84" t="s">
        <v>35</v>
      </c>
      <c r="D84" t="s">
        <v>15</v>
      </c>
      <c r="E84" t="s">
        <v>320</v>
      </c>
      <c r="F84" t="s">
        <v>321</v>
      </c>
      <c r="G84" t="s">
        <v>107</v>
      </c>
      <c r="H84" t="str">
        <f>HYPERLINK("https://new.land.naver.com/houses?ms=37.5428535,127.0931897,15&amp;a=VL:DDDGG:JWJT:SGJT:HOJT&amp;e=RETAIL&amp;articleNo=2134393375", "서울시 광진구 구의동 650-12")</f>
        <v>서울시 광진구 구의동 650-12</v>
      </c>
    </row>
    <row r="85" spans="1:8" x14ac:dyDescent="0.3">
      <c r="A85" s="1">
        <v>0</v>
      </c>
      <c r="B85" t="s">
        <v>322</v>
      </c>
      <c r="C85" t="s">
        <v>271</v>
      </c>
      <c r="D85" t="s">
        <v>65</v>
      </c>
      <c r="E85" t="s">
        <v>323</v>
      </c>
      <c r="F85" t="s">
        <v>324</v>
      </c>
      <c r="G85" t="s">
        <v>274</v>
      </c>
      <c r="H85" t="str">
        <f>HYPERLINK("https://new.land.naver.com/houses?ms=37.5428535,127.0931897,15&amp;a=VL:DDDGG:JWJT:SGJT:HOJT&amp;e=RETAIL&amp;articleNo=2135076236", "서울시 광진구 구의동 50-3")</f>
        <v>서울시 광진구 구의동 50-3</v>
      </c>
    </row>
    <row r="86" spans="1:8" x14ac:dyDescent="0.3">
      <c r="A86" s="1">
        <v>0</v>
      </c>
      <c r="B86" t="s">
        <v>325</v>
      </c>
      <c r="C86" t="s">
        <v>14</v>
      </c>
      <c r="D86" t="s">
        <v>21</v>
      </c>
      <c r="E86" t="s">
        <v>326</v>
      </c>
      <c r="F86" t="s">
        <v>327</v>
      </c>
      <c r="G86" t="s">
        <v>314</v>
      </c>
      <c r="H86" t="str">
        <f>HYPERLINK("https://new.land.naver.com/houses?ms=37.5428535,127.0931897,15&amp;a=VL:DDDGG:JWJT:SGJT:HOJT&amp;e=RETAIL&amp;articleNo=2132430407", "서울시 광진구 구의동 52-4")</f>
        <v>서울시 광진구 구의동 52-4</v>
      </c>
    </row>
    <row r="87" spans="1:8" x14ac:dyDescent="0.3">
      <c r="A87" s="1">
        <v>0</v>
      </c>
      <c r="B87" t="s">
        <v>328</v>
      </c>
      <c r="C87" t="s">
        <v>40</v>
      </c>
      <c r="D87" t="s">
        <v>15</v>
      </c>
      <c r="E87" t="s">
        <v>55</v>
      </c>
      <c r="F87" t="s">
        <v>329</v>
      </c>
      <c r="G87" t="s">
        <v>330</v>
      </c>
      <c r="H87" t="str">
        <f>HYPERLINK("https://new.land.naver.com/houses?ms=37.5428535,127.0931897,15&amp;a=VL:DDDGG:JWJT:SGJT:HOJT&amp;e=RETAIL&amp;articleNo=2134112124", "서울시 광진구 구의동 51-3")</f>
        <v>서울시 광진구 구의동 51-3</v>
      </c>
    </row>
    <row r="88" spans="1:8" x14ac:dyDescent="0.3">
      <c r="A88" s="1">
        <v>0</v>
      </c>
      <c r="B88" t="s">
        <v>331</v>
      </c>
      <c r="C88" t="s">
        <v>271</v>
      </c>
      <c r="D88" t="s">
        <v>21</v>
      </c>
      <c r="E88" t="s">
        <v>332</v>
      </c>
      <c r="F88" t="s">
        <v>333</v>
      </c>
      <c r="G88" t="s">
        <v>307</v>
      </c>
      <c r="H88" t="str">
        <f>HYPERLINK("https://new.land.naver.com/houses?ms=37.5428535,127.0931897,15&amp;a=VL:DDDGG:JWJT:SGJT:HOJT&amp;e=RETAIL&amp;articleNo=2135025179", "서울시 광진구 구의동 231-59")</f>
        <v>서울시 광진구 구의동 231-59</v>
      </c>
    </row>
    <row r="89" spans="1:8" x14ac:dyDescent="0.3">
      <c r="A89" s="1">
        <v>0</v>
      </c>
      <c r="B89" t="s">
        <v>334</v>
      </c>
      <c r="C89" t="s">
        <v>135</v>
      </c>
      <c r="D89" t="s">
        <v>15</v>
      </c>
      <c r="E89" t="s">
        <v>181</v>
      </c>
      <c r="F89" t="s">
        <v>335</v>
      </c>
      <c r="G89" t="s">
        <v>29</v>
      </c>
      <c r="H89" t="str">
        <f>HYPERLINK("https://new.land.naver.com/houses?ms=37.5428535,127.0931897,15&amp;a=VL:DDDGG:JWJT:SGJT:HOJT&amp;e=RETAIL&amp;articleNo=2134983852", "서울시 광진구 구의동 29-4")</f>
        <v>서울시 광진구 구의동 29-4</v>
      </c>
    </row>
    <row r="90" spans="1:8" x14ac:dyDescent="0.3">
      <c r="A90" s="1">
        <v>0</v>
      </c>
      <c r="B90" t="s">
        <v>336</v>
      </c>
      <c r="C90" t="s">
        <v>20</v>
      </c>
      <c r="D90" t="s">
        <v>65</v>
      </c>
      <c r="E90" t="s">
        <v>337</v>
      </c>
      <c r="F90" t="s">
        <v>338</v>
      </c>
      <c r="G90" t="s">
        <v>318</v>
      </c>
      <c r="H90" t="str">
        <f>HYPERLINK("https://new.land.naver.com/houses?ms=37.5428535,127.0931897,15&amp;a=VL:DDDGG:JWJT:SGJT:HOJT&amp;e=RETAIL&amp;articleNo=2132408923", "서울시 광진구 구의동 251-168")</f>
        <v>서울시 광진구 구의동 251-168</v>
      </c>
    </row>
    <row r="91" spans="1:8" x14ac:dyDescent="0.3">
      <c r="A91" s="1">
        <v>0</v>
      </c>
      <c r="B91" t="s">
        <v>339</v>
      </c>
      <c r="C91" t="s">
        <v>20</v>
      </c>
      <c r="D91" t="s">
        <v>65</v>
      </c>
      <c r="E91" t="s">
        <v>340</v>
      </c>
      <c r="F91" t="s">
        <v>341</v>
      </c>
      <c r="G91" t="s">
        <v>342</v>
      </c>
      <c r="H91" t="str">
        <f>HYPERLINK("https://new.land.naver.com/houses?ms=37.5428535,127.0931897,15&amp;a=VL:DDDGG:JWJT:SGJT:HOJT&amp;e=RETAIL&amp;articleNo=2132338256", "서울시 광진구 구의동 48-12")</f>
        <v>서울시 광진구 구의동 48-12</v>
      </c>
    </row>
    <row r="92" spans="1:8" x14ac:dyDescent="0.3">
      <c r="A92" s="1">
        <v>0</v>
      </c>
      <c r="B92" t="s">
        <v>343</v>
      </c>
      <c r="C92" t="s">
        <v>135</v>
      </c>
      <c r="D92" t="s">
        <v>65</v>
      </c>
      <c r="E92" t="s">
        <v>109</v>
      </c>
      <c r="F92" t="s">
        <v>344</v>
      </c>
      <c r="G92" t="s">
        <v>345</v>
      </c>
      <c r="H92" t="str">
        <f>HYPERLINK("https://new.land.naver.com/houses?ms=37.5428535,127.0931897,15&amp;a=VL:DDDGG:JWJT:SGJT:HOJT&amp;e=RETAIL&amp;articleNo=2134965094", "서울시 광진구 구의동 60-48")</f>
        <v>서울시 광진구 구의동 60-48</v>
      </c>
    </row>
    <row r="93" spans="1:8" x14ac:dyDescent="0.3">
      <c r="A93" s="1">
        <v>0</v>
      </c>
      <c r="B93" t="s">
        <v>346</v>
      </c>
      <c r="C93" t="s">
        <v>135</v>
      </c>
      <c r="D93" t="s">
        <v>65</v>
      </c>
      <c r="E93" t="s">
        <v>347</v>
      </c>
      <c r="F93" t="s">
        <v>348</v>
      </c>
      <c r="G93" t="s">
        <v>349</v>
      </c>
      <c r="H93" t="str">
        <f>HYPERLINK("https://new.land.naver.com/houses?ms=37.5428535,127.0931897,15&amp;a=VL:DDDGG:JWJT:SGJT:HOJT&amp;e=RETAIL&amp;articleNo=2134964667", "서울시 광진구 구의동 222-1")</f>
        <v>서울시 광진구 구의동 222-1</v>
      </c>
    </row>
    <row r="94" spans="1:8" x14ac:dyDescent="0.3">
      <c r="A94" s="1">
        <v>0</v>
      </c>
      <c r="B94" t="s">
        <v>350</v>
      </c>
      <c r="C94" t="s">
        <v>135</v>
      </c>
      <c r="D94" t="s">
        <v>65</v>
      </c>
      <c r="E94" t="s">
        <v>66</v>
      </c>
      <c r="F94" t="s">
        <v>351</v>
      </c>
      <c r="G94" t="s">
        <v>352</v>
      </c>
      <c r="H94" t="str">
        <f>HYPERLINK("https://new.land.naver.com/houses?ms=37.5428535,127.0931897,15&amp;a=VL:DDDGG:JWJT:SGJT:HOJT&amp;e=RETAIL&amp;articleNo=2134963418", "서울시 광진구 구의동 654-8")</f>
        <v>서울시 광진구 구의동 654-8</v>
      </c>
    </row>
    <row r="95" spans="1:8" x14ac:dyDescent="0.3">
      <c r="A95" s="1">
        <v>0</v>
      </c>
      <c r="B95" t="s">
        <v>353</v>
      </c>
      <c r="C95" t="s">
        <v>354</v>
      </c>
      <c r="D95" t="s">
        <v>65</v>
      </c>
      <c r="E95" t="s">
        <v>355</v>
      </c>
      <c r="F95" t="s">
        <v>356</v>
      </c>
      <c r="G95" t="s">
        <v>357</v>
      </c>
      <c r="H95" t="str">
        <f>HYPERLINK("https://new.land.naver.com/houses?ms=37.5428535,127.0931897,15&amp;a=VL:DDDGG:JWJT:SGJT:HOJT&amp;e=RETAIL&amp;articleNo=2134220474", "서울시 광진구 구의동 248-53")</f>
        <v>서울시 광진구 구의동 248-53</v>
      </c>
    </row>
    <row r="96" spans="1:8" x14ac:dyDescent="0.3">
      <c r="A96" s="1">
        <v>0</v>
      </c>
      <c r="B96" t="s">
        <v>358</v>
      </c>
      <c r="C96" t="s">
        <v>294</v>
      </c>
      <c r="D96" t="s">
        <v>21</v>
      </c>
      <c r="E96" t="s">
        <v>359</v>
      </c>
      <c r="F96" t="s">
        <v>360</v>
      </c>
      <c r="G96" t="s">
        <v>129</v>
      </c>
      <c r="H96" t="str">
        <f>HYPERLINK("https://new.land.naver.com/houses?ms=37.5428535,127.0931897,15&amp;a=VL:DDDGG:JWJT:SGJT:HOJT&amp;e=RETAIL&amp;articleNo=2133052958", "서울시 광진구 구의동 209-66")</f>
        <v>서울시 광진구 구의동 209-66</v>
      </c>
    </row>
    <row r="97" spans="1:8" x14ac:dyDescent="0.3">
      <c r="A97" s="1">
        <v>0</v>
      </c>
      <c r="B97" t="s">
        <v>361</v>
      </c>
      <c r="C97" t="s">
        <v>135</v>
      </c>
      <c r="D97" t="s">
        <v>15</v>
      </c>
      <c r="E97" t="s">
        <v>55</v>
      </c>
      <c r="F97" t="s">
        <v>362</v>
      </c>
      <c r="G97" t="s">
        <v>280</v>
      </c>
      <c r="H97" t="str">
        <f>HYPERLINK("https://new.land.naver.com/houses?ms=37.5428535,127.0931897,15&amp;a=VL:DDDGG:JWJT:SGJT:HOJT&amp;e=RETAIL&amp;articleNo=2134950240", "서울시 광진구 구의동 596-1")</f>
        <v>서울시 광진구 구의동 596-1</v>
      </c>
    </row>
    <row r="98" spans="1:8" x14ac:dyDescent="0.3">
      <c r="A98" s="1">
        <v>0</v>
      </c>
      <c r="B98" t="s">
        <v>363</v>
      </c>
      <c r="C98" t="s">
        <v>70</v>
      </c>
      <c r="D98" t="s">
        <v>15</v>
      </c>
      <c r="E98" t="s">
        <v>181</v>
      </c>
      <c r="F98" t="s">
        <v>364</v>
      </c>
      <c r="G98" t="s">
        <v>288</v>
      </c>
      <c r="H98" t="str">
        <f>HYPERLINK("https://new.land.naver.com/houses?ms=37.5428535,127.0931897,15&amp;a=VL:DDDGG:JWJT:SGJT:HOJT&amp;e=RETAIL&amp;articleNo=2132805167", "서울시 광진구 구의동 204-15")</f>
        <v>서울시 광진구 구의동 204-15</v>
      </c>
    </row>
    <row r="99" spans="1:8" x14ac:dyDescent="0.3">
      <c r="A99" s="1">
        <v>0</v>
      </c>
      <c r="B99" t="s">
        <v>365</v>
      </c>
      <c r="C99" t="s">
        <v>206</v>
      </c>
      <c r="D99" t="s">
        <v>21</v>
      </c>
      <c r="E99" t="s">
        <v>366</v>
      </c>
      <c r="F99" t="s">
        <v>367</v>
      </c>
      <c r="G99" t="s">
        <v>178</v>
      </c>
      <c r="H99" t="str">
        <f>HYPERLINK("https://new.land.naver.com/houses?ms=37.5428535,127.0931897,15&amp;a=VL:DDDGG:JWJT:SGJT:HOJT&amp;e=RETAIL&amp;articleNo=2133674157", "서울시 광진구 구의동 239-52")</f>
        <v>서울시 광진구 구의동 239-52</v>
      </c>
    </row>
    <row r="100" spans="1:8" x14ac:dyDescent="0.3">
      <c r="A100" s="1">
        <v>0</v>
      </c>
      <c r="B100" t="s">
        <v>368</v>
      </c>
      <c r="C100" t="s">
        <v>135</v>
      </c>
      <c r="D100" t="s">
        <v>65</v>
      </c>
      <c r="E100" t="s">
        <v>369</v>
      </c>
      <c r="F100" t="s">
        <v>370</v>
      </c>
      <c r="G100" t="s">
        <v>371</v>
      </c>
      <c r="H100" t="str">
        <f>HYPERLINK("https://new.land.naver.com/houses?ms=37.5428535,127.0931897,15&amp;a=VL:DDDGG:JWJT:SGJT:HOJT&amp;e=RETAIL&amp;articleNo=2134923391", "서울시 광진구 구의동 207-14")</f>
        <v>서울시 광진구 구의동 207-14</v>
      </c>
    </row>
    <row r="101" spans="1:8" x14ac:dyDescent="0.3">
      <c r="A101" s="1">
        <v>0</v>
      </c>
      <c r="B101" t="s">
        <v>372</v>
      </c>
      <c r="C101" t="s">
        <v>100</v>
      </c>
      <c r="D101" t="s">
        <v>15</v>
      </c>
      <c r="E101" t="s">
        <v>373</v>
      </c>
      <c r="F101" t="s">
        <v>374</v>
      </c>
      <c r="G101" t="s">
        <v>57</v>
      </c>
      <c r="H101" t="str">
        <f>HYPERLINK("https://new.land.naver.com/houses?ms=37.5428535,127.0931897,15&amp;a=VL:DDDGG:JWJT:SGJT:HOJT&amp;e=RETAIL&amp;articleNo=2134821325", "서울시 광진구 구의동 217-17")</f>
        <v>서울시 광진구 구의동 217-17</v>
      </c>
    </row>
    <row r="102" spans="1:8" x14ac:dyDescent="0.3">
      <c r="A102" s="1">
        <v>0</v>
      </c>
      <c r="B102" t="s">
        <v>375</v>
      </c>
      <c r="C102" t="s">
        <v>20</v>
      </c>
      <c r="D102" t="s">
        <v>21</v>
      </c>
      <c r="E102" t="s">
        <v>298</v>
      </c>
      <c r="F102" t="s">
        <v>376</v>
      </c>
      <c r="G102" t="s">
        <v>318</v>
      </c>
      <c r="H102" t="str">
        <f>HYPERLINK("https://new.land.naver.com/houses?ms=37.5428535,127.0931897,15&amp;a=VL:DDDGG:JWJT:SGJT:HOJT&amp;e=RETAIL&amp;articleNo=2132407010", "서울시 광진구 구의동 647-7")</f>
        <v>서울시 광진구 구의동 647-7</v>
      </c>
    </row>
    <row r="103" spans="1:8" x14ac:dyDescent="0.3">
      <c r="A103" s="1">
        <v>0</v>
      </c>
      <c r="B103" t="s">
        <v>377</v>
      </c>
      <c r="C103" t="s">
        <v>135</v>
      </c>
      <c r="D103" t="s">
        <v>21</v>
      </c>
      <c r="E103" t="s">
        <v>378</v>
      </c>
      <c r="F103" t="s">
        <v>379</v>
      </c>
      <c r="G103" t="s">
        <v>159</v>
      </c>
      <c r="H103" t="str">
        <f>HYPERLINK("https://new.land.naver.com/houses?ms=37.5428535,127.0931897,15&amp;a=VL:DDDGG:JWJT:SGJT:HOJT&amp;e=RETAIL&amp;articleNo=2134867370", "서울시 광진구 구의동 57-59")</f>
        <v>서울시 광진구 구의동 57-59</v>
      </c>
    </row>
    <row r="104" spans="1:8" x14ac:dyDescent="0.3">
      <c r="A104" s="1">
        <v>0</v>
      </c>
      <c r="B104" t="s">
        <v>380</v>
      </c>
      <c r="C104" t="s">
        <v>20</v>
      </c>
      <c r="D104" t="s">
        <v>21</v>
      </c>
      <c r="E104" t="s">
        <v>302</v>
      </c>
      <c r="F104" t="s">
        <v>381</v>
      </c>
      <c r="G104" t="s">
        <v>382</v>
      </c>
      <c r="H104" t="str">
        <f>HYPERLINK("https://new.land.naver.com/houses?ms=37.5428535,127.0931897,15&amp;a=VL:DDDGG:JWJT:SGJT:HOJT&amp;e=RETAIL&amp;articleNo=2132340689", "서울시 광진구 구의동 61-1")</f>
        <v>서울시 광진구 구의동 61-1</v>
      </c>
    </row>
    <row r="105" spans="1:8" x14ac:dyDescent="0.3">
      <c r="A105" s="1">
        <v>0</v>
      </c>
      <c r="B105" t="s">
        <v>383</v>
      </c>
      <c r="C105" t="s">
        <v>180</v>
      </c>
      <c r="D105" t="s">
        <v>65</v>
      </c>
      <c r="E105" t="s">
        <v>384</v>
      </c>
      <c r="F105" t="s">
        <v>385</v>
      </c>
      <c r="G105" t="s">
        <v>33</v>
      </c>
      <c r="H105" t="str">
        <f>HYPERLINK("https://new.land.naver.com/houses?ms=37.5428535,127.0931897,15&amp;a=VL:DDDGG:JWJT:SGJT:HOJT&amp;e=RETAIL&amp;articleNo=2133767602", "서울시 광진구 구의동 242-53")</f>
        <v>서울시 광진구 구의동 242-53</v>
      </c>
    </row>
    <row r="106" spans="1:8" x14ac:dyDescent="0.3">
      <c r="A106" s="1">
        <v>0</v>
      </c>
      <c r="B106" t="s">
        <v>386</v>
      </c>
      <c r="C106" t="s">
        <v>294</v>
      </c>
      <c r="D106" t="s">
        <v>65</v>
      </c>
      <c r="E106" t="s">
        <v>387</v>
      </c>
      <c r="F106" t="s">
        <v>388</v>
      </c>
      <c r="G106" t="s">
        <v>389</v>
      </c>
      <c r="H106" t="str">
        <f>HYPERLINK("https://new.land.naver.com/houses?ms=37.5428535,127.0931897,15&amp;a=VL:DDDGG:JWJT:SGJT:HOJT&amp;e=RETAIL&amp;articleNo=2133041862", "서울시 광진구 구의동 220-14")</f>
        <v>서울시 광진구 구의동 220-14</v>
      </c>
    </row>
    <row r="107" spans="1:8" x14ac:dyDescent="0.3">
      <c r="A107" s="1">
        <v>0</v>
      </c>
      <c r="B107" t="s">
        <v>390</v>
      </c>
      <c r="C107" t="s">
        <v>100</v>
      </c>
      <c r="D107" t="s">
        <v>65</v>
      </c>
      <c r="E107" t="s">
        <v>391</v>
      </c>
      <c r="F107" t="s">
        <v>392</v>
      </c>
      <c r="G107" t="s">
        <v>248</v>
      </c>
      <c r="H107" t="str">
        <f>HYPERLINK("https://new.land.naver.com/houses?ms=37.5428535,127.0931897,15&amp;a=VL:DDDGG:JWJT:SGJT:HOJT&amp;e=RETAIL&amp;articleNo=2134811687", "서울시 광진구 구의동 211-46")</f>
        <v>서울시 광진구 구의동 211-46</v>
      </c>
    </row>
    <row r="108" spans="1:8" x14ac:dyDescent="0.3">
      <c r="A108" s="1">
        <v>0</v>
      </c>
      <c r="B108" t="s">
        <v>393</v>
      </c>
      <c r="C108" t="s">
        <v>100</v>
      </c>
      <c r="D108" t="s">
        <v>65</v>
      </c>
      <c r="E108" t="s">
        <v>92</v>
      </c>
      <c r="F108" t="s">
        <v>394</v>
      </c>
      <c r="G108" t="s">
        <v>395</v>
      </c>
      <c r="H108" t="str">
        <f>HYPERLINK("https://new.land.naver.com/houses?ms=37.5428535,127.0931897,15&amp;a=VL:DDDGG:JWJT:SGJT:HOJT&amp;e=RETAIL&amp;articleNo=2134845611", "서울시 광진구 구의동 232-79")</f>
        <v>서울시 광진구 구의동 232-79</v>
      </c>
    </row>
    <row r="109" spans="1:8" x14ac:dyDescent="0.3">
      <c r="A109" s="1">
        <v>0</v>
      </c>
      <c r="B109" t="s">
        <v>396</v>
      </c>
      <c r="C109" t="s">
        <v>70</v>
      </c>
      <c r="D109" t="s">
        <v>15</v>
      </c>
      <c r="E109" t="s">
        <v>290</v>
      </c>
      <c r="F109" t="s">
        <v>397</v>
      </c>
      <c r="G109" t="s">
        <v>352</v>
      </c>
      <c r="H109" t="str">
        <f>HYPERLINK("https://new.land.naver.com/houses?ms=37.5428535,127.0931897,15&amp;a=VL:DDDGG:JWJT:SGJT:HOJT&amp;e=RETAIL&amp;articleNo=2132756022", "서울시 광진구 구의동 648-10")</f>
        <v>서울시 광진구 구의동 648-10</v>
      </c>
    </row>
    <row r="110" spans="1:8" x14ac:dyDescent="0.3">
      <c r="A110" s="1">
        <v>0</v>
      </c>
      <c r="B110" t="s">
        <v>398</v>
      </c>
      <c r="C110" t="s">
        <v>235</v>
      </c>
      <c r="D110" t="s">
        <v>21</v>
      </c>
      <c r="E110" t="s">
        <v>181</v>
      </c>
      <c r="F110" t="s">
        <v>399</v>
      </c>
      <c r="G110" t="s">
        <v>103</v>
      </c>
      <c r="H110" t="str">
        <f>HYPERLINK("https://new.land.naver.com/houses?ms=37.5428535,127.0931897,15&amp;a=VL:DDDGG:JWJT:SGJT:HOJT&amp;e=RETAIL&amp;articleNo=2132682994", "서울시 광진구 구의동 249-4")</f>
        <v>서울시 광진구 구의동 249-4</v>
      </c>
    </row>
    <row r="111" spans="1:8" x14ac:dyDescent="0.3">
      <c r="A111" s="1">
        <v>0</v>
      </c>
      <c r="B111" t="s">
        <v>400</v>
      </c>
      <c r="C111" t="s">
        <v>100</v>
      </c>
      <c r="D111" t="s">
        <v>65</v>
      </c>
      <c r="E111" t="s">
        <v>401</v>
      </c>
      <c r="F111" t="s">
        <v>402</v>
      </c>
      <c r="G111" t="s">
        <v>357</v>
      </c>
      <c r="H111" t="str">
        <f>HYPERLINK("https://new.land.naver.com/houses?ms=37.5428535,127.0931897,15&amp;a=VL:DDDGG:JWJT:SGJT:HOJT&amp;e=RETAIL&amp;articleNo=2134791460", "서울시 광진구 구의동 252-66")</f>
        <v>서울시 광진구 구의동 252-66</v>
      </c>
    </row>
    <row r="112" spans="1:8" x14ac:dyDescent="0.3">
      <c r="A112" s="1">
        <v>0</v>
      </c>
      <c r="B112" t="s">
        <v>403</v>
      </c>
      <c r="C112" t="s">
        <v>100</v>
      </c>
      <c r="D112" t="s">
        <v>21</v>
      </c>
      <c r="E112" t="s">
        <v>164</v>
      </c>
      <c r="F112" t="s">
        <v>404</v>
      </c>
      <c r="G112" t="s">
        <v>405</v>
      </c>
      <c r="H112" t="str">
        <f>HYPERLINK("https://new.land.naver.com/houses?ms=37.5428535,127.0931897,15&amp;a=VL:DDDGG:JWJT:SGJT:HOJT&amp;e=RETAIL&amp;articleNo=2134830812", "서울시 광진구 구의동 57-9")</f>
        <v>서울시 광진구 구의동 57-9</v>
      </c>
    </row>
    <row r="113" spans="1:8" x14ac:dyDescent="0.3">
      <c r="A113" s="1">
        <v>0</v>
      </c>
      <c r="B113" t="s">
        <v>406</v>
      </c>
      <c r="C113" t="s">
        <v>100</v>
      </c>
      <c r="D113" t="s">
        <v>15</v>
      </c>
      <c r="E113" t="s">
        <v>181</v>
      </c>
      <c r="F113" t="s">
        <v>407</v>
      </c>
      <c r="G113" t="s">
        <v>248</v>
      </c>
      <c r="H113" t="str">
        <f>HYPERLINK("https://new.land.naver.com/houses?ms=37.5428535,127.0931897,15&amp;a=VL:DDDGG:JWJT:SGJT:HOJT&amp;e=RETAIL&amp;articleNo=2134851031", "서울시 광진구 구의동 217-4")</f>
        <v>서울시 광진구 구의동 217-4</v>
      </c>
    </row>
    <row r="114" spans="1:8" x14ac:dyDescent="0.3">
      <c r="A114" s="1">
        <v>0</v>
      </c>
      <c r="B114" t="s">
        <v>408</v>
      </c>
      <c r="C114" t="s">
        <v>14</v>
      </c>
      <c r="D114" t="s">
        <v>21</v>
      </c>
      <c r="E114" t="s">
        <v>181</v>
      </c>
      <c r="F114" t="s">
        <v>409</v>
      </c>
      <c r="G114" t="s">
        <v>227</v>
      </c>
      <c r="H114" t="str">
        <f>HYPERLINK("https://new.land.naver.com/houses?ms=37.5428535,127.0931897,15&amp;a=VL:DDDGG:JWJT:SGJT:HOJT&amp;e=RETAIL&amp;articleNo=2132496511", "서울시 광진구 구의동 651-7")</f>
        <v>서울시 광진구 구의동 651-7</v>
      </c>
    </row>
    <row r="115" spans="1:8" x14ac:dyDescent="0.3">
      <c r="A115" s="1">
        <v>0</v>
      </c>
      <c r="B115" t="s">
        <v>410</v>
      </c>
      <c r="C115" t="s">
        <v>100</v>
      </c>
      <c r="D115" t="s">
        <v>65</v>
      </c>
      <c r="E115" t="s">
        <v>411</v>
      </c>
      <c r="F115" t="s">
        <v>412</v>
      </c>
      <c r="G115" t="s">
        <v>413</v>
      </c>
      <c r="H115" t="str">
        <f>HYPERLINK("https://new.land.naver.com/houses?ms=37.5428535,127.0931897,15&amp;a=VL:DDDGG:JWJT:SGJT:HOJT&amp;e=RETAIL&amp;articleNo=2134827076", "서울시 광진구 구의동 221-31")</f>
        <v>서울시 광진구 구의동 221-31</v>
      </c>
    </row>
    <row r="116" spans="1:8" x14ac:dyDescent="0.3">
      <c r="A116" s="1">
        <v>0</v>
      </c>
      <c r="B116" t="s">
        <v>414</v>
      </c>
      <c r="C116" t="s">
        <v>20</v>
      </c>
      <c r="D116" t="s">
        <v>21</v>
      </c>
      <c r="E116" t="s">
        <v>415</v>
      </c>
      <c r="F116" t="s">
        <v>416</v>
      </c>
      <c r="G116" t="s">
        <v>371</v>
      </c>
      <c r="H116" t="str">
        <f>HYPERLINK("https://new.land.naver.com/houses?ms=37.5428535,127.0931897,15&amp;a=VL:DDDGG:JWJT:SGJT:HOJT&amp;e=RETAIL&amp;articleNo=2132332747", "서울시 광진구 구의동 204-32")</f>
        <v>서울시 광진구 구의동 204-32</v>
      </c>
    </row>
    <row r="117" spans="1:8" x14ac:dyDescent="0.3">
      <c r="A117" s="1">
        <v>0</v>
      </c>
      <c r="B117" t="s">
        <v>417</v>
      </c>
      <c r="C117" t="s">
        <v>100</v>
      </c>
      <c r="D117" t="s">
        <v>21</v>
      </c>
      <c r="E117" t="s">
        <v>143</v>
      </c>
      <c r="F117" t="s">
        <v>418</v>
      </c>
      <c r="G117" t="s">
        <v>419</v>
      </c>
      <c r="H117" t="str">
        <f>HYPERLINK("https://new.land.naver.com/houses?ms=37.5428535,127.0931897,15&amp;a=VL:DDDGG:JWJT:SGJT:HOJT&amp;e=RETAIL&amp;articleNo=2134797300", "서울시 광진구 구의동 21-4")</f>
        <v>서울시 광진구 구의동 21-4</v>
      </c>
    </row>
    <row r="118" spans="1:8" x14ac:dyDescent="0.3">
      <c r="A118" s="1">
        <v>0</v>
      </c>
      <c r="B118" t="s">
        <v>420</v>
      </c>
      <c r="C118" t="s">
        <v>100</v>
      </c>
      <c r="D118" t="s">
        <v>65</v>
      </c>
      <c r="E118" t="s">
        <v>340</v>
      </c>
      <c r="F118" t="s">
        <v>421</v>
      </c>
      <c r="G118" t="s">
        <v>280</v>
      </c>
      <c r="H118" t="str">
        <f>HYPERLINK("https://new.land.naver.com/houses?ms=37.5428535,127.0931897,15&amp;a=VL:DDDGG:JWJT:SGJT:HOJT&amp;e=RETAIL&amp;articleNo=2134788875", "서울시 광진구 구의동 80-68")</f>
        <v>서울시 광진구 구의동 80-68</v>
      </c>
    </row>
    <row r="119" spans="1:8" x14ac:dyDescent="0.3">
      <c r="A119" s="1">
        <v>0</v>
      </c>
      <c r="B119" t="s">
        <v>422</v>
      </c>
      <c r="C119" t="s">
        <v>184</v>
      </c>
      <c r="D119" t="s">
        <v>21</v>
      </c>
      <c r="E119" t="s">
        <v>50</v>
      </c>
      <c r="F119" t="s">
        <v>423</v>
      </c>
      <c r="G119" t="s">
        <v>83</v>
      </c>
      <c r="H119" t="str">
        <f>HYPERLINK("https://new.land.naver.com/houses?ms=37.5428535,127.0931897,15&amp;a=VL:DDDGG:JWJT:SGJT:HOJT&amp;e=RETAIL&amp;articleNo=2133027605", "서울시 광진구 구의동 596")</f>
        <v>서울시 광진구 구의동 596</v>
      </c>
    </row>
    <row r="120" spans="1:8" x14ac:dyDescent="0.3">
      <c r="A120" s="1">
        <v>0</v>
      </c>
      <c r="B120" t="s">
        <v>424</v>
      </c>
      <c r="C120" t="s">
        <v>100</v>
      </c>
      <c r="D120" t="s">
        <v>15</v>
      </c>
      <c r="E120" t="s">
        <v>425</v>
      </c>
      <c r="F120" t="s">
        <v>426</v>
      </c>
      <c r="G120" t="s">
        <v>118</v>
      </c>
      <c r="H120" t="str">
        <f>HYPERLINK("https://new.land.naver.com/houses?ms=37.5428535,127.0931897,15&amp;a=VL:DDDGG:JWJT:SGJT:HOJT&amp;e=RETAIL&amp;articleNo=2134766702", "서울시 광진구 구의동 54-18")</f>
        <v>서울시 광진구 구의동 54-18</v>
      </c>
    </row>
    <row r="121" spans="1:8" x14ac:dyDescent="0.3">
      <c r="A121" s="1">
        <v>0</v>
      </c>
      <c r="B121" t="s">
        <v>427</v>
      </c>
      <c r="C121" t="s">
        <v>70</v>
      </c>
      <c r="D121" t="s">
        <v>15</v>
      </c>
      <c r="E121" t="s">
        <v>428</v>
      </c>
      <c r="F121" t="s">
        <v>429</v>
      </c>
      <c r="G121" t="s">
        <v>430</v>
      </c>
      <c r="H121" t="str">
        <f>HYPERLINK("https://new.land.naver.com/houses?ms=37.5428535,127.0931897,15&amp;a=VL:DDDGG:JWJT:SGJT:HOJT&amp;e=RETAIL&amp;articleNo=2132821181", "서울시 광진구 구의동 55-16")</f>
        <v>서울시 광진구 구의동 55-16</v>
      </c>
    </row>
    <row r="122" spans="1:8" x14ac:dyDescent="0.3">
      <c r="A122" s="1">
        <v>0</v>
      </c>
      <c r="B122" t="s">
        <v>431</v>
      </c>
      <c r="C122" t="s">
        <v>35</v>
      </c>
      <c r="D122" t="s">
        <v>15</v>
      </c>
      <c r="E122" t="s">
        <v>425</v>
      </c>
      <c r="F122" t="s">
        <v>432</v>
      </c>
      <c r="G122" t="s">
        <v>352</v>
      </c>
      <c r="H122" t="str">
        <f>HYPERLINK("https://new.land.naver.com/houses?ms=37.5428535,127.0931897,15&amp;a=VL:DDDGG:JWJT:SGJT:HOJT&amp;e=RETAIL&amp;articleNo=2134406467", "서울시 광진구 구의동 653-1")</f>
        <v>서울시 광진구 구의동 653-1</v>
      </c>
    </row>
    <row r="123" spans="1:8" x14ac:dyDescent="0.3">
      <c r="A123" s="1">
        <v>0</v>
      </c>
      <c r="B123" t="s">
        <v>433</v>
      </c>
      <c r="C123" t="s">
        <v>100</v>
      </c>
      <c r="D123" t="s">
        <v>65</v>
      </c>
      <c r="E123" t="s">
        <v>434</v>
      </c>
      <c r="F123" t="s">
        <v>435</v>
      </c>
      <c r="G123" t="s">
        <v>248</v>
      </c>
      <c r="H123" t="str">
        <f>HYPERLINK("https://new.land.naver.com/houses?ms=37.5428535,127.0931897,15&amp;a=VL:DDDGG:JWJT:SGJT:HOJT&amp;e=RETAIL&amp;articleNo=2134836404", "서울시 광진구 구의동 208-19")</f>
        <v>서울시 광진구 구의동 208-19</v>
      </c>
    </row>
    <row r="124" spans="1:8" x14ac:dyDescent="0.3">
      <c r="A124" s="1">
        <v>0</v>
      </c>
      <c r="B124" t="s">
        <v>436</v>
      </c>
      <c r="C124" t="s">
        <v>26</v>
      </c>
      <c r="D124" t="s">
        <v>21</v>
      </c>
      <c r="E124" t="s">
        <v>437</v>
      </c>
      <c r="F124" t="s">
        <v>438</v>
      </c>
      <c r="G124" t="s">
        <v>439</v>
      </c>
      <c r="H124" t="str">
        <f>HYPERLINK("https://new.land.naver.com/houses?ms=37.5428535,127.0931897,15&amp;a=VL:DDDGG:JWJT:SGJT:HOJT&amp;e=RETAIL&amp;articleNo=2134054502", "서울시 광진구 구의동 596-12")</f>
        <v>서울시 광진구 구의동 596-12</v>
      </c>
    </row>
    <row r="125" spans="1:8" x14ac:dyDescent="0.3">
      <c r="A125" s="1">
        <v>0</v>
      </c>
      <c r="B125" t="s">
        <v>440</v>
      </c>
      <c r="C125" t="s">
        <v>168</v>
      </c>
      <c r="D125" t="s">
        <v>15</v>
      </c>
      <c r="E125" t="s">
        <v>55</v>
      </c>
      <c r="F125" t="s">
        <v>441</v>
      </c>
      <c r="G125" t="s">
        <v>442</v>
      </c>
      <c r="H125" t="str">
        <f>HYPERLINK("https://new.land.naver.com/houses?ms=37.5428535,127.0931897,15&amp;a=VL:DDDGG:JWJT:SGJT:HOJT&amp;e=RETAIL&amp;articleNo=2134655538", "서울시 광진구 구의동 248-147")</f>
        <v>서울시 광진구 구의동 248-147</v>
      </c>
    </row>
    <row r="126" spans="1:8" x14ac:dyDescent="0.3">
      <c r="A126" s="1">
        <v>0</v>
      </c>
      <c r="B126" t="s">
        <v>443</v>
      </c>
      <c r="C126" t="s">
        <v>135</v>
      </c>
      <c r="D126" t="s">
        <v>21</v>
      </c>
      <c r="E126" t="s">
        <v>253</v>
      </c>
      <c r="F126" t="s">
        <v>444</v>
      </c>
      <c r="G126" t="s">
        <v>445</v>
      </c>
      <c r="H126" t="str">
        <f>HYPERLINK("https://new.land.naver.com/houses?ms=37.5428535,127.0931897,15&amp;a=VL:DDDGG:JWJT:SGJT:HOJT&amp;e=RETAIL&amp;articleNo=2134952678", "서울시 광진구 구의동 227-33")</f>
        <v>서울시 광진구 구의동 227-33</v>
      </c>
    </row>
    <row r="127" spans="1:8" x14ac:dyDescent="0.3">
      <c r="A127" s="1">
        <v>0</v>
      </c>
      <c r="B127" t="s">
        <v>446</v>
      </c>
      <c r="C127" t="s">
        <v>70</v>
      </c>
      <c r="D127" t="s">
        <v>21</v>
      </c>
      <c r="E127" t="s">
        <v>447</v>
      </c>
      <c r="F127" t="s">
        <v>448</v>
      </c>
      <c r="G127" t="s">
        <v>449</v>
      </c>
      <c r="H127" t="str">
        <f>HYPERLINK("https://new.land.naver.com/houses?ms=37.5428535,127.0931897,15&amp;a=VL:DDDGG:JWJT:SGJT:HOJT&amp;e=RETAIL&amp;articleNo=2132807507", "서울시 광진구 구의동 652-10")</f>
        <v>서울시 광진구 구의동 652-10</v>
      </c>
    </row>
    <row r="128" spans="1:8" x14ac:dyDescent="0.3">
      <c r="A128" s="1">
        <v>0</v>
      </c>
      <c r="B128" t="s">
        <v>450</v>
      </c>
      <c r="C128" t="s">
        <v>235</v>
      </c>
      <c r="D128" t="s">
        <v>15</v>
      </c>
      <c r="E128" t="s">
        <v>428</v>
      </c>
      <c r="F128" t="s">
        <v>451</v>
      </c>
      <c r="G128" t="s">
        <v>445</v>
      </c>
      <c r="H128" t="str">
        <f>HYPERLINK("https://new.land.naver.com/houses?ms=37.5428535,127.0931897,15&amp;a=VL:DDDGG:JWJT:SGJT:HOJT&amp;e=RETAIL&amp;articleNo=2132652071", "서울시 광진구 구의동 230-17")</f>
        <v>서울시 광진구 구의동 230-17</v>
      </c>
    </row>
    <row r="129" spans="1:8" x14ac:dyDescent="0.3">
      <c r="A129" s="1">
        <v>0</v>
      </c>
      <c r="B129" t="s">
        <v>452</v>
      </c>
      <c r="C129" t="s">
        <v>113</v>
      </c>
      <c r="D129" t="s">
        <v>15</v>
      </c>
      <c r="E129" t="s">
        <v>164</v>
      </c>
      <c r="F129" t="s">
        <v>453</v>
      </c>
      <c r="G129" t="s">
        <v>454</v>
      </c>
      <c r="H129" t="str">
        <f>HYPERLINK("https://new.land.naver.com/houses?ms=37.5428535,127.0931897,15&amp;a=VL:DDDGG:JWJT:SGJT:HOJT&amp;e=RETAIL&amp;articleNo=2133492755", "서울시 광진구 구의동 29-6")</f>
        <v>서울시 광진구 구의동 29-6</v>
      </c>
    </row>
    <row r="130" spans="1:8" x14ac:dyDescent="0.3">
      <c r="A130" s="1">
        <v>0</v>
      </c>
      <c r="B130" t="s">
        <v>455</v>
      </c>
      <c r="C130" t="s">
        <v>168</v>
      </c>
      <c r="D130" t="s">
        <v>65</v>
      </c>
      <c r="E130" t="s">
        <v>369</v>
      </c>
      <c r="F130" t="s">
        <v>456</v>
      </c>
      <c r="G130" t="s">
        <v>352</v>
      </c>
      <c r="H130" t="str">
        <f>HYPERLINK("https://new.land.naver.com/houses?ms=37.5428535,127.0931897,15&amp;a=VL:DDDGG:JWJT:SGJT:HOJT&amp;e=RETAIL&amp;articleNo=2134727073", "서울시 광진구 구의동 653-7")</f>
        <v>서울시 광진구 구의동 653-7</v>
      </c>
    </row>
    <row r="131" spans="1:8" x14ac:dyDescent="0.3">
      <c r="A131" s="1">
        <v>0</v>
      </c>
      <c r="B131" t="s">
        <v>457</v>
      </c>
      <c r="C131" t="s">
        <v>70</v>
      </c>
      <c r="D131" t="s">
        <v>65</v>
      </c>
      <c r="E131" t="s">
        <v>458</v>
      </c>
      <c r="F131" t="s">
        <v>459</v>
      </c>
      <c r="G131" t="s">
        <v>238</v>
      </c>
      <c r="H131" t="str">
        <f>HYPERLINK("https://new.land.naver.com/houses?ms=37.5428535,127.0931897,15&amp;a=VL:DDDGG:JWJT:SGJT:HOJT&amp;e=RETAIL&amp;articleNo=2132795435", "서울시 광진구 구의동 236-9")</f>
        <v>서울시 광진구 구의동 236-9</v>
      </c>
    </row>
    <row r="132" spans="1:8" x14ac:dyDescent="0.3">
      <c r="A132" s="1">
        <v>0</v>
      </c>
      <c r="B132" t="s">
        <v>460</v>
      </c>
      <c r="C132" t="s">
        <v>168</v>
      </c>
      <c r="D132" t="s">
        <v>65</v>
      </c>
      <c r="E132" t="s">
        <v>461</v>
      </c>
      <c r="F132" t="s">
        <v>462</v>
      </c>
      <c r="G132" t="s">
        <v>463</v>
      </c>
      <c r="H132" t="str">
        <f>HYPERLINK("https://new.land.naver.com/houses?ms=37.5428535,127.0931897,15&amp;a=VL:DDDGG:JWJT:SGJT:HOJT&amp;e=RETAIL&amp;articleNo=2134709372", "서울시 광진구 구의동 251-30")</f>
        <v>서울시 광진구 구의동 251-30</v>
      </c>
    </row>
    <row r="133" spans="1:8" x14ac:dyDescent="0.3">
      <c r="A133" s="1">
        <v>0</v>
      </c>
      <c r="B133" t="s">
        <v>464</v>
      </c>
      <c r="C133" t="s">
        <v>168</v>
      </c>
      <c r="D133" t="s">
        <v>21</v>
      </c>
      <c r="E133" t="s">
        <v>85</v>
      </c>
      <c r="F133" t="s">
        <v>465</v>
      </c>
      <c r="G133" t="s">
        <v>466</v>
      </c>
      <c r="H133" t="str">
        <f>HYPERLINK("https://new.land.naver.com/houses?ms=37.5428535,127.0931897,15&amp;a=VL:DDDGG:JWJT:SGJT:HOJT&amp;e=RETAIL&amp;articleNo=2134703477", "서울시 광진구 구의동 30-28")</f>
        <v>서울시 광진구 구의동 30-28</v>
      </c>
    </row>
    <row r="134" spans="1:8" x14ac:dyDescent="0.3">
      <c r="A134" s="1">
        <v>0</v>
      </c>
      <c r="B134" t="s">
        <v>467</v>
      </c>
      <c r="C134" t="s">
        <v>168</v>
      </c>
      <c r="D134" t="s">
        <v>65</v>
      </c>
      <c r="E134" t="s">
        <v>458</v>
      </c>
      <c r="F134" t="s">
        <v>468</v>
      </c>
      <c r="G134" t="s">
        <v>345</v>
      </c>
      <c r="H134" t="str">
        <f>HYPERLINK("https://new.land.naver.com/houses?ms=37.5428535,127.0931897,15&amp;a=VL:DDDGG:JWJT:SGJT:HOJT&amp;e=RETAIL&amp;articleNo=2134692008", "서울시 광진구 구의동 59-26")</f>
        <v>서울시 광진구 구의동 59-26</v>
      </c>
    </row>
    <row r="135" spans="1:8" x14ac:dyDescent="0.3">
      <c r="A135" s="1">
        <v>0</v>
      </c>
      <c r="B135" t="s">
        <v>469</v>
      </c>
      <c r="C135" t="s">
        <v>49</v>
      </c>
      <c r="D135" t="s">
        <v>21</v>
      </c>
      <c r="E135" t="s">
        <v>437</v>
      </c>
      <c r="F135" t="s">
        <v>470</v>
      </c>
      <c r="G135" t="s">
        <v>118</v>
      </c>
      <c r="H135" t="str">
        <f>HYPERLINK("https://new.land.naver.com/houses?ms=37.5428535,127.0931897,15&amp;a=VL:DDDGG:JWJT:SGJT:HOJT&amp;e=RETAIL&amp;articleNo=2133860698", "서울시 광진구 구의동 23-34")</f>
        <v>서울시 광진구 구의동 23-34</v>
      </c>
    </row>
    <row r="136" spans="1:8" x14ac:dyDescent="0.3">
      <c r="A136" s="1">
        <v>0</v>
      </c>
      <c r="B136" t="s">
        <v>471</v>
      </c>
      <c r="C136" t="s">
        <v>168</v>
      </c>
      <c r="D136" t="s">
        <v>21</v>
      </c>
      <c r="E136" t="s">
        <v>231</v>
      </c>
      <c r="F136" t="s">
        <v>472</v>
      </c>
      <c r="G136" t="s">
        <v>473</v>
      </c>
      <c r="H136" t="str">
        <f>HYPERLINK("https://new.land.naver.com/houses?ms=37.5428535,127.0931897,15&amp;a=VL:DDDGG:JWJT:SGJT:HOJT&amp;e=RETAIL&amp;articleNo=2134687588", "서울시 광진구 구의동 231-17")</f>
        <v>서울시 광진구 구의동 231-17</v>
      </c>
    </row>
    <row r="137" spans="1:8" x14ac:dyDescent="0.3">
      <c r="A137" s="1">
        <v>0</v>
      </c>
      <c r="B137" t="s">
        <v>474</v>
      </c>
      <c r="C137" t="s">
        <v>20</v>
      </c>
      <c r="D137" t="s">
        <v>15</v>
      </c>
      <c r="E137" t="s">
        <v>475</v>
      </c>
      <c r="F137" t="s">
        <v>476</v>
      </c>
      <c r="G137" t="s">
        <v>477</v>
      </c>
      <c r="H137" t="str">
        <f>HYPERLINK("https://new.land.naver.com/houses?ms=37.5428535,127.0931897,15&amp;a=VL:DDDGG:JWJT:SGJT:HOJT&amp;e=RETAIL&amp;articleNo=2132260293", "서울시 광진구 구의동 79-30")</f>
        <v>서울시 광진구 구의동 79-30</v>
      </c>
    </row>
    <row r="138" spans="1:8" x14ac:dyDescent="0.3">
      <c r="A138" s="1">
        <v>0</v>
      </c>
      <c r="B138" t="s">
        <v>478</v>
      </c>
      <c r="C138" t="s">
        <v>14</v>
      </c>
      <c r="D138" t="s">
        <v>15</v>
      </c>
      <c r="E138" t="s">
        <v>316</v>
      </c>
      <c r="F138" t="s">
        <v>479</v>
      </c>
      <c r="G138" t="s">
        <v>345</v>
      </c>
      <c r="H138" t="str">
        <f>HYPERLINK("https://new.land.naver.com/houses?ms=37.5428535,127.0931897,15&amp;a=VL:DDDGG:JWJT:SGJT:HOJT&amp;e=RETAIL&amp;articleNo=2132478334", "서울시 광진구 구의동 16-30")</f>
        <v>서울시 광진구 구의동 16-30</v>
      </c>
    </row>
    <row r="139" spans="1:8" x14ac:dyDescent="0.3">
      <c r="A139" s="1">
        <v>0</v>
      </c>
      <c r="B139" t="s">
        <v>480</v>
      </c>
      <c r="C139" t="s">
        <v>168</v>
      </c>
      <c r="D139" t="s">
        <v>21</v>
      </c>
      <c r="E139" t="s">
        <v>481</v>
      </c>
      <c r="F139" t="s">
        <v>482</v>
      </c>
      <c r="G139" t="s">
        <v>483</v>
      </c>
      <c r="H139" t="str">
        <f>HYPERLINK("https://new.land.naver.com/houses?ms=37.5428535,127.0931897,15&amp;a=VL:DDDGG:JWJT:SGJT:HOJT&amp;e=RETAIL&amp;articleNo=2134675861", "서울시 광진구 구의동 235-3")</f>
        <v>서울시 광진구 구의동 235-3</v>
      </c>
    </row>
    <row r="140" spans="1:8" x14ac:dyDescent="0.3">
      <c r="A140" s="1">
        <v>0</v>
      </c>
      <c r="B140" t="s">
        <v>484</v>
      </c>
      <c r="C140" t="s">
        <v>168</v>
      </c>
      <c r="D140" t="s">
        <v>65</v>
      </c>
      <c r="E140" t="s">
        <v>485</v>
      </c>
      <c r="F140" t="s">
        <v>486</v>
      </c>
      <c r="G140" t="s">
        <v>483</v>
      </c>
      <c r="H140" t="str">
        <f>HYPERLINK("https://new.land.naver.com/houses?ms=37.5428535,127.0931897,15&amp;a=VL:DDDGG:JWJT:SGJT:HOJT&amp;e=RETAIL&amp;articleNo=2134674456", "서울시 광진구 구의동 241-66")</f>
        <v>서울시 광진구 구의동 241-66</v>
      </c>
    </row>
    <row r="141" spans="1:8" x14ac:dyDescent="0.3">
      <c r="A141" s="1">
        <v>0</v>
      </c>
      <c r="B141" t="s">
        <v>487</v>
      </c>
      <c r="C141" t="s">
        <v>235</v>
      </c>
      <c r="D141" t="s">
        <v>21</v>
      </c>
      <c r="E141" t="s">
        <v>488</v>
      </c>
      <c r="F141" t="s">
        <v>489</v>
      </c>
      <c r="G141" t="s">
        <v>490</v>
      </c>
      <c r="H141" t="str">
        <f>HYPERLINK("https://new.land.naver.com/houses?ms=37.5428535,127.0931897,15&amp;a=VL:DDDGG:JWJT:SGJT:HOJT&amp;e=RETAIL&amp;articleNo=2132670182", "서울시 광진구 구의동 204-42")</f>
        <v>서울시 광진구 구의동 204-42</v>
      </c>
    </row>
    <row r="142" spans="1:8" x14ac:dyDescent="0.3">
      <c r="A142" s="1">
        <v>0</v>
      </c>
      <c r="B142" t="s">
        <v>491</v>
      </c>
      <c r="C142" t="s">
        <v>59</v>
      </c>
      <c r="D142" t="s">
        <v>21</v>
      </c>
      <c r="E142" t="s">
        <v>240</v>
      </c>
      <c r="F142" t="s">
        <v>492</v>
      </c>
      <c r="G142" t="s">
        <v>261</v>
      </c>
      <c r="H142" t="str">
        <f>HYPERLINK("https://new.land.naver.com/houses?ms=37.5428535,127.0931897,15&amp;a=VL:DDDGG:JWJT:SGJT:HOJT&amp;e=RETAIL&amp;articleNo=2134427310", "서울시 광진구 구의동 58-7")</f>
        <v>서울시 광진구 구의동 58-7</v>
      </c>
    </row>
    <row r="143" spans="1:8" x14ac:dyDescent="0.3">
      <c r="A143" s="1">
        <v>0</v>
      </c>
      <c r="B143" t="s">
        <v>493</v>
      </c>
      <c r="C143" t="s">
        <v>59</v>
      </c>
      <c r="D143" t="s">
        <v>21</v>
      </c>
      <c r="E143" t="s">
        <v>172</v>
      </c>
      <c r="F143" t="s">
        <v>494</v>
      </c>
      <c r="G143" t="s">
        <v>238</v>
      </c>
      <c r="H143" t="str">
        <f>HYPERLINK("https://new.land.naver.com/houses?ms=37.5428535,127.0931897,15&amp;a=VL:DDDGG:JWJT:SGJT:HOJT&amp;e=RETAIL&amp;articleNo=2134548820", "서울시 광진구 구의동 57-30")</f>
        <v>서울시 광진구 구의동 57-30</v>
      </c>
    </row>
    <row r="144" spans="1:8" x14ac:dyDescent="0.3">
      <c r="A144" s="1">
        <v>0</v>
      </c>
      <c r="B144" t="s">
        <v>495</v>
      </c>
      <c r="C144" t="s">
        <v>496</v>
      </c>
      <c r="D144" t="s">
        <v>21</v>
      </c>
      <c r="E144" t="s">
        <v>41</v>
      </c>
      <c r="F144" t="s">
        <v>497</v>
      </c>
      <c r="G144" t="s">
        <v>288</v>
      </c>
      <c r="H144" t="str">
        <f>HYPERLINK("https://new.land.naver.com/houses?ms=37.5428535,127.0931897,15&amp;a=VL:DDDGG:JWJT:SGJT:HOJT&amp;e=RETAIL&amp;articleNo=2133253078", "서울시 광진구 구의동 225-71")</f>
        <v>서울시 광진구 구의동 225-71</v>
      </c>
    </row>
    <row r="145" spans="1:8" x14ac:dyDescent="0.3">
      <c r="A145" s="1">
        <v>0</v>
      </c>
      <c r="B145" t="s">
        <v>498</v>
      </c>
      <c r="C145" t="s">
        <v>59</v>
      </c>
      <c r="D145" t="s">
        <v>21</v>
      </c>
      <c r="E145" t="s">
        <v>302</v>
      </c>
      <c r="F145" t="s">
        <v>499</v>
      </c>
      <c r="G145" t="s">
        <v>238</v>
      </c>
      <c r="H145" t="str">
        <f>HYPERLINK("https://new.land.naver.com/houses?ms=37.5428535,127.0931897,15&amp;a=VL:DDDGG:JWJT:SGJT:HOJT&amp;e=RETAIL&amp;articleNo=2134538274", "서울시 광진구 구의동 48-23")</f>
        <v>서울시 광진구 구의동 48-23</v>
      </c>
    </row>
    <row r="146" spans="1:8" x14ac:dyDescent="0.3">
      <c r="A146" s="1">
        <v>0</v>
      </c>
      <c r="B146" t="s">
        <v>500</v>
      </c>
      <c r="C146" t="s">
        <v>59</v>
      </c>
      <c r="D146" t="s">
        <v>21</v>
      </c>
      <c r="E146" t="s">
        <v>290</v>
      </c>
      <c r="F146" t="s">
        <v>501</v>
      </c>
      <c r="G146" t="s">
        <v>300</v>
      </c>
      <c r="H146" t="str">
        <f>HYPERLINK("https://new.land.naver.com/houses?ms=37.5428535,127.0931897,15&amp;a=VL:DDDGG:JWJT:SGJT:HOJT&amp;e=RETAIL&amp;articleNo=2134597879", "서울시 광진구 구의동 31-4")</f>
        <v>서울시 광진구 구의동 31-4</v>
      </c>
    </row>
    <row r="147" spans="1:8" x14ac:dyDescent="0.3">
      <c r="A147" s="1">
        <v>0</v>
      </c>
      <c r="B147" t="s">
        <v>502</v>
      </c>
      <c r="C147" t="s">
        <v>59</v>
      </c>
      <c r="D147" t="s">
        <v>21</v>
      </c>
      <c r="E147" t="s">
        <v>503</v>
      </c>
      <c r="F147" t="s">
        <v>504</v>
      </c>
      <c r="G147" t="s">
        <v>261</v>
      </c>
      <c r="H147" t="str">
        <f>HYPERLINK("https://new.land.naver.com/houses?ms=37.5428535,127.0931897,15&amp;a=VL:DDDGG:JWJT:SGJT:HOJT&amp;e=RETAIL&amp;articleNo=2134592246", "서울시 광진구 구의동 57-21")</f>
        <v>서울시 광진구 구의동 57-21</v>
      </c>
    </row>
    <row r="148" spans="1:8" x14ac:dyDescent="0.3">
      <c r="A148" s="1">
        <v>0</v>
      </c>
      <c r="B148" t="s">
        <v>505</v>
      </c>
      <c r="C148" t="s">
        <v>294</v>
      </c>
      <c r="D148" t="s">
        <v>65</v>
      </c>
      <c r="E148" t="s">
        <v>506</v>
      </c>
      <c r="F148" t="s">
        <v>507</v>
      </c>
      <c r="G148" t="s">
        <v>508</v>
      </c>
      <c r="H148" t="str">
        <f>HYPERLINK("https://new.land.naver.com/houses?ms=37.5428535,127.0931897,15&amp;a=VL:DDDGG:JWJT:SGJT:HOJT&amp;e=RETAIL&amp;articleNo=2133141957", "서울시 광진구 구의동 549-4")</f>
        <v>서울시 광진구 구의동 549-4</v>
      </c>
    </row>
    <row r="149" spans="1:8" x14ac:dyDescent="0.3">
      <c r="A149" s="1">
        <v>0</v>
      </c>
      <c r="B149" t="s">
        <v>509</v>
      </c>
      <c r="C149" t="s">
        <v>59</v>
      </c>
      <c r="D149" t="s">
        <v>21</v>
      </c>
      <c r="E149" t="s">
        <v>510</v>
      </c>
      <c r="F149" t="s">
        <v>511</v>
      </c>
      <c r="G149" t="s">
        <v>159</v>
      </c>
      <c r="H149" t="str">
        <f>HYPERLINK("https://new.land.naver.com/houses?ms=37.5428535,127.0931897,15&amp;a=VL:DDDGG:JWJT:SGJT:HOJT&amp;e=RETAIL&amp;articleNo=2134578867", "서울시 광진구 구의동 252-81")</f>
        <v>서울시 광진구 구의동 252-81</v>
      </c>
    </row>
    <row r="150" spans="1:8" x14ac:dyDescent="0.3">
      <c r="A150" s="1">
        <v>0</v>
      </c>
      <c r="B150" t="s">
        <v>512</v>
      </c>
      <c r="C150" t="s">
        <v>20</v>
      </c>
      <c r="D150" t="s">
        <v>65</v>
      </c>
      <c r="E150" t="s">
        <v>513</v>
      </c>
      <c r="F150" t="s">
        <v>514</v>
      </c>
      <c r="G150" t="s">
        <v>515</v>
      </c>
      <c r="H150" t="str">
        <f>HYPERLINK("https://new.land.naver.com/houses?ms=37.5428535,127.0931897,15&amp;a=VL:DDDGG:JWJT:SGJT:HOJT&amp;e=RETAIL&amp;articleNo=2132329836", "서울시 광진구 구의동 210-65")</f>
        <v>서울시 광진구 구의동 210-65</v>
      </c>
    </row>
    <row r="151" spans="1:8" x14ac:dyDescent="0.3">
      <c r="A151" s="1">
        <v>0</v>
      </c>
      <c r="B151" t="s">
        <v>516</v>
      </c>
      <c r="C151" t="s">
        <v>20</v>
      </c>
      <c r="D151" t="s">
        <v>21</v>
      </c>
      <c r="E151" t="s">
        <v>123</v>
      </c>
      <c r="F151" t="s">
        <v>517</v>
      </c>
      <c r="G151" t="s">
        <v>515</v>
      </c>
      <c r="H151" t="str">
        <f>HYPERLINK("https://new.land.naver.com/houses?ms=37.5428535,127.0931897,15&amp;a=VL:DDDGG:JWJT:SGJT:HOJT&amp;e=RETAIL&amp;articleNo=2132314960", "서울시 광진구 구의동 204-28")</f>
        <v>서울시 광진구 구의동 204-28</v>
      </c>
    </row>
    <row r="152" spans="1:8" x14ac:dyDescent="0.3">
      <c r="A152" s="1">
        <v>0</v>
      </c>
      <c r="B152" t="s">
        <v>518</v>
      </c>
      <c r="C152" t="s">
        <v>59</v>
      </c>
      <c r="D152" t="s">
        <v>21</v>
      </c>
      <c r="E152" t="s">
        <v>519</v>
      </c>
      <c r="F152" t="s">
        <v>520</v>
      </c>
      <c r="G152" t="s">
        <v>38</v>
      </c>
      <c r="H152" t="str">
        <f>HYPERLINK("https://new.land.naver.com/houses?ms=37.5428535,127.0931897,15&amp;a=VL:DDDGG:JWJT:SGJT:HOJT&amp;e=RETAIL&amp;articleNo=2134561361", "서울시 광진구 구의동 58-26")</f>
        <v>서울시 광진구 구의동 58-26</v>
      </c>
    </row>
    <row r="153" spans="1:8" x14ac:dyDescent="0.3">
      <c r="A153" s="1">
        <v>0</v>
      </c>
      <c r="B153" t="s">
        <v>521</v>
      </c>
      <c r="C153" t="s">
        <v>40</v>
      </c>
      <c r="D153" t="s">
        <v>65</v>
      </c>
      <c r="E153" t="s">
        <v>522</v>
      </c>
      <c r="F153" t="s">
        <v>523</v>
      </c>
      <c r="G153" t="s">
        <v>57</v>
      </c>
      <c r="H153" t="str">
        <f>HYPERLINK("https://new.land.naver.com/houses?ms=37.5428535,127.0931897,15&amp;a=VL:DDDGG:JWJT:SGJT:HOJT&amp;e=RETAIL&amp;articleNo=2134145623", "서울시 광진구 구의동 232-41")</f>
        <v>서울시 광진구 구의동 232-41</v>
      </c>
    </row>
    <row r="154" spans="1:8" x14ac:dyDescent="0.3">
      <c r="A154" s="1">
        <v>0</v>
      </c>
      <c r="B154" t="s">
        <v>524</v>
      </c>
      <c r="C154" t="s">
        <v>59</v>
      </c>
      <c r="D154" t="s">
        <v>21</v>
      </c>
      <c r="E154" t="s">
        <v>290</v>
      </c>
      <c r="F154" t="s">
        <v>525</v>
      </c>
      <c r="G154" t="s">
        <v>526</v>
      </c>
      <c r="H154" t="str">
        <f>HYPERLINK("https://new.land.naver.com/houses?ms=37.5428535,127.0931897,15&amp;a=VL:DDDGG:JWJT:SGJT:HOJT&amp;e=RETAIL&amp;articleNo=2134556189", "서울시 광진구 구의동 20-3")</f>
        <v>서울시 광진구 구의동 20-3</v>
      </c>
    </row>
    <row r="155" spans="1:8" x14ac:dyDescent="0.3">
      <c r="A155" s="1">
        <v>0</v>
      </c>
      <c r="B155" t="s">
        <v>527</v>
      </c>
      <c r="C155" t="s">
        <v>113</v>
      </c>
      <c r="D155" t="s">
        <v>21</v>
      </c>
      <c r="E155" t="s">
        <v>528</v>
      </c>
      <c r="F155" t="s">
        <v>529</v>
      </c>
      <c r="G155" t="s">
        <v>530</v>
      </c>
      <c r="H155" t="str">
        <f>HYPERLINK("https://new.land.naver.com/houses?ms=37.5428535,127.0931897,15&amp;a=VL:DDDGG:JWJT:SGJT:HOJT&amp;e=RETAIL&amp;articleNo=2133503397", "서울시 광진구 구의동 243-48")</f>
        <v>서울시 광진구 구의동 243-48</v>
      </c>
    </row>
    <row r="156" spans="1:8" x14ac:dyDescent="0.3">
      <c r="A156" s="1">
        <v>0</v>
      </c>
      <c r="B156" t="s">
        <v>531</v>
      </c>
      <c r="C156" t="s">
        <v>59</v>
      </c>
      <c r="D156" t="s">
        <v>21</v>
      </c>
      <c r="E156" t="s">
        <v>75</v>
      </c>
      <c r="F156" t="s">
        <v>532</v>
      </c>
      <c r="G156" t="s">
        <v>526</v>
      </c>
      <c r="H156" t="str">
        <f>HYPERLINK("https://new.land.naver.com/houses?ms=37.5428535,127.0931897,15&amp;a=VL:DDDGG:JWJT:SGJT:HOJT&amp;e=RETAIL&amp;articleNo=2134555572", "서울시 광진구 구의동 648-16")</f>
        <v>서울시 광진구 구의동 648-16</v>
      </c>
    </row>
    <row r="157" spans="1:8" x14ac:dyDescent="0.3">
      <c r="A157" s="1">
        <v>0</v>
      </c>
      <c r="B157" t="s">
        <v>533</v>
      </c>
      <c r="C157" t="s">
        <v>496</v>
      </c>
      <c r="D157" t="s">
        <v>21</v>
      </c>
      <c r="E157" t="s">
        <v>143</v>
      </c>
      <c r="F157" t="s">
        <v>534</v>
      </c>
      <c r="G157" t="s">
        <v>413</v>
      </c>
      <c r="H157" t="str">
        <f>HYPERLINK("https://new.land.naver.com/houses?ms=37.5428535,127.0931897,15&amp;a=VL:DDDGG:JWJT:SGJT:HOJT&amp;e=RETAIL&amp;articleNo=2133305187", "서울시 광진구 구의동 208-37")</f>
        <v>서울시 광진구 구의동 208-37</v>
      </c>
    </row>
    <row r="158" spans="1:8" x14ac:dyDescent="0.3">
      <c r="A158" s="1">
        <v>0</v>
      </c>
      <c r="B158" t="s">
        <v>535</v>
      </c>
      <c r="C158" t="s">
        <v>70</v>
      </c>
      <c r="D158" t="s">
        <v>65</v>
      </c>
      <c r="E158" t="s">
        <v>485</v>
      </c>
      <c r="F158" t="s">
        <v>536</v>
      </c>
      <c r="G158" t="s">
        <v>148</v>
      </c>
      <c r="H158" t="str">
        <f>HYPERLINK("https://new.land.naver.com/houses?ms=37.5428535,127.0931897,15&amp;a=VL:DDDGG:JWJT:SGJT:HOJT&amp;e=RETAIL&amp;articleNo=2132761472", "서울시 광진구 구의동 251-172")</f>
        <v>서울시 광진구 구의동 251-172</v>
      </c>
    </row>
    <row r="159" spans="1:8" x14ac:dyDescent="0.3">
      <c r="A159" s="1">
        <v>0</v>
      </c>
      <c r="B159" t="s">
        <v>537</v>
      </c>
      <c r="C159" t="s">
        <v>59</v>
      </c>
      <c r="D159" t="s">
        <v>65</v>
      </c>
      <c r="E159" t="s">
        <v>538</v>
      </c>
      <c r="F159" t="s">
        <v>539</v>
      </c>
      <c r="G159" t="s">
        <v>118</v>
      </c>
      <c r="H159" t="str">
        <f>HYPERLINK("https://new.land.naver.com/houses?ms=37.5428535,127.0931897,15&amp;a=VL:DDDGG:JWJT:SGJT:HOJT&amp;e=RETAIL&amp;articleNo=2134514418", "서울시 광진구 구의동 33-37")</f>
        <v>서울시 광진구 구의동 33-37</v>
      </c>
    </row>
    <row r="160" spans="1:8" x14ac:dyDescent="0.3">
      <c r="A160" s="1">
        <v>0</v>
      </c>
      <c r="B160" t="s">
        <v>540</v>
      </c>
      <c r="C160" t="s">
        <v>59</v>
      </c>
      <c r="D160" t="s">
        <v>21</v>
      </c>
      <c r="E160" t="s">
        <v>541</v>
      </c>
      <c r="F160" t="s">
        <v>542</v>
      </c>
      <c r="G160" t="s">
        <v>543</v>
      </c>
      <c r="H160" t="str">
        <f>HYPERLINK("https://new.land.naver.com/houses?ms=37.5428535,127.0931897,15&amp;a=VL:DDDGG:JWJT:SGJT:HOJT&amp;e=RETAIL&amp;articleNo=2134511502", "서울시 광진구 구의동 212-31")</f>
        <v>서울시 광진구 구의동 212-31</v>
      </c>
    </row>
    <row r="161" spans="1:8" x14ac:dyDescent="0.3">
      <c r="A161" s="1">
        <v>0</v>
      </c>
      <c r="B161" t="s">
        <v>544</v>
      </c>
      <c r="C161" t="s">
        <v>59</v>
      </c>
      <c r="D161" t="s">
        <v>65</v>
      </c>
      <c r="E161" t="s">
        <v>545</v>
      </c>
      <c r="F161" t="s">
        <v>546</v>
      </c>
      <c r="G161" t="s">
        <v>547</v>
      </c>
      <c r="H161" t="str">
        <f>HYPERLINK("https://new.land.naver.com/houses?ms=37.5428535,127.0931897,15&amp;a=VL:DDDGG:JWJT:SGJT:HOJT&amp;e=RETAIL&amp;articleNo=2134509570", "서울시 광진구 구의동 251-133")</f>
        <v>서울시 광진구 구의동 251-133</v>
      </c>
    </row>
    <row r="162" spans="1:8" x14ac:dyDescent="0.3">
      <c r="A162" s="1">
        <v>0</v>
      </c>
      <c r="B162" t="s">
        <v>548</v>
      </c>
      <c r="C162" t="s">
        <v>59</v>
      </c>
      <c r="D162" t="s">
        <v>65</v>
      </c>
      <c r="E162" t="s">
        <v>549</v>
      </c>
      <c r="F162" t="s">
        <v>550</v>
      </c>
      <c r="G162" t="s">
        <v>551</v>
      </c>
      <c r="H162" t="str">
        <f>HYPERLINK("https://new.land.naver.com/houses?ms=37.5428535,127.0931897,15&amp;a=VL:DDDGG:JWJT:SGJT:HOJT&amp;e=RETAIL&amp;articleNo=2134506803", "서울시 광진구 구의동 65-34")</f>
        <v>서울시 광진구 구의동 65-34</v>
      </c>
    </row>
    <row r="163" spans="1:8" x14ac:dyDescent="0.3">
      <c r="A163" s="1">
        <v>0</v>
      </c>
      <c r="B163" t="s">
        <v>552</v>
      </c>
      <c r="C163" t="s">
        <v>14</v>
      </c>
      <c r="D163" t="s">
        <v>21</v>
      </c>
      <c r="E163" t="s">
        <v>553</v>
      </c>
      <c r="F163" t="s">
        <v>554</v>
      </c>
      <c r="G163" t="s">
        <v>148</v>
      </c>
      <c r="H163" t="str">
        <f>HYPERLINK("https://new.land.naver.com/houses?ms=37.5428535,127.0931897,15&amp;a=VL:DDDGG:JWJT:SGJT:HOJT&amp;e=RETAIL&amp;articleNo=2132478029", "서울시 광진구 구의동 252-9")</f>
        <v>서울시 광진구 구의동 252-9</v>
      </c>
    </row>
    <row r="164" spans="1:8" x14ac:dyDescent="0.3">
      <c r="A164" s="1">
        <v>0</v>
      </c>
      <c r="B164" t="s">
        <v>555</v>
      </c>
      <c r="C164" t="s">
        <v>496</v>
      </c>
      <c r="D164" t="s">
        <v>65</v>
      </c>
      <c r="E164" t="s">
        <v>340</v>
      </c>
      <c r="F164" t="s">
        <v>556</v>
      </c>
      <c r="G164" t="s">
        <v>166</v>
      </c>
      <c r="H164" t="str">
        <f>HYPERLINK("https://new.land.naver.com/houses?ms=37.5428535,127.0931897,15&amp;a=VL:DDDGG:JWJT:SGJT:HOJT&amp;e=RETAIL&amp;articleNo=2133314603", "서울시 광진구 구의동 239-14")</f>
        <v>서울시 광진구 구의동 239-14</v>
      </c>
    </row>
    <row r="165" spans="1:8" x14ac:dyDescent="0.3">
      <c r="A165" s="1">
        <v>0</v>
      </c>
      <c r="B165" t="s">
        <v>557</v>
      </c>
      <c r="C165" t="s">
        <v>49</v>
      </c>
      <c r="D165" t="s">
        <v>21</v>
      </c>
      <c r="E165" t="s">
        <v>172</v>
      </c>
      <c r="F165" t="s">
        <v>558</v>
      </c>
      <c r="G165" t="s">
        <v>559</v>
      </c>
      <c r="H165" t="str">
        <f>HYPERLINK("https://new.land.naver.com/houses?ms=37.5428535,127.0931897,15&amp;a=VL:DDDGG:JWJT:SGJT:HOJT&amp;e=RETAIL&amp;articleNo=2133832624", "서울시 광진구 구의동 208-79")</f>
        <v>서울시 광진구 구의동 208-79</v>
      </c>
    </row>
    <row r="166" spans="1:8" x14ac:dyDescent="0.3">
      <c r="A166" s="1">
        <v>0</v>
      </c>
      <c r="B166" t="s">
        <v>560</v>
      </c>
      <c r="C166" t="s">
        <v>59</v>
      </c>
      <c r="D166" t="s">
        <v>65</v>
      </c>
      <c r="E166" t="s">
        <v>146</v>
      </c>
      <c r="F166" t="s">
        <v>561</v>
      </c>
      <c r="G166" t="s">
        <v>562</v>
      </c>
      <c r="H166" t="str">
        <f>HYPERLINK("https://new.land.naver.com/houses?ms=37.5428535,127.0931897,15&amp;a=VL:DDDGG:JWJT:SGJT:HOJT&amp;e=RETAIL&amp;articleNo=2134435097", "서울시 광진구 구의동 251-32")</f>
        <v>서울시 광진구 구의동 251-32</v>
      </c>
    </row>
    <row r="167" spans="1:8" x14ac:dyDescent="0.3">
      <c r="A167" s="1">
        <v>0</v>
      </c>
      <c r="B167" t="s">
        <v>563</v>
      </c>
      <c r="C167" t="s">
        <v>235</v>
      </c>
      <c r="D167" t="s">
        <v>15</v>
      </c>
      <c r="E167" t="s">
        <v>564</v>
      </c>
      <c r="F167" t="s">
        <v>565</v>
      </c>
      <c r="G167" t="s">
        <v>566</v>
      </c>
      <c r="H167" t="str">
        <f>HYPERLINK("https://new.land.naver.com/houses?ms=37.5428535,127.0931897,15&amp;a=VL:DDDGG:JWJT:SGJT:HOJT&amp;e=RETAIL&amp;articleNo=2132651304", "서울시 광진구 구의동 640-1")</f>
        <v>서울시 광진구 구의동 640-1</v>
      </c>
    </row>
    <row r="168" spans="1:8" x14ac:dyDescent="0.3">
      <c r="A168" s="1">
        <v>0</v>
      </c>
      <c r="B168" t="s">
        <v>567</v>
      </c>
      <c r="C168" t="s">
        <v>59</v>
      </c>
      <c r="D168" t="s">
        <v>65</v>
      </c>
      <c r="E168" t="s">
        <v>66</v>
      </c>
      <c r="F168" t="s">
        <v>568</v>
      </c>
      <c r="G168" t="s">
        <v>569</v>
      </c>
      <c r="H168" t="str">
        <f>HYPERLINK("https://new.land.naver.com/houses?ms=37.5428535,127.0931897,15&amp;a=VL:DDDGG:JWJT:SGJT:HOJT&amp;e=RETAIL&amp;articleNo=2134430069", "서울시 광진구 구의동 206-44")</f>
        <v>서울시 광진구 구의동 206-44</v>
      </c>
    </row>
    <row r="169" spans="1:8" x14ac:dyDescent="0.3">
      <c r="A169" s="1">
        <v>0</v>
      </c>
      <c r="B169" t="s">
        <v>570</v>
      </c>
      <c r="C169" t="s">
        <v>59</v>
      </c>
      <c r="D169" t="s">
        <v>21</v>
      </c>
      <c r="E169" t="s">
        <v>571</v>
      </c>
      <c r="F169" t="s">
        <v>572</v>
      </c>
      <c r="G169" t="s">
        <v>73</v>
      </c>
      <c r="H169" t="str">
        <f>HYPERLINK("https://new.land.naver.com/houses?ms=37.5428535,127.0931897,15&amp;a=VL:DDDGG:JWJT:SGJT:HOJT&amp;e=RETAIL&amp;articleNo=2134493869", "서울시 광진구 구의동 253-15")</f>
        <v>서울시 광진구 구의동 253-15</v>
      </c>
    </row>
    <row r="170" spans="1:8" x14ac:dyDescent="0.3">
      <c r="A170" s="1">
        <v>0</v>
      </c>
      <c r="B170" t="s">
        <v>573</v>
      </c>
      <c r="C170" t="s">
        <v>20</v>
      </c>
      <c r="D170" t="s">
        <v>65</v>
      </c>
      <c r="E170" t="s">
        <v>574</v>
      </c>
      <c r="F170" t="s">
        <v>575</v>
      </c>
      <c r="G170" t="s">
        <v>389</v>
      </c>
      <c r="H170" t="str">
        <f>HYPERLINK("https://new.land.naver.com/houses?ms=37.5428535,127.0931897,15&amp;a=VL:DDDGG:JWJT:SGJT:HOJT&amp;e=RETAIL&amp;articleNo=2132352075", "서울시 광진구 구의동 80-53")</f>
        <v>서울시 광진구 구의동 80-53</v>
      </c>
    </row>
    <row r="171" spans="1:8" x14ac:dyDescent="0.3">
      <c r="A171" s="1">
        <v>0</v>
      </c>
      <c r="B171" t="s">
        <v>576</v>
      </c>
      <c r="C171" t="s">
        <v>35</v>
      </c>
      <c r="D171" t="s">
        <v>21</v>
      </c>
      <c r="E171" t="s">
        <v>577</v>
      </c>
      <c r="F171" t="s">
        <v>578</v>
      </c>
      <c r="G171" t="s">
        <v>118</v>
      </c>
      <c r="H171" t="str">
        <f>HYPERLINK("https://new.land.naver.com/houses?ms=37.5428535,127.0931897,15&amp;a=VL:DDDGG:JWJT:SGJT:HOJT&amp;e=RETAIL&amp;articleNo=2134411564", "서울시 광진구 구의동 16-7")</f>
        <v>서울시 광진구 구의동 16-7</v>
      </c>
    </row>
    <row r="172" spans="1:8" x14ac:dyDescent="0.3">
      <c r="A172" s="1">
        <v>0</v>
      </c>
      <c r="B172" t="s">
        <v>579</v>
      </c>
      <c r="C172" t="s">
        <v>180</v>
      </c>
      <c r="D172" t="s">
        <v>21</v>
      </c>
      <c r="E172" t="s">
        <v>41</v>
      </c>
      <c r="F172" t="s">
        <v>580</v>
      </c>
      <c r="G172" t="s">
        <v>581</v>
      </c>
      <c r="H172" t="str">
        <f>HYPERLINK("https://new.land.naver.com/houses?ms=37.5428535,127.0931897,15&amp;a=VL:DDDGG:JWJT:SGJT:HOJT&amp;e=RETAIL&amp;articleNo=2133778439", "서울시 광진구 구의동 221-69")</f>
        <v>서울시 광진구 구의동 221-69</v>
      </c>
    </row>
    <row r="173" spans="1:8" x14ac:dyDescent="0.3">
      <c r="A173" s="1">
        <v>0</v>
      </c>
      <c r="B173" t="s">
        <v>582</v>
      </c>
      <c r="C173" t="s">
        <v>35</v>
      </c>
      <c r="D173" t="s">
        <v>15</v>
      </c>
      <c r="E173" t="s">
        <v>290</v>
      </c>
      <c r="F173" t="s">
        <v>583</v>
      </c>
      <c r="G173" t="s">
        <v>584</v>
      </c>
      <c r="H173" t="str">
        <f>HYPERLINK("https://new.land.naver.com/houses?ms=37.5428535,127.0931897,15&amp;a=VL:DDDGG:JWJT:SGJT:HOJT&amp;e=RETAIL&amp;articleNo=2134423208", "서울시 광진구 구의동 63-16")</f>
        <v>서울시 광진구 구의동 63-16</v>
      </c>
    </row>
    <row r="174" spans="1:8" x14ac:dyDescent="0.3">
      <c r="A174" s="1">
        <v>0</v>
      </c>
      <c r="B174" t="s">
        <v>585</v>
      </c>
      <c r="C174" t="s">
        <v>35</v>
      </c>
      <c r="D174" t="s">
        <v>15</v>
      </c>
      <c r="E174" t="s">
        <v>586</v>
      </c>
      <c r="F174" t="s">
        <v>587</v>
      </c>
      <c r="G174" t="s">
        <v>318</v>
      </c>
      <c r="H174" t="str">
        <f>HYPERLINK("https://new.land.naver.com/houses?ms=37.5428535,127.0931897,15&amp;a=VL:DDDGG:JWJT:SGJT:HOJT&amp;e=RETAIL&amp;articleNo=2134381765", "서울시 광진구 구의동 651-3")</f>
        <v>서울시 광진구 구의동 651-3</v>
      </c>
    </row>
    <row r="175" spans="1:8" x14ac:dyDescent="0.3">
      <c r="A175" s="1">
        <v>0</v>
      </c>
      <c r="B175" t="s">
        <v>588</v>
      </c>
      <c r="C175" t="s">
        <v>354</v>
      </c>
      <c r="D175" t="s">
        <v>21</v>
      </c>
      <c r="E175" t="s">
        <v>164</v>
      </c>
      <c r="F175" t="s">
        <v>589</v>
      </c>
      <c r="G175" t="s">
        <v>590</v>
      </c>
      <c r="H175" t="str">
        <f>HYPERLINK("https://new.land.naver.com/houses?ms=37.5428535,127.0931897,15&amp;a=VL:DDDGG:JWJT:SGJT:HOJT&amp;e=RETAIL&amp;articleNo=2134238195", "서울시 광진구 구의동 223-11")</f>
        <v>서울시 광진구 구의동 223-11</v>
      </c>
    </row>
    <row r="176" spans="1:8" x14ac:dyDescent="0.3">
      <c r="A176" s="1">
        <v>0</v>
      </c>
      <c r="B176" t="s">
        <v>591</v>
      </c>
      <c r="C176" t="s">
        <v>35</v>
      </c>
      <c r="D176" t="s">
        <v>65</v>
      </c>
      <c r="E176" t="s">
        <v>592</v>
      </c>
      <c r="F176" t="s">
        <v>593</v>
      </c>
      <c r="G176" t="s">
        <v>148</v>
      </c>
      <c r="H176" t="str">
        <f>HYPERLINK("https://new.land.naver.com/houses?ms=37.5428535,127.0931897,15&amp;a=VL:DDDGG:JWJT:SGJT:HOJT&amp;e=RETAIL&amp;articleNo=2134367189", "서울시 광진구 구의동 251-93")</f>
        <v>서울시 광진구 구의동 251-93</v>
      </c>
    </row>
    <row r="177" spans="1:8" x14ac:dyDescent="0.3">
      <c r="A177" s="1">
        <v>0</v>
      </c>
      <c r="B177" t="s">
        <v>594</v>
      </c>
      <c r="C177" t="s">
        <v>54</v>
      </c>
      <c r="D177" t="s">
        <v>65</v>
      </c>
      <c r="E177" t="s">
        <v>595</v>
      </c>
      <c r="F177" t="s">
        <v>596</v>
      </c>
      <c r="G177" t="s">
        <v>318</v>
      </c>
      <c r="H177" t="str">
        <f>HYPERLINK("https://new.land.naver.com/houses?ms=37.5428535,127.0931897,15&amp;a=VL:DDDGG:JWJT:SGJT:HOJT&amp;e=RETAIL&amp;articleNo=2133429574", "서울시 광진구 구의동 646-3")</f>
        <v>서울시 광진구 구의동 646-3</v>
      </c>
    </row>
    <row r="178" spans="1:8" x14ac:dyDescent="0.3">
      <c r="A178" s="1">
        <v>0</v>
      </c>
      <c r="B178" t="s">
        <v>597</v>
      </c>
      <c r="C178" t="s">
        <v>35</v>
      </c>
      <c r="D178" t="s">
        <v>65</v>
      </c>
      <c r="E178" t="s">
        <v>401</v>
      </c>
      <c r="F178" t="s">
        <v>598</v>
      </c>
      <c r="G178" t="s">
        <v>311</v>
      </c>
      <c r="H178" t="str">
        <f>HYPERLINK("https://new.land.naver.com/houses?ms=37.5428535,127.0931897,15&amp;a=VL:DDDGG:JWJT:SGJT:HOJT&amp;e=RETAIL&amp;articleNo=2134309799", "서울시 광진구 구의동 210-50")</f>
        <v>서울시 광진구 구의동 210-50</v>
      </c>
    </row>
    <row r="179" spans="1:8" x14ac:dyDescent="0.3">
      <c r="A179" s="1">
        <v>0</v>
      </c>
      <c r="B179" t="s">
        <v>599</v>
      </c>
      <c r="C179" t="s">
        <v>35</v>
      </c>
      <c r="D179" t="s">
        <v>65</v>
      </c>
      <c r="E179" t="s">
        <v>592</v>
      </c>
      <c r="F179" t="s">
        <v>600</v>
      </c>
      <c r="G179" t="s">
        <v>601</v>
      </c>
      <c r="H179" t="str">
        <f>HYPERLINK("https://new.land.naver.com/houses?ms=37.5428535,127.0931897,15&amp;a=VL:DDDGG:JWJT:SGJT:HOJT&amp;e=RETAIL&amp;articleNo=2134307107", "서울시 광진구 구의동 253-8")</f>
        <v>서울시 광진구 구의동 253-8</v>
      </c>
    </row>
    <row r="180" spans="1:8" x14ac:dyDescent="0.3">
      <c r="A180" s="1">
        <v>0</v>
      </c>
      <c r="B180" t="s">
        <v>602</v>
      </c>
      <c r="C180" t="s">
        <v>35</v>
      </c>
      <c r="D180" t="s">
        <v>65</v>
      </c>
      <c r="E180" t="s">
        <v>603</v>
      </c>
      <c r="F180" t="s">
        <v>604</v>
      </c>
      <c r="G180" t="s">
        <v>601</v>
      </c>
      <c r="H180" t="str">
        <f>HYPERLINK("https://new.land.naver.com/houses?ms=37.5428535,127.0931897,15&amp;a=VL:DDDGG:JWJT:SGJT:HOJT&amp;e=RETAIL&amp;articleNo=2134305722", "서울시 광진구 구의동 252-46")</f>
        <v>서울시 광진구 구의동 252-46</v>
      </c>
    </row>
    <row r="181" spans="1:8" x14ac:dyDescent="0.3">
      <c r="A181" s="1">
        <v>0</v>
      </c>
      <c r="B181" t="s">
        <v>605</v>
      </c>
      <c r="C181" t="s">
        <v>35</v>
      </c>
      <c r="D181" t="s">
        <v>21</v>
      </c>
      <c r="E181" t="s">
        <v>85</v>
      </c>
      <c r="F181" t="s">
        <v>606</v>
      </c>
      <c r="G181" t="s">
        <v>288</v>
      </c>
      <c r="H181" t="str">
        <f>HYPERLINK("https://new.land.naver.com/houses?ms=37.5428535,127.0931897,15&amp;a=VL:DDDGG:JWJT:SGJT:HOJT&amp;e=RETAIL&amp;articleNo=2134301688", "서울시 광진구 구의동 251-170")</f>
        <v>서울시 광진구 구의동 251-170</v>
      </c>
    </row>
    <row r="182" spans="1:8" x14ac:dyDescent="0.3">
      <c r="A182" s="1">
        <v>0</v>
      </c>
      <c r="B182" t="s">
        <v>607</v>
      </c>
      <c r="C182" t="s">
        <v>354</v>
      </c>
      <c r="D182" t="s">
        <v>15</v>
      </c>
      <c r="E182" t="s">
        <v>41</v>
      </c>
      <c r="F182" t="s">
        <v>608</v>
      </c>
      <c r="G182" t="s">
        <v>218</v>
      </c>
      <c r="H182" t="str">
        <f>HYPERLINK("https://new.land.naver.com/houses?ms=37.5428535,127.0931897,15&amp;a=VL:DDDGG:JWJT:SGJT:HOJT&amp;e=RETAIL&amp;articleNo=2134188695", "서울시 광진구 구의동 242-95")</f>
        <v>서울시 광진구 구의동 242-95</v>
      </c>
    </row>
    <row r="183" spans="1:8" x14ac:dyDescent="0.3">
      <c r="A183" s="1">
        <v>0</v>
      </c>
      <c r="B183" t="s">
        <v>609</v>
      </c>
      <c r="C183" t="s">
        <v>354</v>
      </c>
      <c r="D183" t="s">
        <v>65</v>
      </c>
      <c r="E183" t="s">
        <v>610</v>
      </c>
      <c r="F183" t="s">
        <v>611</v>
      </c>
      <c r="G183" t="s">
        <v>248</v>
      </c>
      <c r="H183" t="str">
        <f>HYPERLINK("https://new.land.naver.com/houses?ms=37.5428535,127.0931897,15&amp;a=VL:DDDGG:JWJT:SGJT:HOJT&amp;e=RETAIL&amp;articleNo=2134194268", "서울시 광진구 구의동 211-10")</f>
        <v>서울시 광진구 구의동 211-10</v>
      </c>
    </row>
    <row r="184" spans="1:8" x14ac:dyDescent="0.3">
      <c r="A184" s="1">
        <v>0</v>
      </c>
      <c r="B184" t="s">
        <v>612</v>
      </c>
      <c r="C184" t="s">
        <v>14</v>
      </c>
      <c r="D184" t="s">
        <v>65</v>
      </c>
      <c r="E184" t="s">
        <v>613</v>
      </c>
      <c r="F184" t="s">
        <v>614</v>
      </c>
      <c r="G184" t="s">
        <v>280</v>
      </c>
      <c r="H184" t="str">
        <f>HYPERLINK("https://new.land.naver.com/houses?ms=37.5428535,127.0931897,15&amp;a=VL:DDDGG:JWJT:SGJT:HOJT&amp;e=RETAIL&amp;articleNo=2132527085", "서울시 광진구 구의동 27-24")</f>
        <v>서울시 광진구 구의동 27-24</v>
      </c>
    </row>
    <row r="185" spans="1:8" x14ac:dyDescent="0.3">
      <c r="A185" s="1">
        <v>0</v>
      </c>
      <c r="B185" t="s">
        <v>615</v>
      </c>
      <c r="C185" t="s">
        <v>354</v>
      </c>
      <c r="D185" t="s">
        <v>65</v>
      </c>
      <c r="E185" t="s">
        <v>146</v>
      </c>
      <c r="F185" t="s">
        <v>616</v>
      </c>
      <c r="G185" t="s">
        <v>57</v>
      </c>
      <c r="H185" t="str">
        <f>HYPERLINK("https://new.land.naver.com/houses?ms=37.5428535,127.0931897,15&amp;a=VL:DDDGG:JWJT:SGJT:HOJT&amp;e=RETAIL&amp;articleNo=2134299441", "서울시 광진구 구의동 257-90")</f>
        <v>서울시 광진구 구의동 257-90</v>
      </c>
    </row>
    <row r="186" spans="1:8" x14ac:dyDescent="0.3">
      <c r="A186" s="1">
        <v>0</v>
      </c>
      <c r="B186" t="s">
        <v>617</v>
      </c>
      <c r="C186" t="s">
        <v>354</v>
      </c>
      <c r="D186" t="s">
        <v>65</v>
      </c>
      <c r="E186" t="s">
        <v>618</v>
      </c>
      <c r="F186" t="s">
        <v>619</v>
      </c>
      <c r="G186" t="s">
        <v>449</v>
      </c>
      <c r="H186" t="str">
        <f>HYPERLINK("https://new.land.naver.com/houses?ms=37.5428535,127.0931897,15&amp;a=VL:DDDGG:JWJT:SGJT:HOJT&amp;e=RETAIL&amp;articleNo=2134256604", "서울시 광진구 구의동 248-4")</f>
        <v>서울시 광진구 구의동 248-4</v>
      </c>
    </row>
    <row r="187" spans="1:8" x14ac:dyDescent="0.3">
      <c r="A187" s="1">
        <v>0</v>
      </c>
      <c r="B187" t="s">
        <v>620</v>
      </c>
      <c r="C187" t="s">
        <v>235</v>
      </c>
      <c r="D187" t="s">
        <v>15</v>
      </c>
      <c r="E187" t="s">
        <v>428</v>
      </c>
      <c r="F187" t="s">
        <v>621</v>
      </c>
      <c r="G187" t="s">
        <v>622</v>
      </c>
      <c r="H187" t="str">
        <f>HYPERLINK("https://new.land.naver.com/houses?ms=37.5428535,127.0931897,15&amp;a=VL:DDDGG:JWJT:SGJT:HOJT&amp;e=RETAIL&amp;articleNo=2132569736", "서울시 광진구 구의동 591-22")</f>
        <v>서울시 광진구 구의동 591-22</v>
      </c>
    </row>
    <row r="188" spans="1:8" x14ac:dyDescent="0.3">
      <c r="A188" s="1">
        <v>0</v>
      </c>
      <c r="B188" t="s">
        <v>623</v>
      </c>
      <c r="C188" t="s">
        <v>354</v>
      </c>
      <c r="D188" t="s">
        <v>21</v>
      </c>
      <c r="E188" t="s">
        <v>71</v>
      </c>
      <c r="F188" t="s">
        <v>624</v>
      </c>
      <c r="G188" t="s">
        <v>590</v>
      </c>
      <c r="H188" t="str">
        <f>HYPERLINK("https://new.land.naver.com/houses?ms=37.5428535,127.0931897,15&amp;a=VL:DDDGG:JWJT:SGJT:HOJT&amp;e=RETAIL&amp;articleNo=2134241507", "서울시 광진구 구의동 207-1")</f>
        <v>서울시 광진구 구의동 207-1</v>
      </c>
    </row>
    <row r="189" spans="1:8" x14ac:dyDescent="0.3">
      <c r="A189" s="1">
        <v>0</v>
      </c>
      <c r="B189" t="s">
        <v>625</v>
      </c>
      <c r="C189" t="s">
        <v>354</v>
      </c>
      <c r="D189" t="s">
        <v>65</v>
      </c>
      <c r="E189" t="s">
        <v>146</v>
      </c>
      <c r="F189" t="s">
        <v>626</v>
      </c>
      <c r="G189" t="s">
        <v>584</v>
      </c>
      <c r="H189" t="str">
        <f>HYPERLINK("https://new.land.naver.com/houses?ms=37.5428535,127.0931897,15&amp;a=VL:DDDGG:JWJT:SGJT:HOJT&amp;e=RETAIL&amp;articleNo=2134225084", "서울시 광진구 구의동 206-16")</f>
        <v>서울시 광진구 구의동 206-16</v>
      </c>
    </row>
    <row r="190" spans="1:8" x14ac:dyDescent="0.3">
      <c r="A190" s="1">
        <v>0</v>
      </c>
      <c r="B190" t="s">
        <v>627</v>
      </c>
      <c r="C190" t="s">
        <v>354</v>
      </c>
      <c r="D190" t="s">
        <v>21</v>
      </c>
      <c r="E190" t="s">
        <v>447</v>
      </c>
      <c r="F190" t="s">
        <v>628</v>
      </c>
      <c r="G190" t="s">
        <v>629</v>
      </c>
      <c r="H190" t="str">
        <f>HYPERLINK("https://new.land.naver.com/houses?ms=37.5428535,127.0931897,15&amp;a=VL:DDDGG:JWJT:SGJT:HOJT&amp;e=RETAIL&amp;articleNo=2134219804", "서울시 광진구 구의동 587-57")</f>
        <v>서울시 광진구 구의동 587-57</v>
      </c>
    </row>
    <row r="191" spans="1:8" x14ac:dyDescent="0.3">
      <c r="A191" s="1">
        <v>0</v>
      </c>
      <c r="B191" t="s">
        <v>630</v>
      </c>
      <c r="C191" t="s">
        <v>354</v>
      </c>
      <c r="D191" t="s">
        <v>21</v>
      </c>
      <c r="E191" t="s">
        <v>488</v>
      </c>
      <c r="F191" t="s">
        <v>631</v>
      </c>
      <c r="G191" t="s">
        <v>288</v>
      </c>
      <c r="H191" t="str">
        <f>HYPERLINK("https://new.land.naver.com/houses?ms=37.5428535,127.0931897,15&amp;a=VL:DDDGG:JWJT:SGJT:HOJT&amp;e=RETAIL&amp;articleNo=2134217160", "서울시 광진구 구의동 239-120")</f>
        <v>서울시 광진구 구의동 239-120</v>
      </c>
    </row>
    <row r="192" spans="1:8" x14ac:dyDescent="0.3">
      <c r="A192" s="1">
        <v>0</v>
      </c>
      <c r="B192" t="s">
        <v>632</v>
      </c>
      <c r="C192" t="s">
        <v>20</v>
      </c>
      <c r="D192" t="s">
        <v>21</v>
      </c>
      <c r="E192" t="s">
        <v>633</v>
      </c>
      <c r="F192" t="s">
        <v>634</v>
      </c>
      <c r="G192" t="s">
        <v>635</v>
      </c>
      <c r="H192" t="str">
        <f>HYPERLINK("https://new.land.naver.com/houses?ms=37.5428535,127.0931897,15&amp;a=VL:DDDGG:JWJT:SGJT:HOJT&amp;e=RETAIL&amp;articleNo=2132282065", "서울시 광진구 구의동 23-37")</f>
        <v>서울시 광진구 구의동 23-37</v>
      </c>
    </row>
    <row r="193" spans="1:8" x14ac:dyDescent="0.3">
      <c r="A193" s="1">
        <v>0</v>
      </c>
      <c r="B193" t="s">
        <v>636</v>
      </c>
      <c r="C193" t="s">
        <v>297</v>
      </c>
      <c r="D193" t="s">
        <v>21</v>
      </c>
      <c r="E193" t="s">
        <v>488</v>
      </c>
      <c r="F193" t="s">
        <v>637</v>
      </c>
      <c r="G193" t="s">
        <v>638</v>
      </c>
      <c r="H193" t="str">
        <f>HYPERLINK("https://new.land.naver.com/houses?ms=37.5428535,127.0931897,15&amp;a=VL:DDDGG:JWJT:SGJT:HOJT&amp;e=RETAIL&amp;articleNo=2132874103", "서울시 광진구 구의동 23-33")</f>
        <v>서울시 광진구 구의동 23-33</v>
      </c>
    </row>
    <row r="194" spans="1:8" x14ac:dyDescent="0.3">
      <c r="A194" s="1">
        <v>0</v>
      </c>
      <c r="B194" t="s">
        <v>639</v>
      </c>
      <c r="C194" t="s">
        <v>354</v>
      </c>
      <c r="D194" t="s">
        <v>65</v>
      </c>
      <c r="E194" t="s">
        <v>340</v>
      </c>
      <c r="F194" t="s">
        <v>640</v>
      </c>
      <c r="G194" t="s">
        <v>530</v>
      </c>
      <c r="H194" t="str">
        <f>HYPERLINK("https://new.land.naver.com/houses?ms=37.5428535,127.0931897,15&amp;a=VL:DDDGG:JWJT:SGJT:HOJT&amp;e=RETAIL&amp;articleNo=2134193450", "서울시 광진구 구의동 257-21")</f>
        <v>서울시 광진구 구의동 257-21</v>
      </c>
    </row>
    <row r="195" spans="1:8" x14ac:dyDescent="0.3">
      <c r="A195" s="1">
        <v>0</v>
      </c>
      <c r="B195" t="s">
        <v>641</v>
      </c>
      <c r="C195" t="s">
        <v>354</v>
      </c>
      <c r="D195" t="s">
        <v>65</v>
      </c>
      <c r="E195" t="s">
        <v>642</v>
      </c>
      <c r="F195" t="s">
        <v>643</v>
      </c>
      <c r="G195" t="s">
        <v>148</v>
      </c>
      <c r="H195" t="str">
        <f>HYPERLINK("https://new.land.naver.com/houses?ms=37.5428535,127.0931897,15&amp;a=VL:DDDGG:JWJT:SGJT:HOJT&amp;e=RETAIL&amp;articleNo=2134193298", "서울시 광진구 구의동 248-26")</f>
        <v>서울시 광진구 구의동 248-26</v>
      </c>
    </row>
    <row r="196" spans="1:8" x14ac:dyDescent="0.3">
      <c r="A196" s="1">
        <v>0</v>
      </c>
      <c r="B196" t="s">
        <v>644</v>
      </c>
      <c r="C196" t="s">
        <v>40</v>
      </c>
      <c r="D196" t="s">
        <v>21</v>
      </c>
      <c r="E196" t="s">
        <v>71</v>
      </c>
      <c r="F196" t="s">
        <v>645</v>
      </c>
      <c r="G196" t="s">
        <v>43</v>
      </c>
      <c r="H196" t="str">
        <f>HYPERLINK("https://new.land.naver.com/houses?ms=37.5428535,127.0931897,15&amp;a=VL:DDDGG:JWJT:SGJT:HOJT&amp;e=RETAIL&amp;articleNo=2134124894", "서울시 광진구 구의동 43-13")</f>
        <v>서울시 광진구 구의동 43-13</v>
      </c>
    </row>
    <row r="197" spans="1:8" x14ac:dyDescent="0.3">
      <c r="A197" s="1">
        <v>0</v>
      </c>
      <c r="B197" t="s">
        <v>646</v>
      </c>
      <c r="C197" t="s">
        <v>40</v>
      </c>
      <c r="D197" t="s">
        <v>21</v>
      </c>
      <c r="E197" t="s">
        <v>326</v>
      </c>
      <c r="F197" t="s">
        <v>647</v>
      </c>
      <c r="G197" t="s">
        <v>43</v>
      </c>
      <c r="H197" t="str">
        <f>HYPERLINK("https://new.land.naver.com/houses?ms=37.5428535,127.0931897,15&amp;a=VL:DDDGG:JWJT:SGJT:HOJT&amp;e=RETAIL&amp;articleNo=2134122207", "서울시 광진구 구의동 23-15")</f>
        <v>서울시 광진구 구의동 23-15</v>
      </c>
    </row>
    <row r="198" spans="1:8" x14ac:dyDescent="0.3">
      <c r="A198" s="1">
        <v>0</v>
      </c>
      <c r="B198" t="s">
        <v>648</v>
      </c>
      <c r="C198" t="s">
        <v>40</v>
      </c>
      <c r="D198" t="s">
        <v>15</v>
      </c>
      <c r="E198" t="s">
        <v>649</v>
      </c>
      <c r="F198" t="s">
        <v>650</v>
      </c>
      <c r="G198" t="s">
        <v>218</v>
      </c>
      <c r="H198" t="str">
        <f>HYPERLINK("https://new.land.naver.com/houses?ms=37.5428535,127.0931897,15&amp;a=VL:DDDGG:JWJT:SGJT:HOJT&amp;e=RETAIL&amp;articleNo=2134178875", "서울시 광진구 구의동 243-44")</f>
        <v>서울시 광진구 구의동 243-44</v>
      </c>
    </row>
    <row r="199" spans="1:8" x14ac:dyDescent="0.3">
      <c r="A199" s="1">
        <v>0</v>
      </c>
      <c r="B199" t="s">
        <v>651</v>
      </c>
      <c r="C199" t="s">
        <v>40</v>
      </c>
      <c r="D199" t="s">
        <v>65</v>
      </c>
      <c r="E199" t="s">
        <v>211</v>
      </c>
      <c r="F199" t="s">
        <v>652</v>
      </c>
      <c r="G199" t="s">
        <v>584</v>
      </c>
      <c r="H199" t="str">
        <f>HYPERLINK("https://new.land.naver.com/houses?ms=37.5428535,127.0931897,15&amp;a=VL:DDDGG:JWJT:SGJT:HOJT&amp;e=RETAIL&amp;articleNo=2134167880", "서울시 광진구 구의동 64-26")</f>
        <v>서울시 광진구 구의동 64-26</v>
      </c>
    </row>
    <row r="200" spans="1:8" x14ac:dyDescent="0.3">
      <c r="A200" s="1">
        <v>0</v>
      </c>
      <c r="B200" t="s">
        <v>653</v>
      </c>
      <c r="C200" t="s">
        <v>49</v>
      </c>
      <c r="D200" t="s">
        <v>65</v>
      </c>
      <c r="E200" t="s">
        <v>340</v>
      </c>
      <c r="F200" t="s">
        <v>654</v>
      </c>
      <c r="G200" t="s">
        <v>449</v>
      </c>
      <c r="H200" t="str">
        <f>HYPERLINK("https://new.land.naver.com/houses?ms=37.5428535,127.0931897,15&amp;a=VL:DDDGG:JWJT:SGJT:HOJT&amp;e=RETAIL&amp;articleNo=2133909535", "서울시 광진구 구의동 591-4")</f>
        <v>서울시 광진구 구의동 591-4</v>
      </c>
    </row>
    <row r="201" spans="1:8" x14ac:dyDescent="0.3">
      <c r="A201" s="1">
        <v>0</v>
      </c>
      <c r="B201" t="s">
        <v>655</v>
      </c>
      <c r="C201" t="s">
        <v>40</v>
      </c>
      <c r="D201" t="s">
        <v>65</v>
      </c>
      <c r="E201" t="s">
        <v>656</v>
      </c>
      <c r="F201" t="s">
        <v>657</v>
      </c>
      <c r="G201" t="s">
        <v>658</v>
      </c>
      <c r="H201" t="str">
        <f>HYPERLINK("https://new.land.naver.com/houses?ms=37.5428535,127.0931897,15&amp;a=VL:DDDGG:JWJT:SGJT:HOJT&amp;e=RETAIL&amp;articleNo=2134112671", "서울시 광진구 구의동 33-56")</f>
        <v>서울시 광진구 구의동 33-56</v>
      </c>
    </row>
    <row r="202" spans="1:8" x14ac:dyDescent="0.3">
      <c r="A202" s="1">
        <v>0</v>
      </c>
      <c r="B202" t="s">
        <v>659</v>
      </c>
      <c r="C202" t="s">
        <v>40</v>
      </c>
      <c r="D202" t="s">
        <v>21</v>
      </c>
      <c r="E202" t="s">
        <v>181</v>
      </c>
      <c r="F202" t="s">
        <v>660</v>
      </c>
      <c r="G202" t="s">
        <v>345</v>
      </c>
      <c r="H202" t="str">
        <f>HYPERLINK("https://new.land.naver.com/houses?ms=37.5428535,127.0931897,15&amp;a=VL:DDDGG:JWJT:SGJT:HOJT&amp;e=RETAIL&amp;articleNo=2134146797", "서울시 광진구 구의동 26-4")</f>
        <v>서울시 광진구 구의동 26-4</v>
      </c>
    </row>
    <row r="203" spans="1:8" x14ac:dyDescent="0.3">
      <c r="A203" s="1">
        <v>0</v>
      </c>
      <c r="B203" t="s">
        <v>661</v>
      </c>
      <c r="C203" t="s">
        <v>40</v>
      </c>
      <c r="D203" t="s">
        <v>21</v>
      </c>
      <c r="E203" t="s">
        <v>662</v>
      </c>
      <c r="F203" t="s">
        <v>663</v>
      </c>
      <c r="G203" t="s">
        <v>371</v>
      </c>
      <c r="H203" t="str">
        <f>HYPERLINK("https://new.land.naver.com/houses?ms=37.5428535,127.0931897,15&amp;a=VL:DDDGG:JWJT:SGJT:HOJT&amp;e=RETAIL&amp;articleNo=2134132170", "서울시 광진구 구의동 241-43")</f>
        <v>서울시 광진구 구의동 241-43</v>
      </c>
    </row>
    <row r="204" spans="1:8" x14ac:dyDescent="0.3">
      <c r="A204" s="1">
        <v>0</v>
      </c>
      <c r="B204" t="s">
        <v>664</v>
      </c>
      <c r="C204" t="s">
        <v>40</v>
      </c>
      <c r="D204" t="s">
        <v>21</v>
      </c>
      <c r="E204" t="s">
        <v>437</v>
      </c>
      <c r="F204" t="s">
        <v>665</v>
      </c>
      <c r="G204" t="s">
        <v>87</v>
      </c>
      <c r="H204" t="str">
        <f>HYPERLINK("https://new.land.naver.com/houses?ms=37.5428535,127.0931897,15&amp;a=VL:DDDGG:JWJT:SGJT:HOJT&amp;e=RETAIL&amp;articleNo=2134119782", "서울시 광진구 구의동 638-10")</f>
        <v>서울시 광진구 구의동 638-10</v>
      </c>
    </row>
    <row r="205" spans="1:8" x14ac:dyDescent="0.3">
      <c r="A205" s="1">
        <v>0</v>
      </c>
      <c r="B205" t="s">
        <v>666</v>
      </c>
      <c r="C205" t="s">
        <v>40</v>
      </c>
      <c r="D205" t="s">
        <v>21</v>
      </c>
      <c r="E205" t="s">
        <v>667</v>
      </c>
      <c r="F205" t="s">
        <v>668</v>
      </c>
      <c r="G205" t="s">
        <v>357</v>
      </c>
      <c r="H205" t="str">
        <f>HYPERLINK("https://new.land.naver.com/houses?ms=37.5428535,127.0931897,15&amp;a=VL:DDDGG:JWJT:SGJT:HOJT&amp;e=RETAIL&amp;articleNo=2134102159", "서울시 광진구 구의동 251-57")</f>
        <v>서울시 광진구 구의동 251-57</v>
      </c>
    </row>
    <row r="206" spans="1:8" x14ac:dyDescent="0.3">
      <c r="A206" s="1">
        <v>0</v>
      </c>
      <c r="B206" t="s">
        <v>669</v>
      </c>
      <c r="C206" t="s">
        <v>40</v>
      </c>
      <c r="D206" t="s">
        <v>65</v>
      </c>
      <c r="E206" t="s">
        <v>670</v>
      </c>
      <c r="F206" t="s">
        <v>671</v>
      </c>
      <c r="G206" t="s">
        <v>57</v>
      </c>
      <c r="H206" t="str">
        <f>HYPERLINK("https://new.land.naver.com/houses?ms=37.5428535,127.0931897,15&amp;a=VL:DDDGG:JWJT:SGJT:HOJT&amp;e=RETAIL&amp;articleNo=2134101433", "서울시 광진구 구의동 224-55")</f>
        <v>서울시 광진구 구의동 224-55</v>
      </c>
    </row>
    <row r="207" spans="1:8" x14ac:dyDescent="0.3">
      <c r="A207" s="1">
        <v>0</v>
      </c>
      <c r="B207" t="s">
        <v>672</v>
      </c>
      <c r="C207" t="s">
        <v>59</v>
      </c>
      <c r="D207" t="s">
        <v>21</v>
      </c>
      <c r="E207" t="s">
        <v>673</v>
      </c>
      <c r="F207" t="s">
        <v>674</v>
      </c>
      <c r="G207" t="s">
        <v>141</v>
      </c>
      <c r="H207" t="str">
        <f>HYPERLINK("https://new.land.naver.com/houses?ms=37.5428535,127.0931897,15&amp;a=VL:DDDGG:JWJT:SGJT:HOJT&amp;e=RETAIL&amp;articleNo=2134549378", "서울시 광진구 구의동 52-18")</f>
        <v>서울시 광진구 구의동 52-18</v>
      </c>
    </row>
    <row r="208" spans="1:8" x14ac:dyDescent="0.3">
      <c r="A208" s="1">
        <v>0</v>
      </c>
      <c r="B208" t="s">
        <v>675</v>
      </c>
      <c r="C208" t="s">
        <v>40</v>
      </c>
      <c r="D208" t="s">
        <v>15</v>
      </c>
      <c r="E208" t="s">
        <v>36</v>
      </c>
      <c r="F208" t="s">
        <v>676</v>
      </c>
      <c r="G208" t="s">
        <v>677</v>
      </c>
      <c r="H208" t="str">
        <f>HYPERLINK("https://new.land.naver.com/houses?ms=37.5428535,127.0931897,15&amp;a=VL:DDDGG:JWJT:SGJT:HOJT&amp;e=RETAIL&amp;articleNo=2134086753", "서울시 광진구 구의동 596-10")</f>
        <v>서울시 광진구 구의동 596-10</v>
      </c>
    </row>
    <row r="209" spans="1:8" x14ac:dyDescent="0.3">
      <c r="A209" s="1">
        <v>0</v>
      </c>
      <c r="B209" t="s">
        <v>678</v>
      </c>
      <c r="C209" t="s">
        <v>40</v>
      </c>
      <c r="D209" t="s">
        <v>15</v>
      </c>
      <c r="E209" t="s">
        <v>679</v>
      </c>
      <c r="F209" t="s">
        <v>680</v>
      </c>
      <c r="G209" t="s">
        <v>681</v>
      </c>
      <c r="H209" t="str">
        <f>HYPERLINK("https://new.land.naver.com/houses?ms=37.5428535,127.0931897,15&amp;a=VL:DDDGG:JWJT:SGJT:HOJT&amp;e=RETAIL&amp;articleNo=2134079651", "서울시 광진구 구의동 50-28")</f>
        <v>서울시 광진구 구의동 50-28</v>
      </c>
    </row>
    <row r="210" spans="1:8" x14ac:dyDescent="0.3">
      <c r="A210" s="1">
        <v>0</v>
      </c>
      <c r="B210" t="s">
        <v>682</v>
      </c>
      <c r="C210" t="s">
        <v>40</v>
      </c>
      <c r="D210" t="s">
        <v>21</v>
      </c>
      <c r="E210" t="s">
        <v>172</v>
      </c>
      <c r="F210" t="s">
        <v>683</v>
      </c>
      <c r="G210" t="s">
        <v>178</v>
      </c>
      <c r="H210" t="str">
        <f>HYPERLINK("https://new.land.naver.com/houses?ms=37.5428535,127.0931897,15&amp;a=VL:DDDGG:JWJT:SGJT:HOJT&amp;e=RETAIL&amp;articleNo=2134074766", "서울시 광진구 구의동 208-39")</f>
        <v>서울시 광진구 구의동 208-39</v>
      </c>
    </row>
    <row r="211" spans="1:8" x14ac:dyDescent="0.3">
      <c r="A211" s="1">
        <v>0</v>
      </c>
      <c r="B211" t="s">
        <v>684</v>
      </c>
      <c r="C211" t="s">
        <v>113</v>
      </c>
      <c r="D211" t="s">
        <v>65</v>
      </c>
      <c r="E211" t="s">
        <v>685</v>
      </c>
      <c r="F211" t="s">
        <v>686</v>
      </c>
      <c r="G211" t="s">
        <v>687</v>
      </c>
      <c r="H211" t="str">
        <f>HYPERLINK("https://new.land.naver.com/houses?ms=37.5428535,127.0931897,15&amp;a=VL:DDDGG:JWJT:SGJT:HOJT&amp;e=RETAIL&amp;articleNo=2133512144", "서울시 광진구 구의동 222-2")</f>
        <v>서울시 광진구 구의동 222-2</v>
      </c>
    </row>
    <row r="212" spans="1:8" x14ac:dyDescent="0.3">
      <c r="A212" s="1">
        <v>0</v>
      </c>
      <c r="B212" t="s">
        <v>688</v>
      </c>
      <c r="C212" t="s">
        <v>26</v>
      </c>
      <c r="D212" t="s">
        <v>15</v>
      </c>
      <c r="E212" t="s">
        <v>586</v>
      </c>
      <c r="F212" t="s">
        <v>689</v>
      </c>
      <c r="G212" t="s">
        <v>238</v>
      </c>
      <c r="H212" t="str">
        <f>HYPERLINK("https://new.land.naver.com/houses?ms=37.5428535,127.0931897,15&amp;a=VL:DDDGG:JWJT:SGJT:HOJT&amp;e=RETAIL&amp;articleNo=2134002352", "서울시 광진구 구의동 242-132")</f>
        <v>서울시 광진구 구의동 242-132</v>
      </c>
    </row>
    <row r="213" spans="1:8" x14ac:dyDescent="0.3">
      <c r="A213" s="1">
        <v>0</v>
      </c>
      <c r="B213" t="s">
        <v>690</v>
      </c>
      <c r="C213" t="s">
        <v>20</v>
      </c>
      <c r="D213" t="s">
        <v>65</v>
      </c>
      <c r="E213" t="s">
        <v>691</v>
      </c>
      <c r="F213" t="s">
        <v>692</v>
      </c>
      <c r="G213" t="s">
        <v>280</v>
      </c>
      <c r="H213" t="str">
        <f>HYPERLINK("https://new.land.naver.com/houses?ms=37.5428535,127.0931897,15&amp;a=VL:DDDGG:JWJT:SGJT:HOJT&amp;e=RETAIL&amp;articleNo=2132284907", "서울시 광진구 구의동 618-4")</f>
        <v>서울시 광진구 구의동 618-4</v>
      </c>
    </row>
    <row r="214" spans="1:8" x14ac:dyDescent="0.3">
      <c r="A214" s="1">
        <v>0</v>
      </c>
      <c r="B214" t="s">
        <v>693</v>
      </c>
      <c r="C214" t="s">
        <v>26</v>
      </c>
      <c r="D214" t="s">
        <v>65</v>
      </c>
      <c r="E214" t="s">
        <v>694</v>
      </c>
      <c r="F214" t="s">
        <v>695</v>
      </c>
      <c r="G214" t="s">
        <v>29</v>
      </c>
      <c r="H214" t="str">
        <f>HYPERLINK("https://new.land.naver.com/houses?ms=37.5428535,127.0931897,15&amp;a=VL:DDDGG:JWJT:SGJT:HOJT&amp;e=RETAIL&amp;articleNo=2134022182", "서울시 광진구 구의동 30-23")</f>
        <v>서울시 광진구 구의동 30-23</v>
      </c>
    </row>
    <row r="215" spans="1:8" x14ac:dyDescent="0.3">
      <c r="A215" s="1">
        <v>0</v>
      </c>
      <c r="B215" t="s">
        <v>696</v>
      </c>
      <c r="C215" t="s">
        <v>26</v>
      </c>
      <c r="D215" t="s">
        <v>21</v>
      </c>
      <c r="E215" t="s">
        <v>697</v>
      </c>
      <c r="F215" t="s">
        <v>698</v>
      </c>
      <c r="G215" t="s">
        <v>699</v>
      </c>
      <c r="H215" t="str">
        <f>HYPERLINK("https://new.land.naver.com/houses?ms=37.5428535,127.0931897,15&amp;a=VL:DDDGG:JWJT:SGJT:HOJT&amp;e=RETAIL&amp;articleNo=2133996564", "서울시 광진구 구의동 220-52")</f>
        <v>서울시 광진구 구의동 220-52</v>
      </c>
    </row>
    <row r="216" spans="1:8" x14ac:dyDescent="0.3">
      <c r="A216" s="1">
        <v>0</v>
      </c>
      <c r="B216" t="s">
        <v>700</v>
      </c>
      <c r="C216" t="s">
        <v>49</v>
      </c>
      <c r="D216" t="s">
        <v>65</v>
      </c>
      <c r="E216" t="s">
        <v>610</v>
      </c>
      <c r="F216" t="s">
        <v>701</v>
      </c>
      <c r="G216" t="s">
        <v>330</v>
      </c>
      <c r="H216" t="str">
        <f>HYPERLINK("https://new.land.naver.com/houses?ms=37.5428535,127.0931897,15&amp;a=VL:DDDGG:JWJT:SGJT:HOJT&amp;e=RETAIL&amp;articleNo=2133923102", "서울시 광진구 구의동 57-89")</f>
        <v>서울시 광진구 구의동 57-89</v>
      </c>
    </row>
    <row r="217" spans="1:8" x14ac:dyDescent="0.3">
      <c r="A217" s="1">
        <v>0</v>
      </c>
      <c r="B217" t="s">
        <v>702</v>
      </c>
      <c r="C217" t="s">
        <v>20</v>
      </c>
      <c r="D217" t="s">
        <v>21</v>
      </c>
      <c r="E217" t="s">
        <v>366</v>
      </c>
      <c r="F217" t="s">
        <v>703</v>
      </c>
      <c r="G217" t="s">
        <v>704</v>
      </c>
      <c r="H217" t="str">
        <f>HYPERLINK("https://new.land.naver.com/houses?ms=37.5428535,127.0931897,15&amp;a=VL:DDDGG:JWJT:SGJT:HOJT&amp;e=RETAIL&amp;articleNo=2132382723", "서울시 광진구 구의동 248-54")</f>
        <v>서울시 광진구 구의동 248-54</v>
      </c>
    </row>
    <row r="218" spans="1:8" x14ac:dyDescent="0.3">
      <c r="A218" s="1">
        <v>0</v>
      </c>
      <c r="B218" t="s">
        <v>705</v>
      </c>
      <c r="C218" t="s">
        <v>235</v>
      </c>
      <c r="D218" t="s">
        <v>15</v>
      </c>
      <c r="E218" t="s">
        <v>36</v>
      </c>
      <c r="F218" t="s">
        <v>706</v>
      </c>
      <c r="G218" t="s">
        <v>238</v>
      </c>
      <c r="H218" t="str">
        <f>HYPERLINK("https://new.land.naver.com/houses?ms=37.5428535,127.0931897,15&amp;a=VL:DDDGG:JWJT:SGJT:HOJT&amp;e=RETAIL&amp;articleNo=2132563335", "서울시 광진구 구의동 236-13")</f>
        <v>서울시 광진구 구의동 236-13</v>
      </c>
    </row>
    <row r="219" spans="1:8" x14ac:dyDescent="0.3">
      <c r="A219" s="1">
        <v>0</v>
      </c>
      <c r="B219" t="s">
        <v>707</v>
      </c>
      <c r="C219" t="s">
        <v>26</v>
      </c>
      <c r="D219" t="s">
        <v>21</v>
      </c>
      <c r="E219" t="s">
        <v>50</v>
      </c>
      <c r="F219" t="s">
        <v>708</v>
      </c>
      <c r="G219" t="s">
        <v>118</v>
      </c>
      <c r="H219" t="str">
        <f>HYPERLINK("https://new.land.naver.com/houses?ms=37.5428535,127.0931897,15&amp;a=VL:DDDGG:JWJT:SGJT:HOJT&amp;e=RETAIL&amp;articleNo=2133961811", "서울시 광진구 구의동 45-26")</f>
        <v>서울시 광진구 구의동 45-26</v>
      </c>
    </row>
    <row r="220" spans="1:8" x14ac:dyDescent="0.3">
      <c r="A220" s="1">
        <v>0</v>
      </c>
      <c r="B220" t="s">
        <v>709</v>
      </c>
      <c r="C220" t="s">
        <v>49</v>
      </c>
      <c r="D220" t="s">
        <v>15</v>
      </c>
      <c r="E220" t="s">
        <v>710</v>
      </c>
      <c r="F220" t="s">
        <v>711</v>
      </c>
      <c r="G220" t="s">
        <v>712</v>
      </c>
      <c r="H220" t="str">
        <f>HYPERLINK("https://new.land.naver.com/houses?ms=37.5428535,127.0931897,15&amp;a=VL:DDDGG:JWJT:SGJT:HOJT&amp;e=RETAIL&amp;articleNo=2133791208", "서울시 광진구 구의동 251-176")</f>
        <v>서울시 광진구 구의동 251-176</v>
      </c>
    </row>
    <row r="221" spans="1:8" x14ac:dyDescent="0.3">
      <c r="A221" s="1">
        <v>0</v>
      </c>
      <c r="B221" t="s">
        <v>713</v>
      </c>
      <c r="C221" t="s">
        <v>49</v>
      </c>
      <c r="D221" t="s">
        <v>15</v>
      </c>
      <c r="E221" t="s">
        <v>240</v>
      </c>
      <c r="F221" t="s">
        <v>714</v>
      </c>
      <c r="G221" t="s">
        <v>712</v>
      </c>
      <c r="H221" t="str">
        <f>HYPERLINK("https://new.land.naver.com/houses?ms=37.5428535,127.0931897,15&amp;a=VL:DDDGG:JWJT:SGJT:HOJT&amp;e=RETAIL&amp;articleNo=2133791204", "서울시 광진구 구의동 251-161")</f>
        <v>서울시 광진구 구의동 251-161</v>
      </c>
    </row>
    <row r="222" spans="1:8" x14ac:dyDescent="0.3">
      <c r="A222" s="1">
        <v>0</v>
      </c>
      <c r="B222" t="s">
        <v>715</v>
      </c>
      <c r="C222" t="s">
        <v>26</v>
      </c>
      <c r="D222" t="s">
        <v>65</v>
      </c>
      <c r="E222" t="s">
        <v>538</v>
      </c>
      <c r="F222" t="s">
        <v>716</v>
      </c>
      <c r="G222" t="s">
        <v>118</v>
      </c>
      <c r="H222" t="str">
        <f>HYPERLINK("https://new.land.naver.com/houses?ms=37.5428535,127.0931897,15&amp;a=VL:DDDGG:JWJT:SGJT:HOJT&amp;e=RETAIL&amp;articleNo=2133958091", "서울시 광진구 구의동 56-19")</f>
        <v>서울시 광진구 구의동 56-19</v>
      </c>
    </row>
    <row r="223" spans="1:8" x14ac:dyDescent="0.3">
      <c r="A223" s="1">
        <v>0</v>
      </c>
      <c r="B223" t="s">
        <v>717</v>
      </c>
      <c r="C223" t="s">
        <v>26</v>
      </c>
      <c r="D223" t="s">
        <v>21</v>
      </c>
      <c r="E223" t="s">
        <v>36</v>
      </c>
      <c r="F223" t="s">
        <v>718</v>
      </c>
      <c r="G223" t="s">
        <v>118</v>
      </c>
      <c r="H223" t="str">
        <f>HYPERLINK("https://new.land.naver.com/houses?ms=37.5428535,127.0931897,15&amp;a=VL:DDDGG:JWJT:SGJT:HOJT&amp;e=RETAIL&amp;articleNo=2133958056", "서울시 광진구 구의동 57-109")</f>
        <v>서울시 광진구 구의동 57-109</v>
      </c>
    </row>
    <row r="224" spans="1:8" x14ac:dyDescent="0.3">
      <c r="A224" s="1">
        <v>0</v>
      </c>
      <c r="B224" t="s">
        <v>719</v>
      </c>
      <c r="C224" t="s">
        <v>20</v>
      </c>
      <c r="D224" t="s">
        <v>15</v>
      </c>
      <c r="E224" t="s">
        <v>75</v>
      </c>
      <c r="F224" t="s">
        <v>720</v>
      </c>
      <c r="G224" t="s">
        <v>87</v>
      </c>
      <c r="H224" t="str">
        <f>HYPERLINK("https://new.land.naver.com/houses?ms=37.5428535,127.0931897,15&amp;a=VL:DDDGG:JWJT:SGJT:HOJT&amp;e=RETAIL&amp;articleNo=2132280926", "서울시 광진구 구의동 79-31")</f>
        <v>서울시 광진구 구의동 79-31</v>
      </c>
    </row>
    <row r="225" spans="1:8" x14ac:dyDescent="0.3">
      <c r="A225" s="1">
        <v>0</v>
      </c>
      <c r="B225" t="s">
        <v>721</v>
      </c>
      <c r="C225" t="s">
        <v>26</v>
      </c>
      <c r="D225" t="s">
        <v>65</v>
      </c>
      <c r="E225" t="s">
        <v>347</v>
      </c>
      <c r="F225" t="s">
        <v>722</v>
      </c>
      <c r="G225" t="s">
        <v>345</v>
      </c>
      <c r="H225" t="str">
        <f>HYPERLINK("https://new.land.naver.com/houses?ms=37.5428535,127.0931897,15&amp;a=VL:DDDGG:JWJT:SGJT:HOJT&amp;e=RETAIL&amp;articleNo=2133954493", "서울시 광진구 구의동 77-60")</f>
        <v>서울시 광진구 구의동 77-60</v>
      </c>
    </row>
    <row r="226" spans="1:8" x14ac:dyDescent="0.3">
      <c r="A226" s="1">
        <v>0</v>
      </c>
      <c r="B226" t="s">
        <v>723</v>
      </c>
      <c r="C226" t="s">
        <v>26</v>
      </c>
      <c r="D226" t="s">
        <v>15</v>
      </c>
      <c r="E226" t="s">
        <v>55</v>
      </c>
      <c r="F226" t="s">
        <v>724</v>
      </c>
      <c r="G226" t="s">
        <v>725</v>
      </c>
      <c r="H226" t="str">
        <f>HYPERLINK("https://new.land.naver.com/houses?ms=37.5428535,127.0931897,15&amp;a=VL:DDDGG:JWJT:SGJT:HOJT&amp;e=RETAIL&amp;articleNo=2134054327", "서울시 광진구 구의동 200-17")</f>
        <v>서울시 광진구 구의동 200-17</v>
      </c>
    </row>
    <row r="227" spans="1:8" x14ac:dyDescent="0.3">
      <c r="A227" s="1">
        <v>0</v>
      </c>
      <c r="B227" t="s">
        <v>726</v>
      </c>
      <c r="C227" t="s">
        <v>20</v>
      </c>
      <c r="D227" t="s">
        <v>65</v>
      </c>
      <c r="E227" t="s">
        <v>727</v>
      </c>
      <c r="F227" t="s">
        <v>728</v>
      </c>
      <c r="G227" t="s">
        <v>248</v>
      </c>
      <c r="H227" t="str">
        <f>HYPERLINK("https://new.land.naver.com/houses?ms=37.5428535,127.0931897,15&amp;a=VL:DDDGG:JWJT:SGJT:HOJT&amp;e=RETAIL&amp;articleNo=2132389513", "서울시 광진구 구의동 217-30")</f>
        <v>서울시 광진구 구의동 217-30</v>
      </c>
    </row>
    <row r="228" spans="1:8" x14ac:dyDescent="0.3">
      <c r="A228" s="1">
        <v>0</v>
      </c>
      <c r="B228" t="s">
        <v>729</v>
      </c>
      <c r="C228" t="s">
        <v>81</v>
      </c>
      <c r="D228" t="s">
        <v>21</v>
      </c>
      <c r="E228" t="s">
        <v>730</v>
      </c>
      <c r="F228" t="s">
        <v>731</v>
      </c>
      <c r="G228" t="s">
        <v>382</v>
      </c>
      <c r="H228" t="str">
        <f>HYPERLINK("https://new.land.naver.com/houses?ms=37.5428535,127.0931897,15&amp;a=VL:DDDGG:JWJT:SGJT:HOJT&amp;e=RETAIL&amp;articleNo=2200100837", "서울시 광진구 구의동 57-4")</f>
        <v>서울시 광진구 구의동 57-4</v>
      </c>
    </row>
    <row r="229" spans="1:8" x14ac:dyDescent="0.3">
      <c r="A229" s="1">
        <v>0</v>
      </c>
      <c r="B229" t="s">
        <v>732</v>
      </c>
      <c r="C229" t="s">
        <v>20</v>
      </c>
      <c r="D229" t="s">
        <v>21</v>
      </c>
      <c r="E229" t="s">
        <v>36</v>
      </c>
      <c r="F229" t="s">
        <v>733</v>
      </c>
      <c r="G229" t="s">
        <v>155</v>
      </c>
      <c r="H229" t="str">
        <f>HYPERLINK("https://new.land.naver.com/houses?ms=37.5428535,127.0931897,15&amp;a=VL:DDDGG:JWJT:SGJT:HOJT&amp;e=RETAIL&amp;articleNo=2132309707", "서울시 광진구 구의동 23-29")</f>
        <v>서울시 광진구 구의동 23-29</v>
      </c>
    </row>
    <row r="230" spans="1:8" x14ac:dyDescent="0.3">
      <c r="A230" s="1">
        <v>0</v>
      </c>
      <c r="B230" t="s">
        <v>734</v>
      </c>
      <c r="C230" t="s">
        <v>49</v>
      </c>
      <c r="D230" t="s">
        <v>21</v>
      </c>
      <c r="E230" t="s">
        <v>36</v>
      </c>
      <c r="F230" t="s">
        <v>735</v>
      </c>
      <c r="G230" t="s">
        <v>638</v>
      </c>
      <c r="H230" t="str">
        <f>HYPERLINK("https://new.land.naver.com/houses?ms=37.5428535,127.0931897,15&amp;a=VL:DDDGG:JWJT:SGJT:HOJT&amp;e=RETAIL&amp;articleNo=2133912711", "서울시 광진구 구의동 553-1")</f>
        <v>서울시 광진구 구의동 553-1</v>
      </c>
    </row>
    <row r="231" spans="1:8" x14ac:dyDescent="0.3">
      <c r="A231" s="1">
        <v>0</v>
      </c>
      <c r="B231" t="s">
        <v>736</v>
      </c>
      <c r="C231" t="s">
        <v>14</v>
      </c>
      <c r="D231" t="s">
        <v>21</v>
      </c>
      <c r="E231" t="s">
        <v>302</v>
      </c>
      <c r="F231" t="s">
        <v>737</v>
      </c>
      <c r="G231" t="s">
        <v>280</v>
      </c>
      <c r="H231" t="str">
        <f>HYPERLINK("https://new.land.naver.com/houses?ms=37.5428535,127.0931897,15&amp;a=VL:DDDGG:JWJT:SGJT:HOJT&amp;e=RETAIL&amp;articleNo=2132528776", "서울시 광진구 구의동 35-36")</f>
        <v>서울시 광진구 구의동 35-36</v>
      </c>
    </row>
    <row r="232" spans="1:8" x14ac:dyDescent="0.3">
      <c r="A232" s="1">
        <v>0</v>
      </c>
      <c r="B232" t="s">
        <v>738</v>
      </c>
      <c r="C232" t="s">
        <v>14</v>
      </c>
      <c r="D232" t="s">
        <v>21</v>
      </c>
      <c r="E232" t="s">
        <v>290</v>
      </c>
      <c r="F232" t="s">
        <v>739</v>
      </c>
      <c r="G232" t="s">
        <v>314</v>
      </c>
      <c r="H232" t="str">
        <f>HYPERLINK("https://new.land.naver.com/houses?ms=37.5428535,127.0931897,15&amp;a=VL:DDDGG:JWJT:SGJT:HOJT&amp;e=RETAIL&amp;articleNo=2132430290", "서울시 광진구 구의동 28-58")</f>
        <v>서울시 광진구 구의동 28-58</v>
      </c>
    </row>
    <row r="233" spans="1:8" x14ac:dyDescent="0.3">
      <c r="A233" s="1">
        <v>0</v>
      </c>
      <c r="B233" t="s">
        <v>740</v>
      </c>
      <c r="C233" t="s">
        <v>180</v>
      </c>
      <c r="D233" t="s">
        <v>65</v>
      </c>
      <c r="E233" t="s">
        <v>741</v>
      </c>
      <c r="F233" t="s">
        <v>742</v>
      </c>
      <c r="G233" t="s">
        <v>57</v>
      </c>
      <c r="H233" t="str">
        <f>HYPERLINK("https://new.land.naver.com/houses?ms=37.5428535,127.0931897,15&amp;a=VL:DDDGG:JWJT:SGJT:HOJT&amp;e=RETAIL&amp;articleNo=2133744764", "서울시 광진구 구의동 227-6")</f>
        <v>서울시 광진구 구의동 227-6</v>
      </c>
    </row>
    <row r="234" spans="1:8" x14ac:dyDescent="0.3">
      <c r="A234" s="1">
        <v>0</v>
      </c>
      <c r="B234" t="s">
        <v>743</v>
      </c>
      <c r="C234" t="s">
        <v>297</v>
      </c>
      <c r="D234" t="s">
        <v>21</v>
      </c>
      <c r="E234" t="s">
        <v>290</v>
      </c>
      <c r="F234" t="s">
        <v>744</v>
      </c>
      <c r="G234" t="s">
        <v>261</v>
      </c>
      <c r="H234" t="str">
        <f>HYPERLINK("https://new.land.naver.com/houses?ms=37.5428535,127.0931897,15&amp;a=VL:DDDGG:JWJT:SGJT:HOJT&amp;e=RETAIL&amp;articleNo=2132845425", "서울시 광진구 구의동 243-56")</f>
        <v>서울시 광진구 구의동 243-56</v>
      </c>
    </row>
    <row r="235" spans="1:8" x14ac:dyDescent="0.3">
      <c r="A235" s="1">
        <v>0</v>
      </c>
      <c r="B235" t="s">
        <v>745</v>
      </c>
      <c r="C235" t="s">
        <v>184</v>
      </c>
      <c r="D235" t="s">
        <v>15</v>
      </c>
      <c r="E235" t="s">
        <v>181</v>
      </c>
      <c r="F235" t="s">
        <v>746</v>
      </c>
      <c r="G235" t="s">
        <v>193</v>
      </c>
      <c r="H235" t="str">
        <f>HYPERLINK("https://new.land.naver.com/houses?ms=37.5428535,127.0931897,15&amp;a=VL:DDDGG:JWJT:SGJT:HOJT&amp;e=RETAIL&amp;articleNo=2133003216", "서울시 광진구 구의동 28-47")</f>
        <v>서울시 광진구 구의동 28-47</v>
      </c>
    </row>
    <row r="236" spans="1:8" x14ac:dyDescent="0.3">
      <c r="A236" s="1">
        <v>0</v>
      </c>
      <c r="B236" t="s">
        <v>747</v>
      </c>
      <c r="C236" t="s">
        <v>49</v>
      </c>
      <c r="D236" t="s">
        <v>21</v>
      </c>
      <c r="E236" t="s">
        <v>302</v>
      </c>
      <c r="F236" t="s">
        <v>748</v>
      </c>
      <c r="G236" t="s">
        <v>118</v>
      </c>
      <c r="H236" t="str">
        <f>HYPERLINK("https://new.land.naver.com/houses?ms=37.5428535,127.0931897,15&amp;a=VL:DDDGG:JWJT:SGJT:HOJT&amp;e=RETAIL&amp;articleNo=2133862156", "서울시 광진구 구의동 25-18")</f>
        <v>서울시 광진구 구의동 25-18</v>
      </c>
    </row>
    <row r="237" spans="1:8" x14ac:dyDescent="0.3">
      <c r="A237" s="1">
        <v>0</v>
      </c>
      <c r="B237" t="s">
        <v>749</v>
      </c>
      <c r="C237" t="s">
        <v>49</v>
      </c>
      <c r="D237" t="s">
        <v>21</v>
      </c>
      <c r="E237" t="s">
        <v>475</v>
      </c>
      <c r="F237" t="s">
        <v>750</v>
      </c>
      <c r="G237" t="s">
        <v>118</v>
      </c>
      <c r="H237" t="str">
        <f>HYPERLINK("https://new.land.naver.com/houses?ms=37.5428535,127.0931897,15&amp;a=VL:DDDGG:JWJT:SGJT:HOJT&amp;e=RETAIL&amp;articleNo=2133860167", "서울시 광진구 구의동 46-19")</f>
        <v>서울시 광진구 구의동 46-19</v>
      </c>
    </row>
    <row r="238" spans="1:8" x14ac:dyDescent="0.3">
      <c r="A238" s="1">
        <v>0</v>
      </c>
      <c r="B238" t="s">
        <v>751</v>
      </c>
      <c r="C238" t="s">
        <v>49</v>
      </c>
      <c r="D238" t="s">
        <v>15</v>
      </c>
      <c r="E238" t="s">
        <v>752</v>
      </c>
      <c r="F238" t="s">
        <v>753</v>
      </c>
      <c r="G238" t="s">
        <v>118</v>
      </c>
      <c r="H238" t="str">
        <f>HYPERLINK("https://new.land.naver.com/houses?ms=37.5428535,127.0931897,15&amp;a=VL:DDDGG:JWJT:SGJT:HOJT&amp;e=RETAIL&amp;articleNo=2133851976", "서울시 광진구 구의동 47-6")</f>
        <v>서울시 광진구 구의동 47-6</v>
      </c>
    </row>
    <row r="239" spans="1:8" x14ac:dyDescent="0.3">
      <c r="A239" s="1">
        <v>0</v>
      </c>
      <c r="B239" t="s">
        <v>754</v>
      </c>
      <c r="C239" t="s">
        <v>49</v>
      </c>
      <c r="D239" t="s">
        <v>15</v>
      </c>
      <c r="E239" t="s">
        <v>290</v>
      </c>
      <c r="F239" t="s">
        <v>755</v>
      </c>
      <c r="G239" t="s">
        <v>756</v>
      </c>
      <c r="H239" t="str">
        <f>HYPERLINK("https://new.land.naver.com/houses?ms=37.5428535,127.0931897,15&amp;a=VL:DDDGG:JWJT:SGJT:HOJT&amp;e=RETAIL&amp;articleNo=2133851408", "서울시 광진구 구의동 590-4")</f>
        <v>서울시 광진구 구의동 590-4</v>
      </c>
    </row>
    <row r="240" spans="1:8" x14ac:dyDescent="0.3">
      <c r="A240" s="1">
        <v>0</v>
      </c>
      <c r="B240" t="s">
        <v>757</v>
      </c>
      <c r="C240" t="s">
        <v>49</v>
      </c>
      <c r="D240" t="s">
        <v>65</v>
      </c>
      <c r="E240" t="s">
        <v>211</v>
      </c>
      <c r="F240" t="s">
        <v>758</v>
      </c>
      <c r="G240" t="s">
        <v>118</v>
      </c>
      <c r="H240" t="str">
        <f>HYPERLINK("https://new.land.naver.com/houses?ms=37.5428535,127.0931897,15&amp;a=VL:DDDGG:JWJT:SGJT:HOJT&amp;e=RETAIL&amp;articleNo=2133850975", "서울시 광진구 구의동 45-32")</f>
        <v>서울시 광진구 구의동 45-32</v>
      </c>
    </row>
    <row r="241" spans="1:8" x14ac:dyDescent="0.3">
      <c r="A241" s="1">
        <v>0</v>
      </c>
      <c r="B241" t="s">
        <v>759</v>
      </c>
      <c r="C241" t="s">
        <v>49</v>
      </c>
      <c r="D241" t="s">
        <v>65</v>
      </c>
      <c r="E241" t="s">
        <v>538</v>
      </c>
      <c r="F241" t="s">
        <v>760</v>
      </c>
      <c r="G241" t="s">
        <v>508</v>
      </c>
      <c r="H241" t="str">
        <f>HYPERLINK("https://new.land.naver.com/houses?ms=37.5428535,127.0931897,15&amp;a=VL:DDDGG:JWJT:SGJT:HOJT&amp;e=RETAIL&amp;articleNo=2133842662", "서울시 광진구 구의동 634-5")</f>
        <v>서울시 광진구 구의동 634-5</v>
      </c>
    </row>
    <row r="242" spans="1:8" x14ac:dyDescent="0.3">
      <c r="A242" s="1">
        <v>0</v>
      </c>
      <c r="B242" t="s">
        <v>761</v>
      </c>
      <c r="C242" t="s">
        <v>49</v>
      </c>
      <c r="D242" t="s">
        <v>15</v>
      </c>
      <c r="E242" t="s">
        <v>16</v>
      </c>
      <c r="F242" t="s">
        <v>762</v>
      </c>
      <c r="G242" t="s">
        <v>508</v>
      </c>
      <c r="H242" t="str">
        <f>HYPERLINK("https://new.land.naver.com/houses?ms=37.5428535,127.0931897,15&amp;a=VL:DDDGG:JWJT:SGJT:HOJT&amp;e=RETAIL&amp;articleNo=2133841446", "서울시 광진구 구의동 226-19")</f>
        <v>서울시 광진구 구의동 226-19</v>
      </c>
    </row>
    <row r="243" spans="1:8" x14ac:dyDescent="0.3">
      <c r="A243" s="1">
        <v>0</v>
      </c>
      <c r="B243" t="s">
        <v>763</v>
      </c>
      <c r="C243" t="s">
        <v>49</v>
      </c>
      <c r="D243" t="s">
        <v>15</v>
      </c>
      <c r="E243" t="s">
        <v>55</v>
      </c>
      <c r="F243" t="s">
        <v>764</v>
      </c>
      <c r="G243" t="s">
        <v>765</v>
      </c>
      <c r="H243" t="str">
        <f>HYPERLINK("https://new.land.naver.com/houses?ms=37.5428535,127.0931897,15&amp;a=VL:DDDGG:JWJT:SGJT:HOJT&amp;e=RETAIL&amp;articleNo=2133793685", "서울시 광진구 구의동 207-30")</f>
        <v>서울시 광진구 구의동 207-30</v>
      </c>
    </row>
    <row r="244" spans="1:8" x14ac:dyDescent="0.3">
      <c r="A244" s="1">
        <v>0</v>
      </c>
      <c r="B244" t="s">
        <v>766</v>
      </c>
      <c r="C244" t="s">
        <v>206</v>
      </c>
      <c r="D244" t="s">
        <v>21</v>
      </c>
      <c r="E244" t="s">
        <v>437</v>
      </c>
      <c r="F244" t="s">
        <v>767</v>
      </c>
      <c r="G244" t="s">
        <v>38</v>
      </c>
      <c r="H244" t="str">
        <f>HYPERLINK("https://new.land.naver.com/houses?ms=37.5428535,127.0931897,15&amp;a=VL:DDDGG:JWJT:SGJT:HOJT&amp;e=RETAIL&amp;articleNo=2133691100", "서울시 광진구 구의동 45-6")</f>
        <v>서울시 광진구 구의동 45-6</v>
      </c>
    </row>
    <row r="245" spans="1:8" x14ac:dyDescent="0.3">
      <c r="A245" s="1">
        <v>0</v>
      </c>
      <c r="B245" t="s">
        <v>768</v>
      </c>
      <c r="C245" t="s">
        <v>496</v>
      </c>
      <c r="D245" t="s">
        <v>21</v>
      </c>
      <c r="E245" t="s">
        <v>475</v>
      </c>
      <c r="F245" t="s">
        <v>769</v>
      </c>
      <c r="G245" t="s">
        <v>770</v>
      </c>
      <c r="H245" t="str">
        <f>HYPERLINK("https://new.land.naver.com/houses?ms=37.5428535,127.0931897,15&amp;a=VL:DDDGG:JWJT:SGJT:HOJT&amp;e=RETAIL&amp;articleNo=2133299836", "서울시 광진구 구의동 16-1")</f>
        <v>서울시 광진구 구의동 16-1</v>
      </c>
    </row>
    <row r="246" spans="1:8" x14ac:dyDescent="0.3">
      <c r="A246" s="1">
        <v>0</v>
      </c>
      <c r="B246" t="s">
        <v>771</v>
      </c>
      <c r="C246" t="s">
        <v>180</v>
      </c>
      <c r="D246" t="s">
        <v>15</v>
      </c>
      <c r="E246" t="s">
        <v>772</v>
      </c>
      <c r="F246" t="s">
        <v>773</v>
      </c>
      <c r="G246" t="s">
        <v>774</v>
      </c>
      <c r="H246" t="str">
        <f>HYPERLINK("https://new.land.naver.com/houses?ms=37.5428535,127.0931897,15&amp;a=VL:DDDGG:JWJT:SGJT:HOJT&amp;e=RETAIL&amp;articleNo=2133764202", "서울시 광진구 구의동 208-67")</f>
        <v>서울시 광진구 구의동 208-67</v>
      </c>
    </row>
    <row r="247" spans="1:8" x14ac:dyDescent="0.3">
      <c r="A247" s="1">
        <v>0</v>
      </c>
      <c r="B247" t="s">
        <v>775</v>
      </c>
      <c r="C247" t="s">
        <v>294</v>
      </c>
      <c r="D247" t="s">
        <v>65</v>
      </c>
      <c r="E247" t="s">
        <v>146</v>
      </c>
      <c r="F247" t="s">
        <v>776</v>
      </c>
      <c r="G247" t="s">
        <v>508</v>
      </c>
      <c r="H247" t="str">
        <f>HYPERLINK("https://new.land.naver.com/houses?ms=37.5428535,127.0931897,15&amp;a=VL:DDDGG:JWJT:SGJT:HOJT&amp;e=RETAIL&amp;articleNo=2133142986", "서울시 광진구 구의동 230-24")</f>
        <v>서울시 광진구 구의동 230-24</v>
      </c>
    </row>
    <row r="248" spans="1:8" x14ac:dyDescent="0.3">
      <c r="A248" s="1">
        <v>0</v>
      </c>
      <c r="B248" t="s">
        <v>777</v>
      </c>
      <c r="C248" t="s">
        <v>180</v>
      </c>
      <c r="D248" t="s">
        <v>15</v>
      </c>
      <c r="E248" t="s">
        <v>752</v>
      </c>
      <c r="F248" t="s">
        <v>778</v>
      </c>
      <c r="G248" t="s">
        <v>280</v>
      </c>
      <c r="H248" t="str">
        <f>HYPERLINK("https://new.land.naver.com/houses?ms=37.5428535,127.0931897,15&amp;a=VL:DDDGG:JWJT:SGJT:HOJT&amp;e=RETAIL&amp;articleNo=2133745294", "서울시 광진구 구의동 231-14")</f>
        <v>서울시 광진구 구의동 231-14</v>
      </c>
    </row>
    <row r="249" spans="1:8" x14ac:dyDescent="0.3">
      <c r="A249" s="1">
        <v>0</v>
      </c>
      <c r="B249" t="s">
        <v>779</v>
      </c>
      <c r="C249" t="s">
        <v>180</v>
      </c>
      <c r="D249" t="s">
        <v>65</v>
      </c>
      <c r="E249" t="s">
        <v>401</v>
      </c>
      <c r="F249" t="s">
        <v>780</v>
      </c>
      <c r="G249" t="s">
        <v>280</v>
      </c>
      <c r="H249" t="str">
        <f>HYPERLINK("https://new.land.naver.com/houses?ms=37.5428535,127.0931897,15&amp;a=VL:DDDGG:JWJT:SGJT:HOJT&amp;e=RETAIL&amp;articleNo=2133744722", "서울시 광진구 구의동 232-13")</f>
        <v>서울시 광진구 구의동 232-13</v>
      </c>
    </row>
    <row r="250" spans="1:8" x14ac:dyDescent="0.3">
      <c r="A250" s="1">
        <v>0</v>
      </c>
      <c r="B250" t="s">
        <v>781</v>
      </c>
      <c r="C250" t="s">
        <v>180</v>
      </c>
      <c r="D250" t="s">
        <v>15</v>
      </c>
      <c r="E250" t="s">
        <v>320</v>
      </c>
      <c r="F250" t="s">
        <v>782</v>
      </c>
      <c r="G250" t="s">
        <v>178</v>
      </c>
      <c r="H250" t="str">
        <f>HYPERLINK("https://new.land.naver.com/houses?ms=37.5428535,127.0931897,15&amp;a=VL:DDDGG:JWJT:SGJT:HOJT&amp;e=RETAIL&amp;articleNo=2133743409", "서울시 광진구 구의동 248-67")</f>
        <v>서울시 광진구 구의동 248-67</v>
      </c>
    </row>
    <row r="251" spans="1:8" x14ac:dyDescent="0.3">
      <c r="A251" s="1">
        <v>0</v>
      </c>
      <c r="B251" t="s">
        <v>783</v>
      </c>
      <c r="C251" t="s">
        <v>26</v>
      </c>
      <c r="D251" t="s">
        <v>65</v>
      </c>
      <c r="E251" t="s">
        <v>347</v>
      </c>
      <c r="F251" t="s">
        <v>784</v>
      </c>
      <c r="G251" t="s">
        <v>785</v>
      </c>
      <c r="H251" t="str">
        <f>HYPERLINK("https://new.land.naver.com/houses?ms=37.5428535,127.0931897,15&amp;a=VL:DDDGG:JWJT:SGJT:HOJT&amp;e=RETAIL&amp;articleNo=2134026456", "서울시 광진구 구의동 242-57")</f>
        <v>서울시 광진구 구의동 242-57</v>
      </c>
    </row>
    <row r="252" spans="1:8" x14ac:dyDescent="0.3">
      <c r="A252" s="1">
        <v>0</v>
      </c>
      <c r="B252" t="s">
        <v>786</v>
      </c>
      <c r="C252" t="s">
        <v>180</v>
      </c>
      <c r="D252" t="s">
        <v>21</v>
      </c>
      <c r="E252" t="s">
        <v>320</v>
      </c>
      <c r="F252" t="s">
        <v>787</v>
      </c>
      <c r="G252" t="s">
        <v>635</v>
      </c>
      <c r="H252" t="str">
        <f>HYPERLINK("https://new.land.naver.com/houses?ms=37.5428535,127.0931897,15&amp;a=VL:DDDGG:JWJT:SGJT:HOJT&amp;e=RETAIL&amp;articleNo=2133724130", "서울시 광진구 구의동 59-29")</f>
        <v>서울시 광진구 구의동 59-29</v>
      </c>
    </row>
    <row r="253" spans="1:8" x14ac:dyDescent="0.3">
      <c r="A253" s="1">
        <v>0</v>
      </c>
      <c r="B253" t="s">
        <v>788</v>
      </c>
      <c r="C253" t="s">
        <v>206</v>
      </c>
      <c r="D253" t="s">
        <v>21</v>
      </c>
      <c r="E253" t="s">
        <v>71</v>
      </c>
      <c r="F253" t="s">
        <v>789</v>
      </c>
      <c r="G253" t="s">
        <v>790</v>
      </c>
      <c r="H253" t="str">
        <f>HYPERLINK("https://new.land.naver.com/houses?ms=37.5428535,127.0931897,15&amp;a=VL:DDDGG:JWJT:SGJT:HOJT&amp;e=RETAIL&amp;articleNo=2133660603", "서울시 광진구 구의동 254-92")</f>
        <v>서울시 광진구 구의동 254-92</v>
      </c>
    </row>
    <row r="254" spans="1:8" x14ac:dyDescent="0.3">
      <c r="A254" s="1">
        <v>0</v>
      </c>
      <c r="B254" t="s">
        <v>791</v>
      </c>
      <c r="C254" t="s">
        <v>14</v>
      </c>
      <c r="D254" t="s">
        <v>21</v>
      </c>
      <c r="E254" t="s">
        <v>172</v>
      </c>
      <c r="F254" t="s">
        <v>792</v>
      </c>
      <c r="G254" t="s">
        <v>442</v>
      </c>
      <c r="H254" t="str">
        <f>HYPERLINK("https://new.land.naver.com/houses?ms=37.5428535,127.0931897,15&amp;a=VL:DDDGG:JWJT:SGJT:HOJT&amp;e=RETAIL&amp;articleNo=2132425941", "서울시 광진구 구의동 226-11")</f>
        <v>서울시 광진구 구의동 226-11</v>
      </c>
    </row>
    <row r="255" spans="1:8" x14ac:dyDescent="0.3">
      <c r="A255" s="1">
        <v>0</v>
      </c>
      <c r="B255" t="s">
        <v>793</v>
      </c>
      <c r="C255" t="s">
        <v>40</v>
      </c>
      <c r="D255" t="s">
        <v>15</v>
      </c>
      <c r="E255" t="s">
        <v>794</v>
      </c>
      <c r="F255" t="s">
        <v>795</v>
      </c>
      <c r="G255" t="s">
        <v>658</v>
      </c>
      <c r="H255" t="str">
        <f>HYPERLINK("https://new.land.naver.com/houses?ms=37.5428535,127.0931897,15&amp;a=VL:DDDGG:JWJT:SGJT:HOJT&amp;e=RETAIL&amp;articleNo=2134112632", "서울시 광진구 구의동 55-10")</f>
        <v>서울시 광진구 구의동 55-10</v>
      </c>
    </row>
    <row r="256" spans="1:8" x14ac:dyDescent="0.3">
      <c r="A256" s="1">
        <v>0</v>
      </c>
      <c r="B256" t="s">
        <v>796</v>
      </c>
      <c r="C256" t="s">
        <v>206</v>
      </c>
      <c r="D256" t="s">
        <v>21</v>
      </c>
      <c r="E256" t="s">
        <v>662</v>
      </c>
      <c r="F256" t="s">
        <v>797</v>
      </c>
      <c r="G256" t="s">
        <v>57</v>
      </c>
      <c r="H256" t="str">
        <f>HYPERLINK("https://new.land.naver.com/houses?ms=37.5428535,127.0931897,15&amp;a=VL:DDDGG:JWJT:SGJT:HOJT&amp;e=RETAIL&amp;articleNo=2133627293", "서울시 광진구 구의동 245-2")</f>
        <v>서울시 광진구 구의동 245-2</v>
      </c>
    </row>
    <row r="257" spans="1:8" x14ac:dyDescent="0.3">
      <c r="A257" s="1">
        <v>0</v>
      </c>
      <c r="B257" t="s">
        <v>798</v>
      </c>
      <c r="C257" t="s">
        <v>206</v>
      </c>
      <c r="D257" t="s">
        <v>21</v>
      </c>
      <c r="E257" t="s">
        <v>799</v>
      </c>
      <c r="F257" t="s">
        <v>800</v>
      </c>
      <c r="G257" t="s">
        <v>159</v>
      </c>
      <c r="H257" t="str">
        <f>HYPERLINK("https://new.land.naver.com/houses?ms=37.5428535,127.0931897,15&amp;a=VL:DDDGG:JWJT:SGJT:HOJT&amp;e=RETAIL&amp;articleNo=2133586316", "서울시 광진구 구의동 206-6")</f>
        <v>서울시 광진구 구의동 206-6</v>
      </c>
    </row>
    <row r="258" spans="1:8" x14ac:dyDescent="0.3">
      <c r="A258" s="1">
        <v>0</v>
      </c>
      <c r="B258" t="s">
        <v>801</v>
      </c>
      <c r="C258" t="s">
        <v>206</v>
      </c>
      <c r="D258" t="s">
        <v>15</v>
      </c>
      <c r="E258" t="s">
        <v>41</v>
      </c>
      <c r="F258" t="s">
        <v>802</v>
      </c>
      <c r="G258" t="s">
        <v>29</v>
      </c>
      <c r="H258" t="str">
        <f>HYPERLINK("https://new.land.naver.com/houses?ms=37.5428535,127.0931897,15&amp;a=VL:DDDGG:JWJT:SGJT:HOJT&amp;e=RETAIL&amp;articleNo=2133689857", "서울시 광진구 구의동 29-20")</f>
        <v>서울시 광진구 구의동 29-20</v>
      </c>
    </row>
    <row r="259" spans="1:8" x14ac:dyDescent="0.3">
      <c r="A259" s="1">
        <v>0</v>
      </c>
      <c r="B259" t="s">
        <v>803</v>
      </c>
      <c r="C259" t="s">
        <v>206</v>
      </c>
      <c r="D259" t="s">
        <v>65</v>
      </c>
      <c r="E259" t="s">
        <v>538</v>
      </c>
      <c r="F259" t="s">
        <v>804</v>
      </c>
      <c r="G259" t="s">
        <v>148</v>
      </c>
      <c r="H259" t="str">
        <f>HYPERLINK("https://new.land.naver.com/houses?ms=37.5428535,127.0931897,15&amp;a=VL:DDDGG:JWJT:SGJT:HOJT&amp;e=RETAIL&amp;articleNo=2133575960", "서울시 광진구 구의동 249-32")</f>
        <v>서울시 광진구 구의동 249-32</v>
      </c>
    </row>
    <row r="260" spans="1:8" x14ac:dyDescent="0.3">
      <c r="A260" s="1">
        <v>0</v>
      </c>
      <c r="B260" t="s">
        <v>805</v>
      </c>
      <c r="C260" t="s">
        <v>113</v>
      </c>
      <c r="D260" t="s">
        <v>15</v>
      </c>
      <c r="E260" t="s">
        <v>290</v>
      </c>
      <c r="F260" t="s">
        <v>806</v>
      </c>
      <c r="G260" t="s">
        <v>280</v>
      </c>
      <c r="H260" t="str">
        <f>HYPERLINK("https://new.land.naver.com/houses?ms=37.5428535,127.0931897,15&amp;a=VL:DDDGG:JWJT:SGJT:HOJT&amp;e=RETAIL&amp;articleNo=2133399078", "서울시 광진구 구의동 637-5")</f>
        <v>서울시 광진구 구의동 637-5</v>
      </c>
    </row>
    <row r="261" spans="1:8" x14ac:dyDescent="0.3">
      <c r="A261" s="1">
        <v>0</v>
      </c>
      <c r="B261" t="s">
        <v>807</v>
      </c>
      <c r="C261" t="s">
        <v>113</v>
      </c>
      <c r="D261" t="s">
        <v>65</v>
      </c>
      <c r="E261" t="s">
        <v>808</v>
      </c>
      <c r="F261" t="s">
        <v>809</v>
      </c>
      <c r="G261" t="s">
        <v>227</v>
      </c>
      <c r="H261" t="str">
        <f>HYPERLINK("https://new.land.naver.com/houses?ms=37.5428535,127.0931897,15&amp;a=VL:DDDGG:JWJT:SGJT:HOJT&amp;e=RETAIL&amp;articleNo=2133567713", "서울시 광진구 구의동 645-4")</f>
        <v>서울시 광진구 구의동 645-4</v>
      </c>
    </row>
    <row r="262" spans="1:8" x14ac:dyDescent="0.3">
      <c r="A262" s="1">
        <v>0</v>
      </c>
      <c r="B262" t="s">
        <v>810</v>
      </c>
      <c r="C262" t="s">
        <v>113</v>
      </c>
      <c r="D262" t="s">
        <v>65</v>
      </c>
      <c r="E262" t="s">
        <v>610</v>
      </c>
      <c r="F262" t="s">
        <v>811</v>
      </c>
      <c r="G262" t="s">
        <v>148</v>
      </c>
      <c r="H262" t="str">
        <f>HYPERLINK("https://new.land.naver.com/houses?ms=37.5428535,127.0931897,15&amp;a=VL:DDDGG:JWJT:SGJT:HOJT&amp;e=RETAIL&amp;articleNo=2133559790", "서울시 광진구 구의동 248-91")</f>
        <v>서울시 광진구 구의동 248-91</v>
      </c>
    </row>
    <row r="263" spans="1:8" x14ac:dyDescent="0.3">
      <c r="A263" s="1">
        <v>0</v>
      </c>
      <c r="B263" t="s">
        <v>812</v>
      </c>
      <c r="C263" t="s">
        <v>113</v>
      </c>
      <c r="D263" t="s">
        <v>65</v>
      </c>
      <c r="E263" t="s">
        <v>146</v>
      </c>
      <c r="F263" t="s">
        <v>813</v>
      </c>
      <c r="G263" t="s">
        <v>814</v>
      </c>
      <c r="H263" t="str">
        <f>HYPERLINK("https://new.land.naver.com/houses?ms=37.5428535,127.0931897,15&amp;a=VL:DDDGG:JWJT:SGJT:HOJT&amp;e=RETAIL&amp;articleNo=2133555876", "서울시 광진구 구의동 65-46")</f>
        <v>서울시 광진구 구의동 65-46</v>
      </c>
    </row>
    <row r="264" spans="1:8" x14ac:dyDescent="0.3">
      <c r="A264" s="1">
        <v>0</v>
      </c>
      <c r="B264" t="s">
        <v>815</v>
      </c>
      <c r="C264" t="s">
        <v>184</v>
      </c>
      <c r="D264" t="s">
        <v>21</v>
      </c>
      <c r="E264" t="s">
        <v>816</v>
      </c>
      <c r="F264" t="s">
        <v>817</v>
      </c>
      <c r="G264" t="s">
        <v>818</v>
      </c>
      <c r="H264" t="str">
        <f>HYPERLINK("https://new.land.naver.com/houses?ms=37.5428535,127.0931897,15&amp;a=VL:DDDGG:JWJT:SGJT:HOJT&amp;e=RETAIL&amp;articleNo=2133006133", "서울시 광진구 구의동 253-32")</f>
        <v>서울시 광진구 구의동 253-32</v>
      </c>
    </row>
    <row r="265" spans="1:8" x14ac:dyDescent="0.3">
      <c r="A265" s="1">
        <v>0</v>
      </c>
      <c r="B265" t="s">
        <v>819</v>
      </c>
      <c r="C265" t="s">
        <v>113</v>
      </c>
      <c r="D265" t="s">
        <v>21</v>
      </c>
      <c r="E265" t="s">
        <v>240</v>
      </c>
      <c r="F265" t="s">
        <v>820</v>
      </c>
      <c r="G265" t="s">
        <v>821</v>
      </c>
      <c r="H265" t="str">
        <f>HYPERLINK("https://new.land.naver.com/houses?ms=37.5428535,127.0931897,15&amp;a=VL:DDDGG:JWJT:SGJT:HOJT&amp;e=RETAIL&amp;articleNo=2133523442", "서울시 광진구 구의동 245-5")</f>
        <v>서울시 광진구 구의동 245-5</v>
      </c>
    </row>
    <row r="266" spans="1:8" x14ac:dyDescent="0.3">
      <c r="A266" s="1">
        <v>0</v>
      </c>
      <c r="B266" t="s">
        <v>822</v>
      </c>
      <c r="C266" t="s">
        <v>113</v>
      </c>
      <c r="D266" t="s">
        <v>65</v>
      </c>
      <c r="E266" t="s">
        <v>211</v>
      </c>
      <c r="F266" t="s">
        <v>823</v>
      </c>
      <c r="G266" t="s">
        <v>148</v>
      </c>
      <c r="H266" t="str">
        <f>HYPERLINK("https://new.land.naver.com/houses?ms=37.5428535,127.0931897,15&amp;a=VL:DDDGG:JWJT:SGJT:HOJT&amp;e=RETAIL&amp;articleNo=2133522275", "서울시 광진구 구의동 231-66")</f>
        <v>서울시 광진구 구의동 231-66</v>
      </c>
    </row>
    <row r="267" spans="1:8" x14ac:dyDescent="0.3">
      <c r="A267" s="1">
        <v>0</v>
      </c>
      <c r="B267" t="s">
        <v>824</v>
      </c>
      <c r="C267" t="s">
        <v>113</v>
      </c>
      <c r="D267" t="s">
        <v>65</v>
      </c>
      <c r="E267" t="s">
        <v>825</v>
      </c>
      <c r="F267" t="s">
        <v>826</v>
      </c>
      <c r="G267" t="s">
        <v>277</v>
      </c>
      <c r="H267" t="str">
        <f>HYPERLINK("https://new.land.naver.com/houses?ms=37.5428535,127.0931897,15&amp;a=VL:DDDGG:JWJT:SGJT:HOJT&amp;e=RETAIL&amp;articleNo=2133485600", "서울시 광진구 구의동 591-16")</f>
        <v>서울시 광진구 구의동 591-16</v>
      </c>
    </row>
    <row r="268" spans="1:8" x14ac:dyDescent="0.3">
      <c r="A268" s="1">
        <v>0</v>
      </c>
      <c r="B268" t="s">
        <v>827</v>
      </c>
      <c r="C268" t="s">
        <v>496</v>
      </c>
      <c r="D268" t="s">
        <v>65</v>
      </c>
      <c r="E268" t="s">
        <v>828</v>
      </c>
      <c r="F268" t="s">
        <v>829</v>
      </c>
      <c r="G268" t="s">
        <v>248</v>
      </c>
      <c r="H268" t="str">
        <f>HYPERLINK("https://new.land.naver.com/houses?ms=37.5428535,127.0931897,15&amp;a=VL:DDDGG:JWJT:SGJT:HOJT&amp;e=RETAIL&amp;articleNo=2133301877", "서울시 광진구 구의동 210-21")</f>
        <v>서울시 광진구 구의동 210-21</v>
      </c>
    </row>
    <row r="269" spans="1:8" x14ac:dyDescent="0.3">
      <c r="A269" s="1">
        <v>0</v>
      </c>
      <c r="B269" t="s">
        <v>830</v>
      </c>
      <c r="C269" t="s">
        <v>54</v>
      </c>
      <c r="D269" t="s">
        <v>21</v>
      </c>
      <c r="E269" t="s">
        <v>16</v>
      </c>
      <c r="F269" t="s">
        <v>831</v>
      </c>
      <c r="G269" t="s">
        <v>832</v>
      </c>
      <c r="H269" t="str">
        <f>HYPERLINK("https://new.land.naver.com/houses?ms=37.5428535,127.0931897,15&amp;a=VL:DDDGG:JWJT:SGJT:HOJT&amp;e=RETAIL&amp;articleNo=2133383056", "서울시 광진구 구의동 21-24")</f>
        <v>서울시 광진구 구의동 21-24</v>
      </c>
    </row>
    <row r="270" spans="1:8" x14ac:dyDescent="0.3">
      <c r="A270" s="1">
        <v>0</v>
      </c>
      <c r="B270" t="s">
        <v>833</v>
      </c>
      <c r="C270" t="s">
        <v>54</v>
      </c>
      <c r="D270" t="s">
        <v>21</v>
      </c>
      <c r="E270" t="s">
        <v>326</v>
      </c>
      <c r="F270" t="s">
        <v>834</v>
      </c>
      <c r="G270" t="s">
        <v>280</v>
      </c>
      <c r="H270" t="str">
        <f>HYPERLINK("https://new.land.naver.com/houses?ms=37.5428535,127.0931897,15&amp;a=VL:DDDGG:JWJT:SGJT:HOJT&amp;e=RETAIL&amp;articleNo=2133368202", "서울시 광진구 구의동 27-20")</f>
        <v>서울시 광진구 구의동 27-20</v>
      </c>
    </row>
    <row r="271" spans="1:8" x14ac:dyDescent="0.3">
      <c r="A271" s="1">
        <v>0</v>
      </c>
      <c r="B271" t="s">
        <v>835</v>
      </c>
      <c r="C271" t="s">
        <v>54</v>
      </c>
      <c r="D271" t="s">
        <v>21</v>
      </c>
      <c r="E271" t="s">
        <v>836</v>
      </c>
      <c r="F271" t="s">
        <v>837</v>
      </c>
      <c r="G271" t="s">
        <v>38</v>
      </c>
      <c r="H271" t="str">
        <f>HYPERLINK("https://new.land.naver.com/houses?ms=37.5428535,127.0931897,15&amp;a=VL:DDDGG:JWJT:SGJT:HOJT&amp;e=RETAIL&amp;articleNo=2133422095", "서울시 광진구 구의동 22-12")</f>
        <v>서울시 광진구 구의동 22-12</v>
      </c>
    </row>
    <row r="272" spans="1:8" x14ac:dyDescent="0.3">
      <c r="A272" s="1">
        <v>0</v>
      </c>
      <c r="B272" t="s">
        <v>838</v>
      </c>
      <c r="C272" t="s">
        <v>54</v>
      </c>
      <c r="D272" t="s">
        <v>21</v>
      </c>
      <c r="E272" t="s">
        <v>50</v>
      </c>
      <c r="F272" t="s">
        <v>839</v>
      </c>
      <c r="G272" t="s">
        <v>38</v>
      </c>
      <c r="H272" t="str">
        <f>HYPERLINK("https://new.land.naver.com/houses?ms=37.5428535,127.0931897,15&amp;a=VL:DDDGG:JWJT:SGJT:HOJT&amp;e=RETAIL&amp;articleNo=2133421636", "서울시 광진구 구의동 45-1")</f>
        <v>서울시 광진구 구의동 45-1</v>
      </c>
    </row>
    <row r="273" spans="1:8" x14ac:dyDescent="0.3">
      <c r="A273" s="1">
        <v>0</v>
      </c>
      <c r="B273" t="s">
        <v>840</v>
      </c>
      <c r="C273" t="s">
        <v>54</v>
      </c>
      <c r="D273" t="s">
        <v>65</v>
      </c>
      <c r="E273" t="s">
        <v>340</v>
      </c>
      <c r="F273" t="s">
        <v>841</v>
      </c>
      <c r="G273" t="s">
        <v>288</v>
      </c>
      <c r="H273" t="str">
        <f>HYPERLINK("https://new.land.naver.com/houses?ms=37.5428535,127.0931897,15&amp;a=VL:DDDGG:JWJT:SGJT:HOJT&amp;e=RETAIL&amp;articleNo=2133414221", "서울시 광진구 구의동 241-2")</f>
        <v>서울시 광진구 구의동 241-2</v>
      </c>
    </row>
    <row r="274" spans="1:8" x14ac:dyDescent="0.3">
      <c r="A274" s="1">
        <v>0</v>
      </c>
      <c r="B274" t="s">
        <v>842</v>
      </c>
      <c r="C274" t="s">
        <v>14</v>
      </c>
      <c r="D274" t="s">
        <v>65</v>
      </c>
      <c r="E274" t="s">
        <v>843</v>
      </c>
      <c r="F274" t="s">
        <v>844</v>
      </c>
      <c r="G274" t="s">
        <v>238</v>
      </c>
      <c r="H274" t="str">
        <f>HYPERLINK("https://new.land.naver.com/houses?ms=37.5428535,127.0931897,15&amp;a=VL:DDDGG:JWJT:SGJT:HOJT&amp;e=RETAIL&amp;articleNo=2132350539", "서울시 광진구 구의동 257-134")</f>
        <v>서울시 광진구 구의동 257-134</v>
      </c>
    </row>
    <row r="275" spans="1:8" x14ac:dyDescent="0.3">
      <c r="A275" s="1">
        <v>0</v>
      </c>
      <c r="B275" t="s">
        <v>845</v>
      </c>
      <c r="C275" t="s">
        <v>184</v>
      </c>
      <c r="D275" t="s">
        <v>65</v>
      </c>
      <c r="E275" t="s">
        <v>538</v>
      </c>
      <c r="F275" t="s">
        <v>846</v>
      </c>
      <c r="G275" t="s">
        <v>847</v>
      </c>
      <c r="H275" t="str">
        <f>HYPERLINK("https://new.land.naver.com/houses?ms=37.5428535,127.0931897,15&amp;a=VL:DDDGG:JWJT:SGJT:HOJT&amp;e=RETAIL&amp;articleNo=2132963692", "서울시 광진구 구의동 231-50")</f>
        <v>서울시 광진구 구의동 231-50</v>
      </c>
    </row>
    <row r="276" spans="1:8" x14ac:dyDescent="0.3">
      <c r="A276" s="1">
        <v>0</v>
      </c>
      <c r="B276" t="s">
        <v>848</v>
      </c>
      <c r="C276" t="s">
        <v>54</v>
      </c>
      <c r="D276" t="s">
        <v>21</v>
      </c>
      <c r="E276" t="s">
        <v>127</v>
      </c>
      <c r="F276" t="s">
        <v>849</v>
      </c>
      <c r="G276" t="s">
        <v>850</v>
      </c>
      <c r="H276" t="str">
        <f>HYPERLINK("https://new.land.naver.com/houses?ms=37.5428535,127.0931897,15&amp;a=VL:DDDGG:JWJT:SGJT:HOJT&amp;e=RETAIL&amp;articleNo=2133339719", "서울시 광진구 구의동 68-12")</f>
        <v>서울시 광진구 구의동 68-12</v>
      </c>
    </row>
    <row r="277" spans="1:8" x14ac:dyDescent="0.3">
      <c r="A277" s="1">
        <v>0</v>
      </c>
      <c r="B277" t="s">
        <v>851</v>
      </c>
      <c r="C277" t="s">
        <v>496</v>
      </c>
      <c r="D277" t="s">
        <v>15</v>
      </c>
      <c r="E277" t="s">
        <v>71</v>
      </c>
      <c r="F277" t="s">
        <v>852</v>
      </c>
      <c r="G277" t="s">
        <v>280</v>
      </c>
      <c r="H277" t="str">
        <f>HYPERLINK("https://new.land.naver.com/houses?ms=37.5428535,127.0931897,15&amp;a=VL:DDDGG:JWJT:SGJT:HOJT&amp;e=RETAIL&amp;articleNo=2133272115", "서울시 광진구 구의동 73-16")</f>
        <v>서울시 광진구 구의동 73-16</v>
      </c>
    </row>
    <row r="278" spans="1:8" x14ac:dyDescent="0.3">
      <c r="A278" s="1">
        <v>0</v>
      </c>
      <c r="B278" t="s">
        <v>853</v>
      </c>
      <c r="C278" t="s">
        <v>20</v>
      </c>
      <c r="D278" t="s">
        <v>15</v>
      </c>
      <c r="E278" t="s">
        <v>428</v>
      </c>
      <c r="F278" t="s">
        <v>854</v>
      </c>
      <c r="G278" t="s">
        <v>473</v>
      </c>
      <c r="H278" t="str">
        <f>HYPERLINK("https://new.land.naver.com/houses?ms=37.5428535,127.0931897,15&amp;a=VL:DDDGG:JWJT:SGJT:HOJT&amp;e=RETAIL&amp;articleNo=2132306125", "서울시 광진구 구의동 241-10")</f>
        <v>서울시 광진구 구의동 241-10</v>
      </c>
    </row>
    <row r="279" spans="1:8" x14ac:dyDescent="0.3">
      <c r="A279" s="1">
        <v>0</v>
      </c>
      <c r="B279" t="s">
        <v>855</v>
      </c>
      <c r="C279" t="s">
        <v>54</v>
      </c>
      <c r="D279" t="s">
        <v>65</v>
      </c>
      <c r="E279" t="s">
        <v>485</v>
      </c>
      <c r="F279" t="s">
        <v>856</v>
      </c>
      <c r="G279" t="s">
        <v>318</v>
      </c>
      <c r="H279" t="str">
        <f>HYPERLINK("https://new.land.naver.com/houses?ms=37.5428535,127.0931897,15&amp;a=VL:DDDGG:JWJT:SGJT:HOJT&amp;e=RETAIL&amp;articleNo=2133329898", "서울시 광진구 구의동 254-69")</f>
        <v>서울시 광진구 구의동 254-69</v>
      </c>
    </row>
    <row r="280" spans="1:8" x14ac:dyDescent="0.3">
      <c r="A280" s="1">
        <v>0</v>
      </c>
      <c r="B280" t="s">
        <v>857</v>
      </c>
      <c r="C280" t="s">
        <v>54</v>
      </c>
      <c r="D280" t="s">
        <v>15</v>
      </c>
      <c r="E280" t="s">
        <v>181</v>
      </c>
      <c r="F280" t="s">
        <v>858</v>
      </c>
      <c r="G280" t="s">
        <v>248</v>
      </c>
      <c r="H280" t="str">
        <f>HYPERLINK("https://new.land.naver.com/houses?ms=37.5428535,127.0931897,15&amp;a=VL:DDDGG:JWJT:SGJT:HOJT&amp;e=RETAIL&amp;articleNo=2133336277", "서울시 광진구 구의동 225-69")</f>
        <v>서울시 광진구 구의동 225-69</v>
      </c>
    </row>
    <row r="281" spans="1:8" x14ac:dyDescent="0.3">
      <c r="A281" s="1">
        <v>0</v>
      </c>
      <c r="B281" t="s">
        <v>859</v>
      </c>
      <c r="C281" t="s">
        <v>54</v>
      </c>
      <c r="D281" t="s">
        <v>15</v>
      </c>
      <c r="E281" t="s">
        <v>860</v>
      </c>
      <c r="F281" t="s">
        <v>861</v>
      </c>
      <c r="G281" t="s">
        <v>248</v>
      </c>
      <c r="H281" t="str">
        <f>HYPERLINK("https://new.land.naver.com/houses?ms=37.5428535,127.0931897,15&amp;a=VL:DDDGG:JWJT:SGJT:HOJT&amp;e=RETAIL&amp;articleNo=2133335977", "서울시 광진구 구의동 206-53")</f>
        <v>서울시 광진구 구의동 206-53</v>
      </c>
    </row>
    <row r="282" spans="1:8" x14ac:dyDescent="0.3">
      <c r="A282" s="1">
        <v>0</v>
      </c>
      <c r="B282" t="s">
        <v>862</v>
      </c>
      <c r="C282" t="s">
        <v>496</v>
      </c>
      <c r="D282" t="s">
        <v>21</v>
      </c>
      <c r="E282" t="s">
        <v>564</v>
      </c>
      <c r="F282" t="s">
        <v>863</v>
      </c>
      <c r="G282" t="s">
        <v>864</v>
      </c>
      <c r="H282" t="str">
        <f>HYPERLINK("https://new.land.naver.com/houses?ms=37.5428535,127.0931897,15&amp;a=VL:DDDGG:JWJT:SGJT:HOJT&amp;e=RETAIL&amp;articleNo=2133238666", "서울시 광진구 구의동 210-31")</f>
        <v>서울시 광진구 구의동 210-31</v>
      </c>
    </row>
    <row r="283" spans="1:8" x14ac:dyDescent="0.3">
      <c r="A283" s="1">
        <v>0</v>
      </c>
      <c r="B283" t="s">
        <v>865</v>
      </c>
      <c r="C283" t="s">
        <v>496</v>
      </c>
      <c r="D283" t="s">
        <v>21</v>
      </c>
      <c r="E283" t="s">
        <v>866</v>
      </c>
      <c r="F283" t="s">
        <v>867</v>
      </c>
      <c r="G283" t="s">
        <v>83</v>
      </c>
      <c r="H283" t="str">
        <f>HYPERLINK("https://new.land.naver.com/houses?ms=37.5428535,127.0931897,15&amp;a=VL:DDDGG:JWJT:SGJT:HOJT&amp;e=RETAIL&amp;articleNo=2133201181", "서울시 광진구 구의동 211-18")</f>
        <v>서울시 광진구 구의동 211-18</v>
      </c>
    </row>
    <row r="284" spans="1:8" x14ac:dyDescent="0.3">
      <c r="A284" s="1">
        <v>0</v>
      </c>
      <c r="B284" t="s">
        <v>868</v>
      </c>
      <c r="C284" t="s">
        <v>496</v>
      </c>
      <c r="D284" t="s">
        <v>65</v>
      </c>
      <c r="E284" t="s">
        <v>869</v>
      </c>
      <c r="F284" t="s">
        <v>870</v>
      </c>
      <c r="G284" t="s">
        <v>166</v>
      </c>
      <c r="H284" t="str">
        <f>HYPERLINK("https://new.land.naver.com/houses?ms=37.5428535,127.0931897,15&amp;a=VL:DDDGG:JWJT:SGJT:HOJT&amp;e=RETAIL&amp;articleNo=2133320137", "서울시 광진구 구의동 237-26")</f>
        <v>서울시 광진구 구의동 237-26</v>
      </c>
    </row>
    <row r="285" spans="1:8" x14ac:dyDescent="0.3">
      <c r="A285" s="1">
        <v>0</v>
      </c>
      <c r="B285" t="s">
        <v>871</v>
      </c>
      <c r="C285" t="s">
        <v>496</v>
      </c>
      <c r="D285" t="s">
        <v>15</v>
      </c>
      <c r="E285" t="s">
        <v>564</v>
      </c>
      <c r="F285" t="s">
        <v>872</v>
      </c>
      <c r="G285" t="s">
        <v>873</v>
      </c>
      <c r="H285" t="str">
        <f>HYPERLINK("https://new.land.naver.com/houses?ms=37.5428535,127.0931897,15&amp;a=VL:DDDGG:JWJT:SGJT:HOJT&amp;e=RETAIL&amp;articleNo=2133320026", "서울시 광진구 구의동 211-25")</f>
        <v>서울시 광진구 구의동 211-25</v>
      </c>
    </row>
    <row r="286" spans="1:8" x14ac:dyDescent="0.3">
      <c r="A286" s="1">
        <v>0</v>
      </c>
      <c r="B286" t="s">
        <v>874</v>
      </c>
      <c r="C286" t="s">
        <v>496</v>
      </c>
      <c r="D286" t="s">
        <v>15</v>
      </c>
      <c r="E286" t="s">
        <v>290</v>
      </c>
      <c r="F286" t="s">
        <v>875</v>
      </c>
      <c r="G286" t="s">
        <v>873</v>
      </c>
      <c r="H286" t="str">
        <f>HYPERLINK("https://new.land.naver.com/houses?ms=37.5428535,127.0931897,15&amp;a=VL:DDDGG:JWJT:SGJT:HOJT&amp;e=RETAIL&amp;articleNo=2133319145", "서울시 광진구 구의동 211-6")</f>
        <v>서울시 광진구 구의동 211-6</v>
      </c>
    </row>
    <row r="287" spans="1:8" x14ac:dyDescent="0.3">
      <c r="A287" s="1">
        <v>0</v>
      </c>
      <c r="B287" t="s">
        <v>876</v>
      </c>
      <c r="C287" t="s">
        <v>271</v>
      </c>
      <c r="D287" t="s">
        <v>21</v>
      </c>
      <c r="E287" t="s">
        <v>877</v>
      </c>
      <c r="F287" t="s">
        <v>878</v>
      </c>
      <c r="G287" t="s">
        <v>29</v>
      </c>
      <c r="H287" t="str">
        <f>HYPERLINK("https://new.land.naver.com/houses?ms=37.5428535,127.0931897,15&amp;a=VL:DDDGG:JWJT:SGJT:HOJT&amp;e=RETAIL&amp;articleNo=2135102199", "서울시 광진구 구의동 79-5")</f>
        <v>서울시 광진구 구의동 79-5</v>
      </c>
    </row>
    <row r="288" spans="1:8" x14ac:dyDescent="0.3">
      <c r="A288" s="1">
        <v>0</v>
      </c>
      <c r="B288" t="s">
        <v>879</v>
      </c>
      <c r="C288" t="s">
        <v>496</v>
      </c>
      <c r="D288" t="s">
        <v>21</v>
      </c>
      <c r="E288" t="s">
        <v>880</v>
      </c>
      <c r="F288" t="s">
        <v>881</v>
      </c>
      <c r="G288" t="s">
        <v>118</v>
      </c>
      <c r="H288" t="str">
        <f>HYPERLINK("https://new.land.naver.com/houses?ms=37.5428535,127.0931897,15&amp;a=VL:DDDGG:JWJT:SGJT:HOJT&amp;e=RETAIL&amp;articleNo=2133303836", "서울시 광진구 구의동 57-45")</f>
        <v>서울시 광진구 구의동 57-45</v>
      </c>
    </row>
    <row r="289" spans="1:8" x14ac:dyDescent="0.3">
      <c r="A289" s="1">
        <v>0</v>
      </c>
      <c r="B289" t="s">
        <v>882</v>
      </c>
      <c r="C289" t="s">
        <v>20</v>
      </c>
      <c r="D289" t="s">
        <v>21</v>
      </c>
      <c r="E289" t="s">
        <v>50</v>
      </c>
      <c r="F289" t="s">
        <v>883</v>
      </c>
      <c r="G289" t="s">
        <v>884</v>
      </c>
      <c r="H289" t="str">
        <f>HYPERLINK("https://new.land.naver.com/houses?ms=37.5428535,127.0931897,15&amp;a=VL:DDDGG:JWJT:SGJT:HOJT&amp;e=RETAIL&amp;articleNo=2132391100", "서울시 광진구 구의동 596-11")</f>
        <v>서울시 광진구 구의동 596-11</v>
      </c>
    </row>
    <row r="290" spans="1:8" x14ac:dyDescent="0.3">
      <c r="A290" s="1">
        <v>0</v>
      </c>
      <c r="B290" t="s">
        <v>885</v>
      </c>
      <c r="C290" t="s">
        <v>496</v>
      </c>
      <c r="D290" t="s">
        <v>65</v>
      </c>
      <c r="E290" t="s">
        <v>384</v>
      </c>
      <c r="F290" t="s">
        <v>886</v>
      </c>
      <c r="G290" t="s">
        <v>288</v>
      </c>
      <c r="H290" t="str">
        <f>HYPERLINK("https://new.land.naver.com/houses?ms=37.5428535,127.0931897,15&amp;a=VL:DDDGG:JWJT:SGJT:HOJT&amp;e=RETAIL&amp;articleNo=2133292259", "서울시 광진구 구의동 220-55")</f>
        <v>서울시 광진구 구의동 220-55</v>
      </c>
    </row>
    <row r="291" spans="1:8" x14ac:dyDescent="0.3">
      <c r="A291" s="1">
        <v>0</v>
      </c>
      <c r="B291" t="s">
        <v>887</v>
      </c>
      <c r="C291" t="s">
        <v>294</v>
      </c>
      <c r="D291" t="s">
        <v>15</v>
      </c>
      <c r="E291" t="s">
        <v>428</v>
      </c>
      <c r="F291" t="s">
        <v>888</v>
      </c>
      <c r="G291" t="s">
        <v>137</v>
      </c>
      <c r="H291" t="str">
        <f>HYPERLINK("https://new.land.naver.com/houses?ms=37.5428535,127.0931897,15&amp;a=VL:DDDGG:JWJT:SGJT:HOJT&amp;e=RETAIL&amp;articleNo=2133168871", "서울시 광진구 구의동 59-20")</f>
        <v>서울시 광진구 구의동 59-20</v>
      </c>
    </row>
    <row r="292" spans="1:8" x14ac:dyDescent="0.3">
      <c r="A292" s="1">
        <v>0</v>
      </c>
      <c r="B292" t="s">
        <v>889</v>
      </c>
      <c r="C292" t="s">
        <v>14</v>
      </c>
      <c r="D292" t="s">
        <v>21</v>
      </c>
      <c r="E292" t="s">
        <v>890</v>
      </c>
      <c r="F292" t="s">
        <v>891</v>
      </c>
      <c r="G292" t="s">
        <v>892</v>
      </c>
      <c r="H292" t="str">
        <f>HYPERLINK("https://new.land.naver.com/houses?ms=37.5428535,127.0931897,15&amp;a=VL:DDDGG:JWJT:SGJT:HOJT&amp;e=RETAIL&amp;articleNo=2132417604", "서울시 광진구 구의동 250-27")</f>
        <v>서울시 광진구 구의동 250-27</v>
      </c>
    </row>
    <row r="293" spans="1:8" x14ac:dyDescent="0.3">
      <c r="A293" s="1">
        <v>0</v>
      </c>
      <c r="B293" t="s">
        <v>893</v>
      </c>
      <c r="C293" t="s">
        <v>496</v>
      </c>
      <c r="D293" t="s">
        <v>21</v>
      </c>
      <c r="E293" t="s">
        <v>378</v>
      </c>
      <c r="F293" t="s">
        <v>894</v>
      </c>
      <c r="G293" t="s">
        <v>895</v>
      </c>
      <c r="H293" t="str">
        <f>HYPERLINK("https://new.land.naver.com/houses?ms=37.5428535,127.0931897,15&amp;a=VL:DDDGG:JWJT:SGJT:HOJT&amp;e=RETAIL&amp;articleNo=2133313226", "서울시 광진구 구의동 634-2")</f>
        <v>서울시 광진구 구의동 634-2</v>
      </c>
    </row>
    <row r="294" spans="1:8" x14ac:dyDescent="0.3">
      <c r="A294" s="1">
        <v>0</v>
      </c>
      <c r="B294" t="s">
        <v>896</v>
      </c>
      <c r="C294" t="s">
        <v>294</v>
      </c>
      <c r="D294" t="s">
        <v>21</v>
      </c>
      <c r="E294" t="s">
        <v>866</v>
      </c>
      <c r="F294" t="s">
        <v>897</v>
      </c>
      <c r="G294" t="s">
        <v>83</v>
      </c>
      <c r="H294" t="str">
        <f>HYPERLINK("https://new.land.naver.com/houses?ms=37.5428535,127.0931897,15&amp;a=VL:DDDGG:JWJT:SGJT:HOJT&amp;e=RETAIL&amp;articleNo=2133032018", "서울시 광진구 구의동 210-10")</f>
        <v>서울시 광진구 구의동 210-10</v>
      </c>
    </row>
    <row r="295" spans="1:8" x14ac:dyDescent="0.3">
      <c r="A295" s="1">
        <v>0</v>
      </c>
      <c r="B295" t="s">
        <v>898</v>
      </c>
      <c r="C295" t="s">
        <v>294</v>
      </c>
      <c r="D295" t="s">
        <v>21</v>
      </c>
      <c r="E295" t="s">
        <v>71</v>
      </c>
      <c r="F295" t="s">
        <v>899</v>
      </c>
      <c r="G295" t="s">
        <v>530</v>
      </c>
      <c r="H295" t="str">
        <f>HYPERLINK("https://new.land.naver.com/houses?ms=37.5428535,127.0931897,15&amp;a=VL:DDDGG:JWJT:SGJT:HOJT&amp;e=RETAIL&amp;articleNo=2133148464", "서울시 광진구 구의동 558-11")</f>
        <v>서울시 광진구 구의동 558-11</v>
      </c>
    </row>
    <row r="296" spans="1:8" x14ac:dyDescent="0.3">
      <c r="A296" s="1">
        <v>0</v>
      </c>
      <c r="B296" t="s">
        <v>900</v>
      </c>
      <c r="C296" t="s">
        <v>294</v>
      </c>
      <c r="D296" t="s">
        <v>65</v>
      </c>
      <c r="E296" t="s">
        <v>901</v>
      </c>
      <c r="F296" t="s">
        <v>902</v>
      </c>
      <c r="G296" t="s">
        <v>903</v>
      </c>
      <c r="H296" t="str">
        <f>HYPERLINK("https://new.land.naver.com/houses?ms=37.5428535,127.0931897,15&amp;a=VL:DDDGG:JWJT:SGJT:HOJT&amp;e=RETAIL&amp;articleNo=2133147653", "서울시 광진구 구의동 225-8")</f>
        <v>서울시 광진구 구의동 225-8</v>
      </c>
    </row>
    <row r="297" spans="1:8" x14ac:dyDescent="0.3">
      <c r="A297" s="1">
        <v>0</v>
      </c>
      <c r="B297" t="s">
        <v>904</v>
      </c>
      <c r="C297" t="s">
        <v>294</v>
      </c>
      <c r="D297" t="s">
        <v>21</v>
      </c>
      <c r="E297" t="s">
        <v>905</v>
      </c>
      <c r="F297" t="s">
        <v>906</v>
      </c>
      <c r="G297" t="s">
        <v>907</v>
      </c>
      <c r="H297" t="str">
        <f>HYPERLINK("https://new.land.naver.com/houses?ms=37.5428535,127.0931897,15&amp;a=VL:DDDGG:JWJT:SGJT:HOJT&amp;e=RETAIL&amp;articleNo=2133126772", "서울시 광진구 구의동 633-18")</f>
        <v>서울시 광진구 구의동 633-18</v>
      </c>
    </row>
    <row r="298" spans="1:8" x14ac:dyDescent="0.3">
      <c r="A298" s="1">
        <v>0</v>
      </c>
      <c r="B298" t="s">
        <v>908</v>
      </c>
      <c r="C298" t="s">
        <v>294</v>
      </c>
      <c r="D298" t="s">
        <v>21</v>
      </c>
      <c r="E298" t="s">
        <v>909</v>
      </c>
      <c r="F298" t="s">
        <v>910</v>
      </c>
      <c r="G298" t="s">
        <v>526</v>
      </c>
      <c r="H298" t="str">
        <f>HYPERLINK("https://new.land.naver.com/houses?ms=37.5428535,127.0931897,15&amp;a=VL:DDDGG:JWJT:SGJT:HOJT&amp;e=RETAIL&amp;articleNo=2133071318", "서울시 광진구 구의동 647-1")</f>
        <v>서울시 광진구 구의동 647-1</v>
      </c>
    </row>
    <row r="299" spans="1:8" x14ac:dyDescent="0.3">
      <c r="A299" s="1">
        <v>0</v>
      </c>
      <c r="B299" t="s">
        <v>911</v>
      </c>
      <c r="C299" t="s">
        <v>294</v>
      </c>
      <c r="D299" t="s">
        <v>65</v>
      </c>
      <c r="E299" t="s">
        <v>912</v>
      </c>
      <c r="F299" t="s">
        <v>913</v>
      </c>
      <c r="G299" t="s">
        <v>318</v>
      </c>
      <c r="H299" t="str">
        <f>HYPERLINK("https://new.land.naver.com/houses?ms=37.5428535,127.0931897,15&amp;a=VL:DDDGG:JWJT:SGJT:HOJT&amp;e=RETAIL&amp;articleNo=2133070706", "서울시 광진구 구의동 254-13")</f>
        <v>서울시 광진구 구의동 254-13</v>
      </c>
    </row>
    <row r="300" spans="1:8" x14ac:dyDescent="0.3">
      <c r="A300" s="1">
        <v>0</v>
      </c>
      <c r="B300" t="s">
        <v>914</v>
      </c>
      <c r="C300" t="s">
        <v>294</v>
      </c>
      <c r="D300" t="s">
        <v>15</v>
      </c>
      <c r="E300" t="s">
        <v>772</v>
      </c>
      <c r="F300" t="s">
        <v>915</v>
      </c>
      <c r="G300" t="s">
        <v>318</v>
      </c>
      <c r="H300" t="str">
        <f>HYPERLINK("https://new.land.naver.com/houses?ms=37.5428535,127.0931897,15&amp;a=VL:DDDGG:JWJT:SGJT:HOJT&amp;e=RETAIL&amp;articleNo=2133070081", "서울시 광진구 구의동 239-68")</f>
        <v>서울시 광진구 구의동 239-68</v>
      </c>
    </row>
    <row r="301" spans="1:8" x14ac:dyDescent="0.3">
      <c r="A301" s="1">
        <v>0</v>
      </c>
      <c r="B301" t="s">
        <v>916</v>
      </c>
      <c r="C301" t="s">
        <v>294</v>
      </c>
      <c r="D301" t="s">
        <v>15</v>
      </c>
      <c r="E301" t="s">
        <v>290</v>
      </c>
      <c r="F301" t="s">
        <v>917</v>
      </c>
      <c r="G301" t="s">
        <v>318</v>
      </c>
      <c r="H301" t="str">
        <f>HYPERLINK("https://new.land.naver.com/houses?ms=37.5428535,127.0931897,15&amp;a=VL:DDDGG:JWJT:SGJT:HOJT&amp;e=RETAIL&amp;articleNo=2133069393", "서울시 광진구 구의동 240-19")</f>
        <v>서울시 광진구 구의동 240-19</v>
      </c>
    </row>
    <row r="302" spans="1:8" x14ac:dyDescent="0.3">
      <c r="A302" s="1">
        <v>0</v>
      </c>
      <c r="B302" t="s">
        <v>918</v>
      </c>
      <c r="C302" t="s">
        <v>184</v>
      </c>
      <c r="D302" t="s">
        <v>15</v>
      </c>
      <c r="E302" t="s">
        <v>919</v>
      </c>
      <c r="F302" t="s">
        <v>920</v>
      </c>
      <c r="G302" t="s">
        <v>288</v>
      </c>
      <c r="H302" t="str">
        <f>HYPERLINK("https://new.land.naver.com/houses?ms=37.5428535,127.0931897,15&amp;a=VL:DDDGG:JWJT:SGJT:HOJT&amp;e=RETAIL&amp;articleNo=2133020069", "서울시 광진구 구의동 231-18")</f>
        <v>서울시 광진구 구의동 231-18</v>
      </c>
    </row>
    <row r="303" spans="1:8" x14ac:dyDescent="0.3">
      <c r="A303" s="1">
        <v>0</v>
      </c>
      <c r="B303" t="s">
        <v>921</v>
      </c>
      <c r="C303" t="s">
        <v>14</v>
      </c>
      <c r="D303" t="s">
        <v>21</v>
      </c>
      <c r="E303" t="s">
        <v>679</v>
      </c>
      <c r="F303" t="s">
        <v>922</v>
      </c>
      <c r="G303" t="s">
        <v>288</v>
      </c>
      <c r="H303" t="str">
        <f>HYPERLINK("https://new.land.naver.com/houses?ms=37.5428535,127.0931897,15&amp;a=VL:DDDGG:JWJT:SGJT:HOJT&amp;e=RETAIL&amp;articleNo=2132464290", "서울시 광진구 구의동 35-14")</f>
        <v>서울시 광진구 구의동 35-14</v>
      </c>
    </row>
    <row r="304" spans="1:8" x14ac:dyDescent="0.3">
      <c r="A304" s="1">
        <v>0</v>
      </c>
      <c r="B304" t="s">
        <v>923</v>
      </c>
      <c r="C304" t="s">
        <v>184</v>
      </c>
      <c r="D304" t="s">
        <v>65</v>
      </c>
      <c r="E304" t="s">
        <v>924</v>
      </c>
      <c r="F304" t="s">
        <v>925</v>
      </c>
      <c r="G304" t="s">
        <v>814</v>
      </c>
      <c r="H304" t="str">
        <f>HYPERLINK("https://new.land.naver.com/houses?ms=37.5428535,127.0931897,15&amp;a=VL:DDDGG:JWJT:SGJT:HOJT&amp;e=RETAIL&amp;articleNo=2132989201", "서울시 광진구 구의동 72-41")</f>
        <v>서울시 광진구 구의동 72-41</v>
      </c>
    </row>
    <row r="305" spans="1:8" x14ac:dyDescent="0.3">
      <c r="A305" s="1">
        <v>0</v>
      </c>
      <c r="B305" t="s">
        <v>926</v>
      </c>
      <c r="C305" t="s">
        <v>70</v>
      </c>
      <c r="D305" t="s">
        <v>21</v>
      </c>
      <c r="E305" t="s">
        <v>927</v>
      </c>
      <c r="F305" t="s">
        <v>928</v>
      </c>
      <c r="G305" t="s">
        <v>635</v>
      </c>
      <c r="H305" t="str">
        <f>HYPERLINK("https://new.land.naver.com/houses?ms=37.5428535,127.0931897,15&amp;a=VL:DDDGG:JWJT:SGJT:HOJT&amp;e=RETAIL&amp;articleNo=2132700398", "서울시 광진구 구의동 28-41")</f>
        <v>서울시 광진구 구의동 28-41</v>
      </c>
    </row>
    <row r="306" spans="1:8" x14ac:dyDescent="0.3">
      <c r="A306" s="1">
        <v>0</v>
      </c>
      <c r="B306" t="s">
        <v>929</v>
      </c>
      <c r="C306" t="s">
        <v>14</v>
      </c>
      <c r="D306" t="s">
        <v>21</v>
      </c>
      <c r="E306" t="s">
        <v>27</v>
      </c>
      <c r="F306" t="s">
        <v>930</v>
      </c>
      <c r="G306" t="s">
        <v>288</v>
      </c>
      <c r="H306" t="str">
        <f>HYPERLINK("https://new.land.naver.com/houses?ms=37.5428535,127.0931897,15&amp;a=VL:DDDGG:JWJT:SGJT:HOJT&amp;e=RETAIL&amp;articleNo=2132463510", "서울시 광진구 구의동 223-3")</f>
        <v>서울시 광진구 구의동 223-3</v>
      </c>
    </row>
    <row r="307" spans="1:8" x14ac:dyDescent="0.3">
      <c r="A307" s="1">
        <v>0</v>
      </c>
      <c r="B307" t="s">
        <v>931</v>
      </c>
      <c r="C307" t="s">
        <v>184</v>
      </c>
      <c r="D307" t="s">
        <v>21</v>
      </c>
      <c r="E307" t="s">
        <v>932</v>
      </c>
      <c r="F307" t="s">
        <v>933</v>
      </c>
      <c r="G307" t="s">
        <v>288</v>
      </c>
      <c r="H307" t="str">
        <f>HYPERLINK("https://new.land.naver.com/houses?ms=37.5428535,127.0931897,15&amp;a=VL:DDDGG:JWJT:SGJT:HOJT&amp;e=RETAIL&amp;articleNo=2132950514", "서울시 광진구 구의동 241-34")</f>
        <v>서울시 광진구 구의동 241-34</v>
      </c>
    </row>
    <row r="308" spans="1:8" x14ac:dyDescent="0.3">
      <c r="A308" s="1">
        <v>0</v>
      </c>
      <c r="B308" t="s">
        <v>934</v>
      </c>
      <c r="C308" t="s">
        <v>184</v>
      </c>
      <c r="D308" t="s">
        <v>15</v>
      </c>
      <c r="E308" t="s">
        <v>240</v>
      </c>
      <c r="F308" t="s">
        <v>935</v>
      </c>
      <c r="G308" t="s">
        <v>248</v>
      </c>
      <c r="H308" t="str">
        <f>HYPERLINK("https://new.land.naver.com/houses?ms=37.5428535,127.0931897,15&amp;a=VL:DDDGG:JWJT:SGJT:HOJT&amp;e=RETAIL&amp;articleNo=2132938713", "서울시 광진구 구의동 227-29")</f>
        <v>서울시 광진구 구의동 227-29</v>
      </c>
    </row>
    <row r="309" spans="1:8" x14ac:dyDescent="0.3">
      <c r="A309" s="1">
        <v>0</v>
      </c>
      <c r="B309" t="s">
        <v>936</v>
      </c>
      <c r="C309" t="s">
        <v>70</v>
      </c>
      <c r="D309" t="s">
        <v>21</v>
      </c>
      <c r="E309" t="s">
        <v>85</v>
      </c>
      <c r="F309" t="s">
        <v>937</v>
      </c>
      <c r="G309" t="s">
        <v>238</v>
      </c>
      <c r="H309" t="str">
        <f>HYPERLINK("https://new.land.naver.com/houses?ms=37.5428535,127.0931897,15&amp;a=VL:DDDGG:JWJT:SGJT:HOJT&amp;e=RETAIL&amp;articleNo=2132804063", "서울시 광진구 구의동 67-1")</f>
        <v>서울시 광진구 구의동 67-1</v>
      </c>
    </row>
    <row r="310" spans="1:8" x14ac:dyDescent="0.3">
      <c r="A310" s="1">
        <v>0</v>
      </c>
      <c r="B310" t="s">
        <v>938</v>
      </c>
      <c r="C310" t="s">
        <v>297</v>
      </c>
      <c r="D310" t="s">
        <v>21</v>
      </c>
      <c r="E310" t="s">
        <v>633</v>
      </c>
      <c r="F310" t="s">
        <v>939</v>
      </c>
      <c r="G310" t="s">
        <v>940</v>
      </c>
      <c r="H310" t="str">
        <f>HYPERLINK("https://new.land.naver.com/houses?ms=37.5428535,127.0931897,15&amp;a=VL:DDDGG:JWJT:SGJT:HOJT&amp;e=RETAIL&amp;articleNo=2132810817", "서울시 광진구 구의동 252-55")</f>
        <v>서울시 광진구 구의동 252-55</v>
      </c>
    </row>
    <row r="311" spans="1:8" x14ac:dyDescent="0.3">
      <c r="A311" s="1">
        <v>0</v>
      </c>
      <c r="B311" t="s">
        <v>941</v>
      </c>
      <c r="C311" t="s">
        <v>297</v>
      </c>
      <c r="D311" t="s">
        <v>21</v>
      </c>
      <c r="E311" t="s">
        <v>326</v>
      </c>
      <c r="F311" t="s">
        <v>942</v>
      </c>
      <c r="G311" t="s">
        <v>261</v>
      </c>
      <c r="H311" t="str">
        <f>HYPERLINK("https://new.land.naver.com/houses?ms=37.5428535,127.0931897,15&amp;a=VL:DDDGG:JWJT:SGJT:HOJT&amp;e=RETAIL&amp;articleNo=2132887441", "서울시 광진구 구의동 56-5")</f>
        <v>서울시 광진구 구의동 56-5</v>
      </c>
    </row>
    <row r="312" spans="1:8" x14ac:dyDescent="0.3">
      <c r="A312" s="1">
        <v>0</v>
      </c>
      <c r="B312" t="s">
        <v>943</v>
      </c>
      <c r="C312" t="s">
        <v>14</v>
      </c>
      <c r="D312" t="s">
        <v>65</v>
      </c>
      <c r="E312" t="s">
        <v>401</v>
      </c>
      <c r="F312" t="s">
        <v>944</v>
      </c>
      <c r="G312" t="s">
        <v>68</v>
      </c>
      <c r="H312" t="str">
        <f>HYPERLINK("https://new.land.naver.com/houses?ms=37.5428535,127.0931897,15&amp;a=VL:DDDGG:JWJT:SGJT:HOJT&amp;e=RETAIL&amp;articleNo=2132519889", "서울시 광진구 구의동 616-23")</f>
        <v>서울시 광진구 구의동 616-23</v>
      </c>
    </row>
    <row r="313" spans="1:8" x14ac:dyDescent="0.3">
      <c r="A313" s="1">
        <v>0</v>
      </c>
      <c r="B313" t="s">
        <v>945</v>
      </c>
      <c r="C313" t="s">
        <v>297</v>
      </c>
      <c r="D313" t="s">
        <v>15</v>
      </c>
      <c r="E313" t="s">
        <v>290</v>
      </c>
      <c r="F313" t="s">
        <v>946</v>
      </c>
      <c r="G313" t="s">
        <v>148</v>
      </c>
      <c r="H313" t="str">
        <f>HYPERLINK("https://new.land.naver.com/houses?ms=37.5428535,127.0931897,15&amp;a=VL:DDDGG:JWJT:SGJT:HOJT&amp;e=RETAIL&amp;articleNo=2132876571", "서울시 광진구 구의동 236-56")</f>
        <v>서울시 광진구 구의동 236-56</v>
      </c>
    </row>
    <row r="314" spans="1:8" x14ac:dyDescent="0.3">
      <c r="A314" s="1">
        <v>0</v>
      </c>
      <c r="B314" t="s">
        <v>947</v>
      </c>
      <c r="C314" t="s">
        <v>235</v>
      </c>
      <c r="D314" t="s">
        <v>21</v>
      </c>
      <c r="E314" t="s">
        <v>488</v>
      </c>
      <c r="F314" t="s">
        <v>948</v>
      </c>
      <c r="G314" t="s">
        <v>118</v>
      </c>
      <c r="H314" t="str">
        <f>HYPERLINK("https://new.land.naver.com/houses?ms=37.5428535,127.0931897,15&amp;a=VL:DDDGG:JWJT:SGJT:HOJT&amp;e=RETAIL&amp;articleNo=2132580193", "서울시 광진구 구의동 669")</f>
        <v>서울시 광진구 구의동 669</v>
      </c>
    </row>
    <row r="315" spans="1:8" x14ac:dyDescent="0.3">
      <c r="A315" s="1">
        <v>0</v>
      </c>
      <c r="B315" t="s">
        <v>949</v>
      </c>
      <c r="C315" t="s">
        <v>297</v>
      </c>
      <c r="D315" t="s">
        <v>21</v>
      </c>
      <c r="E315" t="s">
        <v>366</v>
      </c>
      <c r="F315" t="s">
        <v>950</v>
      </c>
      <c r="G315" t="s">
        <v>288</v>
      </c>
      <c r="H315" t="str">
        <f>HYPERLINK("https://new.land.naver.com/houses?ms=37.5428535,127.0931897,15&amp;a=VL:DDDGG:JWJT:SGJT:HOJT&amp;e=RETAIL&amp;articleNo=2132821010", "서울시 광진구 구의동 240-16")</f>
        <v>서울시 광진구 구의동 240-16</v>
      </c>
    </row>
    <row r="316" spans="1:8" x14ac:dyDescent="0.3">
      <c r="A316" s="1">
        <v>0</v>
      </c>
      <c r="B316" t="s">
        <v>951</v>
      </c>
      <c r="C316" t="s">
        <v>235</v>
      </c>
      <c r="D316" t="s">
        <v>21</v>
      </c>
      <c r="E316" t="s">
        <v>488</v>
      </c>
      <c r="F316" t="s">
        <v>952</v>
      </c>
      <c r="G316" t="s">
        <v>148</v>
      </c>
      <c r="H316" t="str">
        <f>HYPERLINK("https://new.land.naver.com/houses?ms=37.5428535,127.0931897,15&amp;a=VL:DDDGG:JWJT:SGJT:HOJT&amp;e=RETAIL&amp;articleNo=2132502848", "서울시 광진구 구의동 241-8")</f>
        <v>서울시 광진구 구의동 241-8</v>
      </c>
    </row>
    <row r="317" spans="1:8" x14ac:dyDescent="0.3">
      <c r="A317" s="1">
        <v>0</v>
      </c>
      <c r="B317" t="s">
        <v>953</v>
      </c>
      <c r="C317" t="s">
        <v>297</v>
      </c>
      <c r="D317" t="s">
        <v>65</v>
      </c>
      <c r="E317" t="s">
        <v>954</v>
      </c>
      <c r="F317" t="s">
        <v>955</v>
      </c>
      <c r="G317" t="s">
        <v>148</v>
      </c>
      <c r="H317" t="str">
        <f>HYPERLINK("https://new.land.naver.com/houses?ms=37.5428535,127.0931897,15&amp;a=VL:DDDGG:JWJT:SGJT:HOJT&amp;e=RETAIL&amp;articleNo=2132866984", "서울시 광진구 구의동 244-14")</f>
        <v>서울시 광진구 구의동 244-14</v>
      </c>
    </row>
    <row r="318" spans="1:8" x14ac:dyDescent="0.3">
      <c r="A318" s="1">
        <v>0</v>
      </c>
      <c r="B318" t="s">
        <v>956</v>
      </c>
      <c r="C318" t="s">
        <v>297</v>
      </c>
      <c r="D318" t="s">
        <v>21</v>
      </c>
      <c r="E318" t="s">
        <v>957</v>
      </c>
      <c r="F318" t="s">
        <v>958</v>
      </c>
      <c r="G318" t="s">
        <v>288</v>
      </c>
      <c r="H318" t="str">
        <f>HYPERLINK("https://new.land.naver.com/houses?ms=37.5428535,127.0931897,15&amp;a=VL:DDDGG:JWJT:SGJT:HOJT&amp;e=RETAIL&amp;articleNo=2132821057", "서울시 광진구 구의동 239-48")</f>
        <v>서울시 광진구 구의동 239-48</v>
      </c>
    </row>
    <row r="319" spans="1:8" x14ac:dyDescent="0.3">
      <c r="A319" s="1">
        <v>0</v>
      </c>
      <c r="B319" t="s">
        <v>959</v>
      </c>
      <c r="C319" t="s">
        <v>297</v>
      </c>
      <c r="D319" t="s">
        <v>21</v>
      </c>
      <c r="E319" t="s">
        <v>960</v>
      </c>
      <c r="F319" t="s">
        <v>961</v>
      </c>
      <c r="G319" t="s">
        <v>288</v>
      </c>
      <c r="H319" t="str">
        <f>HYPERLINK("https://new.land.naver.com/houses?ms=37.5428535,127.0931897,15&amp;a=VL:DDDGG:JWJT:SGJT:HOJT&amp;e=RETAIL&amp;articleNo=2132820968", "서울시 광진구 구의동 225-19")</f>
        <v>서울시 광진구 구의동 225-19</v>
      </c>
    </row>
    <row r="320" spans="1:8" x14ac:dyDescent="0.3">
      <c r="A320" s="1">
        <v>0</v>
      </c>
      <c r="B320" t="s">
        <v>962</v>
      </c>
      <c r="C320" t="s">
        <v>70</v>
      </c>
      <c r="D320" t="s">
        <v>21</v>
      </c>
      <c r="E320" t="s">
        <v>298</v>
      </c>
      <c r="F320" t="s">
        <v>963</v>
      </c>
      <c r="G320" t="s">
        <v>118</v>
      </c>
      <c r="H320" t="str">
        <f>HYPERLINK("https://new.land.naver.com/houses?ms=37.5428535,127.0931897,15&amp;a=VL:DDDGG:JWJT:SGJT:HOJT&amp;e=RETAIL&amp;articleNo=2132751288", "서울시 광진구 구의동 19-1")</f>
        <v>서울시 광진구 구의동 19-1</v>
      </c>
    </row>
    <row r="321" spans="1:8" x14ac:dyDescent="0.3">
      <c r="A321" s="1">
        <v>0</v>
      </c>
      <c r="B321" t="s">
        <v>964</v>
      </c>
      <c r="C321" t="s">
        <v>70</v>
      </c>
      <c r="D321" t="s">
        <v>21</v>
      </c>
      <c r="E321" t="s">
        <v>965</v>
      </c>
      <c r="F321" t="s">
        <v>966</v>
      </c>
      <c r="G321" t="s">
        <v>311</v>
      </c>
      <c r="H321" t="str">
        <f>HYPERLINK("https://new.land.naver.com/houses?ms=37.5428535,127.0931897,15&amp;a=VL:DDDGG:JWJT:SGJT:HOJT&amp;e=RETAIL&amp;articleNo=2132744973", "서울시 광진구 구의동 212-32")</f>
        <v>서울시 광진구 구의동 212-32</v>
      </c>
    </row>
    <row r="322" spans="1:8" x14ac:dyDescent="0.3">
      <c r="A322" s="1">
        <v>0</v>
      </c>
      <c r="B322" t="s">
        <v>967</v>
      </c>
      <c r="C322" t="s">
        <v>70</v>
      </c>
      <c r="D322" t="s">
        <v>21</v>
      </c>
      <c r="E322" t="s">
        <v>488</v>
      </c>
      <c r="F322" t="s">
        <v>968</v>
      </c>
      <c r="G322" t="s">
        <v>969</v>
      </c>
      <c r="H322" t="str">
        <f>HYPERLINK("https://new.land.naver.com/houses?ms=37.5428535,127.0931897,15&amp;a=VL:DDDGG:JWJT:SGJT:HOJT&amp;e=RETAIL&amp;articleNo=2132701135", "서울시 광진구 구의동 21-13")</f>
        <v>서울시 광진구 구의동 21-13</v>
      </c>
    </row>
    <row r="323" spans="1:8" x14ac:dyDescent="0.3">
      <c r="A323" s="1">
        <v>0</v>
      </c>
      <c r="B323" t="s">
        <v>970</v>
      </c>
      <c r="C323" t="s">
        <v>70</v>
      </c>
      <c r="D323" t="s">
        <v>21</v>
      </c>
      <c r="E323" t="s">
        <v>71</v>
      </c>
      <c r="F323" t="s">
        <v>971</v>
      </c>
      <c r="G323" t="s">
        <v>73</v>
      </c>
      <c r="H323" t="str">
        <f>HYPERLINK("https://new.land.naver.com/houses?ms=37.5428535,127.0931897,15&amp;a=VL:DDDGG:JWJT:SGJT:HOJT&amp;e=RETAIL&amp;articleNo=2132805845", "서울시 광진구 구의동 253-9")</f>
        <v>서울시 광진구 구의동 253-9</v>
      </c>
    </row>
    <row r="324" spans="1:8" x14ac:dyDescent="0.3">
      <c r="A324" s="1">
        <v>0</v>
      </c>
      <c r="B324" t="s">
        <v>972</v>
      </c>
      <c r="C324" t="s">
        <v>70</v>
      </c>
      <c r="D324" t="s">
        <v>15</v>
      </c>
      <c r="E324" t="s">
        <v>772</v>
      </c>
      <c r="F324" t="s">
        <v>973</v>
      </c>
      <c r="G324" t="s">
        <v>551</v>
      </c>
      <c r="H324" t="str">
        <f>HYPERLINK("https://new.land.naver.com/houses?ms=37.5428535,127.0931897,15&amp;a=VL:DDDGG:JWJT:SGJT:HOJT&amp;e=RETAIL&amp;articleNo=2132795991", "서울시 광진구 구의동 69-17")</f>
        <v>서울시 광진구 구의동 69-17</v>
      </c>
    </row>
    <row r="325" spans="1:8" x14ac:dyDescent="0.3">
      <c r="A325" s="1">
        <v>0</v>
      </c>
      <c r="B325" t="s">
        <v>974</v>
      </c>
      <c r="C325" t="s">
        <v>70</v>
      </c>
      <c r="D325" t="s">
        <v>65</v>
      </c>
      <c r="E325" t="s">
        <v>975</v>
      </c>
      <c r="F325" t="s">
        <v>976</v>
      </c>
      <c r="G325" t="s">
        <v>38</v>
      </c>
      <c r="H325" t="str">
        <f>HYPERLINK("https://new.land.naver.com/houses?ms=37.5428535,127.0931897,15&amp;a=VL:DDDGG:JWJT:SGJT:HOJT&amp;e=RETAIL&amp;articleNo=2132795125", "서울시 광진구 구의동 36-5")</f>
        <v>서울시 광진구 구의동 36-5</v>
      </c>
    </row>
    <row r="326" spans="1:8" x14ac:dyDescent="0.3">
      <c r="A326" s="1">
        <v>0</v>
      </c>
      <c r="B326" t="s">
        <v>977</v>
      </c>
      <c r="C326" t="s">
        <v>70</v>
      </c>
      <c r="D326" t="s">
        <v>15</v>
      </c>
      <c r="E326" t="s">
        <v>16</v>
      </c>
      <c r="F326" t="s">
        <v>978</v>
      </c>
      <c r="G326" t="s">
        <v>357</v>
      </c>
      <c r="H326" t="str">
        <f>HYPERLINK("https://new.land.naver.com/houses?ms=37.5428535,127.0931897,15&amp;a=VL:DDDGG:JWJT:SGJT:HOJT&amp;e=RETAIL&amp;articleNo=2132773259", "서울시 광진구 구의동 257-29")</f>
        <v>서울시 광진구 구의동 257-29</v>
      </c>
    </row>
    <row r="327" spans="1:8" x14ac:dyDescent="0.3">
      <c r="A327" s="1">
        <v>0</v>
      </c>
      <c r="B327" t="s">
        <v>979</v>
      </c>
      <c r="C327" t="s">
        <v>70</v>
      </c>
      <c r="D327" t="s">
        <v>21</v>
      </c>
      <c r="E327" t="s">
        <v>71</v>
      </c>
      <c r="F327" t="s">
        <v>980</v>
      </c>
      <c r="G327" t="s">
        <v>635</v>
      </c>
      <c r="H327" t="str">
        <f>HYPERLINK("https://new.land.naver.com/houses?ms=37.5428535,127.0931897,15&amp;a=VL:DDDGG:JWJT:SGJT:HOJT&amp;e=RETAIL&amp;articleNo=2132699503", "서울시 광진구 구의동 23-13")</f>
        <v>서울시 광진구 구의동 23-13</v>
      </c>
    </row>
    <row r="328" spans="1:8" x14ac:dyDescent="0.3">
      <c r="A328" s="1">
        <v>0</v>
      </c>
      <c r="B328" t="s">
        <v>981</v>
      </c>
      <c r="C328" t="s">
        <v>70</v>
      </c>
      <c r="D328" t="s">
        <v>65</v>
      </c>
      <c r="E328" t="s">
        <v>982</v>
      </c>
      <c r="F328" t="s">
        <v>983</v>
      </c>
      <c r="G328" t="s">
        <v>352</v>
      </c>
      <c r="H328" t="str">
        <f>HYPERLINK("https://new.land.naver.com/houses?ms=37.5428535,127.0931897,15&amp;a=VL:DDDGG:JWJT:SGJT:HOJT&amp;e=RETAIL&amp;articleNo=2132761080", "서울시 광진구 구의동 254-79")</f>
        <v>서울시 광진구 구의동 254-79</v>
      </c>
    </row>
    <row r="329" spans="1:8" x14ac:dyDescent="0.3">
      <c r="A329" s="1">
        <v>0</v>
      </c>
      <c r="B329" t="s">
        <v>984</v>
      </c>
      <c r="C329" t="s">
        <v>70</v>
      </c>
      <c r="D329" t="s">
        <v>65</v>
      </c>
      <c r="E329" t="s">
        <v>985</v>
      </c>
      <c r="F329" t="s">
        <v>986</v>
      </c>
      <c r="G329" t="s">
        <v>288</v>
      </c>
      <c r="H329" t="str">
        <f>HYPERLINK("https://new.land.naver.com/houses?ms=37.5428535,127.0931897,15&amp;a=VL:DDDGG:JWJT:SGJT:HOJT&amp;e=RETAIL&amp;articleNo=2132713836", "서울시 광진구 구의동 251-169")</f>
        <v>서울시 광진구 구의동 251-169</v>
      </c>
    </row>
    <row r="330" spans="1:8" x14ac:dyDescent="0.3">
      <c r="A330" s="1">
        <v>0</v>
      </c>
      <c r="B330" t="s">
        <v>987</v>
      </c>
      <c r="C330" t="s">
        <v>70</v>
      </c>
      <c r="D330" t="s">
        <v>15</v>
      </c>
      <c r="E330" t="s">
        <v>988</v>
      </c>
      <c r="F330" t="s">
        <v>989</v>
      </c>
      <c r="G330" t="s">
        <v>562</v>
      </c>
      <c r="H330" t="str">
        <f>HYPERLINK("https://new.land.naver.com/houses?ms=37.5428535,127.0931897,15&amp;a=VL:DDDGG:JWJT:SGJT:HOJT&amp;e=RETAIL&amp;articleNo=2132681389", "서울시 광진구 구의동 239-45")</f>
        <v>서울시 광진구 구의동 239-45</v>
      </c>
    </row>
    <row r="331" spans="1:8" x14ac:dyDescent="0.3">
      <c r="A331" s="1">
        <v>0</v>
      </c>
      <c r="B331" t="s">
        <v>990</v>
      </c>
      <c r="C331" t="s">
        <v>235</v>
      </c>
      <c r="D331" t="s">
        <v>21</v>
      </c>
      <c r="E331" t="s">
        <v>866</v>
      </c>
      <c r="F331" t="s">
        <v>991</v>
      </c>
      <c r="G331" t="s">
        <v>992</v>
      </c>
      <c r="H331" t="str">
        <f>HYPERLINK("https://new.land.naver.com/houses?ms=37.5428535,127.0931897,15&amp;a=VL:DDDGG:JWJT:SGJT:HOJT&amp;e=RETAIL&amp;articleNo=2132640008", "서울시 광진구 구의동 210-11")</f>
        <v>서울시 광진구 구의동 210-11</v>
      </c>
    </row>
    <row r="332" spans="1:8" x14ac:dyDescent="0.3">
      <c r="A332" s="1">
        <v>0</v>
      </c>
      <c r="B332" t="s">
        <v>993</v>
      </c>
      <c r="C332" t="s">
        <v>235</v>
      </c>
      <c r="D332" t="s">
        <v>65</v>
      </c>
      <c r="E332" t="s">
        <v>994</v>
      </c>
      <c r="F332" t="s">
        <v>995</v>
      </c>
      <c r="G332" t="s">
        <v>996</v>
      </c>
      <c r="H332" t="str">
        <f>HYPERLINK("https://new.land.naver.com/houses?ms=37.5428535,127.0931897,15&amp;a=VL:DDDGG:JWJT:SGJT:HOJT&amp;e=RETAIL&amp;articleNo=2132591048", "서울시 광진구 구의동 224-58")</f>
        <v>서울시 광진구 구의동 224-58</v>
      </c>
    </row>
    <row r="333" spans="1:8" x14ac:dyDescent="0.3">
      <c r="A333" s="1">
        <v>0</v>
      </c>
      <c r="B333" t="s">
        <v>997</v>
      </c>
      <c r="C333" t="s">
        <v>235</v>
      </c>
      <c r="D333" t="s">
        <v>65</v>
      </c>
      <c r="E333" t="s">
        <v>998</v>
      </c>
      <c r="F333" t="s">
        <v>999</v>
      </c>
      <c r="G333" t="s">
        <v>562</v>
      </c>
      <c r="H333" t="str">
        <f>HYPERLINK("https://new.land.naver.com/houses?ms=37.5428535,127.0931897,15&amp;a=VL:DDDGG:JWJT:SGJT:HOJT&amp;e=RETAIL&amp;articleNo=2132562680", "서울시 광진구 구의동 246-92")</f>
        <v>서울시 광진구 구의동 246-92</v>
      </c>
    </row>
    <row r="334" spans="1:8" x14ac:dyDescent="0.3">
      <c r="A334" s="1">
        <v>0</v>
      </c>
      <c r="B334" t="s">
        <v>1000</v>
      </c>
      <c r="C334" t="s">
        <v>14</v>
      </c>
      <c r="D334" t="s">
        <v>21</v>
      </c>
      <c r="E334" t="s">
        <v>1001</v>
      </c>
      <c r="F334" t="s">
        <v>1002</v>
      </c>
      <c r="G334" t="s">
        <v>277</v>
      </c>
      <c r="H334" t="str">
        <f>HYPERLINK("https://new.land.naver.com/houses?ms=37.5428535,127.0931897,15&amp;a=VL:DDDGG:JWJT:SGJT:HOJT&amp;e=RETAIL&amp;articleNo=2132547655", "서울시 광진구 구의동 587-84")</f>
        <v>서울시 광진구 구의동 587-84</v>
      </c>
    </row>
    <row r="335" spans="1:8" x14ac:dyDescent="0.3">
      <c r="A335" s="1">
        <v>0</v>
      </c>
      <c r="B335" t="s">
        <v>1003</v>
      </c>
      <c r="C335" t="s">
        <v>14</v>
      </c>
      <c r="D335" t="s">
        <v>21</v>
      </c>
      <c r="E335" t="s">
        <v>1004</v>
      </c>
      <c r="F335" t="s">
        <v>1005</v>
      </c>
      <c r="G335" t="s">
        <v>129</v>
      </c>
      <c r="H335" t="str">
        <f>HYPERLINK("https://new.land.naver.com/houses?ms=37.5428535,127.0931897,15&amp;a=VL:DDDGG:JWJT:SGJT:HOJT&amp;e=RETAIL&amp;articleNo=2132547984", "서울시 광진구 구의동 225-45")</f>
        <v>서울시 광진구 구의동 225-45</v>
      </c>
    </row>
    <row r="336" spans="1:8" x14ac:dyDescent="0.3">
      <c r="A336" s="1">
        <v>0</v>
      </c>
      <c r="B336" t="s">
        <v>1006</v>
      </c>
      <c r="C336" t="s">
        <v>14</v>
      </c>
      <c r="D336" t="s">
        <v>65</v>
      </c>
      <c r="E336" t="s">
        <v>1007</v>
      </c>
      <c r="F336" t="s">
        <v>1008</v>
      </c>
      <c r="G336" t="s">
        <v>288</v>
      </c>
      <c r="H336" t="str">
        <f>HYPERLINK("https://new.land.naver.com/houses?ms=37.5428535,127.0931897,15&amp;a=VL:DDDGG:JWJT:SGJT:HOJT&amp;e=RETAIL&amp;articleNo=2132531236", "서울시 광진구 구의동 257-82")</f>
        <v>서울시 광진구 구의동 257-82</v>
      </c>
    </row>
    <row r="337" spans="1:8" x14ac:dyDescent="0.3">
      <c r="A337" s="1">
        <v>0</v>
      </c>
      <c r="B337" t="s">
        <v>1009</v>
      </c>
      <c r="C337" t="s">
        <v>14</v>
      </c>
      <c r="D337" t="s">
        <v>65</v>
      </c>
      <c r="E337" t="s">
        <v>401</v>
      </c>
      <c r="F337" t="s">
        <v>1010</v>
      </c>
      <c r="G337" t="s">
        <v>288</v>
      </c>
      <c r="H337" t="str">
        <f>HYPERLINK("https://new.land.naver.com/houses?ms=37.5428535,127.0931897,15&amp;a=VL:DDDGG:JWJT:SGJT:HOJT&amp;e=RETAIL&amp;articleNo=2132525229", "서울시 광진구 구의동 248-58")</f>
        <v>서울시 광진구 구의동 248-58</v>
      </c>
    </row>
    <row r="338" spans="1:8" x14ac:dyDescent="0.3">
      <c r="A338" s="1">
        <v>0</v>
      </c>
      <c r="B338" t="s">
        <v>1011</v>
      </c>
      <c r="C338" t="s">
        <v>14</v>
      </c>
      <c r="D338" t="s">
        <v>21</v>
      </c>
      <c r="E338" t="s">
        <v>36</v>
      </c>
      <c r="F338" t="s">
        <v>1012</v>
      </c>
      <c r="G338" t="s">
        <v>148</v>
      </c>
      <c r="H338" t="str">
        <f>HYPERLINK("https://new.land.naver.com/houses?ms=37.5428535,127.0931897,15&amp;a=VL:DDDGG:JWJT:SGJT:HOJT&amp;e=RETAIL&amp;articleNo=2132507858", "서울시 광진구 구의동 257-127")</f>
        <v>서울시 광진구 구의동 257-127</v>
      </c>
    </row>
    <row r="339" spans="1:8" x14ac:dyDescent="0.3">
      <c r="A339" s="1">
        <v>0</v>
      </c>
      <c r="B339" t="s">
        <v>1013</v>
      </c>
      <c r="C339" t="s">
        <v>14</v>
      </c>
      <c r="D339" t="s">
        <v>21</v>
      </c>
      <c r="E339" t="s">
        <v>1014</v>
      </c>
      <c r="F339" t="s">
        <v>1015</v>
      </c>
      <c r="G339" t="s">
        <v>227</v>
      </c>
      <c r="H339" t="str">
        <f>HYPERLINK("https://new.land.naver.com/houses?ms=37.5428535,127.0931897,15&amp;a=VL:DDDGG:JWJT:SGJT:HOJT&amp;e=RETAIL&amp;articleNo=2132495423", "서울시 광진구 구의동 644-4")</f>
        <v>서울시 광진구 구의동 644-4</v>
      </c>
    </row>
    <row r="340" spans="1:8" x14ac:dyDescent="0.3">
      <c r="A340" s="1">
        <v>0</v>
      </c>
      <c r="B340" t="s">
        <v>1016</v>
      </c>
      <c r="C340" t="s">
        <v>14</v>
      </c>
      <c r="D340" t="s">
        <v>21</v>
      </c>
      <c r="E340" t="s">
        <v>1017</v>
      </c>
      <c r="F340" t="s">
        <v>1018</v>
      </c>
      <c r="G340" t="s">
        <v>148</v>
      </c>
      <c r="H340" t="str">
        <f>HYPERLINK("https://new.land.naver.com/houses?ms=37.5428535,127.0931897,15&amp;a=VL:DDDGG:JWJT:SGJT:HOJT&amp;e=RETAIL&amp;articleNo=2132494322", "서울시 광진구 구의동 225-33")</f>
        <v>서울시 광진구 구의동 225-33</v>
      </c>
    </row>
    <row r="341" spans="1:8" x14ac:dyDescent="0.3">
      <c r="A341" s="1">
        <v>0</v>
      </c>
      <c r="B341" t="s">
        <v>1019</v>
      </c>
      <c r="C341" t="s">
        <v>14</v>
      </c>
      <c r="D341" t="s">
        <v>15</v>
      </c>
      <c r="E341" t="s">
        <v>36</v>
      </c>
      <c r="F341" t="s">
        <v>1020</v>
      </c>
      <c r="G341" t="s">
        <v>850</v>
      </c>
      <c r="H341" t="str">
        <f>HYPERLINK("https://new.land.naver.com/houses?ms=37.5428535,127.0931897,15&amp;a=VL:DDDGG:JWJT:SGJT:HOJT&amp;e=RETAIL&amp;articleNo=2132437243", "서울시 광진구 구의동 251-84")</f>
        <v>서울시 광진구 구의동 251-84</v>
      </c>
    </row>
    <row r="342" spans="1:8" x14ac:dyDescent="0.3">
      <c r="A342" s="1">
        <v>0</v>
      </c>
      <c r="B342" t="s">
        <v>1021</v>
      </c>
      <c r="C342" t="s">
        <v>14</v>
      </c>
      <c r="D342" t="s">
        <v>21</v>
      </c>
      <c r="E342" t="s">
        <v>1022</v>
      </c>
      <c r="F342" t="s">
        <v>1023</v>
      </c>
      <c r="G342" t="s">
        <v>314</v>
      </c>
      <c r="H342" t="str">
        <f>HYPERLINK("https://new.land.naver.com/houses?ms=37.5428535,127.0931897,15&amp;a=VL:DDDGG:JWJT:SGJT:HOJT&amp;e=RETAIL&amp;articleNo=2132430755", "서울시 광진구 구의동 549-1")</f>
        <v>서울시 광진구 구의동 549-1</v>
      </c>
    </row>
    <row r="343" spans="1:8" x14ac:dyDescent="0.3">
      <c r="A343" s="1">
        <v>0</v>
      </c>
      <c r="B343" t="s">
        <v>1024</v>
      </c>
      <c r="C343" t="s">
        <v>14</v>
      </c>
      <c r="D343" t="s">
        <v>21</v>
      </c>
      <c r="E343" t="s">
        <v>866</v>
      </c>
      <c r="F343" t="s">
        <v>1025</v>
      </c>
      <c r="G343" t="s">
        <v>314</v>
      </c>
      <c r="H343" t="str">
        <f>HYPERLINK("https://new.land.naver.com/houses?ms=37.5428535,127.0931897,15&amp;a=VL:DDDGG:JWJT:SGJT:HOJT&amp;e=RETAIL&amp;articleNo=2132430543", "서울시 광진구 구의동 56-8")</f>
        <v>서울시 광진구 구의동 56-8</v>
      </c>
    </row>
    <row r="344" spans="1:8" x14ac:dyDescent="0.3">
      <c r="A344" s="1">
        <v>0</v>
      </c>
      <c r="B344" t="s">
        <v>1026</v>
      </c>
      <c r="C344" t="s">
        <v>14</v>
      </c>
      <c r="D344" t="s">
        <v>65</v>
      </c>
      <c r="E344" t="s">
        <v>1027</v>
      </c>
      <c r="F344" t="s">
        <v>1028</v>
      </c>
      <c r="G344" t="s">
        <v>166</v>
      </c>
      <c r="H344" t="str">
        <f>HYPERLINK("https://new.land.naver.com/houses?ms=37.5428535,127.0931897,15&amp;a=VL:DDDGG:JWJT:SGJT:HOJT&amp;e=RETAIL&amp;articleNo=2132426315", "서울시 광진구 구의동 80-5")</f>
        <v>서울시 광진구 구의동 80-5</v>
      </c>
    </row>
    <row r="345" spans="1:8" x14ac:dyDescent="0.3">
      <c r="A345" s="1">
        <v>0</v>
      </c>
      <c r="B345" t="s">
        <v>1029</v>
      </c>
      <c r="C345" t="s">
        <v>14</v>
      </c>
      <c r="D345" t="s">
        <v>15</v>
      </c>
      <c r="E345" t="s">
        <v>425</v>
      </c>
      <c r="F345" t="s">
        <v>1030</v>
      </c>
      <c r="G345" t="s">
        <v>1031</v>
      </c>
      <c r="H345" t="str">
        <f>HYPERLINK("https://new.land.naver.com/houses?ms=37.5428535,127.0931897,15&amp;a=VL:DDDGG:JWJT:SGJT:HOJT&amp;e=RETAIL&amp;articleNo=2132484644", "서울시 광진구 구의동 211-40")</f>
        <v>서울시 광진구 구의동 211-40</v>
      </c>
    </row>
    <row r="346" spans="1:8" x14ac:dyDescent="0.3">
      <c r="A346" s="1">
        <v>0</v>
      </c>
      <c r="B346" t="s">
        <v>1032</v>
      </c>
      <c r="C346" t="s">
        <v>20</v>
      </c>
      <c r="D346" t="s">
        <v>21</v>
      </c>
      <c r="E346" t="s">
        <v>1033</v>
      </c>
      <c r="F346" t="s">
        <v>1034</v>
      </c>
      <c r="G346" t="s">
        <v>107</v>
      </c>
      <c r="H346" t="str">
        <f>HYPERLINK("https://new.land.naver.com/houses?ms=37.5428535,127.0931897,15&amp;a=VL:DDDGG:JWJT:SGJT:HOJT&amp;e=RETAIL&amp;articleNo=2132334620", "서울시 광진구 구의동 227-34")</f>
        <v>서울시 광진구 구의동 227-34</v>
      </c>
    </row>
    <row r="347" spans="1:8" x14ac:dyDescent="0.3">
      <c r="A347" s="1">
        <v>0</v>
      </c>
      <c r="B347" t="s">
        <v>1035</v>
      </c>
      <c r="C347" t="s">
        <v>20</v>
      </c>
      <c r="D347" t="s">
        <v>21</v>
      </c>
      <c r="E347" t="s">
        <v>553</v>
      </c>
      <c r="F347" t="s">
        <v>1036</v>
      </c>
      <c r="G347" t="s">
        <v>330</v>
      </c>
      <c r="H347" t="str">
        <f>HYPERLINK("https://new.land.naver.com/houses?ms=37.5428535,127.0931897,15&amp;a=VL:DDDGG:JWJT:SGJT:HOJT&amp;e=RETAIL&amp;articleNo=2132303388", "서울시 광진구 구의동 29-9")</f>
        <v>서울시 광진구 구의동 29-9</v>
      </c>
    </row>
    <row r="348" spans="1:8" x14ac:dyDescent="0.3">
      <c r="A348" s="1">
        <v>0</v>
      </c>
      <c r="B348" t="s">
        <v>1037</v>
      </c>
      <c r="C348" t="s">
        <v>20</v>
      </c>
      <c r="D348" t="s">
        <v>21</v>
      </c>
      <c r="E348" t="s">
        <v>528</v>
      </c>
      <c r="F348" t="s">
        <v>1038</v>
      </c>
      <c r="G348" t="s">
        <v>318</v>
      </c>
      <c r="H348" t="str">
        <f>HYPERLINK("https://new.land.naver.com/houses?ms=37.5428535,127.0931897,15&amp;a=VL:DDDGG:JWJT:SGJT:HOJT&amp;e=RETAIL&amp;articleNo=2132407685", "서울시 광진구 구의동 636-8")</f>
        <v>서울시 광진구 구의동 636-8</v>
      </c>
    </row>
    <row r="349" spans="1:8" x14ac:dyDescent="0.3">
      <c r="A349" s="1">
        <v>0</v>
      </c>
      <c r="B349" t="s">
        <v>1039</v>
      </c>
      <c r="C349" t="s">
        <v>20</v>
      </c>
      <c r="D349" t="s">
        <v>65</v>
      </c>
      <c r="E349" t="s">
        <v>211</v>
      </c>
      <c r="F349" t="s">
        <v>1040</v>
      </c>
      <c r="G349" t="s">
        <v>318</v>
      </c>
      <c r="H349" t="str">
        <f>HYPERLINK("https://new.land.naver.com/houses?ms=37.5428535,127.0931897,15&amp;a=VL:DDDGG:JWJT:SGJT:HOJT&amp;e=RETAIL&amp;articleNo=2132407362", "서울시 광진구 구의동 642-8")</f>
        <v>서울시 광진구 구의동 642-8</v>
      </c>
    </row>
    <row r="350" spans="1:8" x14ac:dyDescent="0.3">
      <c r="A350" s="1">
        <v>0</v>
      </c>
      <c r="B350" t="s">
        <v>1041</v>
      </c>
      <c r="C350" t="s">
        <v>20</v>
      </c>
      <c r="D350" t="s">
        <v>21</v>
      </c>
      <c r="E350" t="s">
        <v>905</v>
      </c>
      <c r="F350" t="s">
        <v>1042</v>
      </c>
      <c r="G350" t="s">
        <v>280</v>
      </c>
      <c r="H350" t="str">
        <f>HYPERLINK("https://new.land.naver.com/houses?ms=37.5428535,127.0931897,15&amp;a=VL:DDDGG:JWJT:SGJT:HOJT&amp;e=RETAIL&amp;articleNo=2132368711", "서울시 광진구 구의동 75-9")</f>
        <v>서울시 광진구 구의동 75-9</v>
      </c>
    </row>
    <row r="351" spans="1:8" x14ac:dyDescent="0.3">
      <c r="A351" s="1">
        <v>0</v>
      </c>
      <c r="B351" t="s">
        <v>1043</v>
      </c>
      <c r="C351" t="s">
        <v>14</v>
      </c>
      <c r="D351" t="s">
        <v>21</v>
      </c>
      <c r="E351" t="s">
        <v>256</v>
      </c>
      <c r="F351" t="s">
        <v>1044</v>
      </c>
      <c r="G351" t="s">
        <v>1045</v>
      </c>
      <c r="H351" t="str">
        <f>HYPERLINK("https://new.land.naver.com/houses?ms=37.5428535,127.0931897,15&amp;a=VL:DDDGG:JWJT:SGJT:HOJT&amp;e=RETAIL&amp;articleNo=2132529445", "서울시 광진구 구의동 619-15")</f>
        <v>서울시 광진구 구의동 619-15</v>
      </c>
    </row>
    <row r="352" spans="1:8" x14ac:dyDescent="0.3">
      <c r="A352" s="1">
        <v>0</v>
      </c>
      <c r="B352" t="s">
        <v>1046</v>
      </c>
      <c r="C352" t="s">
        <v>20</v>
      </c>
      <c r="D352" t="s">
        <v>65</v>
      </c>
      <c r="E352" t="s">
        <v>1047</v>
      </c>
      <c r="F352" t="s">
        <v>1048</v>
      </c>
      <c r="G352" t="s">
        <v>107</v>
      </c>
      <c r="H352" t="str">
        <f>HYPERLINK("https://new.land.naver.com/houses?ms=37.5428535,127.0931897,15&amp;a=VL:DDDGG:JWJT:SGJT:HOJT&amp;e=RETAIL&amp;articleNo=2132360194", "서울시 광진구 구의동 239-10")</f>
        <v>서울시 광진구 구의동 239-10</v>
      </c>
    </row>
    <row r="353" spans="1:8" x14ac:dyDescent="0.3">
      <c r="A353" s="1">
        <v>0</v>
      </c>
      <c r="B353" t="s">
        <v>1049</v>
      </c>
      <c r="C353" t="s">
        <v>20</v>
      </c>
      <c r="D353" t="s">
        <v>15</v>
      </c>
      <c r="E353" t="s">
        <v>1050</v>
      </c>
      <c r="F353" t="s">
        <v>1051</v>
      </c>
      <c r="G353" t="s">
        <v>233</v>
      </c>
      <c r="H353" t="str">
        <f>HYPERLINK("https://new.land.naver.com/houses?ms=37.5428535,127.0931897,15&amp;a=VL:DDDGG:JWJT:SGJT:HOJT&amp;e=RETAIL&amp;articleNo=2132353095", "서울시 광진구 구의동 25-20")</f>
        <v>서울시 광진구 구의동 25-20</v>
      </c>
    </row>
    <row r="354" spans="1:8" x14ac:dyDescent="0.3">
      <c r="A354" s="1">
        <v>0</v>
      </c>
      <c r="B354" t="s">
        <v>1052</v>
      </c>
      <c r="C354" t="s">
        <v>20</v>
      </c>
      <c r="D354" t="s">
        <v>65</v>
      </c>
      <c r="E354" t="s">
        <v>1053</v>
      </c>
      <c r="F354" t="s">
        <v>1054</v>
      </c>
      <c r="G354" t="s">
        <v>1055</v>
      </c>
      <c r="H354" t="str">
        <f>HYPERLINK("https://new.land.naver.com/houses?ms=37.5428535,127.0931897,15&amp;a=VL:DDDGG:JWJT:SGJT:HOJT&amp;e=RETAIL&amp;articleNo=2132331395", "서울시 광진구 구의동 243-22")</f>
        <v>서울시 광진구 구의동 243-22</v>
      </c>
    </row>
    <row r="355" spans="1:8" x14ac:dyDescent="0.3">
      <c r="A355" s="1">
        <v>0</v>
      </c>
      <c r="B355" t="s">
        <v>1056</v>
      </c>
      <c r="C355" t="s">
        <v>168</v>
      </c>
      <c r="D355" t="s">
        <v>15</v>
      </c>
      <c r="E355" t="s">
        <v>41</v>
      </c>
      <c r="F355" t="s">
        <v>1057</v>
      </c>
      <c r="G355" t="s">
        <v>847</v>
      </c>
      <c r="H355" t="str">
        <f>HYPERLINK("https://new.land.naver.com/houses?ms=37.5428535,127.0931897,15&amp;a=VL:DDDGG:JWJT:SGJT:HOJT&amp;e=RETAIL&amp;articleNo=2134721649", "서울시 광진구 구의동 241-52")</f>
        <v>서울시 광진구 구의동 241-52</v>
      </c>
    </row>
    <row r="356" spans="1:8" x14ac:dyDescent="0.3">
      <c r="A356" s="1">
        <v>0</v>
      </c>
      <c r="B356" t="s">
        <v>1058</v>
      </c>
      <c r="C356" t="s">
        <v>20</v>
      </c>
      <c r="D356" t="s">
        <v>15</v>
      </c>
      <c r="E356" t="s">
        <v>50</v>
      </c>
      <c r="F356" t="s">
        <v>1059</v>
      </c>
      <c r="G356" t="s">
        <v>1060</v>
      </c>
      <c r="H356" t="str">
        <f>HYPERLINK("https://new.land.naver.com/houses?ms=37.5428535,127.0931897,15&amp;a=VL:DDDGG:JWJT:SGJT:HOJT&amp;e=RETAIL&amp;articleNo=2132311557", "서울시 광진구 구의동 243-8")</f>
        <v>서울시 광진구 구의동 243-8</v>
      </c>
    </row>
    <row r="357" spans="1:8" x14ac:dyDescent="0.3">
      <c r="A357" s="1">
        <v>0</v>
      </c>
      <c r="B357" t="s">
        <v>1061</v>
      </c>
      <c r="C357" t="s">
        <v>20</v>
      </c>
      <c r="D357" t="s">
        <v>15</v>
      </c>
      <c r="E357" t="s">
        <v>240</v>
      </c>
      <c r="F357" t="s">
        <v>1062</v>
      </c>
      <c r="G357" t="s">
        <v>1063</v>
      </c>
      <c r="H357" t="str">
        <f>HYPERLINK("https://new.land.naver.com/houses?ms=37.5428535,127.0931897,15&amp;a=VL:DDDGG:JWJT:SGJT:HOJT&amp;e=RETAIL&amp;articleNo=2132298741", "서울시 광진구 구의동 228-8")</f>
        <v>서울시 광진구 구의동 228-8</v>
      </c>
    </row>
    <row r="358" spans="1:8" x14ac:dyDescent="0.3">
      <c r="A358" s="1">
        <v>0</v>
      </c>
      <c r="B358" t="s">
        <v>1064</v>
      </c>
      <c r="C358" t="s">
        <v>20</v>
      </c>
      <c r="D358" t="s">
        <v>21</v>
      </c>
      <c r="E358" t="s">
        <v>519</v>
      </c>
      <c r="F358" t="s">
        <v>1065</v>
      </c>
      <c r="G358" t="s">
        <v>907</v>
      </c>
      <c r="H358" t="str">
        <f>HYPERLINK("https://new.land.naver.com/houses?ms=37.5428535,127.0931897,15&amp;a=VL:DDDGG:JWJT:SGJT:HOJT&amp;e=RETAIL&amp;articleNo=2132268964", "서울시 광진구 구의동 236-16")</f>
        <v>서울시 광진구 구의동 236-16</v>
      </c>
    </row>
    <row r="359" spans="1:8" x14ac:dyDescent="0.3">
      <c r="A359" s="1">
        <v>0</v>
      </c>
      <c r="B359" t="s">
        <v>1066</v>
      </c>
      <c r="C359" t="s">
        <v>20</v>
      </c>
      <c r="D359" t="s">
        <v>15</v>
      </c>
      <c r="E359" t="s">
        <v>36</v>
      </c>
      <c r="F359" t="s">
        <v>1067</v>
      </c>
      <c r="G359" t="s">
        <v>1068</v>
      </c>
      <c r="H359" t="str">
        <f>HYPERLINK("https://new.land.naver.com/houses?ms=37.5428535,127.0931897,15&amp;a=VL:DDDGG:JWJT:SGJT:HOJT&amp;e=RETAIL&amp;articleNo=2132264490", "서울시 광진구 구의동 76-13")</f>
        <v>서울시 광진구 구의동 76-13</v>
      </c>
    </row>
    <row r="360" spans="1:8" x14ac:dyDescent="0.3">
      <c r="A360" s="1">
        <v>0</v>
      </c>
      <c r="B360" t="s">
        <v>1069</v>
      </c>
      <c r="C360" t="s">
        <v>20</v>
      </c>
      <c r="D360" t="s">
        <v>21</v>
      </c>
      <c r="E360" t="s">
        <v>475</v>
      </c>
      <c r="F360" t="s">
        <v>1070</v>
      </c>
      <c r="G360" t="s">
        <v>148</v>
      </c>
      <c r="H360" t="str">
        <f>HYPERLINK("https://new.land.naver.com/houses?ms=37.5428535,127.0931897,15&amp;a=VL:DDDGG:JWJT:SGJT:HOJT&amp;e=RETAIL&amp;articleNo=2132259352", "서울시 광진구 구의동 224-48")</f>
        <v>서울시 광진구 구의동 224-48</v>
      </c>
    </row>
    <row r="361" spans="1:8" x14ac:dyDescent="0.3">
      <c r="A361" s="1">
        <v>0</v>
      </c>
      <c r="B361" t="s">
        <v>1071</v>
      </c>
      <c r="C361" t="s">
        <v>64</v>
      </c>
      <c r="D361" t="s">
        <v>15</v>
      </c>
      <c r="E361" t="s">
        <v>290</v>
      </c>
      <c r="F361" t="s">
        <v>1072</v>
      </c>
      <c r="G361" t="s">
        <v>342</v>
      </c>
      <c r="H361" t="str">
        <f>HYPERLINK("https://new.land.naver.com/houses?ms=37.5428535,127.0931897,15&amp;a=VL:DDDGG:JWJT:SGJT:HOJT&amp;e=RETAIL&amp;articleNo=2200367828", "서울시 광진구 구의동 47-31")</f>
        <v>서울시 광진구 구의동 47-31</v>
      </c>
    </row>
    <row r="362" spans="1:8" x14ac:dyDescent="0.3">
      <c r="A362" s="1">
        <v>0</v>
      </c>
      <c r="B362" t="s">
        <v>1073</v>
      </c>
      <c r="C362" t="s">
        <v>100</v>
      </c>
      <c r="D362" t="s">
        <v>15</v>
      </c>
      <c r="E362" t="s">
        <v>55</v>
      </c>
      <c r="F362" t="s">
        <v>1074</v>
      </c>
      <c r="G362" t="s">
        <v>330</v>
      </c>
      <c r="H362" t="str">
        <f>HYPERLINK("https://new.land.naver.com/houses?ms=37.5428535,127.0931897,15&amp;a=VL:DDDGG:JWJT:SGJT:HOJT&amp;e=RETAIL&amp;articleNo=2134782454", "서울시 광진구 구의동 49-1")</f>
        <v>서울시 광진구 구의동 49-1</v>
      </c>
    </row>
    <row r="363" spans="1:8" x14ac:dyDescent="0.3">
      <c r="A363" s="1">
        <v>0</v>
      </c>
      <c r="B363" t="s">
        <v>1075</v>
      </c>
      <c r="C363" t="s">
        <v>81</v>
      </c>
      <c r="D363" t="s">
        <v>15</v>
      </c>
      <c r="E363" t="s">
        <v>16</v>
      </c>
      <c r="F363" t="s">
        <v>1076</v>
      </c>
      <c r="G363" t="s">
        <v>1077</v>
      </c>
      <c r="H363" t="str">
        <f>HYPERLINK("https://new.land.naver.com/houses?ms=37.5428535,127.0931897,15&amp;a=VL:DDDGG:JWJT:SGJT:HOJT&amp;e=RETAIL&amp;articleNo=2200193416", "서울시 광진구 구의동 79-6")</f>
        <v>서울시 광진구 구의동 79-6</v>
      </c>
    </row>
    <row r="364" spans="1:8" x14ac:dyDescent="0.3">
      <c r="A364" s="1">
        <v>0</v>
      </c>
      <c r="B364" t="s">
        <v>1078</v>
      </c>
      <c r="C364" t="s">
        <v>81</v>
      </c>
      <c r="D364" t="s">
        <v>21</v>
      </c>
      <c r="E364" t="s">
        <v>1001</v>
      </c>
      <c r="F364" t="s">
        <v>1079</v>
      </c>
      <c r="G364" t="s">
        <v>1080</v>
      </c>
      <c r="H364" t="str">
        <f>HYPERLINK("https://new.land.naver.com/houses?ms=37.5428535,127.0931897,15&amp;a=VL:DDDGG:JWJT:SGJT:HOJT&amp;e=RETAIL&amp;articleNo=2200101067", "서울시 광진구 구의동 47-3")</f>
        <v>서울시 광진구 구의동 47-3</v>
      </c>
    </row>
    <row r="365" spans="1:8" x14ac:dyDescent="0.3">
      <c r="A365" s="1">
        <v>0</v>
      </c>
      <c r="B365" t="s">
        <v>1081</v>
      </c>
      <c r="C365" t="s">
        <v>1082</v>
      </c>
      <c r="D365" t="s">
        <v>21</v>
      </c>
      <c r="E365" t="s">
        <v>332</v>
      </c>
      <c r="F365" t="s">
        <v>1083</v>
      </c>
      <c r="G365" t="s">
        <v>1084</v>
      </c>
      <c r="H365" t="str">
        <f>HYPERLINK("https://new.land.naver.com/houses?ms=37.5428535,127.0931897,15&amp;a=VL:DDDGG:JWJT:SGJT:HOJT&amp;e=RETAIL&amp;articleNo=2200000481", "서울시 광진구 구의동 24-3")</f>
        <v>서울시 광진구 구의동 24-3</v>
      </c>
    </row>
    <row r="366" spans="1:8" x14ac:dyDescent="0.3">
      <c r="A366" s="1">
        <v>0</v>
      </c>
      <c r="B366" t="s">
        <v>1085</v>
      </c>
      <c r="C366" t="s">
        <v>271</v>
      </c>
      <c r="D366" t="s">
        <v>21</v>
      </c>
      <c r="E366" t="s">
        <v>488</v>
      </c>
      <c r="F366" t="s">
        <v>1086</v>
      </c>
      <c r="G366" t="s">
        <v>29</v>
      </c>
      <c r="H366" t="str">
        <f>HYPERLINK("https://new.land.naver.com/houses?ms=37.5428535,127.0931897,15&amp;a=VL:DDDGG:JWJT:SGJT:HOJT&amp;e=RETAIL&amp;articleNo=2135101350", "서울시 광진구 구의동 23-21")</f>
        <v>서울시 광진구 구의동 23-21</v>
      </c>
    </row>
    <row r="367" spans="1:8" x14ac:dyDescent="0.3">
      <c r="A367" s="1">
        <v>0</v>
      </c>
      <c r="B367" t="s">
        <v>1087</v>
      </c>
      <c r="C367" t="s">
        <v>271</v>
      </c>
      <c r="D367" t="s">
        <v>65</v>
      </c>
      <c r="E367" t="s">
        <v>146</v>
      </c>
      <c r="F367" t="s">
        <v>1088</v>
      </c>
      <c r="G367" t="s">
        <v>847</v>
      </c>
      <c r="H367" t="str">
        <f>HYPERLINK("https://new.land.naver.com/houses?ms=37.5428535,127.0931897,15&amp;a=VL:DDDGG:JWJT:SGJT:HOJT&amp;e=RETAIL&amp;articleNo=2135038092", "서울시 광진구 구의동 239-49")</f>
        <v>서울시 광진구 구의동 239-49</v>
      </c>
    </row>
    <row r="368" spans="1:8" x14ac:dyDescent="0.3">
      <c r="A368" s="1">
        <v>0</v>
      </c>
      <c r="B368" t="s">
        <v>1089</v>
      </c>
      <c r="C368" t="s">
        <v>70</v>
      </c>
      <c r="D368" t="s">
        <v>21</v>
      </c>
      <c r="E368" t="s">
        <v>373</v>
      </c>
      <c r="F368" t="s">
        <v>1090</v>
      </c>
      <c r="G368" t="s">
        <v>314</v>
      </c>
      <c r="H368" t="str">
        <f>HYPERLINK("https://new.land.naver.com/houses?ms=37.5428535,127.0931897,15&amp;a=VL:DDDGG:JWJT:SGJT:HOJT&amp;e=RETAIL&amp;articleNo=2132694835", "서울시 광진구 구의동 26")</f>
        <v>서울시 광진구 구의동 26</v>
      </c>
    </row>
    <row r="369" spans="1:8" x14ac:dyDescent="0.3">
      <c r="A369" s="1">
        <v>0</v>
      </c>
      <c r="B369" t="s">
        <v>1091</v>
      </c>
      <c r="C369" t="s">
        <v>100</v>
      </c>
      <c r="D369" t="s">
        <v>15</v>
      </c>
      <c r="E369" t="s">
        <v>794</v>
      </c>
      <c r="F369" t="s">
        <v>1092</v>
      </c>
      <c r="G369" t="s">
        <v>1093</v>
      </c>
      <c r="H369" t="str">
        <f>HYPERLINK("https://new.land.naver.com/houses?ms=37.5428535,127.0931897,15&amp;a=VL:DDDGG:JWJT:SGJT:HOJT&amp;e=RETAIL&amp;articleNo=2134848822", "서울시 광진구 구의동 64")</f>
        <v>서울시 광진구 구의동 64</v>
      </c>
    </row>
    <row r="370" spans="1:8" x14ac:dyDescent="0.3">
      <c r="A370" s="1">
        <v>0</v>
      </c>
      <c r="B370" t="s">
        <v>1094</v>
      </c>
      <c r="C370" t="s">
        <v>100</v>
      </c>
      <c r="D370" t="s">
        <v>65</v>
      </c>
      <c r="E370" t="s">
        <v>211</v>
      </c>
      <c r="F370" t="s">
        <v>1095</v>
      </c>
      <c r="G370" t="s">
        <v>1093</v>
      </c>
      <c r="H370" t="str">
        <f>HYPERLINK("https://new.land.naver.com/houses?ms=37.5428535,127.0931897,15&amp;a=VL:DDDGG:JWJT:SGJT:HOJT&amp;e=RETAIL&amp;articleNo=2134848784", "서울시 광진구 구의동 69")</f>
        <v>서울시 광진구 구의동 69</v>
      </c>
    </row>
    <row r="371" spans="1:8" x14ac:dyDescent="0.3">
      <c r="A371" s="1">
        <v>0</v>
      </c>
      <c r="B371" t="s">
        <v>1096</v>
      </c>
      <c r="C371" t="s">
        <v>100</v>
      </c>
      <c r="D371" t="s">
        <v>21</v>
      </c>
      <c r="E371" t="s">
        <v>290</v>
      </c>
      <c r="F371" t="s">
        <v>1097</v>
      </c>
      <c r="G371" t="s">
        <v>103</v>
      </c>
      <c r="H371" t="str">
        <f>HYPERLINK("https://new.land.naver.com/houses?ms=37.5428535,127.0931897,15&amp;a=VL:DDDGG:JWJT:SGJT:HOJT&amp;e=RETAIL&amp;articleNo=2134838888", "서울시 광진구 구의동 243")</f>
        <v>서울시 광진구 구의동 243</v>
      </c>
    </row>
    <row r="372" spans="1:8" x14ac:dyDescent="0.3">
      <c r="A372" s="1">
        <v>0</v>
      </c>
      <c r="B372" t="s">
        <v>1098</v>
      </c>
      <c r="C372" t="s">
        <v>100</v>
      </c>
      <c r="D372" t="s">
        <v>15</v>
      </c>
      <c r="E372" t="s">
        <v>240</v>
      </c>
      <c r="F372" t="s">
        <v>1099</v>
      </c>
      <c r="G372" t="s">
        <v>1100</v>
      </c>
      <c r="H372" t="str">
        <f>HYPERLINK("https://new.land.naver.com/houses?ms=37.5428535,127.0931897,15&amp;a=VL:DDDGG:JWJT:SGJT:HOJT&amp;e=RETAIL&amp;articleNo=2134799014", "서울시 광진구 구의동 248-12")</f>
        <v>서울시 광진구 구의동 248-12</v>
      </c>
    </row>
    <row r="373" spans="1:8" x14ac:dyDescent="0.3">
      <c r="A373" s="1">
        <v>0</v>
      </c>
      <c r="B373" t="s">
        <v>1101</v>
      </c>
      <c r="C373" t="s">
        <v>100</v>
      </c>
      <c r="D373" t="s">
        <v>15</v>
      </c>
      <c r="E373" t="s">
        <v>290</v>
      </c>
      <c r="F373" t="s">
        <v>1102</v>
      </c>
      <c r="G373" t="s">
        <v>1100</v>
      </c>
      <c r="H373" t="str">
        <f>HYPERLINK("https://new.land.naver.com/houses?ms=37.5428535,127.0931897,15&amp;a=VL:DDDGG:JWJT:SGJT:HOJT&amp;e=RETAIL&amp;articleNo=2134798052", "서울시 광진구 구의동 250-26")</f>
        <v>서울시 광진구 구의동 250-26</v>
      </c>
    </row>
    <row r="374" spans="1:8" x14ac:dyDescent="0.3">
      <c r="A374" s="1">
        <v>0</v>
      </c>
      <c r="B374" t="s">
        <v>1103</v>
      </c>
      <c r="C374" t="s">
        <v>100</v>
      </c>
      <c r="D374" t="s">
        <v>65</v>
      </c>
      <c r="E374" t="s">
        <v>1104</v>
      </c>
      <c r="F374" t="s">
        <v>1105</v>
      </c>
      <c r="G374" t="s">
        <v>785</v>
      </c>
      <c r="H374" t="str">
        <f>HYPERLINK("https://new.land.naver.com/houses?ms=37.5428535,127.0931897,15&amp;a=VL:DDDGG:JWJT:SGJT:HOJT&amp;e=RETAIL&amp;articleNo=2134791681", "서울시 광진구 구의동 239-109")</f>
        <v>서울시 광진구 구의동 239-109</v>
      </c>
    </row>
    <row r="375" spans="1:8" x14ac:dyDescent="0.3">
      <c r="A375" s="1">
        <v>0</v>
      </c>
      <c r="B375" t="s">
        <v>1106</v>
      </c>
      <c r="C375" t="s">
        <v>35</v>
      </c>
      <c r="D375" t="s">
        <v>21</v>
      </c>
      <c r="E375" t="s">
        <v>488</v>
      </c>
      <c r="F375" t="s">
        <v>1107</v>
      </c>
      <c r="G375" t="s">
        <v>342</v>
      </c>
      <c r="H375" t="str">
        <f>HYPERLINK("https://new.land.naver.com/houses?ms=37.5428535,127.0931897,15&amp;a=VL:DDDGG:JWJT:SGJT:HOJT&amp;e=RETAIL&amp;articleNo=2134355818", "서울시 광진구 구의동 35-20")</f>
        <v>서울시 광진구 구의동 35-20</v>
      </c>
    </row>
    <row r="376" spans="1:8" x14ac:dyDescent="0.3">
      <c r="A376" s="1">
        <v>0</v>
      </c>
      <c r="B376" t="s">
        <v>1108</v>
      </c>
      <c r="C376" t="s">
        <v>100</v>
      </c>
      <c r="D376" t="s">
        <v>65</v>
      </c>
      <c r="E376" t="s">
        <v>92</v>
      </c>
      <c r="F376" t="s">
        <v>1109</v>
      </c>
      <c r="G376" t="s">
        <v>330</v>
      </c>
      <c r="H376" t="str">
        <f>HYPERLINK("https://new.land.naver.com/houses?ms=37.5428535,127.0931897,15&amp;a=VL:DDDGG:JWJT:SGJT:HOJT&amp;e=RETAIL&amp;articleNo=2134784485", "서울시 광진구 구의동 77-43")</f>
        <v>서울시 광진구 구의동 77-43</v>
      </c>
    </row>
    <row r="377" spans="1:8" x14ac:dyDescent="0.3">
      <c r="A377" s="1">
        <v>0</v>
      </c>
      <c r="B377" t="s">
        <v>1110</v>
      </c>
      <c r="C377" t="s">
        <v>168</v>
      </c>
      <c r="D377" t="s">
        <v>65</v>
      </c>
      <c r="E377" t="s">
        <v>691</v>
      </c>
      <c r="F377" t="s">
        <v>1111</v>
      </c>
      <c r="G377" t="s">
        <v>490</v>
      </c>
      <c r="H377" t="str">
        <f>HYPERLINK("https://new.land.naver.com/houses?ms=37.5428535,127.0931897,15&amp;a=VL:DDDGG:JWJT:SGJT:HOJT&amp;e=RETAIL&amp;articleNo=2134754574", "서울시 광진구 구의동 228-9")</f>
        <v>서울시 광진구 구의동 228-9</v>
      </c>
    </row>
    <row r="378" spans="1:8" x14ac:dyDescent="0.3">
      <c r="A378" s="1">
        <v>0</v>
      </c>
      <c r="B378" t="s">
        <v>1112</v>
      </c>
      <c r="C378" t="s">
        <v>59</v>
      </c>
      <c r="D378" t="s">
        <v>15</v>
      </c>
      <c r="E378" t="s">
        <v>290</v>
      </c>
      <c r="F378" t="s">
        <v>1113</v>
      </c>
      <c r="G378" t="s">
        <v>445</v>
      </c>
      <c r="H378" t="str">
        <f>HYPERLINK("https://new.land.naver.com/houses?ms=37.5428535,127.0931897,15&amp;a=VL:DDDGG:JWJT:SGJT:HOJT&amp;e=RETAIL&amp;articleNo=2134596190", "서울시 광진구 구의동 204-18")</f>
        <v>서울시 광진구 구의동 204-18</v>
      </c>
    </row>
    <row r="379" spans="1:8" x14ac:dyDescent="0.3">
      <c r="A379" s="1">
        <v>0</v>
      </c>
      <c r="B379" t="s">
        <v>1114</v>
      </c>
      <c r="C379" t="s">
        <v>59</v>
      </c>
      <c r="D379" t="s">
        <v>21</v>
      </c>
      <c r="E379" t="s">
        <v>207</v>
      </c>
      <c r="F379" t="s">
        <v>1115</v>
      </c>
      <c r="G379" t="s">
        <v>137</v>
      </c>
      <c r="H379" t="str">
        <f>HYPERLINK("https://new.land.naver.com/houses?ms=37.5428535,127.0931897,15&amp;a=VL:DDDGG:JWJT:SGJT:HOJT&amp;e=RETAIL&amp;articleNo=2134575170", "서울시 광진구 구의동 22-5")</f>
        <v>서울시 광진구 구의동 22-5</v>
      </c>
    </row>
    <row r="380" spans="1:8" x14ac:dyDescent="0.3">
      <c r="A380" s="1">
        <v>0</v>
      </c>
      <c r="B380" t="s">
        <v>1116</v>
      </c>
      <c r="C380" t="s">
        <v>59</v>
      </c>
      <c r="D380" t="s">
        <v>21</v>
      </c>
      <c r="E380" t="s">
        <v>932</v>
      </c>
      <c r="F380" t="s">
        <v>1117</v>
      </c>
      <c r="G380" t="s">
        <v>129</v>
      </c>
      <c r="H380" t="str">
        <f>HYPERLINK("https://new.land.naver.com/houses?ms=37.5428535,127.0931897,15&amp;a=VL:DDDGG:JWJT:SGJT:HOJT&amp;e=RETAIL&amp;articleNo=2134573896", "서울시 광진구 구의동 591")</f>
        <v>서울시 광진구 구의동 591</v>
      </c>
    </row>
    <row r="381" spans="1:8" x14ac:dyDescent="0.3">
      <c r="A381" s="1">
        <v>0</v>
      </c>
      <c r="B381" t="s">
        <v>1118</v>
      </c>
      <c r="C381" t="s">
        <v>35</v>
      </c>
      <c r="D381" t="s">
        <v>65</v>
      </c>
      <c r="E381" t="s">
        <v>1119</v>
      </c>
      <c r="F381" t="s">
        <v>1120</v>
      </c>
      <c r="G381" t="s">
        <v>1077</v>
      </c>
      <c r="H381" t="str">
        <f>HYPERLINK("https://new.land.naver.com/houses?ms=37.5428535,127.0931897,15&amp;a=VL:DDDGG:JWJT:SGJT:HOJT&amp;e=RETAIL&amp;articleNo=2134415803", "서울시 광진구 구의동 47-34")</f>
        <v>서울시 광진구 구의동 47-34</v>
      </c>
    </row>
    <row r="382" spans="1:8" x14ac:dyDescent="0.3">
      <c r="A382" s="1">
        <v>0</v>
      </c>
      <c r="B382" t="s">
        <v>1121</v>
      </c>
      <c r="C382" t="s">
        <v>35</v>
      </c>
      <c r="D382" t="s">
        <v>15</v>
      </c>
      <c r="E382" t="s">
        <v>41</v>
      </c>
      <c r="F382" t="s">
        <v>1122</v>
      </c>
      <c r="G382" t="s">
        <v>342</v>
      </c>
      <c r="H382" t="str">
        <f>HYPERLINK("https://new.land.naver.com/houses?ms=37.5428535,127.0931897,15&amp;a=VL:DDDGG:JWJT:SGJT:HOJT&amp;e=RETAIL&amp;articleNo=2134357516", "서울시 광진구 구의동 35")</f>
        <v>서울시 광진구 구의동 35</v>
      </c>
    </row>
    <row r="383" spans="1:8" x14ac:dyDescent="0.3">
      <c r="A383" s="1">
        <v>0</v>
      </c>
      <c r="B383" t="s">
        <v>1123</v>
      </c>
      <c r="C383" t="s">
        <v>354</v>
      </c>
      <c r="D383" t="s">
        <v>15</v>
      </c>
      <c r="E383" t="s">
        <v>240</v>
      </c>
      <c r="F383" t="s">
        <v>1124</v>
      </c>
      <c r="G383" t="s">
        <v>490</v>
      </c>
      <c r="H383" t="str">
        <f>HYPERLINK("https://new.land.naver.com/houses?ms=37.5428535,127.0931897,15&amp;a=VL:DDDGG:JWJT:SGJT:HOJT&amp;e=RETAIL&amp;articleNo=2134308424", "서울시 광진구 구의동 69-1")</f>
        <v>서울시 광진구 구의동 69-1</v>
      </c>
    </row>
    <row r="384" spans="1:8" x14ac:dyDescent="0.3">
      <c r="A384" s="1">
        <v>0</v>
      </c>
      <c r="B384" t="s">
        <v>1125</v>
      </c>
      <c r="C384" t="s">
        <v>354</v>
      </c>
      <c r="D384" t="s">
        <v>21</v>
      </c>
      <c r="E384" t="s">
        <v>16</v>
      </c>
      <c r="F384" t="s">
        <v>1126</v>
      </c>
      <c r="G384" t="s">
        <v>1093</v>
      </c>
      <c r="H384" t="str">
        <f>HYPERLINK("https://new.land.naver.com/houses?ms=37.5428535,127.0931897,15&amp;a=VL:DDDGG:JWJT:SGJT:HOJT&amp;e=RETAIL&amp;articleNo=2134307167", "서울시 광진구 구의동 60")</f>
        <v>서울시 광진구 구의동 60</v>
      </c>
    </row>
    <row r="385" spans="1:8" x14ac:dyDescent="0.3">
      <c r="A385" s="1">
        <v>0</v>
      </c>
      <c r="B385" t="s">
        <v>1127</v>
      </c>
      <c r="C385" t="s">
        <v>354</v>
      </c>
      <c r="D385" t="s">
        <v>21</v>
      </c>
      <c r="E385" t="s">
        <v>488</v>
      </c>
      <c r="F385" t="s">
        <v>1128</v>
      </c>
      <c r="G385" t="s">
        <v>314</v>
      </c>
      <c r="H385" t="str">
        <f>HYPERLINK("https://new.land.naver.com/houses?ms=37.5428535,127.0931897,15&amp;a=VL:DDDGG:JWJT:SGJT:HOJT&amp;e=RETAIL&amp;articleNo=2134268968", "서울시 광진구 구의동 244-42")</f>
        <v>서울시 광진구 구의동 244-42</v>
      </c>
    </row>
    <row r="386" spans="1:8" x14ac:dyDescent="0.3">
      <c r="A386" s="1">
        <v>0</v>
      </c>
      <c r="B386" t="s">
        <v>1129</v>
      </c>
      <c r="C386" t="s">
        <v>354</v>
      </c>
      <c r="D386" t="s">
        <v>21</v>
      </c>
      <c r="E386" t="s">
        <v>240</v>
      </c>
      <c r="F386" t="s">
        <v>1128</v>
      </c>
      <c r="G386" t="s">
        <v>314</v>
      </c>
      <c r="H386" t="str">
        <f>HYPERLINK("https://new.land.naver.com/houses?ms=37.5428535,127.0931897,15&amp;a=VL:DDDGG:JWJT:SGJT:HOJT&amp;e=RETAIL&amp;articleNo=2134261687", "서울시 광진구 구의동 24-7")</f>
        <v>서울시 광진구 구의동 24-7</v>
      </c>
    </row>
    <row r="387" spans="1:8" x14ac:dyDescent="0.3">
      <c r="A387" s="1">
        <v>0</v>
      </c>
      <c r="B387" t="s">
        <v>1130</v>
      </c>
      <c r="C387" t="s">
        <v>40</v>
      </c>
      <c r="D387" t="s">
        <v>65</v>
      </c>
      <c r="E387" t="s">
        <v>538</v>
      </c>
      <c r="F387" t="s">
        <v>1131</v>
      </c>
      <c r="G387" t="s">
        <v>490</v>
      </c>
      <c r="H387" t="str">
        <f>HYPERLINK("https://new.land.naver.com/houses?ms=37.5428535,127.0931897,15&amp;a=VL:DDDGG:JWJT:SGJT:HOJT&amp;e=RETAIL&amp;articleNo=2134175712", "서울시 광진구 구의동 240-6")</f>
        <v>서울시 광진구 구의동 240-6</v>
      </c>
    </row>
    <row r="388" spans="1:8" x14ac:dyDescent="0.3">
      <c r="A388" s="1">
        <v>0</v>
      </c>
      <c r="B388" t="s">
        <v>1132</v>
      </c>
      <c r="C388" t="s">
        <v>26</v>
      </c>
      <c r="D388" t="s">
        <v>15</v>
      </c>
      <c r="E388" t="s">
        <v>55</v>
      </c>
      <c r="F388" t="s">
        <v>1133</v>
      </c>
      <c r="G388" t="s">
        <v>280</v>
      </c>
      <c r="H388" t="str">
        <f>HYPERLINK("https://new.land.naver.com/houses?ms=37.5428535,127.0931897,15&amp;a=VL:DDDGG:JWJT:SGJT:HOJT&amp;e=RETAIL&amp;articleNo=2134044250", "서울시 광진구 구의동 616-5")</f>
        <v>서울시 광진구 구의동 616-5</v>
      </c>
    </row>
    <row r="389" spans="1:8" x14ac:dyDescent="0.3">
      <c r="A389" s="1">
        <v>0</v>
      </c>
      <c r="B389" t="s">
        <v>1134</v>
      </c>
      <c r="C389" t="s">
        <v>26</v>
      </c>
      <c r="D389" t="s">
        <v>15</v>
      </c>
      <c r="E389" t="s">
        <v>16</v>
      </c>
      <c r="F389" t="s">
        <v>1135</v>
      </c>
      <c r="G389" t="s">
        <v>445</v>
      </c>
      <c r="H389" t="str">
        <f>HYPERLINK("https://new.land.naver.com/houses?ms=37.5428535,127.0931897,15&amp;a=VL:DDDGG:JWJT:SGJT:HOJT&amp;e=RETAIL&amp;articleNo=2134015385", "서울시 광진구 구의동 210-27")</f>
        <v>서울시 광진구 구의동 210-27</v>
      </c>
    </row>
    <row r="390" spans="1:8" x14ac:dyDescent="0.3">
      <c r="A390" s="1">
        <v>0</v>
      </c>
      <c r="B390" t="s">
        <v>1136</v>
      </c>
      <c r="C390" t="s">
        <v>49</v>
      </c>
      <c r="D390" t="s">
        <v>21</v>
      </c>
      <c r="E390" t="s">
        <v>1137</v>
      </c>
      <c r="F390" t="s">
        <v>1138</v>
      </c>
      <c r="G390" t="s">
        <v>1139</v>
      </c>
      <c r="H390" t="str">
        <f>HYPERLINK("https://new.land.naver.com/houses?ms=37.5428535,127.0931897,15&amp;a=VL:DDDGG:JWJT:SGJT:HOJT&amp;e=RETAIL&amp;articleNo=2133936849", "서울시 광진구 구의동 31-24")</f>
        <v>서울시 광진구 구의동 31-24</v>
      </c>
    </row>
    <row r="391" spans="1:8" x14ac:dyDescent="0.3">
      <c r="A391" s="1">
        <v>0</v>
      </c>
      <c r="B391" t="s">
        <v>1140</v>
      </c>
      <c r="C391" t="s">
        <v>49</v>
      </c>
      <c r="D391" t="s">
        <v>15</v>
      </c>
      <c r="E391" t="s">
        <v>1141</v>
      </c>
      <c r="F391" t="s">
        <v>1142</v>
      </c>
      <c r="G391" t="s">
        <v>658</v>
      </c>
      <c r="H391" t="str">
        <f>HYPERLINK("https://new.land.naver.com/houses?ms=37.5428535,127.0931897,15&amp;a=VL:DDDGG:JWJT:SGJT:HOJT&amp;e=RETAIL&amp;articleNo=2133862976", "서울시 광진구 구의동 50-29")</f>
        <v>서울시 광진구 구의동 50-29</v>
      </c>
    </row>
    <row r="392" spans="1:8" x14ac:dyDescent="0.3">
      <c r="A392" s="1">
        <v>0</v>
      </c>
      <c r="B392" t="s">
        <v>1143</v>
      </c>
      <c r="C392" t="s">
        <v>49</v>
      </c>
      <c r="D392" t="s">
        <v>21</v>
      </c>
      <c r="E392" t="s">
        <v>1144</v>
      </c>
      <c r="F392" t="s">
        <v>1145</v>
      </c>
      <c r="G392" t="s">
        <v>382</v>
      </c>
      <c r="H392" t="str">
        <f>HYPERLINK("https://new.land.naver.com/houses?ms=37.5428535,127.0931897,15&amp;a=VL:DDDGG:JWJT:SGJT:HOJT&amp;e=RETAIL&amp;articleNo=2133861219", "서울시 광진구 구의동 58-11")</f>
        <v>서울시 광진구 구의동 58-11</v>
      </c>
    </row>
    <row r="393" spans="1:8" x14ac:dyDescent="0.3">
      <c r="A393" s="1">
        <v>0</v>
      </c>
      <c r="B393" t="s">
        <v>1146</v>
      </c>
      <c r="C393" t="s">
        <v>180</v>
      </c>
      <c r="D393" t="s">
        <v>65</v>
      </c>
      <c r="E393" t="s">
        <v>1147</v>
      </c>
      <c r="F393" t="s">
        <v>1148</v>
      </c>
      <c r="G393" t="s">
        <v>1077</v>
      </c>
      <c r="H393" t="str">
        <f>HYPERLINK("https://new.land.naver.com/houses?ms=37.5428535,127.0931897,15&amp;a=VL:DDDGG:JWJT:SGJT:HOJT&amp;e=RETAIL&amp;articleNo=2133780216", "서울시 광진구 구의동 55-18")</f>
        <v>서울시 광진구 구의동 55-18</v>
      </c>
    </row>
    <row r="394" spans="1:8" x14ac:dyDescent="0.3">
      <c r="A394" s="1">
        <v>0</v>
      </c>
      <c r="B394" t="s">
        <v>1149</v>
      </c>
      <c r="C394" t="s">
        <v>206</v>
      </c>
      <c r="D394" t="s">
        <v>65</v>
      </c>
      <c r="E394" t="s">
        <v>146</v>
      </c>
      <c r="F394" t="s">
        <v>1150</v>
      </c>
      <c r="G394" t="s">
        <v>141</v>
      </c>
      <c r="H394" t="str">
        <f>HYPERLINK("https://new.land.naver.com/houses?ms=37.5428535,127.0931897,15&amp;a=VL:DDDGG:JWJT:SGJT:HOJT&amp;e=RETAIL&amp;articleNo=2133607360", "서울시 광진구 구의동 52-12")</f>
        <v>서울시 광진구 구의동 52-12</v>
      </c>
    </row>
    <row r="395" spans="1:8" x14ac:dyDescent="0.3">
      <c r="A395" s="1">
        <v>0</v>
      </c>
      <c r="B395" t="s">
        <v>1151</v>
      </c>
      <c r="C395" t="s">
        <v>113</v>
      </c>
      <c r="D395" t="s">
        <v>15</v>
      </c>
      <c r="E395" t="s">
        <v>373</v>
      </c>
      <c r="F395" t="s">
        <v>1152</v>
      </c>
      <c r="G395" t="s">
        <v>330</v>
      </c>
      <c r="H395" t="str">
        <f>HYPERLINK("https://new.land.naver.com/houses?ms=37.5428535,127.0931897,15&amp;a=VL:DDDGG:JWJT:SGJT:HOJT&amp;e=RETAIL&amp;articleNo=2133579369", "서울시 광진구 구의동 217")</f>
        <v>서울시 광진구 구의동 217</v>
      </c>
    </row>
    <row r="396" spans="1:8" x14ac:dyDescent="0.3">
      <c r="A396" s="1">
        <v>0</v>
      </c>
      <c r="B396" t="s">
        <v>1153</v>
      </c>
      <c r="C396" t="s">
        <v>113</v>
      </c>
      <c r="D396" t="s">
        <v>21</v>
      </c>
      <c r="E396" t="s">
        <v>475</v>
      </c>
      <c r="F396" t="s">
        <v>1154</v>
      </c>
      <c r="G396" t="s">
        <v>94</v>
      </c>
      <c r="H396" t="str">
        <f>HYPERLINK("https://new.land.naver.com/houses?ms=37.5428535,127.0931897,15&amp;a=VL:DDDGG:JWJT:SGJT:HOJT&amp;e=RETAIL&amp;articleNo=2133523790", "서울시 광진구 구의동 560")</f>
        <v>서울시 광진구 구의동 560</v>
      </c>
    </row>
    <row r="397" spans="1:8" x14ac:dyDescent="0.3">
      <c r="A397" s="1">
        <v>0</v>
      </c>
      <c r="B397" t="s">
        <v>1155</v>
      </c>
      <c r="C397" t="s">
        <v>113</v>
      </c>
      <c r="D397" t="s">
        <v>21</v>
      </c>
      <c r="E397" t="s">
        <v>488</v>
      </c>
      <c r="F397" t="s">
        <v>1156</v>
      </c>
      <c r="G397" t="s">
        <v>1157</v>
      </c>
      <c r="H397" t="str">
        <f>HYPERLINK("https://new.land.naver.com/houses?ms=37.5428535,127.0931897,15&amp;a=VL:DDDGG:JWJT:SGJT:HOJT&amp;e=RETAIL&amp;articleNo=2133513662", "서울시 광진구 구의동 231-5")</f>
        <v>서울시 광진구 구의동 231-5</v>
      </c>
    </row>
    <row r="398" spans="1:8" x14ac:dyDescent="0.3">
      <c r="A398" s="1">
        <v>0</v>
      </c>
      <c r="B398" t="s">
        <v>1158</v>
      </c>
      <c r="C398" t="s">
        <v>54</v>
      </c>
      <c r="D398" t="s">
        <v>21</v>
      </c>
      <c r="E398" t="s">
        <v>366</v>
      </c>
      <c r="F398" t="s">
        <v>1159</v>
      </c>
      <c r="G398" t="s">
        <v>1045</v>
      </c>
      <c r="H398" t="str">
        <f>HYPERLINK("https://new.land.naver.com/houses?ms=37.5428535,127.0931897,15&amp;a=VL:DDDGG:JWJT:SGJT:HOJT&amp;e=RETAIL&amp;articleNo=2133408506", "서울시 광진구 구의동 61-10")</f>
        <v>서울시 광진구 구의동 61-10</v>
      </c>
    </row>
    <row r="399" spans="1:8" x14ac:dyDescent="0.3">
      <c r="A399" s="1">
        <v>0</v>
      </c>
      <c r="B399" t="s">
        <v>1160</v>
      </c>
      <c r="C399" t="s">
        <v>294</v>
      </c>
      <c r="D399" t="s">
        <v>65</v>
      </c>
      <c r="E399" t="s">
        <v>340</v>
      </c>
      <c r="F399" t="s">
        <v>1161</v>
      </c>
      <c r="G399" t="s">
        <v>137</v>
      </c>
      <c r="H399" t="str">
        <f>HYPERLINK("https://new.land.naver.com/houses?ms=37.5428535,127.0931897,15&amp;a=VL:DDDGG:JWJT:SGJT:HOJT&amp;e=RETAIL&amp;articleNo=2133165866", "서울시 광진구 구의동 60-79")</f>
        <v>서울시 광진구 구의동 60-79</v>
      </c>
    </row>
    <row r="400" spans="1:8" x14ac:dyDescent="0.3">
      <c r="A400" s="1">
        <v>0</v>
      </c>
      <c r="B400" t="s">
        <v>1162</v>
      </c>
      <c r="C400" t="s">
        <v>54</v>
      </c>
      <c r="D400" t="s">
        <v>65</v>
      </c>
      <c r="E400" t="s">
        <v>1163</v>
      </c>
      <c r="F400" t="s">
        <v>1164</v>
      </c>
      <c r="G400" t="s">
        <v>1165</v>
      </c>
      <c r="H400" t="str">
        <f>HYPERLINK("https://new.land.naver.com/houses?ms=37.5428535,127.0931897,15&amp;a=VL:DDDGG:JWJT:SGJT:HOJT&amp;e=RETAIL&amp;articleNo=2133388815", "서울시 광진구 구의동 78-44")</f>
        <v>서울시 광진구 구의동 78-44</v>
      </c>
    </row>
    <row r="401" spans="1:8" x14ac:dyDescent="0.3">
      <c r="A401" s="1">
        <v>0</v>
      </c>
      <c r="B401" t="s">
        <v>1166</v>
      </c>
      <c r="C401" t="s">
        <v>54</v>
      </c>
      <c r="D401" t="s">
        <v>15</v>
      </c>
      <c r="E401" t="s">
        <v>181</v>
      </c>
      <c r="F401" t="s">
        <v>1167</v>
      </c>
      <c r="G401" t="s">
        <v>1157</v>
      </c>
      <c r="H401" t="str">
        <f>HYPERLINK("https://new.land.naver.com/houses?ms=37.5428535,127.0931897,15&amp;a=VL:DDDGG:JWJT:SGJT:HOJT&amp;e=RETAIL&amp;articleNo=2133368683", "서울시 광진구 구의동 239-88")</f>
        <v>서울시 광진구 구의동 239-88</v>
      </c>
    </row>
    <row r="402" spans="1:8" x14ac:dyDescent="0.3">
      <c r="A402" s="1">
        <v>0</v>
      </c>
      <c r="B402" t="s">
        <v>1168</v>
      </c>
      <c r="C402" t="s">
        <v>496</v>
      </c>
      <c r="D402" t="s">
        <v>21</v>
      </c>
      <c r="E402" t="s">
        <v>326</v>
      </c>
      <c r="F402" t="s">
        <v>1054</v>
      </c>
      <c r="G402" t="s">
        <v>94</v>
      </c>
      <c r="H402" t="str">
        <f>HYPERLINK("https://new.land.naver.com/houses?ms=37.5428535,127.0931897,15&amp;a=VL:DDDGG:JWJT:SGJT:HOJT&amp;e=RETAIL&amp;articleNo=2133295940", "서울시 광진구 구의동 27")</f>
        <v>서울시 광진구 구의동 27</v>
      </c>
    </row>
    <row r="403" spans="1:8" x14ac:dyDescent="0.3">
      <c r="A403" s="1">
        <v>0</v>
      </c>
      <c r="B403" t="s">
        <v>1169</v>
      </c>
      <c r="C403" t="s">
        <v>294</v>
      </c>
      <c r="D403" t="s">
        <v>65</v>
      </c>
      <c r="E403" t="s">
        <v>355</v>
      </c>
      <c r="F403" t="s">
        <v>1170</v>
      </c>
      <c r="G403" t="s">
        <v>137</v>
      </c>
      <c r="H403" t="str">
        <f>HYPERLINK("https://new.land.naver.com/houses?ms=37.5428535,127.0931897,15&amp;a=VL:DDDGG:JWJT:SGJT:HOJT&amp;e=RETAIL&amp;articleNo=2133167037", "서울시 광진구 구의동 60-14")</f>
        <v>서울시 광진구 구의동 60-14</v>
      </c>
    </row>
    <row r="404" spans="1:8" x14ac:dyDescent="0.3">
      <c r="A404" s="1">
        <v>0</v>
      </c>
      <c r="B404" t="s">
        <v>1171</v>
      </c>
      <c r="C404" t="s">
        <v>294</v>
      </c>
      <c r="D404" t="s">
        <v>21</v>
      </c>
      <c r="E404" t="s">
        <v>282</v>
      </c>
      <c r="F404" t="s">
        <v>1172</v>
      </c>
      <c r="G404" t="s">
        <v>1093</v>
      </c>
      <c r="H404" t="str">
        <f>HYPERLINK("https://new.land.naver.com/houses?ms=37.5428535,127.0931897,15&amp;a=VL:DDDGG:JWJT:SGJT:HOJT&amp;e=RETAIL&amp;articleNo=2133077243", "서울시 광진구 구의동 65")</f>
        <v>서울시 광진구 구의동 65</v>
      </c>
    </row>
    <row r="405" spans="1:8" x14ac:dyDescent="0.3">
      <c r="A405" s="1">
        <v>0</v>
      </c>
      <c r="B405" t="s">
        <v>1173</v>
      </c>
      <c r="C405" t="s">
        <v>184</v>
      </c>
      <c r="D405" t="s">
        <v>15</v>
      </c>
      <c r="E405" t="s">
        <v>316</v>
      </c>
      <c r="F405" t="s">
        <v>1174</v>
      </c>
      <c r="G405" t="s">
        <v>137</v>
      </c>
      <c r="H405" t="str">
        <f>HYPERLINK("https://new.land.naver.com/houses?ms=37.5428535,127.0931897,15&amp;a=VL:DDDGG:JWJT:SGJT:HOJT&amp;e=RETAIL&amp;articleNo=2132995307", "서울시 광진구 구의동 70-5")</f>
        <v>서울시 광진구 구의동 70-5</v>
      </c>
    </row>
    <row r="406" spans="1:8" x14ac:dyDescent="0.3">
      <c r="A406" s="1">
        <v>0</v>
      </c>
      <c r="B406" t="s">
        <v>1175</v>
      </c>
      <c r="C406" t="s">
        <v>297</v>
      </c>
      <c r="D406" t="s">
        <v>21</v>
      </c>
      <c r="E406" t="s">
        <v>1176</v>
      </c>
      <c r="F406" t="s">
        <v>1177</v>
      </c>
      <c r="G406" t="s">
        <v>238</v>
      </c>
      <c r="H406" t="str">
        <f>HYPERLINK("https://new.land.naver.com/houses?ms=37.5428535,127.0931897,15&amp;a=VL:DDDGG:JWJT:SGJT:HOJT&amp;e=RETAIL&amp;articleNo=2132949612", "서울시 광진구 구의동 241-63")</f>
        <v>서울시 광진구 구의동 241-63</v>
      </c>
    </row>
    <row r="407" spans="1:8" x14ac:dyDescent="0.3">
      <c r="A407" s="1">
        <v>0</v>
      </c>
      <c r="B407" t="s">
        <v>1178</v>
      </c>
      <c r="C407" t="s">
        <v>70</v>
      </c>
      <c r="D407" t="s">
        <v>21</v>
      </c>
      <c r="E407" t="s">
        <v>919</v>
      </c>
      <c r="F407" t="s">
        <v>1179</v>
      </c>
      <c r="G407" t="s">
        <v>238</v>
      </c>
      <c r="H407" t="str">
        <f>HYPERLINK("https://new.land.naver.com/houses?ms=37.5428535,127.0931897,15&amp;a=VL:DDDGG:JWJT:SGJT:HOJT&amp;e=RETAIL&amp;articleNo=2132799670", "서울시 광진구 구의동 560-15")</f>
        <v>서울시 광진구 구의동 560-15</v>
      </c>
    </row>
    <row r="408" spans="1:8" x14ac:dyDescent="0.3">
      <c r="A408" s="1">
        <v>0</v>
      </c>
      <c r="B408" t="s">
        <v>1180</v>
      </c>
      <c r="C408" t="s">
        <v>70</v>
      </c>
      <c r="D408" t="s">
        <v>21</v>
      </c>
      <c r="E408" t="s">
        <v>199</v>
      </c>
      <c r="F408" t="s">
        <v>1181</v>
      </c>
      <c r="G408" t="s">
        <v>1182</v>
      </c>
      <c r="H408" t="str">
        <f>HYPERLINK("https://new.land.naver.com/houses?ms=37.5428535,127.0931897,15&amp;a=VL:DDDGG:JWJT:SGJT:HOJT&amp;e=RETAIL&amp;articleNo=2132745288", "서울시 광진구 구의동 344-8")</f>
        <v>서울시 광진구 구의동 344-8</v>
      </c>
    </row>
    <row r="409" spans="1:8" x14ac:dyDescent="0.3">
      <c r="A409" s="1">
        <v>0</v>
      </c>
      <c r="B409" t="s">
        <v>1183</v>
      </c>
      <c r="C409" t="s">
        <v>235</v>
      </c>
      <c r="D409" t="s">
        <v>21</v>
      </c>
      <c r="E409" t="s">
        <v>1137</v>
      </c>
      <c r="F409" t="s">
        <v>1184</v>
      </c>
      <c r="G409" t="s">
        <v>490</v>
      </c>
      <c r="H409" t="str">
        <f>HYPERLINK("https://new.land.naver.com/houses?ms=37.5428535,127.0931897,15&amp;a=VL:DDDGG:JWJT:SGJT:HOJT&amp;e=RETAIL&amp;articleNo=2132670198", "서울시 광진구 구의동 204-27")</f>
        <v>서울시 광진구 구의동 204-27</v>
      </c>
    </row>
    <row r="410" spans="1:8" x14ac:dyDescent="0.3">
      <c r="A410" s="1">
        <v>0</v>
      </c>
      <c r="B410" t="s">
        <v>1185</v>
      </c>
      <c r="C410" t="s">
        <v>235</v>
      </c>
      <c r="D410" t="s">
        <v>65</v>
      </c>
      <c r="E410" t="s">
        <v>982</v>
      </c>
      <c r="F410" t="s">
        <v>1186</v>
      </c>
      <c r="G410" t="s">
        <v>490</v>
      </c>
      <c r="H410" t="str">
        <f>HYPERLINK("https://new.land.naver.com/houses?ms=37.5428535,127.0931897,15&amp;a=VL:DDDGG:JWJT:SGJT:HOJT&amp;e=RETAIL&amp;articleNo=2132670018", "서울시 광진구 구의동 240-14")</f>
        <v>서울시 광진구 구의동 240-14</v>
      </c>
    </row>
    <row r="411" spans="1:8" x14ac:dyDescent="0.3">
      <c r="A411" s="1">
        <v>0</v>
      </c>
      <c r="B411" t="s">
        <v>1187</v>
      </c>
      <c r="C411" t="s">
        <v>235</v>
      </c>
      <c r="D411" t="s">
        <v>15</v>
      </c>
      <c r="E411" t="s">
        <v>1188</v>
      </c>
      <c r="F411" t="s">
        <v>1189</v>
      </c>
      <c r="G411" t="s">
        <v>94</v>
      </c>
      <c r="H411" t="str">
        <f>HYPERLINK("https://new.land.naver.com/houses?ms=37.5428535,127.0931897,15&amp;a=VL:DDDGG:JWJT:SGJT:HOJT&amp;e=RETAIL&amp;articleNo=2132642493", "서울시 광진구 구의동 22")</f>
        <v>서울시 광진구 구의동 22</v>
      </c>
    </row>
    <row r="412" spans="1:8" x14ac:dyDescent="0.3">
      <c r="A412" s="1">
        <v>0</v>
      </c>
      <c r="B412" t="s">
        <v>1190</v>
      </c>
      <c r="C412" t="s">
        <v>235</v>
      </c>
      <c r="D412" t="s">
        <v>65</v>
      </c>
      <c r="E412" t="s">
        <v>146</v>
      </c>
      <c r="F412" t="s">
        <v>1191</v>
      </c>
      <c r="G412" t="s">
        <v>1100</v>
      </c>
      <c r="H412" t="str">
        <f>HYPERLINK("https://new.land.naver.com/houses?ms=37.5428535,127.0931897,15&amp;a=VL:DDDGG:JWJT:SGJT:HOJT&amp;e=RETAIL&amp;articleNo=2132629159", "서울시 광진구 구의동 233-24")</f>
        <v>서울시 광진구 구의동 233-24</v>
      </c>
    </row>
    <row r="413" spans="1:8" x14ac:dyDescent="0.3">
      <c r="A413" s="1">
        <v>0</v>
      </c>
      <c r="B413" t="s">
        <v>1192</v>
      </c>
      <c r="C413" t="s">
        <v>14</v>
      </c>
      <c r="D413" t="s">
        <v>21</v>
      </c>
      <c r="E413" t="s">
        <v>475</v>
      </c>
      <c r="F413" t="s">
        <v>1193</v>
      </c>
      <c r="G413" t="s">
        <v>1045</v>
      </c>
      <c r="H413" t="str">
        <f>HYPERLINK("https://new.land.naver.com/houses?ms=37.5428535,127.0931897,15&amp;a=VL:DDDGG:JWJT:SGJT:HOJT&amp;e=RETAIL&amp;articleNo=2132531721", "서울시 광진구 구의동 63-20")</f>
        <v>서울시 광진구 구의동 63-20</v>
      </c>
    </row>
    <row r="414" spans="1:8" x14ac:dyDescent="0.3">
      <c r="A414" s="1">
        <v>0</v>
      </c>
      <c r="B414" t="s">
        <v>1194</v>
      </c>
      <c r="C414" t="s">
        <v>14</v>
      </c>
      <c r="D414" t="s">
        <v>21</v>
      </c>
      <c r="E414" t="s">
        <v>1195</v>
      </c>
      <c r="F414" t="s">
        <v>1196</v>
      </c>
      <c r="G414" t="s">
        <v>1045</v>
      </c>
      <c r="H414" t="str">
        <f>HYPERLINK("https://new.land.naver.com/houses?ms=37.5428535,127.0931897,15&amp;a=VL:DDDGG:JWJT:SGJT:HOJT&amp;e=RETAIL&amp;articleNo=2132530617", "서울시 광진구 구의동 77-26")</f>
        <v>서울시 광진구 구의동 77-26</v>
      </c>
    </row>
    <row r="415" spans="1:8" x14ac:dyDescent="0.3">
      <c r="A415" s="1">
        <v>0</v>
      </c>
      <c r="B415" t="s">
        <v>1197</v>
      </c>
      <c r="C415" t="s">
        <v>14</v>
      </c>
      <c r="D415" t="s">
        <v>15</v>
      </c>
      <c r="E415" t="s">
        <v>1050</v>
      </c>
      <c r="F415" t="s">
        <v>1198</v>
      </c>
      <c r="G415" t="s">
        <v>1100</v>
      </c>
      <c r="H415" t="str">
        <f>HYPERLINK("https://new.land.naver.com/houses?ms=37.5428535,127.0931897,15&amp;a=VL:DDDGG:JWJT:SGJT:HOJT&amp;e=RETAIL&amp;articleNo=2132522860", "서울시 광진구 구의동 231-22")</f>
        <v>서울시 광진구 구의동 231-22</v>
      </c>
    </row>
    <row r="416" spans="1:8" x14ac:dyDescent="0.3">
      <c r="A416" s="1">
        <v>0</v>
      </c>
      <c r="B416" t="s">
        <v>1199</v>
      </c>
      <c r="C416" t="s">
        <v>14</v>
      </c>
      <c r="D416" t="s">
        <v>65</v>
      </c>
      <c r="E416" t="s">
        <v>66</v>
      </c>
      <c r="F416" t="s">
        <v>1200</v>
      </c>
      <c r="G416" t="s">
        <v>1201</v>
      </c>
      <c r="H416" t="str">
        <f>HYPERLINK("https://new.land.naver.com/houses?ms=37.5428535,127.0931897,15&amp;a=VL:DDDGG:JWJT:SGJT:HOJT&amp;e=RETAIL&amp;articleNo=2132485425", "서울시 광진구 구의동 248-113")</f>
        <v>서울시 광진구 구의동 248-113</v>
      </c>
    </row>
    <row r="417" spans="1:8" x14ac:dyDescent="0.3">
      <c r="A417" s="1">
        <v>0</v>
      </c>
      <c r="B417" t="s">
        <v>1202</v>
      </c>
      <c r="C417" t="s">
        <v>14</v>
      </c>
      <c r="D417" t="s">
        <v>65</v>
      </c>
      <c r="E417" t="s">
        <v>109</v>
      </c>
      <c r="F417" t="s">
        <v>1203</v>
      </c>
      <c r="G417" t="s">
        <v>785</v>
      </c>
      <c r="H417" t="str">
        <f>HYPERLINK("https://new.land.naver.com/houses?ms=37.5428535,127.0931897,15&amp;a=VL:DDDGG:JWJT:SGJT:HOJT&amp;e=RETAIL&amp;articleNo=2132457572", "서울시 광진구 구의동 252-57")</f>
        <v>서울시 광진구 구의동 252-57</v>
      </c>
    </row>
    <row r="418" spans="1:8" x14ac:dyDescent="0.3">
      <c r="A418" s="1">
        <v>0</v>
      </c>
      <c r="B418" t="s">
        <v>1204</v>
      </c>
      <c r="C418" t="s">
        <v>14</v>
      </c>
      <c r="D418" t="s">
        <v>21</v>
      </c>
      <c r="E418" t="s">
        <v>181</v>
      </c>
      <c r="F418" t="s">
        <v>1205</v>
      </c>
      <c r="G418" t="s">
        <v>274</v>
      </c>
      <c r="H418" t="str">
        <f>HYPERLINK("https://new.land.naver.com/houses?ms=37.5428535,127.0931897,15&amp;a=VL:DDDGG:JWJT:SGJT:HOJT&amp;e=RETAIL&amp;articleNo=2132450272", "서울시 광진구 구의동 64-32")</f>
        <v>서울시 광진구 구의동 64-32</v>
      </c>
    </row>
    <row r="419" spans="1:8" x14ac:dyDescent="0.3">
      <c r="A419" s="1">
        <v>0</v>
      </c>
      <c r="B419" t="s">
        <v>1206</v>
      </c>
      <c r="C419" t="s">
        <v>20</v>
      </c>
      <c r="D419" t="s">
        <v>15</v>
      </c>
      <c r="E419" t="s">
        <v>488</v>
      </c>
      <c r="F419" t="s">
        <v>1207</v>
      </c>
      <c r="G419" t="s">
        <v>357</v>
      </c>
      <c r="H419" t="str">
        <f>HYPERLINK("https://new.land.naver.com/houses?ms=37.5428535,127.0931897,15&amp;a=VL:DDDGG:JWJT:SGJT:HOJT&amp;e=RETAIL&amp;articleNo=2132407204", "서울시 광진구 구의동 242-60")</f>
        <v>서울시 광진구 구의동 242-60</v>
      </c>
    </row>
    <row r="420" spans="1:8" x14ac:dyDescent="0.3">
      <c r="A420" s="1">
        <v>0</v>
      </c>
      <c r="B420" t="s">
        <v>1208</v>
      </c>
      <c r="C420" t="s">
        <v>20</v>
      </c>
      <c r="D420" t="s">
        <v>15</v>
      </c>
      <c r="E420" t="s">
        <v>488</v>
      </c>
      <c r="F420" t="s">
        <v>1209</v>
      </c>
      <c r="G420" t="s">
        <v>864</v>
      </c>
      <c r="H420" t="str">
        <f>HYPERLINK("https://new.land.naver.com/houses?ms=37.5428535,127.0931897,15&amp;a=VL:DDDGG:JWJT:SGJT:HOJT&amp;e=RETAIL&amp;articleNo=2132404049", "서울시 광진구 구의동 242")</f>
        <v>서울시 광진구 구의동 242</v>
      </c>
    </row>
    <row r="421" spans="1:8" x14ac:dyDescent="0.3">
      <c r="A421" s="1">
        <v>0</v>
      </c>
      <c r="B421" t="s">
        <v>1210</v>
      </c>
      <c r="C421" t="s">
        <v>20</v>
      </c>
      <c r="D421" t="s">
        <v>21</v>
      </c>
      <c r="E421" t="s">
        <v>143</v>
      </c>
      <c r="F421" t="s">
        <v>1211</v>
      </c>
      <c r="G421" t="s">
        <v>264</v>
      </c>
      <c r="H421" t="str">
        <f>HYPERLINK("https://new.land.naver.com/houses?ms=37.5428535,127.0931897,15&amp;a=VL:DDDGG:JWJT:SGJT:HOJT&amp;e=RETAIL&amp;articleNo=2132353285", "서울시 광진구 구의동 239-60")</f>
        <v>서울시 광진구 구의동 239-60</v>
      </c>
    </row>
    <row r="422" spans="1:8" x14ac:dyDescent="0.3">
      <c r="A422" s="1">
        <v>0</v>
      </c>
      <c r="B422" t="s">
        <v>1212</v>
      </c>
      <c r="C422" t="s">
        <v>20</v>
      </c>
      <c r="D422" t="s">
        <v>65</v>
      </c>
      <c r="E422" t="s">
        <v>146</v>
      </c>
      <c r="F422" t="s">
        <v>1213</v>
      </c>
      <c r="G422" t="s">
        <v>330</v>
      </c>
      <c r="H422" t="str">
        <f>HYPERLINK("https://new.land.naver.com/houses?ms=37.5428535,127.0931897,15&amp;a=VL:DDDGG:JWJT:SGJT:HOJT&amp;e=RETAIL&amp;articleNo=2132272028", "서울시 광진구 구의동 33-61")</f>
        <v>서울시 광진구 구의동 33-61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탈탈</cp:lastModifiedBy>
  <dcterms:created xsi:type="dcterms:W3CDTF">2022-01-04T15:11:02Z</dcterms:created>
  <dcterms:modified xsi:type="dcterms:W3CDTF">2022-01-04T15:25:11Z</dcterms:modified>
</cp:coreProperties>
</file>