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주소</t>
        </is>
      </c>
      <c r="C1" s="1" t="inlineStr">
        <is>
          <t>광고확인일</t>
        </is>
      </c>
      <c r="D1" s="1" t="inlineStr">
        <is>
          <t>거래방식</t>
        </is>
      </c>
      <c r="E1" s="1" t="inlineStr">
        <is>
          <t>가격</t>
        </is>
      </c>
      <c r="F1" s="1" t="inlineStr">
        <is>
          <t>특징</t>
        </is>
      </c>
      <c r="G1" s="1" t="inlineStr">
        <is>
          <t>중개사</t>
        </is>
      </c>
      <c r="H1" s="1" t="inlineStr">
        <is>
          <t>url</t>
        </is>
      </c>
    </row>
    <row r="2">
      <c r="A2" s="1" t="n">
        <v>0</v>
      </c>
      <c r="B2" t="inlineStr">
        <is>
          <t>address</t>
        </is>
      </c>
      <c r="C2" t="inlineStr">
        <is>
          <t>update</t>
        </is>
      </c>
      <c r="D2" t="inlineStr">
        <is>
          <t>type</t>
        </is>
      </c>
      <c r="E2" t="inlineStr">
        <is>
          <t>price</t>
        </is>
      </c>
      <c r="F2" t="inlineStr">
        <is>
          <t>spec</t>
        </is>
      </c>
      <c r="G2" t="inlineStr">
        <is>
          <t>agent</t>
        </is>
      </c>
      <c r="H2" t="inlineStr">
        <is>
          <t>url</t>
        </is>
      </c>
    </row>
    <row r="3">
      <c r="A3" s="1" t="n">
        <v>0</v>
      </c>
      <c r="B3" t="inlineStr">
        <is>
          <t>서울시 광진구 구의동 222-10</t>
        </is>
      </c>
      <c r="C3" t="inlineStr">
        <is>
          <t>21.12.13.</t>
        </is>
      </c>
      <c r="D3" t="inlineStr">
        <is>
          <t>전세</t>
        </is>
      </c>
      <c r="E3" t="inlineStr">
        <is>
          <t>2억 2,000</t>
        </is>
      </c>
      <c r="F3" t="inlineStr">
        <is>
          <t>35/28m², 2/5층, 동향</t>
        </is>
      </c>
      <c r="G3" t="inlineStr">
        <is>
          <t>e-편한세상공인중개사사무소</t>
        </is>
      </c>
      <c r="H3">
        <f>HYPERLINK("https://new.land.naver.com/rooms?ms=37.5434469,127.0924734,15&amp;a=APT:OPST:ABYG:OBYG:GM:OR:VL:DDDGG:JWJT:SGJT:HOJT&amp;e=RETAIL&amp;aa=SMALLSPCRENT&amp;articleNo=2133041657", "서울시 광진구 구의동 222-10")</f>
        <v/>
      </c>
    </row>
    <row r="4">
      <c r="A4" s="1" t="n">
        <v>0</v>
      </c>
      <c r="B4" t="inlineStr">
        <is>
          <t>서울시 광진구 구의동 241-52</t>
        </is>
      </c>
      <c r="C4" t="inlineStr">
        <is>
          <t>21.12.28.</t>
        </is>
      </c>
      <c r="D4" t="inlineStr">
        <is>
          <t>전세</t>
        </is>
      </c>
      <c r="E4" t="inlineStr">
        <is>
          <t>2억 5,000</t>
        </is>
      </c>
      <c r="F4" t="inlineStr">
        <is>
          <t>25/21m², 3/5층, 동향</t>
        </is>
      </c>
      <c r="G4" t="inlineStr">
        <is>
          <t>금강공인중개사사무소</t>
        </is>
      </c>
      <c r="H4">
        <f>HYPERLINK("https://new.land.naver.com/rooms?ms=37.5434469,127.0924734,15&amp;a=APT:OPST:ABYG:OBYG:GM:OR:VL:DDDGG:JWJT:SGJT:HOJT&amp;e=RETAIL&amp;aa=SMALLSPCRENT&amp;articleNo=2134721649", "서울시 광진구 구의동 241-52")</f>
        <v/>
      </c>
    </row>
    <row r="5">
      <c r="A5" s="1" t="n">
        <v>0</v>
      </c>
      <c r="B5" t="inlineStr">
        <is>
          <t>서울시 광진구 구의동 241-10</t>
        </is>
      </c>
      <c r="C5" t="inlineStr">
        <is>
          <t>21.12.06.</t>
        </is>
      </c>
      <c r="D5" t="inlineStr">
        <is>
          <t>전세</t>
        </is>
      </c>
      <c r="E5" t="inlineStr">
        <is>
          <t>2억 7,000</t>
        </is>
      </c>
      <c r="F5" t="inlineStr">
        <is>
          <t>35/34m², 3/5층, 남향</t>
        </is>
      </c>
      <c r="G5" t="inlineStr">
        <is>
          <t>보경공인중개사사무소</t>
        </is>
      </c>
      <c r="H5">
        <f>HYPERLINK("https://new.land.naver.com/rooms?ms=37.5434469,127.0924734,15&amp;a=APT:OPST:ABYG:OBYG:GM:OR:VL:DDDGG:JWJT:SGJT:HOJT&amp;e=RETAIL&amp;aa=SMALLSPCRENT&amp;articleNo=2132332883", "서울시 광진구 구의동 241-10")</f>
        <v/>
      </c>
    </row>
    <row r="6">
      <c r="A6" s="1" t="n">
        <v>0</v>
      </c>
      <c r="B6" t="inlineStr">
        <is>
          <t>서울시 광진구 구의동 210-33</t>
        </is>
      </c>
      <c r="C6" t="inlineStr">
        <is>
          <t>22.01.04.</t>
        </is>
      </c>
      <c r="D6" t="inlineStr">
        <is>
          <t>월세</t>
        </is>
      </c>
      <c r="E6" t="inlineStr">
        <is>
          <t>3,000/40</t>
        </is>
      </c>
      <c r="F6" t="inlineStr">
        <is>
          <t>22/18m², 3/4층, 남향</t>
        </is>
      </c>
      <c r="G6" t="inlineStr">
        <is>
          <t>골드부동산공인중개사사무소</t>
        </is>
      </c>
      <c r="H6">
        <f>HYPERLINK("https://new.land.naver.com/rooms?ms=37.5434469,127.0924734,15&amp;a=APT:OPST:ABYG:OBYG:GM:OR:VL:DDDGG:JWJT:SGJT:HOJT&amp;e=RETAIL&amp;aa=SMALLSPCRENT&amp;articleNo=2200220118", "서울시 광진구 구의동 210-33")</f>
        <v/>
      </c>
    </row>
    <row r="7">
      <c r="A7" s="1" t="n">
        <v>0</v>
      </c>
      <c r="B7" t="inlineStr">
        <is>
          <t>서울시 광진구 구의동 251-94</t>
        </is>
      </c>
      <c r="C7" t="inlineStr">
        <is>
          <t>21.12.13.</t>
        </is>
      </c>
      <c r="D7" t="inlineStr">
        <is>
          <t>월세</t>
        </is>
      </c>
      <c r="E7" t="inlineStr">
        <is>
          <t>500/48</t>
        </is>
      </c>
      <c r="F7" t="inlineStr">
        <is>
          <t>18/17m², 2/5층, 남향</t>
        </is>
      </c>
      <c r="G7" t="inlineStr">
        <is>
          <t>골드부동산공인중개사사무소</t>
        </is>
      </c>
      <c r="H7">
        <f>HYPERLINK("https://new.land.naver.com/rooms?ms=37.5434469,127.0924734,15&amp;a=APT:OPST:ABYG:OBYG:GM:OR:VL:DDDGG:JWJT:SGJT:HOJT&amp;e=RETAIL&amp;aa=SMALLSPCRENT&amp;articleNo=2132983637", "서울시 광진구 구의동 251-94")</f>
        <v/>
      </c>
    </row>
    <row r="8">
      <c r="A8" s="1" t="n">
        <v>0</v>
      </c>
      <c r="B8" t="inlineStr">
        <is>
          <t>서울시 광진구 구의동 232-75</t>
        </is>
      </c>
      <c r="C8" t="inlineStr">
        <is>
          <t>21.12.29.</t>
        </is>
      </c>
      <c r="D8" t="inlineStr">
        <is>
          <t>전세</t>
        </is>
      </c>
      <c r="E8" t="inlineStr">
        <is>
          <t>2억 5,000</t>
        </is>
      </c>
      <c r="F8" t="inlineStr">
        <is>
          <t>33/21m², 3/6층, 남향</t>
        </is>
      </c>
      <c r="G8" t="inlineStr">
        <is>
          <t>이맹례공인중개사사무소</t>
        </is>
      </c>
      <c r="H8">
        <f>HYPERLINK("https://new.land.naver.com/rooms?ms=37.5434469,127.0924734,15&amp;a=APT:OPST:ABYG:OBYG:GM:OR:VL:DDDGG:JWJT:SGJT:HOJT&amp;e=RETAIL&amp;aa=SMALLSPCRENT&amp;articleNo=2134838721", "서울시 광진구 구의동 232-75")</f>
        <v/>
      </c>
    </row>
    <row r="9">
      <c r="A9" s="1" t="n">
        <v>0</v>
      </c>
      <c r="B9" t="inlineStr">
        <is>
          <t>서울시 광진구 구의동 248-108</t>
        </is>
      </c>
      <c r="C9" t="inlineStr">
        <is>
          <t>21.12.13.</t>
        </is>
      </c>
      <c r="D9" t="inlineStr">
        <is>
          <t>전세</t>
        </is>
      </c>
      <c r="E9" t="inlineStr">
        <is>
          <t>2억 1,000</t>
        </is>
      </c>
      <c r="F9" t="inlineStr">
        <is>
          <t>30/23m², 2/5층, 남향</t>
        </is>
      </c>
      <c r="G9" t="inlineStr">
        <is>
          <t>뉴엘리트공인중개사사무소</t>
        </is>
      </c>
      <c r="H9">
        <f>HYPERLINK("https://new.land.naver.com/rooms?ms=37.5434469,127.0924734,15&amp;a=APT:OPST:ABYG:OBYG:GM:OR:VL:DDDGG:JWJT:SGJT:HOJT&amp;e=RETAIL&amp;aa=SMALLSPCRENT&amp;articleNo=2132843647", "서울시 광진구 구의동 248-108")</f>
        <v/>
      </c>
    </row>
    <row r="10">
      <c r="A10" s="1" t="n">
        <v>0</v>
      </c>
      <c r="B10" t="inlineStr">
        <is>
          <t>서울시 광진구 구의동 79-30</t>
        </is>
      </c>
      <c r="C10" t="inlineStr">
        <is>
          <t>21.12.06.</t>
        </is>
      </c>
      <c r="D10" t="inlineStr">
        <is>
          <t>전세</t>
        </is>
      </c>
      <c r="E10" t="inlineStr">
        <is>
          <t>4억 1,000</t>
        </is>
      </c>
      <c r="F10" t="inlineStr">
        <is>
          <t>35/29m², 5/5층, 서향</t>
        </is>
      </c>
      <c r="G10" t="inlineStr">
        <is>
          <t>새열린공인중개사사무소</t>
        </is>
      </c>
      <c r="H10">
        <f>HYPERLINK("https://new.land.naver.com/rooms?ms=37.5434469,127.0924734,15&amp;a=APT:OPST:ABYG:OBYG:GM:OR:VL:DDDGG:JWJT:SGJT:HOJT&amp;e=RETAIL&amp;aa=SMALLSPCRENT&amp;articleNo=2132260263", "서울시 광진구 구의동 79-30")</f>
        <v/>
      </c>
    </row>
    <row r="11">
      <c r="A11" s="1" t="n">
        <v>0</v>
      </c>
      <c r="B11" t="inlineStr">
        <is>
          <t>서울시 광진구 구의동 222-2</t>
        </is>
      </c>
      <c r="C11" t="inlineStr">
        <is>
          <t>21.12.16.</t>
        </is>
      </c>
      <c r="D11" t="inlineStr">
        <is>
          <t>월세</t>
        </is>
      </c>
      <c r="E11" t="inlineStr">
        <is>
          <t>3,000/80</t>
        </is>
      </c>
      <c r="F11" t="inlineStr">
        <is>
          <t>39/29m², 5/5층, 남동향</t>
        </is>
      </c>
      <c r="G11" t="inlineStr">
        <is>
          <t>sk뷰공인중개사사무소</t>
        </is>
      </c>
      <c r="H11">
        <f>HYPERLINK("https://new.land.naver.com/rooms?ms=37.5434469,127.0924734,15&amp;a=APT:OPST:ABYG:OBYG:GM:OR:VL:DDDGG:JWJT:SGJT:HOJT&amp;e=RETAIL&amp;aa=SMALLSPCRENT&amp;articleNo=2133512144", "서울시 광진구 구의동 222-2")</f>
        <v/>
      </c>
    </row>
    <row r="12">
      <c r="A12" s="1" t="n">
        <v>0</v>
      </c>
      <c r="B12" t="inlineStr">
        <is>
          <t>서울시 광진구 구의동 251-172</t>
        </is>
      </c>
      <c r="C12" t="inlineStr">
        <is>
          <t>21.12.09.</t>
        </is>
      </c>
      <c r="D12" t="inlineStr">
        <is>
          <t>월세</t>
        </is>
      </c>
      <c r="E12" t="inlineStr">
        <is>
          <t>2,000/70</t>
        </is>
      </c>
      <c r="F12" t="inlineStr">
        <is>
          <t>45/36m², B1/3층, 남동향</t>
        </is>
      </c>
      <c r="G12" t="inlineStr">
        <is>
          <t>대신공인중개사사무소</t>
        </is>
      </c>
      <c r="H12">
        <f>HYPERLINK("https://new.land.naver.com/rooms?ms=37.5434469,127.0924734,15&amp;a=APT:OPST:ABYG:OBYG:GM:OR:VL:DDDGG:JWJT:SGJT:HOJT&amp;e=RETAIL&amp;aa=SMALLSPCRENT&amp;articleNo=2132761472", "서울시 광진구 구의동 251-172")</f>
        <v/>
      </c>
    </row>
    <row r="13">
      <c r="A13" s="1" t="n">
        <v>0</v>
      </c>
      <c r="B13" t="inlineStr">
        <is>
          <t>서울시 광진구 구의동 237-49</t>
        </is>
      </c>
      <c r="C13" t="inlineStr">
        <is>
          <t>22.01.03.</t>
        </is>
      </c>
      <c r="D13" t="inlineStr">
        <is>
          <t>월세</t>
        </is>
      </c>
      <c r="E13" t="inlineStr">
        <is>
          <t>1,000/65</t>
        </is>
      </c>
      <c r="F13" t="inlineStr">
        <is>
          <t>28/24m², 3/5층, 동향</t>
        </is>
      </c>
      <c r="G13" t="inlineStr">
        <is>
          <t>금수공인중개사사무소</t>
        </is>
      </c>
      <c r="H13">
        <f>HYPERLINK("https://new.land.naver.com/rooms?ms=37.5434469,127.0924734,15&amp;a=APT:OPST:ABYG:OBYG:GM:OR:VL:DDDGG:JWJT:SGJT:HOJT&amp;e=RETAIL&amp;aa=SMALLSPCRENT&amp;articleNo=2200150919", "서울시 광진구 구의동 237-49")</f>
        <v/>
      </c>
    </row>
    <row r="14">
      <c r="A14" s="1" t="n">
        <v>0</v>
      </c>
      <c r="B14" t="inlineStr">
        <is>
          <t>서울시 광진구 구의동 242-82</t>
        </is>
      </c>
      <c r="C14" t="inlineStr">
        <is>
          <t>22.01.04.</t>
        </is>
      </c>
      <c r="D14" t="inlineStr">
        <is>
          <t>월세</t>
        </is>
      </c>
      <c r="E14" t="inlineStr">
        <is>
          <t>100/90</t>
        </is>
      </c>
      <c r="F14" t="inlineStr">
        <is>
          <t>40/33m², 2/3층, 남향</t>
        </is>
      </c>
      <c r="G14" t="inlineStr">
        <is>
          <t>열린공인 중개사사무소</t>
        </is>
      </c>
      <c r="H14">
        <f>HYPERLINK("https://new.land.naver.com/rooms?ms=37.5434469,127.0924734,15&amp;a=APT:OPST:ABYG:OBYG:GM:OR:VL:DDDGG:JWJT:SGJT:HOJT&amp;e=RETAIL&amp;aa=SMALLSPCRENT&amp;articleNo=2200339658", "서울시 광진구 구의동 242-82")</f>
        <v/>
      </c>
    </row>
    <row r="15">
      <c r="A15" s="1" t="n">
        <v>0</v>
      </c>
      <c r="B15" t="inlineStr">
        <is>
          <t>서울시 광진구 구의동 73-14</t>
        </is>
      </c>
      <c r="C15" t="inlineStr">
        <is>
          <t>22.01.04.</t>
        </is>
      </c>
      <c r="D15" t="inlineStr">
        <is>
          <t>전세</t>
        </is>
      </c>
      <c r="E15" t="inlineStr">
        <is>
          <t>2억</t>
        </is>
      </c>
      <c r="F15" t="inlineStr">
        <is>
          <t>48/48m², B1/3층, 남동향</t>
        </is>
      </c>
      <c r="G15" t="inlineStr">
        <is>
          <t>청량리탑공인중개사사무소</t>
        </is>
      </c>
      <c r="H15">
        <f>HYPERLINK("https://new.land.naver.com/rooms?ms=37.5434469,127.0924734,15&amp;a=APT:OPST:ABYG:OBYG:GM:OR:VL:DDDGG:JWJT:SGJT:HOJT&amp;e=RETAIL&amp;aa=SMALLSPCRENT&amp;articleNo=2200296222", "서울시 광진구 구의동 73-14")</f>
        <v/>
      </c>
    </row>
    <row r="16">
      <c r="A16" s="1" t="n">
        <v>0</v>
      </c>
      <c r="B16" t="inlineStr">
        <is>
          <t>서울시 광진구 구의동</t>
        </is>
      </c>
      <c r="C16" t="inlineStr">
        <is>
          <t>21.12.09.</t>
        </is>
      </c>
      <c r="D16" t="inlineStr">
        <is>
          <t>전세</t>
        </is>
      </c>
      <c r="E16" t="inlineStr">
        <is>
          <t>9,500</t>
        </is>
      </c>
      <c r="F16" t="inlineStr">
        <is>
          <t>42/42m², B1/3층, 남서향</t>
        </is>
      </c>
      <c r="G16" t="inlineStr">
        <is>
          <t>씨티부동산공인중개사사무소</t>
        </is>
      </c>
      <c r="H16">
        <f>HYPERLINK("https://new.land.naver.com/rooms?ms=37.5434469,127.0924734,15&amp;a=APT:OPST:ABYG:OBYG:GM:OR:VL:DDDGG:JWJT:SGJT:HOJT&amp;e=RETAIL&amp;aa=SMALLSPCRENT&amp;articleNo=2132821114", "서울시 광진구 구의동")</f>
        <v/>
      </c>
    </row>
    <row r="17">
      <c r="A17" s="1" t="n">
        <v>0</v>
      </c>
      <c r="B17" t="inlineStr">
        <is>
          <t>서울시 광진구 구의동 257-3</t>
        </is>
      </c>
      <c r="C17" t="inlineStr">
        <is>
          <t>21.12.31.</t>
        </is>
      </c>
      <c r="D17" t="inlineStr">
        <is>
          <t>전세</t>
        </is>
      </c>
      <c r="E17" t="inlineStr">
        <is>
          <t>3억</t>
        </is>
      </c>
      <c r="F17" t="inlineStr">
        <is>
          <t>40/29m², 3/5층, 서향</t>
        </is>
      </c>
      <c r="G17" t="inlineStr">
        <is>
          <t>금수공인중개사사무소</t>
        </is>
      </c>
      <c r="H17">
        <f>HYPERLINK("https://new.land.naver.com/rooms?ms=37.5434469,127.0924734,15&amp;a=APT:OPST:ABYG:OBYG:GM:OR:VL:DDDGG:JWJT:SGJT:HOJT&amp;e=RETAIL&amp;aa=SMALLSPCRENT&amp;articleNo=2135087566", "서울시 광진구 구의동 257-3")</f>
        <v/>
      </c>
    </row>
    <row r="18">
      <c r="A18" s="1" t="n">
        <v>0</v>
      </c>
      <c r="B18" t="inlineStr">
        <is>
          <t>서울시 광진구 구의동 241-88</t>
        </is>
      </c>
      <c r="C18" t="inlineStr">
        <is>
          <t>22.01.04.</t>
        </is>
      </c>
      <c r="D18" t="inlineStr">
        <is>
          <t>전세</t>
        </is>
      </c>
      <c r="E18" t="inlineStr">
        <is>
          <t>1억 5,000</t>
        </is>
      </c>
      <c r="F18" t="inlineStr">
        <is>
          <t>42/7m², 3/5층, 북향</t>
        </is>
      </c>
      <c r="G18" t="inlineStr">
        <is>
          <t>노벨공인중개사사무소</t>
        </is>
      </c>
      <c r="H18">
        <f>HYPERLINK("https://new.land.naver.com/rooms?ms=37.5434469,127.0924734,15&amp;a=APT:OPST:ABYG:OBYG:GM:OR:VL:DDDGG:JWJT:SGJT:HOJT&amp;e=RETAIL&amp;aa=SMALLSPCRENT&amp;articleNo=2200315267", "서울시 광진구 구의동 241-88")</f>
        <v/>
      </c>
    </row>
    <row r="19">
      <c r="A19" s="1" t="n">
        <v>0</v>
      </c>
      <c r="B19" t="inlineStr">
        <is>
          <t>서울시 광진구 구의동 221-18</t>
        </is>
      </c>
      <c r="C19" t="inlineStr">
        <is>
          <t>22.01.04.</t>
        </is>
      </c>
      <c r="D19" t="inlineStr">
        <is>
          <t>월세</t>
        </is>
      </c>
      <c r="E19" t="inlineStr">
        <is>
          <t>500/50</t>
        </is>
      </c>
      <c r="F19" t="inlineStr">
        <is>
          <t>26/26m², B1/2층, 북동향</t>
        </is>
      </c>
      <c r="G19" t="inlineStr">
        <is>
          <t>영신공인중개사사무소</t>
        </is>
      </c>
      <c r="H19">
        <f>HYPERLINK("https://new.land.naver.com/rooms?ms=37.5434469,127.0924734,15&amp;a=APT:OPST:ABYG:OBYG:GM:OR:VL:DDDGG:JWJT:SGJT:HOJT&amp;e=RETAIL&amp;aa=SMALLSPCRENT&amp;articleNo=2200291396", "서울시 광진구 구의동 221-18")</f>
        <v/>
      </c>
    </row>
    <row r="20">
      <c r="A20" s="1" t="n">
        <v>0</v>
      </c>
      <c r="B20" t="inlineStr">
        <is>
          <t>서울시 광진구 구의동 240-9</t>
        </is>
      </c>
      <c r="C20" t="inlineStr">
        <is>
          <t>22.01.04.</t>
        </is>
      </c>
      <c r="D20" t="inlineStr">
        <is>
          <t>월세</t>
        </is>
      </c>
      <c r="E20" t="inlineStr">
        <is>
          <t>2,000/35</t>
        </is>
      </c>
      <c r="F20" t="inlineStr">
        <is>
          <t>39/39m², B1/3층, 북서향</t>
        </is>
      </c>
      <c r="G20" t="inlineStr">
        <is>
          <t>영신공인중개사사무소</t>
        </is>
      </c>
      <c r="H20">
        <f>HYPERLINK("https://new.land.naver.com/rooms?ms=37.5434469,127.0924734,15&amp;a=APT:OPST:ABYG:OBYG:GM:OR:VL:DDDGG:JWJT:SGJT:HOJT&amp;e=RETAIL&amp;aa=SMALLSPCRENT&amp;articleNo=2200273665", "서울시 광진구 구의동 240-9")</f>
        <v/>
      </c>
    </row>
    <row r="21">
      <c r="A21" s="1" t="n">
        <v>0</v>
      </c>
      <c r="B21" t="inlineStr">
        <is>
          <t>서울시 광진구 구의동 214-10</t>
        </is>
      </c>
      <c r="C21" t="inlineStr">
        <is>
          <t>21.12.21.</t>
        </is>
      </c>
      <c r="D21" t="inlineStr">
        <is>
          <t>월세</t>
        </is>
      </c>
      <c r="E21" t="inlineStr">
        <is>
          <t>1,000/68</t>
        </is>
      </c>
      <c r="F21" t="inlineStr">
        <is>
          <t>26/13m², 고/7층, 남동향</t>
        </is>
      </c>
      <c r="G21" t="inlineStr">
        <is>
          <t>서울공인중개사사무소</t>
        </is>
      </c>
      <c r="H21">
        <f>HYPERLINK("https://new.land.naver.com/rooms?ms=37.5434469,127.0924734,15&amp;a=APT:OPST:ABYG:OBYG:GM:OR:VL:DDDGG:JWJT:SGJT:HOJT&amp;e=RETAIL&amp;aa=SMALLSPCRENT&amp;articleNo=2134061275", "서울시 광진구 구의동 214-10")</f>
        <v/>
      </c>
    </row>
    <row r="22">
      <c r="A22" s="1" t="n">
        <v>0</v>
      </c>
      <c r="B22" t="inlineStr">
        <is>
          <t>서울시 광진구 구의동 653-1</t>
        </is>
      </c>
      <c r="C22" t="inlineStr">
        <is>
          <t>21.12.10.</t>
        </is>
      </c>
      <c r="D22" t="inlineStr">
        <is>
          <t>전세</t>
        </is>
      </c>
      <c r="E22" t="inlineStr">
        <is>
          <t>6,000</t>
        </is>
      </c>
      <c r="F22" t="inlineStr">
        <is>
          <t>23/23m², 1/4층, 동향</t>
        </is>
      </c>
      <c r="G22" t="inlineStr">
        <is>
          <t>e-편한세상공인중개사사무소</t>
        </is>
      </c>
      <c r="H22">
        <f>HYPERLINK("https://new.land.naver.com/rooms?ms=37.5434469,127.0924734,15&amp;a=APT:OPST:ABYG:OBYG:GM:OR:VL:DDDGG:JWJT:SGJT:HOJT&amp;e=RETAIL&amp;aa=SMALLSPCRENT&amp;articleNo=2132907483", "서울시 광진구 구의동 653-1")</f>
        <v/>
      </c>
    </row>
    <row r="23">
      <c r="A23" s="1" t="n">
        <v>0</v>
      </c>
      <c r="B23" t="inlineStr">
        <is>
          <t>서울시 광진구 구의동 70-32</t>
        </is>
      </c>
      <c r="C23" t="inlineStr">
        <is>
          <t>21.12.06.</t>
        </is>
      </c>
      <c r="D23" t="inlineStr">
        <is>
          <t>전세</t>
        </is>
      </c>
      <c r="E23" t="inlineStr">
        <is>
          <t>3억 9,700</t>
        </is>
      </c>
      <c r="F23" t="inlineStr">
        <is>
          <t>49/24m², 중/7층, 남서향</t>
        </is>
      </c>
      <c r="G23" t="inlineStr">
        <is>
          <t>케이비 공인중개사사무소</t>
        </is>
      </c>
      <c r="H23">
        <f>HYPERLINK("https://new.land.naver.com/rooms?ms=37.5434469,127.0924734,15&amp;a=APT:OPST:ABYG:OBYG:GM:OR:VL:DDDGG:JWJT:SGJT:HOJT&amp;e=RETAIL&amp;aa=SMALLSPCRENT&amp;articleNo=2132377488", "서울시 광진구 구의동 70-32")</f>
        <v/>
      </c>
    </row>
    <row r="24">
      <c r="A24" s="1" t="n">
        <v>0</v>
      </c>
      <c r="B24" t="inlineStr">
        <is>
          <t>서울시 광진구 구의동 224-35</t>
        </is>
      </c>
      <c r="C24" t="inlineStr">
        <is>
          <t>21.12.20.</t>
        </is>
      </c>
      <c r="D24" t="inlineStr">
        <is>
          <t>전세</t>
        </is>
      </c>
      <c r="E24" t="inlineStr">
        <is>
          <t>3억 3,000</t>
        </is>
      </c>
      <c r="F24" t="inlineStr">
        <is>
          <t>36/28m², 2/5층, 남서향</t>
        </is>
      </c>
      <c r="G24" t="inlineStr">
        <is>
          <t>엠공인중개사사무소</t>
        </is>
      </c>
      <c r="H24">
        <f>HYPERLINK("https://new.land.naver.com/rooms?ms=37.5434469,127.0924734,15&amp;a=APT:OPST:ABYG:OBYG:GM:OR:VL:DDDGG:JWJT:SGJT:HOJT&amp;e=RETAIL&amp;aa=SMALLSPCRENT&amp;articleNo=2133871285", "서울시 광진구 구의동 224-35")</f>
        <v/>
      </c>
    </row>
    <row r="25">
      <c r="A25" s="1" t="n">
        <v>0</v>
      </c>
      <c r="B25" t="inlineStr">
        <is>
          <t>서울시 광진구 구의동 201-11</t>
        </is>
      </c>
      <c r="C25" t="inlineStr">
        <is>
          <t>21.12.11.</t>
        </is>
      </c>
      <c r="D25" t="inlineStr">
        <is>
          <t>전세</t>
        </is>
      </c>
      <c r="E25" t="inlineStr">
        <is>
          <t>1억 5,000</t>
        </is>
      </c>
      <c r="F25" t="inlineStr">
        <is>
          <t>22/19m², 3/4층, 남향</t>
        </is>
      </c>
      <c r="G25" t="inlineStr">
        <is>
          <t>금빛부동산공인중개사사무소</t>
        </is>
      </c>
      <c r="H25">
        <f>HYPERLINK("https://new.land.naver.com/rooms?ms=37.5434469,127.0924734,15&amp;a=APT:OPST:ABYG:OBYG:GM:OR:VL:DDDGG:JWJT:SGJT:HOJT&amp;e=RETAIL&amp;aa=SMALLSPCRENT&amp;articleNo=2132994837", "서울시 광진구 구의동 201-11")</f>
        <v/>
      </c>
    </row>
    <row r="26">
      <c r="A26" s="1" t="n">
        <v>0</v>
      </c>
      <c r="B26" t="inlineStr">
        <is>
          <t>서울시 광진구 구의동 35-22</t>
        </is>
      </c>
      <c r="C26" t="inlineStr">
        <is>
          <t>21.12.06.</t>
        </is>
      </c>
      <c r="D26" t="inlineStr">
        <is>
          <t>전세</t>
        </is>
      </c>
      <c r="E26" t="inlineStr">
        <is>
          <t>3억 500</t>
        </is>
      </c>
      <c r="F26" t="inlineStr">
        <is>
          <t>49/23m², 중/5층, 서향</t>
        </is>
      </c>
      <c r="G26" t="inlineStr">
        <is>
          <t>케이비 공인중개사사무소</t>
        </is>
      </c>
      <c r="H26">
        <f>HYPERLINK("https://new.land.naver.com/rooms?ms=37.5434469,127.0924734,15&amp;a=APT:OPST:ABYG:OBYG:GM:OR:VL:DDDGG:JWJT:SGJT:HOJT&amp;e=RETAIL&amp;aa=SMALLSPCRENT&amp;articleNo=2132372625", "서울시 광진구 구의동 35-22")</f>
        <v/>
      </c>
    </row>
    <row r="27">
      <c r="A27" s="1" t="n">
        <v>0</v>
      </c>
      <c r="B27" t="inlineStr">
        <is>
          <t>서울시 광진구 구의동 251-167</t>
        </is>
      </c>
      <c r="C27" t="inlineStr">
        <is>
          <t>21.12.06.</t>
        </is>
      </c>
      <c r="D27" t="inlineStr">
        <is>
          <t>전세</t>
        </is>
      </c>
      <c r="E27" t="inlineStr">
        <is>
          <t>3억 6,000</t>
        </is>
      </c>
      <c r="F27" t="inlineStr">
        <is>
          <t>66/47m², 3/8층, 남향</t>
        </is>
      </c>
      <c r="G27" t="inlineStr">
        <is>
          <t>주식회사부동산중개법인수호</t>
        </is>
      </c>
      <c r="H27">
        <f>HYPERLINK("https://new.land.naver.com/rooms?ms=37.5434469,127.0924734,15&amp;a=APT:OPST:ABYG:OBYG:GM:OR:VL:DDDGG:JWJT:SGJT:HOJT&amp;e=RETAIL&amp;aa=SMALLSPCRENT&amp;articleNo=2132259439", "서울시 광진구 구의동 251-167")</f>
        <v/>
      </c>
    </row>
    <row r="28">
      <c r="A28" s="1" t="n">
        <v>0</v>
      </c>
      <c r="B28" t="inlineStr">
        <is>
          <t>서울시 광진구 구의동 207-41</t>
        </is>
      </c>
      <c r="C28" t="inlineStr">
        <is>
          <t>21.12.20.</t>
        </is>
      </c>
      <c r="D28" t="inlineStr">
        <is>
          <t>전세</t>
        </is>
      </c>
      <c r="E28" t="inlineStr">
        <is>
          <t>2억 3,000</t>
        </is>
      </c>
      <c r="F28" t="inlineStr">
        <is>
          <t>48/48m², 2/4층, 남동향</t>
        </is>
      </c>
      <c r="G28" t="inlineStr">
        <is>
          <t>행복부동산공인중개사사무소</t>
        </is>
      </c>
      <c r="H28">
        <f>HYPERLINK("https://new.land.naver.com/rooms?ms=37.5434469,127.0924734,15&amp;a=APT:OPST:ABYG:OBYG:GM:OR:VL:DDDGG:JWJT:SGJT:HOJT&amp;e=RETAIL&amp;aa=SMALLSPCRENT&amp;articleNo=2133818136", "서울시 광진구 구의동 207-41")</f>
        <v/>
      </c>
    </row>
    <row r="29">
      <c r="A29" s="1" t="n">
        <v>0</v>
      </c>
      <c r="B29" t="inlineStr">
        <is>
          <t>서울시 광진구 구의동 555-2</t>
        </is>
      </c>
      <c r="C29" t="inlineStr">
        <is>
          <t>22.01.04.</t>
        </is>
      </c>
      <c r="D29" t="inlineStr">
        <is>
          <t>월세</t>
        </is>
      </c>
      <c r="E29" t="inlineStr">
        <is>
          <t>500/35</t>
        </is>
      </c>
      <c r="F29" t="inlineStr">
        <is>
          <t>40/35m², B1/4층, 동향</t>
        </is>
      </c>
      <c r="G29" t="inlineStr">
        <is>
          <t>늘봄공인중개사사무소</t>
        </is>
      </c>
      <c r="H29">
        <f>HYPERLINK("https://new.land.naver.com/rooms?ms=37.5434469,127.0924734,15&amp;a=APT:OPST:ABYG:OBYG:GM:OR:VL:DDDGG:JWJT:SGJT:HOJT&amp;e=RETAIL&amp;aa=SMALLSPCRENT&amp;articleNo=2200328238", "서울시 광진구 구의동 555-2")</f>
        <v/>
      </c>
    </row>
    <row r="30">
      <c r="A30" s="1" t="n">
        <v>0</v>
      </c>
      <c r="B30" t="inlineStr">
        <is>
          <t>서울시 광진구 구의동 72-34</t>
        </is>
      </c>
      <c r="C30" t="inlineStr">
        <is>
          <t>22.01.04.</t>
        </is>
      </c>
      <c r="D30" t="inlineStr">
        <is>
          <t>전세</t>
        </is>
      </c>
      <c r="E30" t="inlineStr">
        <is>
          <t>3억 2,000</t>
        </is>
      </c>
      <c r="F30" t="inlineStr">
        <is>
          <t>52/44m², 2/4층, 남향</t>
        </is>
      </c>
      <c r="G30" t="inlineStr">
        <is>
          <t>우리동네부동산공인중개사사무소</t>
        </is>
      </c>
      <c r="H30">
        <f>HYPERLINK("https://new.land.naver.com/rooms?ms=37.5434469,127.0924734,15&amp;a=APT:OPST:ABYG:OBYG:GM:OR:VL:DDDGG:JWJT:SGJT:HOJT&amp;e=RETAIL&amp;aa=SMALLSPCRENT&amp;articleNo=2200292121", "서울시 광진구 구의동 72-34")</f>
        <v/>
      </c>
    </row>
    <row r="31">
      <c r="A31" s="1" t="n">
        <v>0</v>
      </c>
      <c r="B31" t="inlineStr">
        <is>
          <t>서울시 광진구 구의동 32-29</t>
        </is>
      </c>
      <c r="C31" t="inlineStr">
        <is>
          <t>22.01.04.</t>
        </is>
      </c>
      <c r="D31" t="inlineStr">
        <is>
          <t>월세</t>
        </is>
      </c>
      <c r="E31" t="inlineStr">
        <is>
          <t>2,500/25</t>
        </is>
      </c>
      <c r="F31" t="inlineStr">
        <is>
          <t>29/26m², 1/2층, 남서향</t>
        </is>
      </c>
      <c r="G31" t="inlineStr">
        <is>
          <t>미래공인중개사사무소</t>
        </is>
      </c>
      <c r="H31">
        <f>HYPERLINK("https://new.land.naver.com/rooms?ms=37.5434469,127.0924734,15&amp;a=APT:OPST:ABYG:OBYG:GM:OR:VL:DDDGG:JWJT:SGJT:HOJT&amp;e=RETAIL&amp;aa=SMALLSPCRENT&amp;articleNo=2200289593", "서울시 광진구 구의동 32-29")</f>
        <v/>
      </c>
    </row>
    <row r="32">
      <c r="A32" s="1" t="n">
        <v>0</v>
      </c>
      <c r="B32" t="inlineStr">
        <is>
          <t>서울시 광진구 구의동 251-177</t>
        </is>
      </c>
      <c r="C32" t="inlineStr">
        <is>
          <t>21.12.27.</t>
        </is>
      </c>
      <c r="D32" t="inlineStr">
        <is>
          <t>전세</t>
        </is>
      </c>
      <c r="E32" t="inlineStr">
        <is>
          <t>1억 3,900</t>
        </is>
      </c>
      <c r="F32" t="inlineStr">
        <is>
          <t>26/14m², 고/10층, 남동향</t>
        </is>
      </c>
      <c r="G32" t="inlineStr">
        <is>
          <t>힐&amp;힐공인중개사사무소</t>
        </is>
      </c>
      <c r="H32">
        <f>HYPERLINK("https://new.land.naver.com/rooms?ms=37.5434469,127.0924734,15&amp;a=APT:OPST:ABYG:OBYG:GM:OR:VL:DDDGG:JWJT:SGJT:HOJT&amp;e=RETAIL&amp;aa=SMALLSPCRENT&amp;articleNo=2134462404", "서울시 광진구 구의동 251-177")</f>
        <v/>
      </c>
    </row>
    <row r="33">
      <c r="A33" s="1" t="n">
        <v>0</v>
      </c>
      <c r="B33" t="inlineStr">
        <is>
          <t>서울시 광진구 구의동 251-127</t>
        </is>
      </c>
      <c r="C33" t="inlineStr">
        <is>
          <t>21.12.30.</t>
        </is>
      </c>
      <c r="D33" t="inlineStr">
        <is>
          <t>월세</t>
        </is>
      </c>
      <c r="E33" t="inlineStr">
        <is>
          <t>1,000/50</t>
        </is>
      </c>
      <c r="F33" t="inlineStr">
        <is>
          <t>34/29m², 2/4층, 남향</t>
        </is>
      </c>
      <c r="G33" t="inlineStr">
        <is>
          <t>대신공인중개사사무소</t>
        </is>
      </c>
      <c r="H33">
        <f>HYPERLINK("https://new.land.naver.com/rooms?ms=37.5434469,127.0924734,15&amp;a=APT:OPST:ABYG:OBYG:GM:OR:VL:DDDGG:JWJT:SGJT:HOJT&amp;e=RETAIL&amp;aa=SMALLSPCRENT&amp;articleNo=2134897305", "서울시 광진구 구의동 251-127")</f>
        <v/>
      </c>
    </row>
    <row r="34">
      <c r="A34" s="1" t="n">
        <v>0</v>
      </c>
      <c r="B34" t="inlineStr">
        <is>
          <t>서울시 광진구 구의동 25-1</t>
        </is>
      </c>
      <c r="C34" t="inlineStr">
        <is>
          <t>22.01.04.</t>
        </is>
      </c>
      <c r="D34" t="inlineStr">
        <is>
          <t>월세</t>
        </is>
      </c>
      <c r="E34" t="inlineStr">
        <is>
          <t>1,500/50</t>
        </is>
      </c>
      <c r="F34" t="inlineStr">
        <is>
          <t>41/41m², 1/4층, 남동향</t>
        </is>
      </c>
      <c r="G34" t="inlineStr">
        <is>
          <t>세경공인중개사사무소</t>
        </is>
      </c>
      <c r="H34">
        <f>HYPERLINK("https://new.land.naver.com/rooms?ms=37.5434469,127.0924734,15&amp;a=APT:OPST:ABYG:OBYG:GM:OR:VL:DDDGG:JWJT:SGJT:HOJT&amp;e=RETAIL&amp;aa=SMALLSPCRENT&amp;articleNo=2200249629", "서울시 광진구 구의동 25-1")</f>
        <v/>
      </c>
    </row>
    <row r="35">
      <c r="A35" s="1" t="n">
        <v>0</v>
      </c>
      <c r="B35" t="inlineStr">
        <is>
          <t>서울시 광진구 구의동 239-118</t>
        </is>
      </c>
      <c r="C35" t="inlineStr">
        <is>
          <t>21.12.27.</t>
        </is>
      </c>
      <c r="D35" t="inlineStr">
        <is>
          <t>전세</t>
        </is>
      </c>
      <c r="E35" t="inlineStr">
        <is>
          <t>2억 2,050</t>
        </is>
      </c>
      <c r="F35" t="inlineStr">
        <is>
          <t>31/23m², 2/5층, 남서향</t>
        </is>
      </c>
      <c r="G35" t="inlineStr">
        <is>
          <t>학사부동산</t>
        </is>
      </c>
      <c r="H35">
        <f>HYPERLINK("https://new.land.naver.com/rooms?ms=37.5434469,127.0924734,15&amp;a=APT:OPST:ABYG:OBYG:GM:OR:VL:DDDGG:JWJT:SGJT:HOJT&amp;e=RETAIL&amp;aa=SMALLSPCRENT&amp;articleNo=2134528657", "서울시 광진구 구의동 239-118")</f>
        <v/>
      </c>
    </row>
    <row r="36">
      <c r="A36" s="1" t="n">
        <v>0</v>
      </c>
      <c r="B36" t="inlineStr">
        <is>
          <t>복층 전입가능 탁트인조망 밝고깨끗 공간좋음 하시</t>
        </is>
      </c>
      <c r="C36" t="inlineStr">
        <is>
          <t>22.01.04.</t>
        </is>
      </c>
      <c r="D36" t="inlineStr">
        <is>
          <t>월세</t>
        </is>
      </c>
      <c r="E36" t="inlineStr">
        <is>
          <t>1,000/70</t>
        </is>
      </c>
      <c r="F36" t="inlineStr">
        <is>
          <t>51A/33m², 고/10층, 북동향</t>
        </is>
      </c>
      <c r="G36" t="inlineStr">
        <is>
          <t>서울공인중개사사무소</t>
        </is>
      </c>
      <c r="H36">
        <f>HYPERLINK("https://new.land.naver.com/rooms?ms=37.5434469,127.0924734,15&amp;a=APT:OPST:ABYG:OBYG:GM:OR:VL:DDDGG:JWJT:SGJT:HOJT&amp;e=RETAIL&amp;aa=SMALLSPCRENT&amp;articleNo=2200225290", "복층 전입가능 탁트인조망 밝고깨끗 공간좋음 하시")</f>
        <v/>
      </c>
    </row>
    <row r="37">
      <c r="A37" s="1" t="n">
        <v>0</v>
      </c>
      <c r="B37" t="inlineStr">
        <is>
          <t>구의역 도보3분 SK뷰 오피스텔</t>
        </is>
      </c>
      <c r="C37" t="inlineStr">
        <is>
          <t>22.01.04.</t>
        </is>
      </c>
      <c r="D37" t="inlineStr">
        <is>
          <t>월세</t>
        </is>
      </c>
      <c r="E37" t="inlineStr">
        <is>
          <t>1,000/75</t>
        </is>
      </c>
      <c r="F37" t="inlineStr">
        <is>
          <t>57A3/28m², 고/4층, 남향</t>
        </is>
      </c>
      <c r="G37" t="inlineStr">
        <is>
          <t>sk드림공인중개사사무소</t>
        </is>
      </c>
      <c r="H37">
        <f>HYPERLINK("https://new.land.naver.com/rooms?ms=37.5434469,127.0924734,15&amp;a=APT:OPST:ABYG:OBYG:GM:OR:VL:DDDGG:JWJT:SGJT:HOJT&amp;e=RETAIL&amp;aa=SMALLSPCRENT&amp;articleNo=2200220022", "구의역 도보3분 SK뷰 오피스텔")</f>
        <v/>
      </c>
    </row>
    <row r="38">
      <c r="A38" s="1" t="n">
        <v>0</v>
      </c>
      <c r="B38" t="inlineStr">
        <is>
          <t>귀한오피스텔 로얄층 입니다</t>
        </is>
      </c>
      <c r="C38" t="inlineStr">
        <is>
          <t>22.01.04.</t>
        </is>
      </c>
      <c r="D38" t="inlineStr">
        <is>
          <t>월세</t>
        </is>
      </c>
      <c r="E38" t="inlineStr">
        <is>
          <t>2,000/60</t>
        </is>
      </c>
      <c r="F38" t="inlineStr">
        <is>
          <t>50A/30m², 고/8층, 남동향</t>
        </is>
      </c>
      <c r="G38" t="inlineStr">
        <is>
          <t>삼진부동산중개인사무소</t>
        </is>
      </c>
      <c r="H38">
        <f>HYPERLINK("https://new.land.naver.com/rooms?ms=37.5434469,127.0924734,15&amp;a=APT:OPST:ABYG:OBYG:GM:OR:VL:DDDGG:JWJT:SGJT:HOJT&amp;e=RETAIL&amp;aa=SMALLSPCRENT&amp;articleNo=2200258241", "귀한오피스텔 로얄층 입니다")</f>
        <v/>
      </c>
    </row>
    <row r="39">
      <c r="A39" s="1" t="n">
        <v>0</v>
      </c>
      <c r="B39" t="inlineStr">
        <is>
          <t>서울시 광진구 구의동 252-16</t>
        </is>
      </c>
      <c r="C39" t="inlineStr">
        <is>
          <t>21.12.06.</t>
        </is>
      </c>
      <c r="D39" t="inlineStr">
        <is>
          <t>월세</t>
        </is>
      </c>
      <c r="E39" t="inlineStr">
        <is>
          <t>1,000/82</t>
        </is>
      </c>
      <c r="F39" t="inlineStr">
        <is>
          <t>38/24m², 4/19층, 서향</t>
        </is>
      </c>
      <c r="G39" t="inlineStr">
        <is>
          <t>열린공인 중개사사무소</t>
        </is>
      </c>
      <c r="H39">
        <f>HYPERLINK("https://new.land.naver.com/rooms?ms=37.5434469,127.0924734,15&amp;a=APT:OPST:ABYG:OBYG:GM:OR:VL:DDDGG:JWJT:SGJT:HOJT&amp;e=RETAIL&amp;aa=SMALLSPCRENT&amp;articleNo=2132248850", "서울시 광진구 구의동 252-16")</f>
        <v/>
      </c>
    </row>
    <row r="40">
      <c r="A40" s="1" t="n">
        <v>0</v>
      </c>
      <c r="B40" t="inlineStr">
        <is>
          <t>서울시 광진구 구의동 252-57</t>
        </is>
      </c>
      <c r="C40" t="inlineStr">
        <is>
          <t>21.12.07.</t>
        </is>
      </c>
      <c r="D40" t="inlineStr">
        <is>
          <t>월세</t>
        </is>
      </c>
      <c r="E40" t="inlineStr">
        <is>
          <t>1,000/65</t>
        </is>
      </c>
      <c r="F40" t="inlineStr">
        <is>
          <t>27/27m², 3/5층, 남서향</t>
        </is>
      </c>
      <c r="G40" t="inlineStr">
        <is>
          <t>친구공인중개사사무소</t>
        </is>
      </c>
      <c r="H40">
        <f>HYPERLINK("https://new.land.naver.com/rooms?ms=37.5434469,127.0924734,15&amp;a=APT:OPST:ABYG:OBYG:GM:OR:VL:DDDGG:JWJT:SGJT:HOJT&amp;e=RETAIL&amp;aa=SMALLSPCRENT&amp;articleNo=2132457572", "서울시 광진구 구의동 252-57")</f>
        <v/>
      </c>
    </row>
    <row r="41">
      <c r="A41" s="1" t="n">
        <v>0</v>
      </c>
      <c r="B41" t="inlineStr">
        <is>
          <t>서울시 광진구 구의동 230-18</t>
        </is>
      </c>
      <c r="C41" t="inlineStr">
        <is>
          <t>22.01.03.</t>
        </is>
      </c>
      <c r="D41" t="inlineStr">
        <is>
          <t>전세</t>
        </is>
      </c>
      <c r="E41" t="inlineStr">
        <is>
          <t>1억</t>
        </is>
      </c>
      <c r="F41" t="inlineStr">
        <is>
          <t>15/15m², 1/3층, 서향</t>
        </is>
      </c>
      <c r="G41" t="inlineStr">
        <is>
          <t>삼성공인중개사사무소</t>
        </is>
      </c>
      <c r="H41">
        <f>HYPERLINK("https://new.land.naver.com/rooms?ms=37.5434469,127.0924734,15&amp;a=APT:OPST:ABYG:OBYG:GM:OR:VL:DDDGG:JWJT:SGJT:HOJT&amp;e=RETAIL&amp;aa=SMALLSPCRENT&amp;articleNo=2200087873", "서울시 광진구 구의동 230-18")</f>
        <v/>
      </c>
    </row>
    <row r="42">
      <c r="A42" s="1" t="n">
        <v>0</v>
      </c>
      <c r="B42" t="inlineStr">
        <is>
          <t>서울시 광진구 구의동 242-129</t>
        </is>
      </c>
      <c r="C42" t="inlineStr">
        <is>
          <t>22.01.03.</t>
        </is>
      </c>
      <c r="D42" t="inlineStr">
        <is>
          <t>전세</t>
        </is>
      </c>
      <c r="E42" t="inlineStr">
        <is>
          <t>2억 3,000</t>
        </is>
      </c>
      <c r="F42" t="inlineStr">
        <is>
          <t>30/24m², 3/5층, 서향</t>
        </is>
      </c>
      <c r="G42" t="inlineStr">
        <is>
          <t>삼성공인중개사사무소</t>
        </is>
      </c>
      <c r="H42">
        <f>HYPERLINK("https://new.land.naver.com/rooms?ms=37.5434469,127.0924734,15&amp;a=APT:OPST:ABYG:OBYG:GM:OR:VL:DDDGG:JWJT:SGJT:HOJT&amp;e=RETAIL&amp;aa=SMALLSPCRENT&amp;articleNo=2200060490", "서울시 광진구 구의동 242-129")</f>
        <v/>
      </c>
    </row>
    <row r="43">
      <c r="A43" s="1" t="n">
        <v>0</v>
      </c>
      <c r="B43" t="inlineStr">
        <is>
          <t>서울시 광진구 구의동 240-24</t>
        </is>
      </c>
      <c r="C43" t="inlineStr">
        <is>
          <t>21.12.28.</t>
        </is>
      </c>
      <c r="D43" t="inlineStr">
        <is>
          <t>월세</t>
        </is>
      </c>
      <c r="E43" t="inlineStr">
        <is>
          <t>2,000/65</t>
        </is>
      </c>
      <c r="F43" t="inlineStr">
        <is>
          <t>38/37m², 저/3층, 동향</t>
        </is>
      </c>
      <c r="G43" t="inlineStr">
        <is>
          <t>대신공인중개사사무소</t>
        </is>
      </c>
      <c r="H43">
        <f>HYPERLINK("https://new.land.naver.com/rooms?ms=37.5434469,127.0924734,15&amp;a=APT:OPST:ABYG:OBYG:GM:OR:VL:DDDGG:JWJT:SGJT:HOJT&amp;e=RETAIL&amp;aa=SMALLSPCRENT&amp;articleNo=2134687282", "서울시 광진구 구의동 240-24")</f>
        <v/>
      </c>
    </row>
    <row r="44">
      <c r="A44" s="1" t="n">
        <v>0</v>
      </c>
      <c r="B44" t="inlineStr">
        <is>
          <t>서울시 광진구 구의동 241-16</t>
        </is>
      </c>
      <c r="C44" t="inlineStr">
        <is>
          <t>21.12.09.</t>
        </is>
      </c>
      <c r="D44" t="inlineStr">
        <is>
          <t>전세</t>
        </is>
      </c>
      <c r="E44" t="inlineStr">
        <is>
          <t>1억</t>
        </is>
      </c>
      <c r="F44" t="inlineStr">
        <is>
          <t>25/18m², 2/5층, 남향</t>
        </is>
      </c>
      <c r="G44" t="inlineStr">
        <is>
          <t>장원공인중개사사무소</t>
        </is>
      </c>
      <c r="H44">
        <f>HYPERLINK("https://new.land.naver.com/rooms?ms=37.5434469,127.0924734,15&amp;a=APT:OPST:ABYG:OBYG:GM:OR:VL:DDDGG:JWJT:SGJT:HOJT&amp;e=RETAIL&amp;aa=SMALLSPCRENT&amp;articleNo=2132801248", "서울시 광진구 구의동 241-16")</f>
        <v/>
      </c>
    </row>
    <row r="45">
      <c r="A45" s="1" t="n">
        <v>0</v>
      </c>
      <c r="B45" t="inlineStr">
        <is>
          <t>서울시 광진구 구의동 50-1</t>
        </is>
      </c>
      <c r="C45" t="inlineStr">
        <is>
          <t>22.01.03.</t>
        </is>
      </c>
      <c r="D45" t="inlineStr">
        <is>
          <t>월세</t>
        </is>
      </c>
      <c r="E45" t="inlineStr">
        <is>
          <t>500/35</t>
        </is>
      </c>
      <c r="F45" t="inlineStr">
        <is>
          <t>28/23m², B1/3층, 남동향</t>
        </is>
      </c>
      <c r="G45" t="inlineStr">
        <is>
          <t>드림공인중개사사무소</t>
        </is>
      </c>
      <c r="H45">
        <f>HYPERLINK("https://new.land.naver.com/rooms?ms=37.5434469,127.0924734,15&amp;a=APT:OPST:ABYG:OBYG:GM:OR:VL:DDDGG:JWJT:SGJT:HOJT&amp;e=RETAIL&amp;aa=SMALLSPCRENT&amp;articleNo=2200184821", "서울시 광진구 구의동 50-1")</f>
        <v/>
      </c>
    </row>
    <row r="46">
      <c r="A46" s="1" t="n">
        <v>0</v>
      </c>
      <c r="B46" t="inlineStr">
        <is>
          <t>전망좋은 새오피스텔, 오픈형, 최고급자재의 풀옵션, 강변역 도보6분.</t>
        </is>
      </c>
      <c r="C46" t="inlineStr">
        <is>
          <t>22.01.03.</t>
        </is>
      </c>
      <c r="D46" t="inlineStr">
        <is>
          <t>월세</t>
        </is>
      </c>
      <c r="E46" t="inlineStr">
        <is>
          <t>2,000/76</t>
        </is>
      </c>
      <c r="F46" t="inlineStr">
        <is>
          <t>57A/26m², 8/9층, 북서향</t>
        </is>
      </c>
      <c r="G46" t="inlineStr">
        <is>
          <t>금호공인</t>
        </is>
      </c>
      <c r="H46">
        <f>HYPERLINK("https://new.land.naver.com/rooms?ms=37.5434469,127.0924734,15&amp;a=APT:OPST:ABYG:OBYG:GM:OR:VL:DDDGG:JWJT:SGJT:HOJT&amp;e=RETAIL&amp;aa=SMALLSPCRENT&amp;articleNo=2200173004", "전망좋은 새오피스텔, 오픈형, 최고급자재의 풀옵션, 강변역 도보6분.")</f>
        <v/>
      </c>
    </row>
    <row r="47">
      <c r="A47" s="1" t="n">
        <v>0</v>
      </c>
      <c r="B47" t="inlineStr">
        <is>
          <t>서울시 광진구 구의동 45-23</t>
        </is>
      </c>
      <c r="C47" t="inlineStr">
        <is>
          <t>22.01.03.</t>
        </is>
      </c>
      <c r="D47" t="inlineStr">
        <is>
          <t>월세</t>
        </is>
      </c>
      <c r="E47" t="inlineStr">
        <is>
          <t>9,500/16억 5,000</t>
        </is>
      </c>
      <c r="F47" t="inlineStr">
        <is>
          <t>19/19m², 4/5층, 서향</t>
        </is>
      </c>
      <c r="G47" t="inlineStr">
        <is>
          <t>부동산인터파크공인중개사사무소</t>
        </is>
      </c>
      <c r="H47">
        <f>HYPERLINK("https://new.land.naver.com/rooms?ms=37.5434469,127.0924734,15&amp;a=APT:OPST:ABYG:OBYG:GM:OR:VL:DDDGG:JWJT:SGJT:HOJT&amp;e=RETAIL&amp;aa=SMALLSPCRENT&amp;articleNo=2200175435", "서울시 광진구 구의동 45-23")</f>
        <v/>
      </c>
    </row>
    <row r="48">
      <c r="A48" s="1" t="n">
        <v>0</v>
      </c>
      <c r="B48" t="inlineStr">
        <is>
          <t>서울시 광진구 구의동 221-39</t>
        </is>
      </c>
      <c r="C48" t="inlineStr">
        <is>
          <t>21.12.09.</t>
        </is>
      </c>
      <c r="D48" t="inlineStr">
        <is>
          <t>월세</t>
        </is>
      </c>
      <c r="E48" t="inlineStr">
        <is>
          <t>1,000/40</t>
        </is>
      </c>
      <c r="F48" t="inlineStr">
        <is>
          <t>22/18m², 4/4층, 남향</t>
        </is>
      </c>
      <c r="G48" t="inlineStr">
        <is>
          <t>하버드공인중개사사무소</t>
        </is>
      </c>
      <c r="H48">
        <f>HYPERLINK("https://new.land.naver.com/rooms?ms=37.5434469,127.0924734,15&amp;a=APT:OPST:ABYG:OBYG:GM:OR:VL:DDDGG:JWJT:SGJT:HOJT&amp;e=RETAIL&amp;aa=SMALLSPCRENT&amp;articleNo=2132676239", "서울시 광진구 구의동 221-39")</f>
        <v/>
      </c>
    </row>
    <row r="49">
      <c r="A49" s="1" t="n">
        <v>0</v>
      </c>
      <c r="B49" t="inlineStr">
        <is>
          <t>구의역 도보 30초 신축급 풀옵션 원룸 오피스텔 입니다.</t>
        </is>
      </c>
      <c r="C49" t="inlineStr">
        <is>
          <t>22.01.03.</t>
        </is>
      </c>
      <c r="D49" t="inlineStr">
        <is>
          <t>전세</t>
        </is>
      </c>
      <c r="E49" t="inlineStr">
        <is>
          <t>1억 9,000</t>
        </is>
      </c>
      <c r="F49" t="inlineStr">
        <is>
          <t>36B/20m², 6/15층, 서향</t>
        </is>
      </c>
      <c r="G49" t="inlineStr">
        <is>
          <t>돼지공인중개사사무소</t>
        </is>
      </c>
      <c r="H49">
        <f>HYPERLINK("https://new.land.naver.com/rooms?ms=37.5434469,127.0924734,15&amp;a=APT:OPST:ABYG:OBYG:GM:OR:VL:DDDGG:JWJT:SGJT:HOJT&amp;e=RETAIL&amp;aa=SMALLSPCRENT&amp;articleNo=2200155570", "구의역 도보 30초 신축급 풀옵션 원룸 오피스텔 입니다.")</f>
        <v/>
      </c>
    </row>
    <row r="50">
      <c r="A50" s="1" t="n">
        <v>0</v>
      </c>
      <c r="B50" t="inlineStr">
        <is>
          <t>서울시 광진구 구의동 252-12</t>
        </is>
      </c>
      <c r="C50" t="inlineStr">
        <is>
          <t>21.12.21.</t>
        </is>
      </c>
      <c r="D50" t="inlineStr">
        <is>
          <t>전세</t>
        </is>
      </c>
      <c r="E50" t="inlineStr">
        <is>
          <t>1억 8,000</t>
        </is>
      </c>
      <c r="F50" t="inlineStr">
        <is>
          <t>30/30m², 중/7층, 동향</t>
        </is>
      </c>
      <c r="G50" t="inlineStr">
        <is>
          <t>하림공인중개사사무소</t>
        </is>
      </c>
      <c r="H50">
        <f>HYPERLINK("https://new.land.naver.com/rooms?ms=37.5434469,127.0924734,15&amp;a=APT:OPST:ABYG:OBYG:GM:OR:VL:DDDGG:JWJT:SGJT:HOJT&amp;e=RETAIL&amp;aa=SMALLSPCRENT&amp;articleNo=2133965645", "서울시 광진구 구의동 252-12")</f>
        <v/>
      </c>
    </row>
    <row r="51">
      <c r="A51" s="1" t="n">
        <v>0</v>
      </c>
      <c r="B51" t="inlineStr">
        <is>
          <t>서울시 광진구 구의동 252-37</t>
        </is>
      </c>
      <c r="C51" t="inlineStr">
        <is>
          <t>21.12.27.</t>
        </is>
      </c>
      <c r="D51" t="inlineStr">
        <is>
          <t>월세</t>
        </is>
      </c>
      <c r="E51" t="inlineStr">
        <is>
          <t>1,000/45</t>
        </is>
      </c>
      <c r="F51" t="inlineStr">
        <is>
          <t>23/16m², 2/7층, 동향</t>
        </is>
      </c>
      <c r="G51" t="inlineStr">
        <is>
          <t>친구공인중개사사무소</t>
        </is>
      </c>
      <c r="H51">
        <f>HYPERLINK("https://new.land.naver.com/rooms?ms=37.5434469,127.0924734,15&amp;a=APT:OPST:ABYG:OBYG:GM:OR:VL:DDDGG:JWJT:SGJT:HOJT&amp;e=RETAIL&amp;aa=SMALLSPCRENT&amp;articleNo=2134619955", "서울시 광진구 구의동 252-37")</f>
        <v/>
      </c>
    </row>
    <row r="52">
      <c r="A52" s="1" t="n">
        <v>0</v>
      </c>
      <c r="B52" t="inlineStr">
        <is>
          <t>단기1개월부터 가능 ,5호선아차산역바로앞, 선화예술중 .고교옆,</t>
        </is>
      </c>
      <c r="C52" t="inlineStr">
        <is>
          <t>22.01.03.</t>
        </is>
      </c>
      <c r="D52" t="inlineStr">
        <is>
          <t>단기임대</t>
        </is>
      </c>
      <c r="E52" t="inlineStr">
        <is>
          <t>100/100</t>
        </is>
      </c>
      <c r="F52" t="inlineStr">
        <is>
          <t>49B/21m², 7/8층, 남향</t>
        </is>
      </c>
      <c r="G52" t="inlineStr">
        <is>
          <t>대공원공인중개사사무소</t>
        </is>
      </c>
      <c r="H52">
        <f>HYPERLINK("https://new.land.naver.com/rooms?ms=37.5434469,127.0924734,15&amp;a=APT:OPST:ABYG:OBYG:GM:OR:VL:DDDGG:JWJT:SGJT:HOJT&amp;e=RETAIL&amp;aa=SMALLSPCRENT&amp;articleNo=2200109091", "단기1개월부터 가능 ,5호선아차산역바로앞, 선화예술중 .고교옆,")</f>
        <v/>
      </c>
    </row>
    <row r="53">
      <c r="A53" s="1" t="n">
        <v>0</v>
      </c>
      <c r="B53" t="inlineStr">
        <is>
          <t>서울시 광진구 구의동 236-56</t>
        </is>
      </c>
      <c r="C53" t="inlineStr">
        <is>
          <t>21.12.09.</t>
        </is>
      </c>
      <c r="D53" t="inlineStr">
        <is>
          <t>전세</t>
        </is>
      </c>
      <c r="E53" t="inlineStr">
        <is>
          <t>2억</t>
        </is>
      </c>
      <c r="F53" t="inlineStr">
        <is>
          <t>33/33m², 1/3층, 동향</t>
        </is>
      </c>
      <c r="G53" t="inlineStr">
        <is>
          <t>e-편한세상공인중개사사무소</t>
        </is>
      </c>
      <c r="H53">
        <f>HYPERLINK("https://new.land.naver.com/rooms?ms=37.5434469,127.0924734,15&amp;a=APT:OPST:ABYG:OBYG:GM:OR:VL:DDDGG:JWJT:SGJT:HOJT&amp;e=RETAIL&amp;aa=SMALLSPCRENT&amp;articleNo=2132683281", "서울시 광진구 구의동 236-56")</f>
        <v/>
      </c>
    </row>
    <row r="54">
      <c r="A54" s="1" t="n">
        <v>0</v>
      </c>
      <c r="B54" t="inlineStr">
        <is>
          <t>서울시 광진구 구의동 248-109</t>
        </is>
      </c>
      <c r="C54" t="inlineStr">
        <is>
          <t>21.12.27.</t>
        </is>
      </c>
      <c r="D54" t="inlineStr">
        <is>
          <t>월세</t>
        </is>
      </c>
      <c r="E54" t="inlineStr">
        <is>
          <t>1,000/45</t>
        </is>
      </c>
      <c r="F54" t="inlineStr">
        <is>
          <t>20/16m², 3/4층, 동향</t>
        </is>
      </c>
      <c r="G54" t="inlineStr">
        <is>
          <t>친구공인중개사사무소</t>
        </is>
      </c>
      <c r="H54">
        <f>HYPERLINK("https://new.land.naver.com/rooms?ms=37.5434469,127.0924734,15&amp;a=APT:OPST:ABYG:OBYG:GM:OR:VL:DDDGG:JWJT:SGJT:HOJT&amp;e=RETAIL&amp;aa=SMALLSPCRENT&amp;articleNo=2134620654", "서울시 광진구 구의동 248-109")</f>
        <v/>
      </c>
    </row>
    <row r="55">
      <c r="A55" s="1" t="n">
        <v>0</v>
      </c>
      <c r="B55" t="inlineStr">
        <is>
          <t>서울시 광진구 구의동 251-169</t>
        </is>
      </c>
      <c r="C55" t="inlineStr">
        <is>
          <t>21.12.06.</t>
        </is>
      </c>
      <c r="D55" t="inlineStr">
        <is>
          <t>전세</t>
        </is>
      </c>
      <c r="E55" t="inlineStr">
        <is>
          <t>3억 8,000</t>
        </is>
      </c>
      <c r="F55" t="inlineStr">
        <is>
          <t>49/29m², 7/9층, 서향</t>
        </is>
      </c>
      <c r="G55" t="inlineStr">
        <is>
          <t>금수공인중개사사무소</t>
        </is>
      </c>
      <c r="H55">
        <f>HYPERLINK("https://new.land.naver.com/rooms?ms=37.5434469,127.0924734,15&amp;a=APT:OPST:ABYG:OBYG:GM:OR:VL:DDDGG:JWJT:SGJT:HOJT&amp;e=RETAIL&amp;aa=SMALLSPCRENT&amp;articleNo=2132250147", "서울시 광진구 구의동 251-169")</f>
        <v/>
      </c>
    </row>
    <row r="56">
      <c r="A56" s="1" t="n">
        <v>0</v>
      </c>
      <c r="B56" t="inlineStr">
        <is>
          <t>서울시 광진구 구의동 239-45</t>
        </is>
      </c>
      <c r="C56" t="inlineStr">
        <is>
          <t>21.12.09.</t>
        </is>
      </c>
      <c r="D56" t="inlineStr">
        <is>
          <t>전세</t>
        </is>
      </c>
      <c r="E56" t="inlineStr">
        <is>
          <t>1억 5,750</t>
        </is>
      </c>
      <c r="F56" t="inlineStr">
        <is>
          <t>24/24m², 3/5층, 북향</t>
        </is>
      </c>
      <c r="G56" t="inlineStr">
        <is>
          <t>구의역크레신공인중개사사무소</t>
        </is>
      </c>
      <c r="H56">
        <f>HYPERLINK("https://new.land.naver.com/rooms?ms=37.5434469,127.0924734,15&amp;a=APT:OPST:ABYG:OBYG:GM:OR:VL:DDDGG:JWJT:SGJT:HOJT&amp;e=RETAIL&amp;aa=SMALLSPCRENT&amp;articleNo=2132681389", "서울시 광진구 구의동 239-45")</f>
        <v/>
      </c>
    </row>
    <row r="57">
      <c r="A57" s="1" t="n">
        <v>0</v>
      </c>
      <c r="B57" t="inlineStr">
        <is>
          <t>서울시 광진구 구의동 66-78</t>
        </is>
      </c>
      <c r="C57" t="inlineStr">
        <is>
          <t>21.12.18.</t>
        </is>
      </c>
      <c r="D57" t="inlineStr">
        <is>
          <t>전세</t>
        </is>
      </c>
      <c r="E57" t="inlineStr">
        <is>
          <t>3억</t>
        </is>
      </c>
      <c r="F57" t="inlineStr">
        <is>
          <t>56/45m², 2/5층, 남향</t>
        </is>
      </c>
      <c r="G57" t="inlineStr">
        <is>
          <t>연세공인중개사사무소</t>
        </is>
      </c>
      <c r="H57">
        <f>HYPERLINK("https://new.land.naver.com/rooms?ms=37.5434469,127.0924734,15&amp;a=APT:OPST:ABYG:OBYG:GM:OR:VL:DDDGG:JWJT:SGJT:HOJT&amp;e=RETAIL&amp;aa=SMALLSPCRENT&amp;articleNo=2133761775", "서울시 광진구 구의동 66-78")</f>
        <v/>
      </c>
    </row>
    <row r="58">
      <c r="A58" s="1" t="n">
        <v>0</v>
      </c>
      <c r="B58" t="inlineStr">
        <is>
          <t>서울시 광진구 구의동 72-9</t>
        </is>
      </c>
      <c r="C58" t="inlineStr">
        <is>
          <t>21.12.11.</t>
        </is>
      </c>
      <c r="D58" t="inlineStr">
        <is>
          <t>전세</t>
        </is>
      </c>
      <c r="E58" t="inlineStr">
        <is>
          <t>2억 7,000</t>
        </is>
      </c>
      <c r="F58" t="inlineStr">
        <is>
          <t>43/33m², 5/5층, 남동향</t>
        </is>
      </c>
      <c r="G58" t="inlineStr">
        <is>
          <t>군자역무지개공인중개사사무소</t>
        </is>
      </c>
      <c r="H58">
        <f>HYPERLINK("https://new.land.naver.com/rooms?ms=37.5434469,127.0924734,15&amp;a=APT:OPST:ABYG:OBYG:GM:OR:VL:DDDGG:JWJT:SGJT:HOJT&amp;e=RETAIL&amp;aa=SMALLSPCRENT&amp;articleNo=2133013828", "서울시 광진구 구의동 72-9")</f>
        <v/>
      </c>
    </row>
    <row r="59">
      <c r="A59" s="1" t="n">
        <v>0</v>
      </c>
      <c r="B59" t="inlineStr">
        <is>
          <t>서울시 광진구 구의동 633-5</t>
        </is>
      </c>
      <c r="C59" t="inlineStr">
        <is>
          <t>22.01.03.</t>
        </is>
      </c>
      <c r="D59" t="inlineStr">
        <is>
          <t>전세</t>
        </is>
      </c>
      <c r="E59" t="inlineStr">
        <is>
          <t>2억 7,000</t>
        </is>
      </c>
      <c r="F59" t="inlineStr">
        <is>
          <t>36/29m², 3/6층, 북서향</t>
        </is>
      </c>
      <c r="G59" t="inlineStr">
        <is>
          <t>신세계공인중개사사무소</t>
        </is>
      </c>
      <c r="H59">
        <f>HYPERLINK("https://new.land.naver.com/rooms?ms=37.5434469,127.0924734,15&amp;a=APT:OPST:ABYG:OBYG:GM:OR:VL:DDDGG:JWJT:SGJT:HOJT&amp;e=RETAIL&amp;aa=SMALLSPCRENT&amp;articleNo=2200192781", "서울시 광진구 구의동 633-5")</f>
        <v/>
      </c>
    </row>
    <row r="60">
      <c r="A60" s="1" t="n">
        <v>0</v>
      </c>
      <c r="B60" t="inlineStr">
        <is>
          <t>서울시 광진구 구의동 230-15</t>
        </is>
      </c>
      <c r="C60" t="inlineStr">
        <is>
          <t>22.01.03.</t>
        </is>
      </c>
      <c r="D60" t="inlineStr">
        <is>
          <t>월세</t>
        </is>
      </c>
      <c r="E60" t="inlineStr">
        <is>
          <t>1,000/40</t>
        </is>
      </c>
      <c r="F60" t="inlineStr">
        <is>
          <t>97/20m², 1/3층, 남향</t>
        </is>
      </c>
      <c r="G60" t="inlineStr">
        <is>
          <t>선(02-444-7077)공인중개사사무소</t>
        </is>
      </c>
      <c r="H60">
        <f>HYPERLINK("https://new.land.naver.com/rooms?ms=37.5434469,127.0924734,15&amp;a=APT:OPST:ABYG:OBYG:GM:OR:VL:DDDGG:JWJT:SGJT:HOJT&amp;e=RETAIL&amp;aa=SMALLSPCRENT&amp;articleNo=2200163909", "서울시 광진구 구의동 230-15")</f>
        <v/>
      </c>
    </row>
    <row r="61">
      <c r="A61" s="1" t="n">
        <v>0</v>
      </c>
      <c r="B61" t="inlineStr">
        <is>
          <t>서울시 광진구 구의동 242-4</t>
        </is>
      </c>
      <c r="C61" t="inlineStr">
        <is>
          <t>22.01.03.</t>
        </is>
      </c>
      <c r="D61" t="inlineStr">
        <is>
          <t>전세</t>
        </is>
      </c>
      <c r="E61" t="inlineStr">
        <is>
          <t>3억</t>
        </is>
      </c>
      <c r="F61" t="inlineStr">
        <is>
          <t>47/47m², 2/5층, 남서향</t>
        </is>
      </c>
      <c r="G61" t="inlineStr">
        <is>
          <t>명진공인중개사</t>
        </is>
      </c>
      <c r="H61">
        <f>HYPERLINK("https://new.land.naver.com/rooms?ms=37.5434469,127.0924734,15&amp;a=APT:OPST:ABYG:OBYG:GM:OR:VL:DDDGG:JWJT:SGJT:HOJT&amp;e=RETAIL&amp;aa=SMALLSPCRENT&amp;articleNo=2200145600", "서울시 광진구 구의동 242-4")</f>
        <v/>
      </c>
    </row>
    <row r="62">
      <c r="A62" s="1" t="n">
        <v>0</v>
      </c>
      <c r="B62" t="inlineStr">
        <is>
          <t>서울시 광진구 구의동 252-49</t>
        </is>
      </c>
      <c r="C62" t="inlineStr">
        <is>
          <t>22.01.03.</t>
        </is>
      </c>
      <c r="D62" t="inlineStr">
        <is>
          <t>월세</t>
        </is>
      </c>
      <c r="E62" t="inlineStr">
        <is>
          <t>2,000/65</t>
        </is>
      </c>
      <c r="F62" t="inlineStr">
        <is>
          <t>55/46m², 3/3층, 서향</t>
        </is>
      </c>
      <c r="G62" t="inlineStr">
        <is>
          <t>연세공인중개사사무소</t>
        </is>
      </c>
      <c r="H62">
        <f>HYPERLINK("https://new.land.naver.com/rooms?ms=37.5434469,127.0924734,15&amp;a=APT:OPST:ABYG:OBYG:GM:OR:VL:DDDGG:JWJT:SGJT:HOJT&amp;e=RETAIL&amp;aa=SMALLSPCRENT&amp;articleNo=2200133704", "서울시 광진구 구의동 252-49")</f>
        <v/>
      </c>
    </row>
    <row r="63">
      <c r="A63" s="1" t="n">
        <v>0</v>
      </c>
      <c r="B63" t="inlineStr">
        <is>
          <t>서울시 광진구 구의동 222-34</t>
        </is>
      </c>
      <c r="C63" t="inlineStr">
        <is>
          <t>22.01.04.</t>
        </is>
      </c>
      <c r="D63" t="inlineStr">
        <is>
          <t>월세</t>
        </is>
      </c>
      <c r="E63" t="inlineStr">
        <is>
          <t>2,000/65</t>
        </is>
      </c>
      <c r="F63" t="inlineStr">
        <is>
          <t>45/42m², 2/3층, 남향</t>
        </is>
      </c>
      <c r="G63" t="inlineStr">
        <is>
          <t>뉴베스트공인중개사사무소</t>
        </is>
      </c>
      <c r="H63">
        <f>HYPERLINK("https://new.land.naver.com/rooms?ms=37.5434469,127.0924734,15&amp;a=APT:OPST:ABYG:OBYG:GM:OR:VL:DDDGG:JWJT:SGJT:HOJT&amp;e=RETAIL&amp;aa=SMALLSPCRENT&amp;articleNo=2200374474", "서울시 광진구 구의동 222-34")</f>
        <v/>
      </c>
    </row>
    <row r="64">
      <c r="A64" s="1" t="n">
        <v>0</v>
      </c>
      <c r="B64" t="inlineStr">
        <is>
          <t>서울시 광진구 구의동 593-1</t>
        </is>
      </c>
      <c r="C64" t="inlineStr">
        <is>
          <t>22.01.03.</t>
        </is>
      </c>
      <c r="D64" t="inlineStr">
        <is>
          <t>월세</t>
        </is>
      </c>
      <c r="E64" t="inlineStr">
        <is>
          <t>1,000/40</t>
        </is>
      </c>
      <c r="F64" t="inlineStr">
        <is>
          <t>26/26m², 3/3층, 동향</t>
        </is>
      </c>
      <c r="G64" t="inlineStr">
        <is>
          <t>월드부동산공인중개사사무소</t>
        </is>
      </c>
      <c r="H64">
        <f>HYPERLINK("https://new.land.naver.com/rooms?ms=37.5434469,127.0924734,15&amp;a=APT:OPST:ABYG:OBYG:GM:OR:VL:DDDGG:JWJT:SGJT:HOJT&amp;e=RETAIL&amp;aa=SMALLSPCRENT&amp;articleNo=2200077798", "서울시 광진구 구의동 593-1")</f>
        <v/>
      </c>
    </row>
    <row r="65">
      <c r="A65" s="1" t="n">
        <v>0</v>
      </c>
      <c r="B65" t="inlineStr">
        <is>
          <t>서울시 광진구 구의동 210-62</t>
        </is>
      </c>
      <c r="C65" t="inlineStr">
        <is>
          <t>22.01.03.</t>
        </is>
      </c>
      <c r="D65" t="inlineStr">
        <is>
          <t>전세</t>
        </is>
      </c>
      <c r="E65" t="inlineStr">
        <is>
          <t>2억 7,000</t>
        </is>
      </c>
      <c r="F65" t="inlineStr">
        <is>
          <t>41/35m², 중/5층, 북동향</t>
        </is>
      </c>
      <c r="G65" t="inlineStr">
        <is>
          <t>해오름공인중개사</t>
        </is>
      </c>
      <c r="H65">
        <f>HYPERLINK("https://new.land.naver.com/rooms?ms=37.5434469,127.0924734,15&amp;a=APT:OPST:ABYG:OBYG:GM:OR:VL:DDDGG:JWJT:SGJT:HOJT&amp;e=RETAIL&amp;aa=SMALLSPCRENT&amp;articleNo=2200075723", "서울시 광진구 구의동 210-62")</f>
        <v/>
      </c>
    </row>
    <row r="66">
      <c r="A66" s="1" t="n">
        <v>0</v>
      </c>
      <c r="B66" t="inlineStr">
        <is>
          <t>서울시 광진구 구의동 246-74</t>
        </is>
      </c>
      <c r="C66" t="inlineStr">
        <is>
          <t>21.12.31.</t>
        </is>
      </c>
      <c r="D66" t="inlineStr">
        <is>
          <t>월세</t>
        </is>
      </c>
      <c r="E66" t="inlineStr">
        <is>
          <t>2,000/65</t>
        </is>
      </c>
      <c r="F66" t="inlineStr">
        <is>
          <t>48/46m², 4/4층, 북향</t>
        </is>
      </c>
      <c r="G66" t="inlineStr">
        <is>
          <t>삼성공인중개사사무소</t>
        </is>
      </c>
      <c r="H66">
        <f>HYPERLINK("https://new.land.naver.com/rooms?ms=37.5434469,127.0924734,15&amp;a=APT:OPST:ABYG:OBYG:GM:OR:VL:DDDGG:JWJT:SGJT:HOJT&amp;e=RETAIL&amp;aa=SMALLSPCRENT&amp;articleNo=2134984651", "서울시 광진구 구의동 246-74")</f>
        <v/>
      </c>
    </row>
    <row r="67">
      <c r="A67" s="1" t="n">
        <v>0</v>
      </c>
      <c r="B67" t="inlineStr">
        <is>
          <t>서울시 광진구 구의동 218-22</t>
        </is>
      </c>
      <c r="C67" t="inlineStr">
        <is>
          <t>22.01.03.</t>
        </is>
      </c>
      <c r="D67" t="inlineStr">
        <is>
          <t>전세</t>
        </is>
      </c>
      <c r="E67" t="inlineStr">
        <is>
          <t>6,300</t>
        </is>
      </c>
      <c r="F67" t="inlineStr">
        <is>
          <t>18/18m², 1/1층, 남동향</t>
        </is>
      </c>
      <c r="G67" t="inlineStr">
        <is>
          <t>해오름공인중개사</t>
        </is>
      </c>
      <c r="H67">
        <f>HYPERLINK("https://new.land.naver.com/rooms?ms=37.5434469,127.0924734,15&amp;a=APT:OPST:ABYG:OBYG:GM:OR:VL:DDDGG:JWJT:SGJT:HOJT&amp;e=RETAIL&amp;aa=SMALLSPCRENT&amp;articleNo=2200055121", "서울시 광진구 구의동 218-22")</f>
        <v/>
      </c>
    </row>
    <row r="68">
      <c r="A68" s="1" t="n">
        <v>0</v>
      </c>
      <c r="B68" t="inlineStr">
        <is>
          <t>서울시 광진구 구의동 253-43</t>
        </is>
      </c>
      <c r="C68" t="inlineStr">
        <is>
          <t>21.12.29.</t>
        </is>
      </c>
      <c r="D68" t="inlineStr">
        <is>
          <t>전세</t>
        </is>
      </c>
      <c r="E68" t="inlineStr">
        <is>
          <t>2억</t>
        </is>
      </c>
      <c r="F68" t="inlineStr">
        <is>
          <t>46/36m², 4/4층, 북서향</t>
        </is>
      </c>
      <c r="G68" t="inlineStr">
        <is>
          <t>크레신타워공인중개사사무소</t>
        </is>
      </c>
      <c r="H68">
        <f>HYPERLINK("https://new.land.naver.com/rooms?ms=37.5434469,127.0924734,15&amp;a=APT:OPST:ABYG:OBYG:GM:OR:VL:DDDGG:JWJT:SGJT:HOJT&amp;e=RETAIL&amp;aa=SMALLSPCRENT&amp;articleNo=2134770028", "서울시 광진구 구의동 253-43")</f>
        <v/>
      </c>
    </row>
    <row r="69">
      <c r="A69" s="1" t="n">
        <v>0</v>
      </c>
      <c r="B69" t="inlineStr">
        <is>
          <t>서울시 광진구 구의동 228-7</t>
        </is>
      </c>
      <c r="C69" t="inlineStr">
        <is>
          <t>21.12.08.</t>
        </is>
      </c>
      <c r="D69" t="inlineStr">
        <is>
          <t>전세</t>
        </is>
      </c>
      <c r="E69" t="inlineStr">
        <is>
          <t>3억 4,000</t>
        </is>
      </c>
      <c r="F69" t="inlineStr">
        <is>
          <t>55/41m², 2/5층, 남향</t>
        </is>
      </c>
      <c r="G69" t="inlineStr">
        <is>
          <t>새열린공인중개사사무소</t>
        </is>
      </c>
      <c r="H69">
        <f>HYPERLINK("https://new.land.naver.com/rooms?ms=37.5434469,127.0924734,15&amp;a=APT:OPST:ABYG:OBYG:GM:OR:VL:DDDGG:JWJT:SGJT:HOJT&amp;e=RETAIL&amp;aa=SMALLSPCRENT&amp;articleNo=2132561209", "서울시 광진구 구의동 228-7")</f>
        <v/>
      </c>
    </row>
    <row r="70">
      <c r="A70" s="1" t="n">
        <v>0</v>
      </c>
      <c r="B70" t="inlineStr">
        <is>
          <t>서울시 광진구 구의동 248-29</t>
        </is>
      </c>
      <c r="C70" t="inlineStr">
        <is>
          <t>21.12.30.</t>
        </is>
      </c>
      <c r="D70" t="inlineStr">
        <is>
          <t>월세</t>
        </is>
      </c>
      <c r="E70" t="inlineStr">
        <is>
          <t>3,000/35</t>
        </is>
      </c>
      <c r="F70" t="inlineStr">
        <is>
          <t>27/20m², 2/5층, 남동향</t>
        </is>
      </c>
      <c r="G70" t="inlineStr">
        <is>
          <t>장원공인중개사사무소</t>
        </is>
      </c>
      <c r="H70">
        <f>HYPERLINK("https://new.land.naver.com/rooms?ms=37.5434469,127.0924734,15&amp;a=APT:OPST:ABYG:OBYG:GM:OR:VL:DDDGG:JWJT:SGJT:HOJT&amp;e=RETAIL&amp;aa=SMALLSPCRENT&amp;articleNo=2134906321", "서울시 광진구 구의동 248-29")</f>
        <v/>
      </c>
    </row>
    <row r="71">
      <c r="A71" s="1" t="n">
        <v>0</v>
      </c>
      <c r="B71" t="inlineStr">
        <is>
          <t>첫달 월세 랜트프리 수납장 많은 신축급 초역세권</t>
        </is>
      </c>
      <c r="C71" t="inlineStr">
        <is>
          <t>21.12.31.</t>
        </is>
      </c>
      <c r="D71" t="inlineStr">
        <is>
          <t>월세</t>
        </is>
      </c>
      <c r="E71" t="inlineStr">
        <is>
          <t>1,000/87</t>
        </is>
      </c>
      <c r="F71" t="inlineStr">
        <is>
          <t>59A/24m², 15/19층, 서향</t>
        </is>
      </c>
      <c r="G71" t="inlineStr">
        <is>
          <t>크레신타워공인중개사사무소</t>
        </is>
      </c>
      <c r="H71">
        <f>HYPERLINK("https://new.land.naver.com/rooms?ms=37.5434469,127.0924734,15&amp;a=APT:OPST:ABYG:OBYG:GM:OR:VL:DDDGG:JWJT:SGJT:HOJT&amp;e=RETAIL&amp;aa=SMALLSPCRENT&amp;articleNo=2134911629", "첫달 월세 랜트프리 수납장 많은 신축급 초역세권")</f>
        <v/>
      </c>
    </row>
    <row r="72">
      <c r="A72" s="1" t="n">
        <v>0</v>
      </c>
      <c r="B72" t="inlineStr">
        <is>
          <t>서울시 광진구 구의동 217-29</t>
        </is>
      </c>
      <c r="C72" t="inlineStr">
        <is>
          <t>21.12.15.</t>
        </is>
      </c>
      <c r="D72" t="inlineStr">
        <is>
          <t>월세</t>
        </is>
      </c>
      <c r="E72" t="inlineStr">
        <is>
          <t>1,000/45</t>
        </is>
      </c>
      <c r="F72" t="inlineStr">
        <is>
          <t>22/18m², 중/5층, 남향</t>
        </is>
      </c>
      <c r="G72" t="inlineStr">
        <is>
          <t>서울공인중개사사무소</t>
        </is>
      </c>
      <c r="H72">
        <f>HYPERLINK("https://new.land.naver.com/rooms?ms=37.5434469,127.0924734,15&amp;a=APT:OPST:ABYG:OBYG:GM:OR:VL:DDDGG:JWJT:SGJT:HOJT&amp;e=RETAIL&amp;aa=SMALLSPCRENT&amp;articleNo=2133406534", "서울시 광진구 구의동 217-29")</f>
        <v/>
      </c>
    </row>
    <row r="73">
      <c r="A73" s="1" t="n">
        <v>0</v>
      </c>
      <c r="B73" t="inlineStr">
        <is>
          <t>서울시 광진구 구의동 248-107</t>
        </is>
      </c>
      <c r="C73" t="inlineStr">
        <is>
          <t>21.12.30.</t>
        </is>
      </c>
      <c r="D73" t="inlineStr">
        <is>
          <t>월세</t>
        </is>
      </c>
      <c r="E73" t="inlineStr">
        <is>
          <t>500/50</t>
        </is>
      </c>
      <c r="F73" t="inlineStr">
        <is>
          <t>25/20m², 4/5층, 남향</t>
        </is>
      </c>
      <c r="G73" t="inlineStr">
        <is>
          <t>장원공인중개사사무소</t>
        </is>
      </c>
      <c r="H73">
        <f>HYPERLINK("https://new.land.naver.com/rooms?ms=37.5434469,127.0924734,15&amp;a=APT:OPST:ABYG:OBYG:GM:OR:VL:DDDGG:JWJT:SGJT:HOJT&amp;e=RETAIL&amp;aa=SMALLSPCRENT&amp;articleNo=2134912507", "서울시 광진구 구의동 248-107")</f>
        <v/>
      </c>
    </row>
    <row r="74">
      <c r="A74" s="1" t="n">
        <v>0</v>
      </c>
      <c r="B74" t="inlineStr">
        <is>
          <t>서울시 광진구 구의동 636-3</t>
        </is>
      </c>
      <c r="C74" t="inlineStr">
        <is>
          <t>21.12.31.</t>
        </is>
      </c>
      <c r="D74" t="inlineStr">
        <is>
          <t>월세</t>
        </is>
      </c>
      <c r="E74" t="inlineStr">
        <is>
          <t>1,000/50</t>
        </is>
      </c>
      <c r="F74" t="inlineStr">
        <is>
          <t>25/20m², 4/4층, 서향</t>
        </is>
      </c>
      <c r="G74" t="inlineStr">
        <is>
          <t>연세공인중개사사무소</t>
        </is>
      </c>
      <c r="H74">
        <f>HYPERLINK("https://new.land.naver.com/rooms?ms=37.5434469,127.0924734,15&amp;a=APT:OPST:ABYG:OBYG:GM:OR:VL:DDDGG:JWJT:SGJT:HOJT&amp;e=RETAIL&amp;aa=SMALLSPCRENT&amp;articleNo=2135085135", "서울시 광진구 구의동 636-3")</f>
        <v/>
      </c>
    </row>
    <row r="75">
      <c r="A75" s="1" t="n">
        <v>0</v>
      </c>
      <c r="B75" t="inlineStr">
        <is>
          <t>서울시 광진구 구의동 239-109</t>
        </is>
      </c>
      <c r="C75" t="inlineStr">
        <is>
          <t>21.12.29.</t>
        </is>
      </c>
      <c r="D75" t="inlineStr">
        <is>
          <t>월세</t>
        </is>
      </c>
      <c r="E75" t="inlineStr">
        <is>
          <t>1,000/35</t>
        </is>
      </c>
      <c r="F75" t="inlineStr">
        <is>
          <t>34/29m², B1/2층, 서향</t>
        </is>
      </c>
      <c r="G75" t="inlineStr">
        <is>
          <t>친구공인중개사사무소</t>
        </is>
      </c>
      <c r="H75">
        <f>HYPERLINK("https://new.land.naver.com/rooms?ms=37.5434469,127.0924734,15&amp;a=APT:OPST:ABYG:OBYG:GM:OR:VL:DDDGG:JWJT:SGJT:HOJT&amp;e=RETAIL&amp;aa=SMALLSPCRENT&amp;articleNo=2134791681", "서울시 광진구 구의동 239-109")</f>
        <v/>
      </c>
    </row>
    <row r="76">
      <c r="A76" s="1" t="n">
        <v>0</v>
      </c>
      <c r="B76" t="inlineStr">
        <is>
          <t>서울시 광진구 구의동 242-57</t>
        </is>
      </c>
      <c r="C76" t="inlineStr">
        <is>
          <t>21.12.21.</t>
        </is>
      </c>
      <c r="D76" t="inlineStr">
        <is>
          <t>월세</t>
        </is>
      </c>
      <c r="E76" t="inlineStr">
        <is>
          <t>500/50</t>
        </is>
      </c>
      <c r="F76" t="inlineStr">
        <is>
          <t>29/26m², 고/5층, 남동향</t>
        </is>
      </c>
      <c r="G76" t="inlineStr">
        <is>
          <t>친구공인중개사사무소</t>
        </is>
      </c>
      <c r="H76">
        <f>HYPERLINK("https://new.land.naver.com/rooms?ms=37.5434469,127.0924734,15&amp;a=APT:OPST:ABYG:OBYG:GM:OR:VL:DDDGG:JWJT:SGJT:HOJT&amp;e=RETAIL&amp;aa=SMALLSPCRENT&amp;articleNo=2134026456", "서울시 광진구 구의동 242-57")</f>
        <v/>
      </c>
    </row>
    <row r="77">
      <c r="A77" s="1" t="n">
        <v>0</v>
      </c>
      <c r="B77" t="inlineStr">
        <is>
          <t>서울시 광진구 구의동 224-59</t>
        </is>
      </c>
      <c r="C77" t="inlineStr">
        <is>
          <t>21.12.24.</t>
        </is>
      </c>
      <c r="D77" t="inlineStr">
        <is>
          <t>전세</t>
        </is>
      </c>
      <c r="E77" t="inlineStr">
        <is>
          <t>1억 3,000</t>
        </is>
      </c>
      <c r="F77" t="inlineStr">
        <is>
          <t>36/29m², 1/4층, 북향</t>
        </is>
      </c>
      <c r="G77" t="inlineStr">
        <is>
          <t>명문공인중개사사무소</t>
        </is>
      </c>
      <c r="H77">
        <f>HYPERLINK("https://new.land.naver.com/rooms?ms=37.5434469,127.0924734,15&amp;a=APT:OPST:ABYG:OBYG:GM:OR:VL:DDDGG:JWJT:SGJT:HOJT&amp;e=RETAIL&amp;aa=SMALLSPCRENT&amp;articleNo=2134391385", "서울시 광진구 구의동 224-59")</f>
        <v/>
      </c>
    </row>
    <row r="78">
      <c r="A78" s="1" t="n">
        <v>0</v>
      </c>
      <c r="B78" t="inlineStr">
        <is>
          <t>서울시 광진구 구의동 650-12</t>
        </is>
      </c>
      <c r="C78" t="inlineStr">
        <is>
          <t>21.12.24.</t>
        </is>
      </c>
      <c r="D78" t="inlineStr">
        <is>
          <t>전세</t>
        </is>
      </c>
      <c r="E78" t="inlineStr">
        <is>
          <t>2억 1,000</t>
        </is>
      </c>
      <c r="F78" t="inlineStr">
        <is>
          <t>36/29m², 2/5층, 동향</t>
        </is>
      </c>
      <c r="G78" t="inlineStr">
        <is>
          <t>명문공인중개사사무소</t>
        </is>
      </c>
      <c r="H78">
        <f>HYPERLINK("https://new.land.naver.com/rooms?ms=37.5434469,127.0924734,15&amp;a=APT:OPST:ABYG:OBYG:GM:OR:VL:DDDGG:JWJT:SGJT:HOJT&amp;e=RETAIL&amp;aa=SMALLSPCRENT&amp;articleNo=2134393375", "서울시 광진구 구의동 650-12")</f>
        <v/>
      </c>
    </row>
    <row r="79">
      <c r="A79" s="1" t="n">
        <v>0</v>
      </c>
      <c r="B79" t="inlineStr">
        <is>
          <t>서울시 광진구 구의동 51-3</t>
        </is>
      </c>
      <c r="C79" t="inlineStr">
        <is>
          <t>21.12.22.</t>
        </is>
      </c>
      <c r="D79" t="inlineStr">
        <is>
          <t>전세</t>
        </is>
      </c>
      <c r="E79" t="inlineStr">
        <is>
          <t>1억 5,000</t>
        </is>
      </c>
      <c r="F79" t="inlineStr">
        <is>
          <t>50/42m², B1/4층, 서향</t>
        </is>
      </c>
      <c r="G79" t="inlineStr">
        <is>
          <t>행운공인중개사사무소</t>
        </is>
      </c>
      <c r="H79">
        <f>HYPERLINK("https://new.land.naver.com/rooms?ms=37.5434469,127.0924734,15&amp;a=APT:OPST:ABYG:OBYG:GM:OR:VL:DDDGG:JWJT:SGJT:HOJT&amp;e=RETAIL&amp;aa=SMALLSPCRENT&amp;articleNo=2134112124", "서울시 광진구 구의동 51-3")</f>
        <v/>
      </c>
    </row>
    <row r="80">
      <c r="A80" s="1" t="n">
        <v>0</v>
      </c>
      <c r="B80" t="inlineStr">
        <is>
          <t>서울시 광진구 구의동 226-21</t>
        </is>
      </c>
      <c r="C80" t="inlineStr">
        <is>
          <t>21.12.14.</t>
        </is>
      </c>
      <c r="D80" t="inlineStr">
        <is>
          <t>전세</t>
        </is>
      </c>
      <c r="E80" t="inlineStr">
        <is>
          <t>3억 1,000</t>
        </is>
      </c>
      <c r="F80" t="inlineStr">
        <is>
          <t>40/28m², 저/6층, 남서향</t>
        </is>
      </c>
      <c r="G80" t="inlineStr">
        <is>
          <t>우리동네부동산공인중개사사무소</t>
        </is>
      </c>
      <c r="H80">
        <f>HYPERLINK("https://new.land.naver.com/rooms?ms=37.5434469,127.0924734,15&amp;a=APT:OPST:ABYG:OBYG:GM:OR:VL:DDDGG:JWJT:SGJT:HOJT&amp;e=RETAIL&amp;aa=SMALLSPCRENT&amp;articleNo=2133319625", "서울시 광진구 구의동 226-21")</f>
        <v/>
      </c>
    </row>
    <row r="81">
      <c r="A81" s="1" t="n">
        <v>0</v>
      </c>
      <c r="B81" t="inlineStr">
        <is>
          <t>서울시 광진구 구의동 251-168</t>
        </is>
      </c>
      <c r="C81" t="inlineStr">
        <is>
          <t>21.12.06.</t>
        </is>
      </c>
      <c r="D81" t="inlineStr">
        <is>
          <t>월세</t>
        </is>
      </c>
      <c r="E81" t="inlineStr">
        <is>
          <t>3,000/120</t>
        </is>
      </c>
      <c r="F81" t="inlineStr">
        <is>
          <t>62/43m², 3/8층, 남서향</t>
        </is>
      </c>
      <c r="G81" t="inlineStr">
        <is>
          <t>제일공인중개사사무소</t>
        </is>
      </c>
      <c r="H81">
        <f>HYPERLINK("https://new.land.naver.com/rooms?ms=37.5434469,127.0924734,15&amp;a=APT:OPST:ABYG:OBYG:GM:OR:VL:DDDGG:JWJT:SGJT:HOJT&amp;e=RETAIL&amp;aa=SMALLSPCRENT&amp;articleNo=2132408923", "서울시 광진구 구의동 251-168")</f>
        <v/>
      </c>
    </row>
    <row r="82">
      <c r="A82" s="1" t="n">
        <v>0</v>
      </c>
      <c r="B82" t="inlineStr">
        <is>
          <t>서울시 광진구 구의동 257-29</t>
        </is>
      </c>
      <c r="C82" t="inlineStr">
        <is>
          <t>21.12.07.</t>
        </is>
      </c>
      <c r="D82" t="inlineStr">
        <is>
          <t>전세</t>
        </is>
      </c>
      <c r="E82" t="inlineStr">
        <is>
          <t>2억 3,000</t>
        </is>
      </c>
      <c r="F82" t="inlineStr">
        <is>
          <t>29/21m², 3/5층, 북서향</t>
        </is>
      </c>
      <c r="G82" t="inlineStr">
        <is>
          <t>하림공인중개사사무소</t>
        </is>
      </c>
      <c r="H82">
        <f>HYPERLINK("https://new.land.naver.com/rooms?ms=37.5434469,127.0924734,15&amp;a=APT:OPST:ABYG:OBYG:GM:OR:VL:DDDGG:JWJT:SGJT:HOJT&amp;e=RETAIL&amp;aa=SMALLSPCRENT&amp;articleNo=2132438688", "서울시 광진구 구의동 257-29")</f>
        <v/>
      </c>
    </row>
    <row r="83">
      <c r="A83" s="1" t="n">
        <v>0</v>
      </c>
      <c r="B83" t="inlineStr">
        <is>
          <t>서울시 광진구 구의동 252-46</t>
        </is>
      </c>
      <c r="C83" t="inlineStr">
        <is>
          <t>21.12.14.</t>
        </is>
      </c>
      <c r="D83" t="inlineStr">
        <is>
          <t>월세</t>
        </is>
      </c>
      <c r="E83" t="inlineStr">
        <is>
          <t>3,000/27</t>
        </is>
      </c>
      <c r="F83" t="inlineStr">
        <is>
          <t>28/20m², 2/7층, 동향</t>
        </is>
      </c>
      <c r="G83" t="inlineStr">
        <is>
          <t>열린공인 중개사사무소</t>
        </is>
      </c>
      <c r="H83">
        <f>HYPERLINK("https://new.land.naver.com/rooms?ms=37.5434469,127.0924734,15&amp;a=APT:OPST:ABYG:OBYG:GM:OR:VL:DDDGG:JWJT:SGJT:HOJT&amp;e=RETAIL&amp;aa=SMALLSPCRENT&amp;articleNo=2133265765", "서울시 광진구 구의동 252-46")</f>
        <v/>
      </c>
    </row>
    <row r="84">
      <c r="A84" s="1" t="n">
        <v>0</v>
      </c>
      <c r="B84" t="inlineStr">
        <is>
          <t>서울시 광진구 구의동 239-73</t>
        </is>
      </c>
      <c r="C84" t="inlineStr">
        <is>
          <t>21.12.09.</t>
        </is>
      </c>
      <c r="D84" t="inlineStr">
        <is>
          <t>월세</t>
        </is>
      </c>
      <c r="E84" t="inlineStr">
        <is>
          <t>1,000/40</t>
        </is>
      </c>
      <c r="F84" t="inlineStr">
        <is>
          <t>16/16m², 고/5층, 동향</t>
        </is>
      </c>
      <c r="G84" t="inlineStr">
        <is>
          <t>황금부동산공인중개사사무소</t>
        </is>
      </c>
      <c r="H84">
        <f>HYPERLINK("https://new.land.naver.com/rooms?ms=37.5434469,127.0924734,15&amp;a=APT:OPST:ABYG:OBYG:GM:OR:VL:DDDGG:JWJT:SGJT:HOJT&amp;e=RETAIL&amp;aa=SMALLSPCRENT&amp;articleNo=2132740381", "서울시 광진구 구의동 239-73")</f>
        <v/>
      </c>
    </row>
    <row r="85">
      <c r="A85" s="1" t="n">
        <v>0</v>
      </c>
      <c r="B85" t="inlineStr">
        <is>
          <t>채광우수 단기임대 관리우수 주차가능 풀옵션</t>
        </is>
      </c>
      <c r="C85" t="inlineStr">
        <is>
          <t>21.12.30.</t>
        </is>
      </c>
      <c r="D85" t="inlineStr">
        <is>
          <t>월세</t>
        </is>
      </c>
      <c r="E85" t="inlineStr">
        <is>
          <t>1,000/87</t>
        </is>
      </c>
      <c r="F85" t="inlineStr">
        <is>
          <t>59A/24m², 15/19층, 서향</t>
        </is>
      </c>
      <c r="G85" t="inlineStr">
        <is>
          <t>새날공인중개사사무소</t>
        </is>
      </c>
      <c r="H85">
        <f>HYPERLINK("https://new.land.naver.com/rooms?ms=37.5434469,127.0924734,15&amp;a=APT:OPST:ABYG:OBYG:GM:OR:VL:DDDGG:JWJT:SGJT:HOJT&amp;e=RETAIL&amp;aa=SMALLSPCRENT&amp;articleNo=2134887824", "채광우수 단기임대 관리우수 주차가능 풀옵션")</f>
        <v/>
      </c>
    </row>
    <row r="86">
      <c r="A86" s="1" t="n">
        <v>0</v>
      </c>
      <c r="B86" t="inlineStr">
        <is>
          <t>풀옵션 단기임대 구의역3분 주차가능 관리우수</t>
        </is>
      </c>
      <c r="C86" t="inlineStr">
        <is>
          <t>21.12.30.</t>
        </is>
      </c>
      <c r="D86" t="inlineStr">
        <is>
          <t>월세</t>
        </is>
      </c>
      <c r="E86" t="inlineStr">
        <is>
          <t>1,000/85</t>
        </is>
      </c>
      <c r="F86" t="inlineStr">
        <is>
          <t>59A/24m², 11/19층, 서향</t>
        </is>
      </c>
      <c r="G86" t="inlineStr">
        <is>
          <t>새날공인중개사사무소</t>
        </is>
      </c>
      <c r="H86">
        <f>HYPERLINK("https://new.land.naver.com/rooms?ms=37.5434469,127.0924734,15&amp;a=APT:OPST:ABYG:OBYG:GM:OR:VL:DDDGG:JWJT:SGJT:HOJT&amp;e=RETAIL&amp;aa=SMALLSPCRENT&amp;articleNo=2134887608", "풀옵션 단기임대 구의역3분 주차가능 관리우수")</f>
        <v/>
      </c>
    </row>
    <row r="87">
      <c r="A87" s="1" t="n">
        <v>0</v>
      </c>
      <c r="B87" t="inlineStr">
        <is>
          <t>서울시 광진구 구의동 251-1</t>
        </is>
      </c>
      <c r="C87" t="inlineStr">
        <is>
          <t>21.12.30.</t>
        </is>
      </c>
      <c r="D87" t="inlineStr">
        <is>
          <t>월세</t>
        </is>
      </c>
      <c r="E87" t="inlineStr">
        <is>
          <t>1억/6</t>
        </is>
      </c>
      <c r="F87" t="inlineStr">
        <is>
          <t>20/18m², 2/5층, 남향</t>
        </is>
      </c>
      <c r="G87" t="inlineStr">
        <is>
          <t>연세공인중개사사무소</t>
        </is>
      </c>
      <c r="H87">
        <f>HYPERLINK("https://new.land.naver.com/rooms?ms=37.5434469,127.0924734,15&amp;a=APT:OPST:ABYG:OBYG:GM:OR:VL:DDDGG:JWJT:SGJT:HOJT&amp;e=RETAIL&amp;aa=SMALLSPCRENT&amp;articleNo=2134974829", "서울시 광진구 구의동 251-1")</f>
        <v/>
      </c>
    </row>
    <row r="88">
      <c r="A88" s="1" t="n">
        <v>0</v>
      </c>
      <c r="B88" t="inlineStr">
        <is>
          <t>서울시 광진구 구의동 249-32</t>
        </is>
      </c>
      <c r="C88" t="inlineStr">
        <is>
          <t>21.12.17.</t>
        </is>
      </c>
      <c r="D88" t="inlineStr">
        <is>
          <t>월세</t>
        </is>
      </c>
      <c r="E88" t="inlineStr">
        <is>
          <t>1,000/45</t>
        </is>
      </c>
      <c r="F88" t="inlineStr">
        <is>
          <t>39/39m², 1/2층, 남동향</t>
        </is>
      </c>
      <c r="G88" t="inlineStr">
        <is>
          <t>대신공인중개사사무소</t>
        </is>
      </c>
      <c r="H88">
        <f>HYPERLINK("https://new.land.naver.com/rooms?ms=37.5434469,127.0924734,15&amp;a=APT:OPST:ABYG:OBYG:GM:OR:VL:DDDGG:JWJT:SGJT:HOJT&amp;e=RETAIL&amp;aa=SMALLSPCRENT&amp;articleNo=2133575960", "서울시 광진구 구의동 249-32")</f>
        <v/>
      </c>
    </row>
    <row r="89">
      <c r="A89" s="1" t="n">
        <v>0</v>
      </c>
      <c r="B89" t="inlineStr">
        <is>
          <t>서울시 광진구 구의동 222-26</t>
        </is>
      </c>
      <c r="C89" t="inlineStr">
        <is>
          <t>21.12.30.</t>
        </is>
      </c>
      <c r="D89" t="inlineStr">
        <is>
          <t>월세</t>
        </is>
      </c>
      <c r="E89" t="inlineStr">
        <is>
          <t>2,000/44</t>
        </is>
      </c>
      <c r="F89" t="inlineStr">
        <is>
          <t>35/28m², 3/5층, 북향</t>
        </is>
      </c>
      <c r="G89" t="inlineStr">
        <is>
          <t>삼성공인중개사사무소</t>
        </is>
      </c>
      <c r="H89">
        <f>HYPERLINK("https://new.land.naver.com/rooms?ms=37.5434469,127.0924734,15&amp;a=APT:OPST:ABYG:OBYG:GM:OR:VL:DDDGG:JWJT:SGJT:HOJT&amp;e=RETAIL&amp;aa=SMALLSPCRENT&amp;articleNo=2134949718", "서울시 광진구 구의동 222-26")</f>
        <v/>
      </c>
    </row>
    <row r="90">
      <c r="A90" s="1" t="n">
        <v>0</v>
      </c>
      <c r="B90" t="inlineStr">
        <is>
          <t>신축급 단기가능 도배완료 입주청소완료 즉시입주가능</t>
        </is>
      </c>
      <c r="C90" t="inlineStr">
        <is>
          <t>21.12.28.</t>
        </is>
      </c>
      <c r="D90" t="inlineStr">
        <is>
          <t>단기임대</t>
        </is>
      </c>
      <c r="E90" t="inlineStr">
        <is>
          <t>1,000/86</t>
        </is>
      </c>
      <c r="F90" t="inlineStr">
        <is>
          <t>59A/24m², 15/19층, 서향</t>
        </is>
      </c>
      <c r="G90" t="inlineStr">
        <is>
          <t>크레신타워공인중개사사무소</t>
        </is>
      </c>
      <c r="H90">
        <f>HYPERLINK("https://new.land.naver.com/rooms?ms=37.5434469,127.0924734,15&amp;a=APT:OPST:ABYG:OBYG:GM:OR:VL:DDDGG:JWJT:SGJT:HOJT&amp;e=RETAIL&amp;aa=SMALLSPCRENT&amp;articleNo=2134682321", "신축급 단기가능 도배완료 입주청소완료 즉시입주가능")</f>
        <v/>
      </c>
    </row>
    <row r="91">
      <c r="A91" s="1" t="n">
        <v>0</v>
      </c>
      <c r="B91" t="inlineStr">
        <is>
          <t>서울시 광진구 구의동 78-3</t>
        </is>
      </c>
      <c r="C91" t="inlineStr">
        <is>
          <t>21.12.22.</t>
        </is>
      </c>
      <c r="D91" t="inlineStr">
        <is>
          <t>전세</t>
        </is>
      </c>
      <c r="E91" t="inlineStr">
        <is>
          <t>9,000</t>
        </is>
      </c>
      <c r="F91" t="inlineStr">
        <is>
          <t>21/21m², 2/6층, 남동향</t>
        </is>
      </c>
      <c r="G91" t="inlineStr">
        <is>
          <t>구의래미안공인중개사무소</t>
        </is>
      </c>
      <c r="H91">
        <f>HYPERLINK("https://new.land.naver.com/rooms?ms=37.5434469,127.0924734,15&amp;a=APT:OPST:ABYG:OBYG:GM:OR:VL:DDDGG:JWJT:SGJT:HOJT&amp;e=RETAIL&amp;aa=SMALLSPCRENT&amp;articleNo=2134123552", "서울시 광진구 구의동 78-3")</f>
        <v/>
      </c>
    </row>
    <row r="92">
      <c r="A92" s="1" t="n">
        <v>0</v>
      </c>
      <c r="B92" t="inlineStr">
        <is>
          <t>서울시 광진구 구의동 248-91</t>
        </is>
      </c>
      <c r="C92" t="inlineStr">
        <is>
          <t>21.12.06.</t>
        </is>
      </c>
      <c r="D92" t="inlineStr">
        <is>
          <t>월세</t>
        </is>
      </c>
      <c r="E92" t="inlineStr">
        <is>
          <t>1,000/60</t>
        </is>
      </c>
      <c r="F92" t="inlineStr">
        <is>
          <t>39/39m², 2/5층, 남서향</t>
        </is>
      </c>
      <c r="G92" t="inlineStr">
        <is>
          <t>영신공인중개사사무소</t>
        </is>
      </c>
      <c r="H92">
        <f>HYPERLINK("https://new.land.naver.com/rooms?ms=37.5434469,127.0924734,15&amp;a=APT:OPST:ABYG:OBYG:GM:OR:VL:DDDGG:JWJT:SGJT:HOJT&amp;e=RETAIL&amp;aa=SMALLSPCRENT&amp;articleNo=2132398880", "서울시 광진구 구의동 248-91")</f>
        <v/>
      </c>
    </row>
    <row r="93">
      <c r="A93" s="1" t="n">
        <v>0</v>
      </c>
      <c r="B93" t="inlineStr">
        <is>
          <t>서울시 광진구 구의동 60-48</t>
        </is>
      </c>
      <c r="C93" t="inlineStr">
        <is>
          <t>21.12.30.</t>
        </is>
      </c>
      <c r="D93" t="inlineStr">
        <is>
          <t>월세</t>
        </is>
      </c>
      <c r="E93" t="inlineStr">
        <is>
          <t>1,000/65</t>
        </is>
      </c>
      <c r="F93" t="inlineStr">
        <is>
          <t>48/37m², 1/4층, 북서향</t>
        </is>
      </c>
      <c r="G93" t="inlineStr">
        <is>
          <t>퍼스트부동산공인중개사사무소</t>
        </is>
      </c>
      <c r="H93">
        <f>HYPERLINK("https://new.land.naver.com/rooms?ms=37.5434469,127.0924734,15&amp;a=APT:OPST:ABYG:OBYG:GM:OR:VL:DDDGG:JWJT:SGJT:HOJT&amp;e=RETAIL&amp;aa=SMALLSPCRENT&amp;articleNo=2134965094", "서울시 광진구 구의동 60-48")</f>
        <v/>
      </c>
    </row>
    <row r="94">
      <c r="A94" s="1" t="n">
        <v>0</v>
      </c>
      <c r="B94" t="inlineStr">
        <is>
          <t>서울시 광진구 구의동 222-1</t>
        </is>
      </c>
      <c r="C94" t="inlineStr">
        <is>
          <t>21.12.30.</t>
        </is>
      </c>
      <c r="D94" t="inlineStr">
        <is>
          <t>월세</t>
        </is>
      </c>
      <c r="E94" t="inlineStr">
        <is>
          <t>500/50</t>
        </is>
      </c>
      <c r="F94" t="inlineStr">
        <is>
          <t>39/29m², 중/7층, 남동향</t>
        </is>
      </c>
      <c r="G94" t="inlineStr">
        <is>
          <t>으뜸공인중개사사무소</t>
        </is>
      </c>
      <c r="H94">
        <f>HYPERLINK("https://new.land.naver.com/rooms?ms=37.5434469,127.0924734,15&amp;a=APT:OPST:ABYG:OBYG:GM:OR:VL:DDDGG:JWJT:SGJT:HOJT&amp;e=RETAIL&amp;aa=SMALLSPCRENT&amp;articleNo=2134964667", "서울시 광진구 구의동 222-1")</f>
        <v/>
      </c>
    </row>
    <row r="95">
      <c r="A95" s="1" t="n">
        <v>0</v>
      </c>
      <c r="B95" t="inlineStr">
        <is>
          <t>서울시 광진구 구의동 654-8</t>
        </is>
      </c>
      <c r="C95" t="inlineStr">
        <is>
          <t>21.12.30.</t>
        </is>
      </c>
      <c r="D95" t="inlineStr">
        <is>
          <t>월세</t>
        </is>
      </c>
      <c r="E95" t="inlineStr">
        <is>
          <t>5,000/100</t>
        </is>
      </c>
      <c r="F95" t="inlineStr">
        <is>
          <t>39/39m², 3/5층, 남서향</t>
        </is>
      </c>
      <c r="G95" t="inlineStr">
        <is>
          <t>동아공인중개사사무소</t>
        </is>
      </c>
      <c r="H95">
        <f>HYPERLINK("https://new.land.naver.com/rooms?ms=37.5434469,127.0924734,15&amp;a=APT:OPST:ABYG:OBYG:GM:OR:VL:DDDGG:JWJT:SGJT:HOJT&amp;e=RETAIL&amp;aa=SMALLSPCRENT&amp;articleNo=2134963418", "서울시 광진구 구의동 654-8")</f>
        <v/>
      </c>
    </row>
    <row r="96">
      <c r="A96" s="1" t="n">
        <v>0</v>
      </c>
      <c r="B96" t="inlineStr">
        <is>
          <t>서울시 광진구 구의동 248-53</t>
        </is>
      </c>
      <c r="C96" t="inlineStr">
        <is>
          <t>21.12.23.</t>
        </is>
      </c>
      <c r="D96" t="inlineStr">
        <is>
          <t>월세</t>
        </is>
      </c>
      <c r="E96" t="inlineStr">
        <is>
          <t>1억/35</t>
        </is>
      </c>
      <c r="F96" t="inlineStr">
        <is>
          <t>39/37m², 2/3층, 북향</t>
        </is>
      </c>
      <c r="G96" t="inlineStr">
        <is>
          <t>장원공인중개사사무소</t>
        </is>
      </c>
      <c r="H96">
        <f>HYPERLINK("https://new.land.naver.com/rooms?ms=37.5434469,127.0924734,15&amp;a=APT:OPST:ABYG:OBYG:GM:OR:VL:DDDGG:JWJT:SGJT:HOJT&amp;e=RETAIL&amp;aa=SMALLSPCRENT&amp;articleNo=2134220474", "서울시 광진구 구의동 248-53")</f>
        <v/>
      </c>
    </row>
    <row r="97">
      <c r="A97" s="1" t="n">
        <v>0</v>
      </c>
      <c r="B97" t="inlineStr">
        <is>
          <t>서울시 광진구 구의동 596-1</t>
        </is>
      </c>
      <c r="C97" t="inlineStr">
        <is>
          <t>21.12.07.</t>
        </is>
      </c>
      <c r="D97" t="inlineStr">
        <is>
          <t>전세</t>
        </is>
      </c>
      <c r="E97" t="inlineStr">
        <is>
          <t>1억 5,000</t>
        </is>
      </c>
      <c r="F97" t="inlineStr">
        <is>
          <t>24/13m², 3/7층, 북향</t>
        </is>
      </c>
      <c r="G97" t="inlineStr">
        <is>
          <t>삼성공인중개사사무소</t>
        </is>
      </c>
      <c r="H97">
        <f>HYPERLINK("https://new.land.naver.com/rooms?ms=37.5434469,127.0924734,15&amp;a=APT:OPST:ABYG:OBYG:GM:OR:VL:DDDGG:JWJT:SGJT:HOJT&amp;e=RETAIL&amp;aa=SMALLSPCRENT&amp;articleNo=2132541127", "서울시 광진구 구의동 596-1")</f>
        <v/>
      </c>
    </row>
    <row r="98">
      <c r="A98" s="1" t="n">
        <v>0</v>
      </c>
      <c r="B98" t="inlineStr">
        <is>
          <t>서울시 광진구 구의동 204-15</t>
        </is>
      </c>
      <c r="C98" t="inlineStr">
        <is>
          <t>21.12.09.</t>
        </is>
      </c>
      <c r="D98" t="inlineStr">
        <is>
          <t>전세</t>
        </is>
      </c>
      <c r="E98" t="inlineStr">
        <is>
          <t>3억</t>
        </is>
      </c>
      <c r="F98" t="inlineStr">
        <is>
          <t>40/27m², 5/6층, 동향</t>
        </is>
      </c>
      <c r="G98" t="inlineStr">
        <is>
          <t>금수공인중개사사무소</t>
        </is>
      </c>
      <c r="H98">
        <f>HYPERLINK("https://new.land.naver.com/rooms?ms=37.5434469,127.0924734,15&amp;a=APT:OPST:ABYG:OBYG:GM:OR:VL:DDDGG:JWJT:SGJT:HOJT&amp;e=RETAIL&amp;aa=SMALLSPCRENT&amp;articleNo=2132805167", "서울시 광진구 구의동 204-15")</f>
        <v/>
      </c>
    </row>
    <row r="99">
      <c r="A99" s="1" t="n">
        <v>0</v>
      </c>
      <c r="B99" t="inlineStr">
        <is>
          <t>서울시 광진구 구의동 207-14</t>
        </is>
      </c>
      <c r="C99" t="inlineStr">
        <is>
          <t>21.12.30.</t>
        </is>
      </c>
      <c r="D99" t="inlineStr">
        <is>
          <t>월세</t>
        </is>
      </c>
      <c r="E99" t="inlineStr">
        <is>
          <t>300/30</t>
        </is>
      </c>
      <c r="F99" t="inlineStr">
        <is>
          <t>91/25m², 1/2층, 남향</t>
        </is>
      </c>
      <c r="G99" t="inlineStr">
        <is>
          <t>광진부동산중개</t>
        </is>
      </c>
      <c r="H99">
        <f>HYPERLINK("https://new.land.naver.com/rooms?ms=37.5434469,127.0924734,15&amp;a=APT:OPST:ABYG:OBYG:GM:OR:VL:DDDGG:JWJT:SGJT:HOJT&amp;e=RETAIL&amp;aa=SMALLSPCRENT&amp;articleNo=2134923391", "서울시 광진구 구의동 207-14")</f>
        <v/>
      </c>
    </row>
    <row r="100">
      <c r="A100" s="1" t="n">
        <v>0</v>
      </c>
      <c r="B100" t="inlineStr">
        <is>
          <t>서울시 광진구 구의동 217-17</t>
        </is>
      </c>
      <c r="C100" t="inlineStr">
        <is>
          <t>21.12.10.</t>
        </is>
      </c>
      <c r="D100" t="inlineStr">
        <is>
          <t>전세</t>
        </is>
      </c>
      <c r="E100" t="inlineStr">
        <is>
          <t>1억 4,000</t>
        </is>
      </c>
      <c r="F100" t="inlineStr">
        <is>
          <t>21/16m², 중/5층, 남동향</t>
        </is>
      </c>
      <c r="G100" t="inlineStr">
        <is>
          <t>서울공인중개사사무소</t>
        </is>
      </c>
      <c r="H100">
        <f>HYPERLINK("https://new.land.naver.com/rooms?ms=37.5434469,127.0924734,15&amp;a=APT:OPST:ABYG:OBYG:GM:OR:VL:DDDGG:JWJT:SGJT:HOJT&amp;e=RETAIL&amp;aa=SMALLSPCRENT&amp;articleNo=2132822371", "서울시 광진구 구의동 217-17")</f>
        <v/>
      </c>
    </row>
    <row r="101">
      <c r="A101" s="1" t="n">
        <v>0</v>
      </c>
      <c r="B101" t="inlineStr">
        <is>
          <t>서울시 광진구 구의동 61-1</t>
        </is>
      </c>
      <c r="C101" t="inlineStr">
        <is>
          <t>21.12.10.</t>
        </is>
      </c>
      <c r="D101" t="inlineStr">
        <is>
          <t>전세</t>
        </is>
      </c>
      <c r="E101" t="inlineStr">
        <is>
          <t>2억 8,500</t>
        </is>
      </c>
      <c r="F101" t="inlineStr">
        <is>
          <t>39/34m², 5/5층, 남향</t>
        </is>
      </c>
      <c r="G101" t="inlineStr">
        <is>
          <t>우리동네부동산공인중개사사무소</t>
        </is>
      </c>
      <c r="H101">
        <f>HYPERLINK("https://new.land.naver.com/rooms?ms=37.5434469,127.0924734,15&amp;a=APT:OPST:ABYG:OBYG:GM:OR:VL:DDDGG:JWJT:SGJT:HOJT&amp;e=RETAIL&amp;aa=SMALLSPCRENT&amp;articleNo=2132879826", "서울시 광진구 구의동 61-1")</f>
        <v/>
      </c>
    </row>
    <row r="102">
      <c r="A102" s="1" t="n">
        <v>0</v>
      </c>
      <c r="B102" t="inlineStr">
        <is>
          <t>서울시 광진구 구의동 242-53</t>
        </is>
      </c>
      <c r="C102" t="inlineStr">
        <is>
          <t>21.12.18.</t>
        </is>
      </c>
      <c r="D102" t="inlineStr">
        <is>
          <t>월세</t>
        </is>
      </c>
      <c r="E102" t="inlineStr">
        <is>
          <t>2억 3,000/30</t>
        </is>
      </c>
      <c r="F102" t="inlineStr">
        <is>
          <t>55/49m², 3/4층, 남향</t>
        </is>
      </c>
      <c r="G102" t="inlineStr">
        <is>
          <t>보경공인중개사사무소</t>
        </is>
      </c>
      <c r="H102">
        <f>HYPERLINK("https://new.land.naver.com/rooms?ms=37.5434469,127.0924734,15&amp;a=APT:OPST:ABYG:OBYG:GM:OR:VL:DDDGG:JWJT:SGJT:HOJT&amp;e=RETAIL&amp;aa=SMALLSPCRENT&amp;articleNo=2133767602", "서울시 광진구 구의동 242-53")</f>
        <v/>
      </c>
    </row>
    <row r="103">
      <c r="A103" s="1" t="n">
        <v>0</v>
      </c>
      <c r="B103" t="inlineStr">
        <is>
          <t>서울시 광진구 구의동 68-28</t>
        </is>
      </c>
      <c r="C103" t="inlineStr">
        <is>
          <t>21.12.30.</t>
        </is>
      </c>
      <c r="D103" t="inlineStr">
        <is>
          <t>전세</t>
        </is>
      </c>
      <c r="E103" t="inlineStr">
        <is>
          <t>3억 7,000</t>
        </is>
      </c>
      <c r="F103" t="inlineStr">
        <is>
          <t>29/29m², 8/8층, 남동향</t>
        </is>
      </c>
      <c r="G103" t="inlineStr">
        <is>
          <t>명진공인중개사</t>
        </is>
      </c>
      <c r="H103">
        <f>HYPERLINK("https://new.land.naver.com/rooms?ms=37.5434469,127.0924734,15&amp;a=APT:OPST:ABYG:OBYG:GM:OR:VL:DDDGG:JWJT:SGJT:HOJT&amp;e=RETAIL&amp;aa=SMALLSPCRENT&amp;articleNo=2134855898", "서울시 광진구 구의동 68-28")</f>
        <v/>
      </c>
    </row>
    <row r="104">
      <c r="A104" s="1" t="n">
        <v>0</v>
      </c>
      <c r="B104" t="inlineStr">
        <is>
          <t>서울시 광진구 구의동 220-14</t>
        </is>
      </c>
      <c r="C104" t="inlineStr">
        <is>
          <t>21.12.13.</t>
        </is>
      </c>
      <c r="D104" t="inlineStr">
        <is>
          <t>월세</t>
        </is>
      </c>
      <c r="E104" t="inlineStr">
        <is>
          <t>1억 5,000/50</t>
        </is>
      </c>
      <c r="F104" t="inlineStr">
        <is>
          <t>42/42m², 4/5층, 동향</t>
        </is>
      </c>
      <c r="G104" t="inlineStr">
        <is>
          <t>e-편한세상공인중개사사무소</t>
        </is>
      </c>
      <c r="H104">
        <f>HYPERLINK("https://new.land.naver.com/rooms?ms=37.5434469,127.0924734,15&amp;a=APT:OPST:ABYG:OBYG:GM:OR:VL:DDDGG:JWJT:SGJT:HOJT&amp;e=RETAIL&amp;aa=SMALLSPCRENT&amp;articleNo=2133041862", "서울시 광진구 구의동 220-14")</f>
        <v/>
      </c>
    </row>
    <row r="105">
      <c r="A105" s="1" t="n">
        <v>0</v>
      </c>
      <c r="B105" t="inlineStr">
        <is>
          <t>서울시 광진구 구의동 254-69</t>
        </is>
      </c>
      <c r="C105" t="inlineStr">
        <is>
          <t>21.12.15.</t>
        </is>
      </c>
      <c r="D105" t="inlineStr">
        <is>
          <t>월세</t>
        </is>
      </c>
      <c r="E105" t="inlineStr">
        <is>
          <t>2,000/70</t>
        </is>
      </c>
      <c r="F105" t="inlineStr">
        <is>
          <t>45/33m², 1/5층, 남향</t>
        </is>
      </c>
      <c r="G105" t="inlineStr">
        <is>
          <t>제일공인중개사사무소</t>
        </is>
      </c>
      <c r="H105">
        <f>HYPERLINK("https://new.land.naver.com/rooms?ms=37.5434469,127.0924734,15&amp;a=APT:OPST:ABYG:OBYG:GM:OR:VL:DDDGG:JWJT:SGJT:HOJT&amp;e=RETAIL&amp;aa=SMALLSPCRENT&amp;articleNo=2133329898", "서울시 광진구 구의동 254-69")</f>
        <v/>
      </c>
    </row>
    <row r="106">
      <c r="A106" s="1" t="n">
        <v>0</v>
      </c>
      <c r="B106" t="inlineStr">
        <is>
          <t>서울시 광진구 구의동 232-79</t>
        </is>
      </c>
      <c r="C106" t="inlineStr">
        <is>
          <t>21.12.16.</t>
        </is>
      </c>
      <c r="D106" t="inlineStr">
        <is>
          <t>월세</t>
        </is>
      </c>
      <c r="E106" t="inlineStr">
        <is>
          <t>500/35</t>
        </is>
      </c>
      <c r="F106" t="inlineStr">
        <is>
          <t>25/20m², B1/3층, 북향</t>
        </is>
      </c>
      <c r="G106" t="inlineStr">
        <is>
          <t>보경공인중개사사무소</t>
        </is>
      </c>
      <c r="H106">
        <f>HYPERLINK("https://new.land.naver.com/rooms?ms=37.5434469,127.0924734,15&amp;a=APT:OPST:ABYG:OBYG:GM:OR:VL:DDDGG:JWJT:SGJT:HOJT&amp;e=RETAIL&amp;aa=SMALLSPCRENT&amp;articleNo=2133554772", "서울시 광진구 구의동 232-79")</f>
        <v/>
      </c>
    </row>
    <row r="107">
      <c r="A107" s="1" t="n">
        <v>0</v>
      </c>
      <c r="B107" t="inlineStr">
        <is>
          <t>서울시 광진구 구의동 648-10</t>
        </is>
      </c>
      <c r="C107" t="inlineStr">
        <is>
          <t>21.12.09.</t>
        </is>
      </c>
      <c r="D107" t="inlineStr">
        <is>
          <t>전세</t>
        </is>
      </c>
      <c r="E107" t="inlineStr">
        <is>
          <t>2억</t>
        </is>
      </c>
      <c r="F107" t="inlineStr">
        <is>
          <t>38/38m², 3/3층, 남향</t>
        </is>
      </c>
      <c r="G107" t="inlineStr">
        <is>
          <t>동아공인중개사사무소</t>
        </is>
      </c>
      <c r="H107">
        <f>HYPERLINK("https://new.land.naver.com/rooms?ms=37.5434469,127.0924734,15&amp;a=APT:OPST:ABYG:OBYG:GM:OR:VL:DDDGG:JWJT:SGJT:HOJT&amp;e=RETAIL&amp;aa=SMALLSPCRENT&amp;articleNo=2132756022", "서울시 광진구 구의동 648-10")</f>
        <v/>
      </c>
    </row>
    <row r="108">
      <c r="A108" s="1" t="n">
        <v>0</v>
      </c>
      <c r="B108" t="inlineStr">
        <is>
          <t>서울시 광진구 구의동 252-66</t>
        </is>
      </c>
      <c r="C108" t="inlineStr">
        <is>
          <t>21.12.29.</t>
        </is>
      </c>
      <c r="D108" t="inlineStr">
        <is>
          <t>월세</t>
        </is>
      </c>
      <c r="E108" t="inlineStr">
        <is>
          <t>1,000/70</t>
        </is>
      </c>
      <c r="F108" t="inlineStr">
        <is>
          <t>45/35m², 2/4층, 남서향</t>
        </is>
      </c>
      <c r="G108" t="inlineStr">
        <is>
          <t>장원공인중개사사무소</t>
        </is>
      </c>
      <c r="H108">
        <f>HYPERLINK("https://new.land.naver.com/rooms?ms=37.5434469,127.0924734,15&amp;a=APT:OPST:ABYG:OBYG:GM:OR:VL:DDDGG:JWJT:SGJT:HOJT&amp;e=RETAIL&amp;aa=SMALLSPCRENT&amp;articleNo=2134791460", "서울시 광진구 구의동 252-66")</f>
        <v/>
      </c>
    </row>
    <row r="109">
      <c r="A109" s="1" t="n">
        <v>0</v>
      </c>
      <c r="B109" t="inlineStr">
        <is>
          <t>구의역 도보 7분 넓은 복층 오피스텔 나왔습니다</t>
        </is>
      </c>
      <c r="C109" t="inlineStr">
        <is>
          <t>21.12.17.</t>
        </is>
      </c>
      <c r="D109" t="inlineStr">
        <is>
          <t>월세</t>
        </is>
      </c>
      <c r="E109" t="inlineStr">
        <is>
          <t>2,000/75</t>
        </is>
      </c>
      <c r="F109" t="inlineStr">
        <is>
          <t>51A/33m², 3/10층, 북향</t>
        </is>
      </c>
      <c r="G109" t="inlineStr">
        <is>
          <t>다성부동산공인중개사사무소</t>
        </is>
      </c>
      <c r="H109">
        <f>HYPERLINK("https://new.land.naver.com/rooms?ms=37.5434469,127.0924734,15&amp;a=APT:OPST:ABYG:OBYG:GM:OR:VL:DDDGG:JWJT:SGJT:HOJT&amp;e=RETAIL&amp;aa=SMALLSPCRENT&amp;articleNo=2133587384", "구의역 도보 7분 넓은 복층 오피스텔 나왔습니다")</f>
        <v/>
      </c>
    </row>
    <row r="110">
      <c r="A110" s="1" t="n">
        <v>0</v>
      </c>
      <c r="B110" t="inlineStr">
        <is>
          <t>강변초역세권,채광좋음,주거용또는사무용 모두가능.</t>
        </is>
      </c>
      <c r="C110" t="inlineStr">
        <is>
          <t>21.12.29.</t>
        </is>
      </c>
      <c r="D110" t="inlineStr">
        <is>
          <t>월세</t>
        </is>
      </c>
      <c r="E110" t="inlineStr">
        <is>
          <t>2,000/60</t>
        </is>
      </c>
      <c r="F110" t="inlineStr">
        <is>
          <t>50A/30m², 8/8층, 남향</t>
        </is>
      </c>
      <c r="G110" t="inlineStr">
        <is>
          <t>해오름공인중개사</t>
        </is>
      </c>
      <c r="H110">
        <f>HYPERLINK("https://new.land.naver.com/rooms?ms=37.5434469,127.0924734,15&amp;a=APT:OPST:ABYG:OBYG:GM:OR:VL:DDDGG:JWJT:SGJT:HOJT&amp;e=RETAIL&amp;aa=SMALLSPCRENT&amp;articleNo=2134853204", "강변초역세권,채광좋음,주거용또는사무용 모두가능.")</f>
        <v/>
      </c>
    </row>
    <row r="111">
      <c r="A111" s="1" t="n">
        <v>0</v>
      </c>
      <c r="B111" t="inlineStr">
        <is>
          <t>서울시 광진구 구의동 251-166</t>
        </is>
      </c>
      <c r="C111" t="inlineStr">
        <is>
          <t>21.12.29.</t>
        </is>
      </c>
      <c r="D111" t="inlineStr">
        <is>
          <t>월세</t>
        </is>
      </c>
      <c r="E111" t="inlineStr">
        <is>
          <t>1,000/45</t>
        </is>
      </c>
      <c r="F111" t="inlineStr">
        <is>
          <t>20/20m², 5/8층, 동향</t>
        </is>
      </c>
      <c r="G111" t="inlineStr">
        <is>
          <t>크레신타워공인중개사사무소</t>
        </is>
      </c>
      <c r="H111">
        <f>HYPERLINK("https://new.land.naver.com/rooms?ms=37.5434469,127.0924734,15&amp;a=APT:OPST:ABYG:OBYG:GM:OR:VL:DDDGG:JWJT:SGJT:HOJT&amp;e=RETAIL&amp;aa=SMALLSPCRENT&amp;articleNo=2134825876", "서울시 광진구 구의동 251-166")</f>
        <v/>
      </c>
    </row>
    <row r="112">
      <c r="A112" s="1" t="n">
        <v>0</v>
      </c>
      <c r="B112" t="inlineStr">
        <is>
          <t>사무실용부가세별도 남향 좋은전망 올수리.주차편리 저렴</t>
        </is>
      </c>
      <c r="C112" t="inlineStr">
        <is>
          <t>21.12.29.</t>
        </is>
      </c>
      <c r="D112" t="inlineStr">
        <is>
          <t>월세</t>
        </is>
      </c>
      <c r="E112" t="inlineStr">
        <is>
          <t>1,000/63</t>
        </is>
      </c>
      <c r="F112" t="inlineStr">
        <is>
          <t>50/32m², 2/10층, 남향</t>
        </is>
      </c>
      <c r="G112" t="inlineStr">
        <is>
          <t>센트럴빌부동산공인중개사</t>
        </is>
      </c>
      <c r="H112">
        <f>HYPERLINK("https://new.land.naver.com/rooms?ms=37.5434469,127.0924734,15&amp;a=APT:OPST:ABYG:OBYG:GM:OR:VL:DDDGG:JWJT:SGJT:HOJT&amp;e=RETAIL&amp;aa=SMALLSPCRENT&amp;articleNo=2134746523", "사무실용부가세별도 남향 좋은전망 올수리.주차편리 저렴")</f>
        <v/>
      </c>
    </row>
    <row r="113">
      <c r="A113" s="1" t="n">
        <v>0</v>
      </c>
      <c r="B113" t="inlineStr">
        <is>
          <t>서울시 광진구 구의동 221-31</t>
        </is>
      </c>
      <c r="C113" t="inlineStr">
        <is>
          <t>21.12.29.</t>
        </is>
      </c>
      <c r="D113" t="inlineStr">
        <is>
          <t>월세</t>
        </is>
      </c>
      <c r="E113" t="inlineStr">
        <is>
          <t>2,000/85</t>
        </is>
      </c>
      <c r="F113" t="inlineStr">
        <is>
          <t>56/47m², 2/4층, 동향</t>
        </is>
      </c>
      <c r="G113" t="inlineStr">
        <is>
          <t>돼지공인중개사사무소</t>
        </is>
      </c>
      <c r="H113">
        <f>HYPERLINK("https://new.land.naver.com/rooms?ms=37.5434469,127.0924734,15&amp;a=APT:OPST:ABYG:OBYG:GM:OR:VL:DDDGG:JWJT:SGJT:HOJT&amp;e=RETAIL&amp;aa=SMALLSPCRENT&amp;articleNo=2134827076", "서울시 광진구 구의동 221-31")</f>
        <v/>
      </c>
    </row>
    <row r="114">
      <c r="A114" s="1" t="n">
        <v>0</v>
      </c>
      <c r="B114" t="inlineStr">
        <is>
          <t>서울시 광진구 구의동 211-46</t>
        </is>
      </c>
      <c r="C114" t="inlineStr">
        <is>
          <t>21.12.29.</t>
        </is>
      </c>
      <c r="D114" t="inlineStr">
        <is>
          <t>월세</t>
        </is>
      </c>
      <c r="E114" t="inlineStr">
        <is>
          <t>2억/40</t>
        </is>
      </c>
      <c r="F114" t="inlineStr">
        <is>
          <t>61/49m², 고/4층, 남동향</t>
        </is>
      </c>
      <c r="G114" t="inlineStr">
        <is>
          <t>서울공인중개사사무소</t>
        </is>
      </c>
      <c r="H114">
        <f>HYPERLINK("https://new.land.naver.com/rooms?ms=37.5434469,127.0924734,15&amp;a=APT:OPST:ABYG:OBYG:GM:OR:VL:DDDGG:JWJT:SGJT:HOJT&amp;e=RETAIL&amp;aa=SMALLSPCRENT&amp;articleNo=2134811687", "서울시 광진구 구의동 211-46")</f>
        <v/>
      </c>
    </row>
    <row r="115">
      <c r="A115" s="1" t="n">
        <v>0</v>
      </c>
      <c r="B115" t="inlineStr">
        <is>
          <t>초초역세권 구의역 풀옵션 신축 첫입주 오피스텔</t>
        </is>
      </c>
      <c r="C115" t="inlineStr">
        <is>
          <t>21.12.29.</t>
        </is>
      </c>
      <c r="D115" t="inlineStr">
        <is>
          <t>월세</t>
        </is>
      </c>
      <c r="E115" t="inlineStr">
        <is>
          <t>1,000/100</t>
        </is>
      </c>
      <c r="F115" t="inlineStr">
        <is>
          <t>25B/17m², 9/9층, 남동향</t>
        </is>
      </c>
      <c r="G115" t="inlineStr">
        <is>
          <t>하늘공인중개사사무소</t>
        </is>
      </c>
      <c r="H115">
        <f>HYPERLINK("https://new.land.naver.com/rooms?ms=37.5434469,127.0924734,15&amp;a=APT:OPST:ABYG:OBYG:GM:OR:VL:DDDGG:JWJT:SGJT:HOJT&amp;e=RETAIL&amp;aa=SMALLSPCRENT&amp;articleNo=2134784369", "초초역세권 구의역 풀옵션 신축 첫입주 오피스텔")</f>
        <v/>
      </c>
    </row>
    <row r="116">
      <c r="A116" s="1" t="n">
        <v>0</v>
      </c>
      <c r="B116" t="inlineStr">
        <is>
          <t>서울시 광진구 구의동 54-18</t>
        </is>
      </c>
      <c r="C116" t="inlineStr">
        <is>
          <t>21.12.29.</t>
        </is>
      </c>
      <c r="D116" t="inlineStr">
        <is>
          <t>전세</t>
        </is>
      </c>
      <c r="E116" t="inlineStr">
        <is>
          <t>6,000</t>
        </is>
      </c>
      <c r="F116" t="inlineStr">
        <is>
          <t>33/33m², 3/3층, 남서향</t>
        </is>
      </c>
      <c r="G116" t="inlineStr">
        <is>
          <t>미래공인중개사사무소</t>
        </is>
      </c>
      <c r="H116">
        <f>HYPERLINK("https://new.land.naver.com/rooms?ms=37.5434469,127.0924734,15&amp;a=APT:OPST:ABYG:OBYG:GM:OR:VL:DDDGG:JWJT:SGJT:HOJT&amp;e=RETAIL&amp;aa=SMALLSPCRENT&amp;articleNo=2134766702", "서울시 광진구 구의동 54-18")</f>
        <v/>
      </c>
    </row>
    <row r="117">
      <c r="A117" s="1" t="n">
        <v>0</v>
      </c>
      <c r="B117" t="inlineStr">
        <is>
          <t>서울시 광진구 구의동 55-16</t>
        </is>
      </c>
      <c r="C117" t="inlineStr">
        <is>
          <t>21.12.09.</t>
        </is>
      </c>
      <c r="D117" t="inlineStr">
        <is>
          <t>전세</t>
        </is>
      </c>
      <c r="E117" t="inlineStr">
        <is>
          <t>2억 6,000</t>
        </is>
      </c>
      <c r="F117" t="inlineStr">
        <is>
          <t>52/49m², 중/5층, 남동향</t>
        </is>
      </c>
      <c r="G117" t="inlineStr">
        <is>
          <t>씨티부동산공인중개사사무소</t>
        </is>
      </c>
      <c r="H117">
        <f>HYPERLINK("https://new.land.naver.com/rooms?ms=37.5434469,127.0924734,15&amp;a=APT:OPST:ABYG:OBYG:GM:OR:VL:DDDGG:JWJT:SGJT:HOJT&amp;e=RETAIL&amp;aa=SMALLSPCRENT&amp;articleNo=2132821181", "서울시 광진구 구의동 55-16")</f>
        <v/>
      </c>
    </row>
    <row r="118">
      <c r="A118" s="1" t="n">
        <v>0</v>
      </c>
      <c r="B118" t="inlineStr">
        <is>
          <t>신축급 로열층 탁트인조망 밝고깨끗 주차편리 역세권</t>
        </is>
      </c>
      <c r="C118" t="inlineStr">
        <is>
          <t>21.12.29.</t>
        </is>
      </c>
      <c r="D118" t="inlineStr">
        <is>
          <t>월세</t>
        </is>
      </c>
      <c r="E118" t="inlineStr">
        <is>
          <t>2,000/76</t>
        </is>
      </c>
      <c r="F118" t="inlineStr">
        <is>
          <t>57A/26m², 고/9층, 북동향</t>
        </is>
      </c>
      <c r="G118" t="inlineStr">
        <is>
          <t>서울공인중개사사무소</t>
        </is>
      </c>
      <c r="H118">
        <f>HYPERLINK("https://new.land.naver.com/rooms?ms=37.5434469,127.0924734,15&amp;a=APT:OPST:ABYG:OBYG:GM:OR:VL:DDDGG:JWJT:SGJT:HOJT&amp;e=RETAIL&amp;aa=SMALLSPCRENT&amp;articleNo=2134850346", "신축급 로열층 탁트인조망 밝고깨끗 주차편리 역세권")</f>
        <v/>
      </c>
    </row>
    <row r="119">
      <c r="A119" s="1" t="n">
        <v>0</v>
      </c>
      <c r="B119" t="inlineStr">
        <is>
          <t>역세권 전망좋고 조용한 풀옵션오피스텔</t>
        </is>
      </c>
      <c r="C119" t="inlineStr">
        <is>
          <t>21.12.29.</t>
        </is>
      </c>
      <c r="D119" t="inlineStr">
        <is>
          <t>월세</t>
        </is>
      </c>
      <c r="E119" t="inlineStr">
        <is>
          <t>1,000/65</t>
        </is>
      </c>
      <c r="F119" t="inlineStr">
        <is>
          <t>47A/25m², 고/15층, 북향</t>
        </is>
      </c>
      <c r="G119" t="inlineStr">
        <is>
          <t>노벨공인중개사사무소</t>
        </is>
      </c>
      <c r="H119">
        <f>HYPERLINK("https://new.land.naver.com/rooms?ms=37.5434469,127.0924734,15&amp;a=APT:OPST:ABYG:OBYG:GM:OR:VL:DDDGG:JWJT:SGJT:HOJT&amp;e=RETAIL&amp;aa=SMALLSPCRENT&amp;articleNo=2134809915", "역세권 전망좋고 조용한 풀옵션오피스텔")</f>
        <v/>
      </c>
    </row>
    <row r="120">
      <c r="A120" s="1" t="n">
        <v>0</v>
      </c>
      <c r="B120" t="inlineStr">
        <is>
          <t>강변역세권 남동향 채광좋은 집입니다</t>
        </is>
      </c>
      <c r="C120" t="inlineStr">
        <is>
          <t>21.12.29.</t>
        </is>
      </c>
      <c r="D120" t="inlineStr">
        <is>
          <t>월세</t>
        </is>
      </c>
      <c r="E120" t="inlineStr">
        <is>
          <t>2,000/60</t>
        </is>
      </c>
      <c r="F120" t="inlineStr">
        <is>
          <t>50A/30m², 고/8층, 남동향</t>
        </is>
      </c>
      <c r="G120" t="inlineStr">
        <is>
          <t>삼성공인중개사사무소</t>
        </is>
      </c>
      <c r="H120">
        <f>HYPERLINK("https://new.land.naver.com/rooms?ms=37.5434469,127.0924734,15&amp;a=APT:OPST:ABYG:OBYG:GM:OR:VL:DDDGG:JWJT:SGJT:HOJT&amp;e=RETAIL&amp;aa=SMALLSPCRENT&amp;articleNo=2134783577", "강변역세권 남동향 채광좋은 집입니다")</f>
        <v/>
      </c>
    </row>
    <row r="121">
      <c r="A121" s="1" t="n">
        <v>0</v>
      </c>
      <c r="B121" t="inlineStr">
        <is>
          <t>구의역1분거리, 신축 풀옵션 귀한 전세 늦기 전에 바로 잡으세요</t>
        </is>
      </c>
      <c r="C121" t="inlineStr">
        <is>
          <t>21.12.29.</t>
        </is>
      </c>
      <c r="D121" t="inlineStr">
        <is>
          <t>전세</t>
        </is>
      </c>
      <c r="E121" t="inlineStr">
        <is>
          <t>2억 5,000</t>
        </is>
      </c>
      <c r="F121" t="inlineStr">
        <is>
          <t>25A/17m², 중/9층, 남서향</t>
        </is>
      </c>
      <c r="G121" t="inlineStr">
        <is>
          <t>하늘공인중개사사무소</t>
        </is>
      </c>
      <c r="H121">
        <f>HYPERLINK("https://new.land.naver.com/rooms?ms=37.5434469,127.0924734,15&amp;a=APT:OPST:ABYG:OBYG:GM:OR:VL:DDDGG:JWJT:SGJT:HOJT&amp;e=RETAIL&amp;aa=SMALLSPCRENT&amp;articleNo=2134783943", "구의역1분거리, 신축 풀옵션 귀한 전세 늦기 전에 바로 잡으세요")</f>
        <v/>
      </c>
    </row>
    <row r="122">
      <c r="A122" s="1" t="n">
        <v>0</v>
      </c>
      <c r="B122" t="inlineStr">
        <is>
          <t>서울시 광진구 구의동 591-12</t>
        </is>
      </c>
      <c r="C122" t="inlineStr">
        <is>
          <t>21.12.28.</t>
        </is>
      </c>
      <c r="D122" t="inlineStr">
        <is>
          <t>월세</t>
        </is>
      </c>
      <c r="E122" t="inlineStr">
        <is>
          <t>500/40</t>
        </is>
      </c>
      <c r="F122" t="inlineStr">
        <is>
          <t>16/15m², 1/2층, 동향</t>
        </is>
      </c>
      <c r="G122" t="inlineStr">
        <is>
          <t>대신공인중개사사무소</t>
        </is>
      </c>
      <c r="H122">
        <f>HYPERLINK("https://new.land.naver.com/rooms?ms=37.5434469,127.0924734,15&amp;a=APT:OPST:ABYG:OBYG:GM:OR:VL:DDDGG:JWJT:SGJT:HOJT&amp;e=RETAIL&amp;aa=SMALLSPCRENT&amp;articleNo=2134445878", "서울시 광진구 구의동 591-12")</f>
        <v/>
      </c>
    </row>
    <row r="123">
      <c r="A123" s="1" t="n">
        <v>0</v>
      </c>
      <c r="B123" t="inlineStr">
        <is>
          <t>서울시 광진구 구의동 242-48</t>
        </is>
      </c>
      <c r="C123" t="inlineStr">
        <is>
          <t>21.12.24.</t>
        </is>
      </c>
      <c r="D123" t="inlineStr">
        <is>
          <t>월세</t>
        </is>
      </c>
      <c r="E123" t="inlineStr">
        <is>
          <t>500/27</t>
        </is>
      </c>
      <c r="F123" t="inlineStr">
        <is>
          <t>19/16m², B1/3층, 동향</t>
        </is>
      </c>
      <c r="G123" t="inlineStr">
        <is>
          <t>골드부동산공인중개사사무소</t>
        </is>
      </c>
      <c r="H123">
        <f>HYPERLINK("https://new.land.naver.com/rooms?ms=37.5434469,127.0924734,15&amp;a=APT:OPST:ABYG:OBYG:GM:OR:VL:DDDGG:JWJT:SGJT:HOJT&amp;e=RETAIL&amp;aa=SMALLSPCRENT&amp;articleNo=2134311332", "서울시 광진구 구의동 242-48")</f>
        <v/>
      </c>
    </row>
    <row r="124">
      <c r="A124" s="1" t="n">
        <v>0</v>
      </c>
      <c r="B124" t="inlineStr">
        <is>
          <t>서울시 광진구 구의동 248-147</t>
        </is>
      </c>
      <c r="C124" t="inlineStr">
        <is>
          <t>21.12.28.</t>
        </is>
      </c>
      <c r="D124" t="inlineStr">
        <is>
          <t>전세</t>
        </is>
      </c>
      <c r="E124" t="inlineStr">
        <is>
          <t>1억 5,000</t>
        </is>
      </c>
      <c r="F124" t="inlineStr">
        <is>
          <t>41/41m², B1/2층, 남향</t>
        </is>
      </c>
      <c r="G124" t="inlineStr">
        <is>
          <t>은혜공인중개사사무소</t>
        </is>
      </c>
      <c r="H124">
        <f>HYPERLINK("https://new.land.naver.com/rooms?ms=37.5434469,127.0924734,15&amp;a=APT:OPST:ABYG:OBYG:GM:OR:VL:DDDGG:JWJT:SGJT:HOJT&amp;e=RETAIL&amp;aa=SMALLSPCRENT&amp;articleNo=2134655538", "서울시 광진구 구의동 248-147")</f>
        <v/>
      </c>
    </row>
    <row r="125">
      <c r="A125" s="1" t="n">
        <v>0</v>
      </c>
      <c r="B125" t="inlineStr">
        <is>
          <t>신축급 인기있는 오피스텔 , 입주 2022년 2월12일</t>
        </is>
      </c>
      <c r="C125" t="inlineStr">
        <is>
          <t>21.12.28.</t>
        </is>
      </c>
      <c r="D125" t="inlineStr">
        <is>
          <t>월세</t>
        </is>
      </c>
      <c r="E125" t="inlineStr">
        <is>
          <t>2,000/76</t>
        </is>
      </c>
      <c r="F125" t="inlineStr">
        <is>
          <t>57A/26m², 8/9층, 동향</t>
        </is>
      </c>
      <c r="G125" t="inlineStr">
        <is>
          <t>강산부동산 공인중개사사무소</t>
        </is>
      </c>
      <c r="H125">
        <f>HYPERLINK("https://new.land.naver.com/rooms?ms=37.5434469,127.0924734,15&amp;a=APT:OPST:ABYG:OBYG:GM:OR:VL:DDDGG:JWJT:SGJT:HOJT&amp;e=RETAIL&amp;aa=SMALLSPCRENT&amp;articleNo=2134730175", "신축급 인기있는 오피스텔 , 입주 2022년 2월12일")</f>
        <v/>
      </c>
    </row>
    <row r="126">
      <c r="A126" s="1" t="n">
        <v>0</v>
      </c>
      <c r="B126" t="inlineStr">
        <is>
          <t>구의역30초거리,소형사무실</t>
        </is>
      </c>
      <c r="C126" t="inlineStr">
        <is>
          <t>21.12.28.</t>
        </is>
      </c>
      <c r="D126" t="inlineStr">
        <is>
          <t>월세</t>
        </is>
      </c>
      <c r="E126" t="inlineStr">
        <is>
          <t>1,000/65</t>
        </is>
      </c>
      <c r="F126" t="inlineStr">
        <is>
          <t>47A/25m², 6/15층, 남향</t>
        </is>
      </c>
      <c r="G126" t="inlineStr">
        <is>
          <t>래미안아크로텔공인중개사사무소</t>
        </is>
      </c>
      <c r="H126">
        <f>HYPERLINK("https://new.land.naver.com/rooms?ms=37.5434469,127.0924734,15&amp;a=APT:OPST:ABYG:OBYG:GM:OR:VL:DDDGG:JWJT:SGJT:HOJT&amp;e=RETAIL&amp;aa=SMALLSPCRENT&amp;articleNo=2134705507", "구의역30초거리,소형사무실")</f>
        <v/>
      </c>
    </row>
    <row r="127">
      <c r="A127" s="1" t="n">
        <v>0</v>
      </c>
      <c r="B127" t="inlineStr">
        <is>
          <t>수납장 좋은 역세권 신축급 풀옵션원룸 오피스텔</t>
        </is>
      </c>
      <c r="C127" t="inlineStr">
        <is>
          <t>21.12.28.</t>
        </is>
      </c>
      <c r="D127" t="inlineStr">
        <is>
          <t>월세</t>
        </is>
      </c>
      <c r="E127" t="inlineStr">
        <is>
          <t>3,000/53</t>
        </is>
      </c>
      <c r="F127" t="inlineStr">
        <is>
          <t>28A/17m², 4/7층, 서향</t>
        </is>
      </c>
      <c r="G127" t="inlineStr">
        <is>
          <t>크레신타워공인중개사사무소</t>
        </is>
      </c>
      <c r="H127">
        <f>HYPERLINK("https://new.land.naver.com/rooms?ms=37.5434469,127.0924734,15&amp;a=APT:OPST:ABYG:OBYG:GM:OR:VL:DDDGG:JWJT:SGJT:HOJT&amp;e=RETAIL&amp;aa=SMALLSPCRENT&amp;articleNo=2134694363", "수납장 좋은 역세권 신축급 풀옵션원룸 오피스텔")</f>
        <v/>
      </c>
    </row>
    <row r="128">
      <c r="A128" s="1" t="n">
        <v>0</v>
      </c>
      <c r="B128" t="inlineStr">
        <is>
          <t>신축급 단기가능 입주청소완료 즉시입주가능</t>
        </is>
      </c>
      <c r="C128" t="inlineStr">
        <is>
          <t>21.12.28.</t>
        </is>
      </c>
      <c r="D128" t="inlineStr">
        <is>
          <t>단기임대</t>
        </is>
      </c>
      <c r="E128" t="inlineStr">
        <is>
          <t>1,000/84</t>
        </is>
      </c>
      <c r="F128" t="inlineStr">
        <is>
          <t>59A/24m², 9/19층, 서향</t>
        </is>
      </c>
      <c r="G128" t="inlineStr">
        <is>
          <t>크레신타워공인중개사사무소</t>
        </is>
      </c>
      <c r="H128">
        <f>HYPERLINK("https://new.land.naver.com/rooms?ms=37.5434469,127.0924734,15&amp;a=APT:OPST:ABYG:OBYG:GM:OR:VL:DDDGG:JWJT:SGJT:HOJT&amp;e=RETAIL&amp;aa=SMALLSPCRENT&amp;articleNo=2134682958", "신축급 단기가능 입주청소완료 즉시입주가능")</f>
        <v/>
      </c>
    </row>
    <row r="129">
      <c r="A129" s="1" t="n">
        <v>0</v>
      </c>
      <c r="B129" t="inlineStr">
        <is>
          <t>사업자VAT가능한 업무용 오피스텔</t>
        </is>
      </c>
      <c r="C129" t="inlineStr">
        <is>
          <t>21.12.28.</t>
        </is>
      </c>
      <c r="D129" t="inlineStr">
        <is>
          <t>월세</t>
        </is>
      </c>
      <c r="E129" t="inlineStr">
        <is>
          <t>1,000/65</t>
        </is>
      </c>
      <c r="F129" t="inlineStr">
        <is>
          <t>47A/25m², 6/15층, 남향</t>
        </is>
      </c>
      <c r="G129" t="inlineStr">
        <is>
          <t>구의역크레신공인중개사사무소</t>
        </is>
      </c>
      <c r="H129">
        <f>HYPERLINK("https://new.land.naver.com/rooms?ms=37.5434469,127.0924734,15&amp;a=APT:OPST:ABYG:OBYG:GM:OR:VL:DDDGG:JWJT:SGJT:HOJT&amp;e=RETAIL&amp;aa=SMALLSPCRENT&amp;articleNo=2134629926", "사업자VAT가능한 업무용 오피스텔")</f>
        <v/>
      </c>
    </row>
    <row r="130">
      <c r="A130" s="1" t="n">
        <v>0</v>
      </c>
      <c r="B130" t="inlineStr">
        <is>
          <t>서울시 광진구 구의동 652-10</t>
        </is>
      </c>
      <c r="C130" t="inlineStr">
        <is>
          <t>21.12.28.</t>
        </is>
      </c>
      <c r="D130" t="inlineStr">
        <is>
          <t>월세</t>
        </is>
      </c>
      <c r="E130" t="inlineStr">
        <is>
          <t>2,000/45</t>
        </is>
      </c>
      <c r="F130" t="inlineStr">
        <is>
          <t>23/23m², 2/5층, 남서향</t>
        </is>
      </c>
      <c r="G130" t="inlineStr">
        <is>
          <t>동아공인중개사사무소</t>
        </is>
      </c>
      <c r="H130">
        <f>HYPERLINK("https://new.land.naver.com/rooms?ms=37.5434469,127.0924734,15&amp;a=APT:OPST:ABYG:OBYG:GM:OR:VL:DDDGG:JWJT:SGJT:HOJT&amp;e=RETAIL&amp;aa=SMALLSPCRENT&amp;articleNo=2134746326", "서울시 광진구 구의동 652-10")</f>
        <v/>
      </c>
    </row>
    <row r="131">
      <c r="A131" s="1" t="n">
        <v>0</v>
      </c>
      <c r="B131" t="inlineStr">
        <is>
          <t>서울시 광진구 구의동 230-17</t>
        </is>
      </c>
      <c r="C131" t="inlineStr">
        <is>
          <t>21.12.09.</t>
        </is>
      </c>
      <c r="D131" t="inlineStr">
        <is>
          <t>월세</t>
        </is>
      </c>
      <c r="E131" t="inlineStr">
        <is>
          <t>2,000/50</t>
        </is>
      </c>
      <c r="F131" t="inlineStr">
        <is>
          <t>19/19m², 2/7층, 북서향</t>
        </is>
      </c>
      <c r="G131" t="inlineStr">
        <is>
          <t>하버드공인중개사사무소</t>
        </is>
      </c>
      <c r="H131">
        <f>HYPERLINK("https://new.land.naver.com/rooms?ms=37.5434469,127.0924734,15&amp;a=APT:OPST:ABYG:OBYG:GM:OR:VL:DDDGG:JWJT:SGJT:HOJT&amp;e=RETAIL&amp;aa=SMALLSPCRENT&amp;articleNo=2132676961", "서울시 광진구 구의동 230-17")</f>
        <v/>
      </c>
    </row>
    <row r="132">
      <c r="A132" s="1" t="n">
        <v>0</v>
      </c>
      <c r="B132" t="inlineStr">
        <is>
          <t>서울시 광진구 구의동 71-1</t>
        </is>
      </c>
      <c r="C132" t="inlineStr">
        <is>
          <t>21.12.28.</t>
        </is>
      </c>
      <c r="D132" t="inlineStr">
        <is>
          <t>월세</t>
        </is>
      </c>
      <c r="E132" t="inlineStr">
        <is>
          <t>3억/40</t>
        </is>
      </c>
      <c r="F132" t="inlineStr">
        <is>
          <t>16/16m², 4/8층, 북서향</t>
        </is>
      </c>
      <c r="G132" t="inlineStr">
        <is>
          <t>명진공인중개사</t>
        </is>
      </c>
      <c r="H132">
        <f>HYPERLINK("https://new.land.naver.com/rooms?ms=37.5434469,127.0924734,15&amp;a=APT:OPST:ABYG:OBYG:GM:OR:VL:DDDGG:JWJT:SGJT:HOJT&amp;e=RETAIL&amp;aa=SMALLSPCRENT&amp;articleNo=2134732856", "서울시 광진구 구의동 71-1")</f>
        <v/>
      </c>
    </row>
    <row r="133">
      <c r="A133" s="1" t="n">
        <v>0</v>
      </c>
      <c r="B133" t="inlineStr">
        <is>
          <t>서울시 광진구 구의동 653-7</t>
        </is>
      </c>
      <c r="C133" t="inlineStr">
        <is>
          <t>21.12.28.</t>
        </is>
      </c>
      <c r="D133" t="inlineStr">
        <is>
          <t>월세</t>
        </is>
      </c>
      <c r="E133" t="inlineStr">
        <is>
          <t>300/30</t>
        </is>
      </c>
      <c r="F133" t="inlineStr">
        <is>
          <t>19/19m², 2/2층, 서향</t>
        </is>
      </c>
      <c r="G133" t="inlineStr">
        <is>
          <t>동아공인중개사사무소</t>
        </is>
      </c>
      <c r="H133">
        <f>HYPERLINK("https://new.land.naver.com/rooms?ms=37.5434469,127.0924734,15&amp;a=APT:OPST:ABYG:OBYG:GM:OR:VL:DDDGG:JWJT:SGJT:HOJT&amp;e=RETAIL&amp;aa=SMALLSPCRENT&amp;articleNo=2134727073", "서울시 광진구 구의동 653-7")</f>
        <v/>
      </c>
    </row>
    <row r="134">
      <c r="A134" s="1" t="n">
        <v>0</v>
      </c>
      <c r="B134" t="inlineStr">
        <is>
          <t>서울시 광진구 구의동 236-9</t>
        </is>
      </c>
      <c r="C134" t="inlineStr">
        <is>
          <t>21.12.09.</t>
        </is>
      </c>
      <c r="D134" t="inlineStr">
        <is>
          <t>월세</t>
        </is>
      </c>
      <c r="E134" t="inlineStr">
        <is>
          <t>3,000/90</t>
        </is>
      </c>
      <c r="F134" t="inlineStr">
        <is>
          <t>34/27m², 7/7층, 서향</t>
        </is>
      </c>
      <c r="G134" t="inlineStr">
        <is>
          <t>골드부동산공인중개사사무소</t>
        </is>
      </c>
      <c r="H134">
        <f>HYPERLINK("https://new.land.naver.com/rooms?ms=37.5434469,127.0924734,15&amp;a=APT:OPST:ABYG:OBYG:GM:OR:VL:DDDGG:JWJT:SGJT:HOJT&amp;e=RETAIL&amp;aa=SMALLSPCRENT&amp;articleNo=2132795435", "서울시 광진구 구의동 236-9")</f>
        <v/>
      </c>
    </row>
    <row r="135">
      <c r="A135" s="1" t="n">
        <v>0</v>
      </c>
      <c r="B135" t="inlineStr">
        <is>
          <t>서울시 광진구 구의동 251-30</t>
        </is>
      </c>
      <c r="C135" t="inlineStr">
        <is>
          <t>21.12.28.</t>
        </is>
      </c>
      <c r="D135" t="inlineStr">
        <is>
          <t>월세</t>
        </is>
      </c>
      <c r="E135" t="inlineStr">
        <is>
          <t>3,000/53</t>
        </is>
      </c>
      <c r="F135" t="inlineStr">
        <is>
          <t>30/17m², 4/12층, 서향</t>
        </is>
      </c>
      <c r="G135" t="inlineStr">
        <is>
          <t>롯데공인중개사사무소</t>
        </is>
      </c>
      <c r="H135">
        <f>HYPERLINK("https://new.land.naver.com/rooms?ms=37.5434469,127.0924734,15&amp;a=APT:OPST:ABYG:OBYG:GM:OR:VL:DDDGG:JWJT:SGJT:HOJT&amp;e=RETAIL&amp;aa=SMALLSPCRENT&amp;articleNo=2134709372", "서울시 광진구 구의동 251-30")</f>
        <v/>
      </c>
    </row>
    <row r="136">
      <c r="A136" s="1" t="n">
        <v>0</v>
      </c>
      <c r="B136" t="inlineStr">
        <is>
          <t>서울시 광진구 구의동 241-66</t>
        </is>
      </c>
      <c r="C136" t="inlineStr">
        <is>
          <t>21.12.28.</t>
        </is>
      </c>
      <c r="D136" t="inlineStr">
        <is>
          <t>월세</t>
        </is>
      </c>
      <c r="E136" t="inlineStr">
        <is>
          <t>2,000/70</t>
        </is>
      </c>
      <c r="F136" t="inlineStr">
        <is>
          <t>43/43m², 2/3층, 남향</t>
        </is>
      </c>
      <c r="G136" t="inlineStr">
        <is>
          <t>상우부동산공인중개사사무소</t>
        </is>
      </c>
      <c r="H136">
        <f>HYPERLINK("https://new.land.naver.com/rooms?ms=37.5434469,127.0924734,15&amp;a=APT:OPST:ABYG:OBYG:GM:OR:VL:DDDGG:JWJT:SGJT:HOJT&amp;e=RETAIL&amp;aa=SMALLSPCRENT&amp;articleNo=2134674456", "서울시 광진구 구의동 241-66")</f>
        <v/>
      </c>
    </row>
    <row r="137">
      <c r="A137" s="1" t="n">
        <v>0</v>
      </c>
      <c r="B137" t="inlineStr">
        <is>
          <t>탁트인조망 남향 주차 업무겸주거가능 전입가능</t>
        </is>
      </c>
      <c r="C137" t="inlineStr">
        <is>
          <t>21.12.28.</t>
        </is>
      </c>
      <c r="D137" t="inlineStr">
        <is>
          <t>월세</t>
        </is>
      </c>
      <c r="E137" t="inlineStr">
        <is>
          <t>2,000/60</t>
        </is>
      </c>
      <c r="F137" t="inlineStr">
        <is>
          <t>61C/37m², 고/8층, 남동향</t>
        </is>
      </c>
      <c r="G137" t="inlineStr">
        <is>
          <t>서울공인중개사사무소</t>
        </is>
      </c>
      <c r="H137">
        <f>HYPERLINK("https://new.land.naver.com/rooms?ms=37.5434469,127.0924734,15&amp;a=APT:OPST:ABYG:OBYG:GM:OR:VL:DDDGG:JWJT:SGJT:HOJT&amp;e=RETAIL&amp;aa=SMALLSPCRENT&amp;articleNo=2134743103", "탁트인조망 남향 주차 업무겸주거가능 전입가능")</f>
        <v/>
      </c>
    </row>
    <row r="138">
      <c r="A138" s="1" t="n">
        <v>0</v>
      </c>
      <c r="B138" t="inlineStr">
        <is>
          <t>서울시 광진구 구의동 241-95</t>
        </is>
      </c>
      <c r="C138" t="inlineStr">
        <is>
          <t>21.12.27.</t>
        </is>
      </c>
      <c r="D138" t="inlineStr">
        <is>
          <t>월세</t>
        </is>
      </c>
      <c r="E138" t="inlineStr">
        <is>
          <t>500/30</t>
        </is>
      </c>
      <c r="F138" t="inlineStr">
        <is>
          <t>20/16m², B1/3층, 동향</t>
        </is>
      </c>
      <c r="G138" t="inlineStr">
        <is>
          <t>친구공인중개사사무소</t>
        </is>
      </c>
      <c r="H138">
        <f>HYPERLINK("https://new.land.naver.com/rooms?ms=37.5434469,127.0924734,15&amp;a=APT:OPST:ABYG:OBYG:GM:OR:VL:DDDGG:JWJT:SGJT:HOJT&amp;e=RETAIL&amp;aa=SMALLSPCRENT&amp;articleNo=2134615039", "서울시 광진구 구의동 241-95")</f>
        <v/>
      </c>
    </row>
    <row r="139">
      <c r="A139" s="1" t="n">
        <v>0</v>
      </c>
      <c r="B139" t="inlineStr">
        <is>
          <t>5호선아차산역바로앞, 어린이대공원후문옆, 선화예중고교옆,</t>
        </is>
      </c>
      <c r="C139" t="inlineStr">
        <is>
          <t>21.12.27.</t>
        </is>
      </c>
      <c r="D139" t="inlineStr">
        <is>
          <t>월세</t>
        </is>
      </c>
      <c r="E139" t="inlineStr">
        <is>
          <t>1,000/120</t>
        </is>
      </c>
      <c r="F139" t="inlineStr">
        <is>
          <t>77/33m², 5/8층, 동향</t>
        </is>
      </c>
      <c r="G139" t="inlineStr">
        <is>
          <t>대공원공인중개사사무소</t>
        </is>
      </c>
      <c r="H139">
        <f>HYPERLINK("https://new.land.naver.com/rooms?ms=37.5434469,127.0924734,15&amp;a=APT:OPST:ABYG:OBYG:GM:OR:VL:DDDGG:JWJT:SGJT:HOJT&amp;e=RETAIL&amp;aa=SMALLSPCRENT&amp;articleNo=2134614325", "5호선아차산역바로앞, 어린이대공원후문옆, 선화예중고교옆,")</f>
        <v/>
      </c>
    </row>
    <row r="140">
      <c r="A140" s="1" t="n">
        <v>0</v>
      </c>
      <c r="B140" t="inlineStr">
        <is>
          <t>주거용 사업자용 가능 보안이 좋고 활용도 좋은 방모양 오피스텔</t>
        </is>
      </c>
      <c r="C140" t="inlineStr">
        <is>
          <t>21.12.27.</t>
        </is>
      </c>
      <c r="D140" t="inlineStr">
        <is>
          <t>월세</t>
        </is>
      </c>
      <c r="E140" t="inlineStr">
        <is>
          <t>1,000/62</t>
        </is>
      </c>
      <c r="F140" t="inlineStr">
        <is>
          <t>55/36m², 7/10층, 남향</t>
        </is>
      </c>
      <c r="G140" t="inlineStr">
        <is>
          <t>크레신타워공인중개사사무소</t>
        </is>
      </c>
      <c r="H140">
        <f>HYPERLINK("https://new.land.naver.com/rooms?ms=37.5434469,127.0924734,15&amp;a=APT:OPST:ABYG:OBYG:GM:OR:VL:DDDGG:JWJT:SGJT:HOJT&amp;e=RETAIL&amp;aa=SMALLSPCRENT&amp;articleNo=2134606798", "주거용 사업자용 가능 보안이 좋고 활용도 좋은 방모양 오피스텔")</f>
        <v/>
      </c>
    </row>
    <row r="141">
      <c r="A141" s="1" t="n">
        <v>0</v>
      </c>
      <c r="B141" t="inlineStr">
        <is>
          <t>-</t>
        </is>
      </c>
      <c r="C141" t="inlineStr">
        <is>
          <t>21.12.25.</t>
        </is>
      </c>
      <c r="D141" t="inlineStr">
        <is>
          <t>월세</t>
        </is>
      </c>
      <c r="E141" t="inlineStr">
        <is>
          <t>1,000/75</t>
        </is>
      </c>
      <c r="F141" t="inlineStr">
        <is>
          <t>51A/33m², 4/10층, 북향</t>
        </is>
      </c>
      <c r="G141" t="inlineStr">
        <is>
          <t>뉴베스트공인중개사사무소</t>
        </is>
      </c>
      <c r="H141">
        <f>HYPERLINK("https://new.land.naver.com/rooms?ms=37.5434469,127.0924734,15&amp;a=APT:OPST:ABYG:OBYG:GM:OR:VL:DDDGG:JWJT:SGJT:HOJT&amp;e=RETAIL&amp;aa=SMALLSPCRENT&amp;articleNo=2134458941", "-")</f>
        <v/>
      </c>
    </row>
    <row r="142">
      <c r="A142" s="1" t="n">
        <v>0</v>
      </c>
      <c r="B142" t="inlineStr">
        <is>
          <t>서울시 광진구 구의동 251-142</t>
        </is>
      </c>
      <c r="C142" t="inlineStr">
        <is>
          <t>21.12.27.</t>
        </is>
      </c>
      <c r="D142" t="inlineStr">
        <is>
          <t>월세</t>
        </is>
      </c>
      <c r="E142" t="inlineStr">
        <is>
          <t>2,000/60</t>
        </is>
      </c>
      <c r="F142" t="inlineStr">
        <is>
          <t>39/39m², 1/3층, 북서향</t>
        </is>
      </c>
      <c r="G142" t="inlineStr">
        <is>
          <t>영신공인중개사사무소</t>
        </is>
      </c>
      <c r="H142">
        <f>HYPERLINK("https://new.land.naver.com/rooms?ms=37.5434469,127.0924734,15&amp;a=APT:OPST:ABYG:OBYG:GM:OR:VL:DDDGG:JWJT:SGJT:HOJT&amp;e=RETAIL&amp;aa=SMALLSPCRENT&amp;articleNo=2134601174", "서울시 광진구 구의동 251-142")</f>
        <v/>
      </c>
    </row>
    <row r="143">
      <c r="A143" s="1" t="n">
        <v>0</v>
      </c>
      <c r="B143" t="inlineStr">
        <is>
          <t>서울시 광진구 구의동 239-43</t>
        </is>
      </c>
      <c r="C143" t="inlineStr">
        <is>
          <t>21.12.27.</t>
        </is>
      </c>
      <c r="D143" t="inlineStr">
        <is>
          <t>전세</t>
        </is>
      </c>
      <c r="E143" t="inlineStr">
        <is>
          <t>1억 2,000</t>
        </is>
      </c>
      <c r="F143" t="inlineStr">
        <is>
          <t>25/23m², 1/3층, 북향</t>
        </is>
      </c>
      <c r="G143" t="inlineStr">
        <is>
          <t>친구공인중개사사무소</t>
        </is>
      </c>
      <c r="H143">
        <f>HYPERLINK("https://new.land.naver.com/rooms?ms=37.5434469,127.0924734,15&amp;a=APT:OPST:ABYG:OBYG:GM:OR:VL:DDDGG:JWJT:SGJT:HOJT&amp;e=RETAIL&amp;aa=SMALLSPCRENT&amp;articleNo=2134621947", "서울시 광진구 구의동 239-43")</f>
        <v/>
      </c>
    </row>
    <row r="144">
      <c r="A144" s="1" t="n">
        <v>0</v>
      </c>
      <c r="B144" t="inlineStr">
        <is>
          <t>주거,사업자겸용가능, 남향으로 채광좋음</t>
        </is>
      </c>
      <c r="C144" t="inlineStr">
        <is>
          <t>21.12.27.</t>
        </is>
      </c>
      <c r="D144" t="inlineStr">
        <is>
          <t>월세</t>
        </is>
      </c>
      <c r="E144" t="inlineStr">
        <is>
          <t>1,000/62</t>
        </is>
      </c>
      <c r="F144" t="inlineStr">
        <is>
          <t>55/36m², 7/10층, 남향</t>
        </is>
      </c>
      <c r="G144" t="inlineStr">
        <is>
          <t>아크로텔공인중개사사무소</t>
        </is>
      </c>
      <c r="H144">
        <f>HYPERLINK("https://new.land.naver.com/rooms?ms=37.5434469,127.0924734,15&amp;a=APT:OPST:ABYG:OBYG:GM:OR:VL:DDDGG:JWJT:SGJT:HOJT&amp;e=RETAIL&amp;aa=SMALLSPCRENT&amp;articleNo=2134593840", "주거,사업자겸용가능, 남향으로 채광좋음")</f>
        <v/>
      </c>
    </row>
    <row r="145">
      <c r="A145" s="1" t="n">
        <v>0</v>
      </c>
      <c r="B145" t="inlineStr">
        <is>
          <t>서울시 광진구 구의동 249-12</t>
        </is>
      </c>
      <c r="C145" t="inlineStr">
        <is>
          <t>21.12.27.</t>
        </is>
      </c>
      <c r="D145" t="inlineStr">
        <is>
          <t>월세</t>
        </is>
      </c>
      <c r="E145" t="inlineStr">
        <is>
          <t>700/44</t>
        </is>
      </c>
      <c r="F145" t="inlineStr">
        <is>
          <t>23/23m², 1/2층, 북서향</t>
        </is>
      </c>
      <c r="G145" t="inlineStr">
        <is>
          <t>영신공인중개사사무소</t>
        </is>
      </c>
      <c r="H145">
        <f>HYPERLINK("https://new.land.naver.com/rooms?ms=37.5434469,127.0924734,15&amp;a=APT:OPST:ABYG:OBYG:GM:OR:VL:DDDGG:JWJT:SGJT:HOJT&amp;e=RETAIL&amp;aa=SMALLSPCRENT&amp;articleNo=2134501923", "서울시 광진구 구의동 249-12")</f>
        <v/>
      </c>
    </row>
    <row r="146">
      <c r="A146" s="1" t="n">
        <v>0</v>
      </c>
      <c r="B146" t="inlineStr">
        <is>
          <t>서울시 광진구 구의동 232-41</t>
        </is>
      </c>
      <c r="C146" t="inlineStr">
        <is>
          <t>21.12.22.</t>
        </is>
      </c>
      <c r="D146" t="inlineStr">
        <is>
          <t>월세</t>
        </is>
      </c>
      <c r="E146" t="inlineStr">
        <is>
          <t>2,000/50</t>
        </is>
      </c>
      <c r="F146" t="inlineStr">
        <is>
          <t>26/26m², 1/2층, 남서향</t>
        </is>
      </c>
      <c r="G146" t="inlineStr">
        <is>
          <t>해오름공인중개사</t>
        </is>
      </c>
      <c r="H146">
        <f>HYPERLINK("https://new.land.naver.com/rooms?ms=37.5434469,127.0924734,15&amp;a=APT:OPST:ABYG:OBYG:GM:OR:VL:DDDGG:JWJT:SGJT:HOJT&amp;e=RETAIL&amp;aa=SMALLSPCRENT&amp;articleNo=2134145623", "서울시 광진구 구의동 232-41")</f>
        <v/>
      </c>
    </row>
    <row r="147">
      <c r="A147" s="1" t="n">
        <v>0</v>
      </c>
      <c r="B147" t="inlineStr">
        <is>
          <t>서울시 광진구 구의동 33-37</t>
        </is>
      </c>
      <c r="C147" t="inlineStr">
        <is>
          <t>21.12.27.</t>
        </is>
      </c>
      <c r="D147" t="inlineStr">
        <is>
          <t>월세</t>
        </is>
      </c>
      <c r="E147" t="inlineStr">
        <is>
          <t>1,000/45</t>
        </is>
      </c>
      <c r="F147" t="inlineStr">
        <is>
          <t>18/18m², B1/1층, 남향</t>
        </is>
      </c>
      <c r="G147" t="inlineStr">
        <is>
          <t>미래공인중개사사무소</t>
        </is>
      </c>
      <c r="H147">
        <f>HYPERLINK("https://new.land.naver.com/rooms?ms=37.5434469,127.0924734,15&amp;a=APT:OPST:ABYG:OBYG:GM:OR:VL:DDDGG:JWJT:SGJT:HOJT&amp;e=RETAIL&amp;aa=SMALLSPCRENT&amp;articleNo=2134514418", "서울시 광진구 구의동 33-37")</f>
        <v/>
      </c>
    </row>
    <row r="148">
      <c r="A148" s="1" t="n">
        <v>0</v>
      </c>
      <c r="B148" t="inlineStr">
        <is>
          <t>서울시 광진구 구의동 251-133</t>
        </is>
      </c>
      <c r="C148" t="inlineStr">
        <is>
          <t>21.12.27.</t>
        </is>
      </c>
      <c r="D148" t="inlineStr">
        <is>
          <t>월세</t>
        </is>
      </c>
      <c r="E148" t="inlineStr">
        <is>
          <t>5,000/60</t>
        </is>
      </c>
      <c r="F148" t="inlineStr">
        <is>
          <t>46/43m², 2/3층, 남향</t>
        </is>
      </c>
      <c r="G148" t="inlineStr">
        <is>
          <t>한강부동산공인중개사사무소</t>
        </is>
      </c>
      <c r="H148">
        <f>HYPERLINK("https://new.land.naver.com/rooms?ms=37.5434469,127.0924734,15&amp;a=APT:OPST:ABYG:OBYG:GM:OR:VL:DDDGG:JWJT:SGJT:HOJT&amp;e=RETAIL&amp;aa=SMALLSPCRENT&amp;articleNo=2134509570", "서울시 광진구 구의동 251-133")</f>
        <v/>
      </c>
    </row>
    <row r="149">
      <c r="A149" s="1" t="n">
        <v>0</v>
      </c>
      <c r="B149" t="inlineStr">
        <is>
          <t>서울시 광진구 구의동 65-34</t>
        </is>
      </c>
      <c r="C149" t="inlineStr">
        <is>
          <t>21.12.27.</t>
        </is>
      </c>
      <c r="D149" t="inlineStr">
        <is>
          <t>월세</t>
        </is>
      </c>
      <c r="E149" t="inlineStr">
        <is>
          <t>5,000/50</t>
        </is>
      </c>
      <c r="F149" t="inlineStr">
        <is>
          <t>39/39m², 3/3층, 서향</t>
        </is>
      </c>
      <c r="G149" t="inlineStr">
        <is>
          <t>코끼리부동산공인중개사</t>
        </is>
      </c>
      <c r="H149">
        <f>HYPERLINK("https://new.land.naver.com/rooms?ms=37.5434469,127.0924734,15&amp;a=APT:OPST:ABYG:OBYG:GM:OR:VL:DDDGG:JWJT:SGJT:HOJT&amp;e=RETAIL&amp;aa=SMALLSPCRENT&amp;articleNo=2134506803", "서울시 광진구 구의동 65-34")</f>
        <v/>
      </c>
    </row>
    <row r="150">
      <c r="A150" s="1" t="n">
        <v>0</v>
      </c>
      <c r="B150" t="inlineStr">
        <is>
          <t>서울시 광진구 구의동 209-66</t>
        </is>
      </c>
      <c r="C150" t="inlineStr">
        <is>
          <t>21.12.24.</t>
        </is>
      </c>
      <c r="D150" t="inlineStr">
        <is>
          <t>전세</t>
        </is>
      </c>
      <c r="E150" t="inlineStr">
        <is>
          <t>1억 9,400</t>
        </is>
      </c>
      <c r="F150" t="inlineStr">
        <is>
          <t>35/25m², 3/5층, 서향</t>
        </is>
      </c>
      <c r="G150" t="inlineStr">
        <is>
          <t>명문공인중개사사무소</t>
        </is>
      </c>
      <c r="H150">
        <f>HYPERLINK("https://new.land.naver.com/rooms?ms=37.5434469,127.0924734,15&amp;a=APT:OPST:ABYG:OBYG:GM:OR:VL:DDDGG:JWJT:SGJT:HOJT&amp;e=RETAIL&amp;aa=SMALLSPCRENT&amp;articleNo=2134391388", "서울시 광진구 구의동 209-66")</f>
        <v/>
      </c>
    </row>
    <row r="151">
      <c r="A151" s="1" t="n">
        <v>0</v>
      </c>
      <c r="B151" t="inlineStr">
        <is>
          <t>서울시 광진구 구의동 239-14</t>
        </is>
      </c>
      <c r="C151" t="inlineStr">
        <is>
          <t>21.12.14.</t>
        </is>
      </c>
      <c r="D151" t="inlineStr">
        <is>
          <t>월세</t>
        </is>
      </c>
      <c r="E151" t="inlineStr">
        <is>
          <t>1,000/60</t>
        </is>
      </c>
      <c r="F151" t="inlineStr">
        <is>
          <t>42/42m², 2/3층, 동향</t>
        </is>
      </c>
      <c r="G151" t="inlineStr">
        <is>
          <t>황금부동산공인중개사사무소</t>
        </is>
      </c>
      <c r="H151">
        <f>HYPERLINK("https://new.land.naver.com/rooms?ms=37.5434469,127.0924734,15&amp;a=APT:OPST:ABYG:OBYG:GM:OR:VL:DDDGG:JWJT:SGJT:HOJT&amp;e=RETAIL&amp;aa=SMALLSPCRENT&amp;articleNo=2133314603", "서울시 광진구 구의동 239-14")</f>
        <v/>
      </c>
    </row>
    <row r="152">
      <c r="A152" s="1" t="n">
        <v>0</v>
      </c>
      <c r="B152" t="inlineStr">
        <is>
          <t>서울시 광진구 구의동 251-32</t>
        </is>
      </c>
      <c r="C152" t="inlineStr">
        <is>
          <t>21.12.27.</t>
        </is>
      </c>
      <c r="D152" t="inlineStr">
        <is>
          <t>월세</t>
        </is>
      </c>
      <c r="E152" t="inlineStr">
        <is>
          <t>1,000/50</t>
        </is>
      </c>
      <c r="F152" t="inlineStr">
        <is>
          <t>46/23m², 8/8층, 북향</t>
        </is>
      </c>
      <c r="G152" t="inlineStr">
        <is>
          <t>구의역크레신공인중개사사무소</t>
        </is>
      </c>
      <c r="H152">
        <f>HYPERLINK("https://new.land.naver.com/rooms?ms=37.5434469,127.0924734,15&amp;a=APT:OPST:ABYG:OBYG:GM:OR:VL:DDDGG:JWJT:SGJT:HOJT&amp;e=RETAIL&amp;aa=SMALLSPCRENT&amp;articleNo=2134435097", "서울시 광진구 구의동 251-32")</f>
        <v/>
      </c>
    </row>
    <row r="153">
      <c r="A153" s="1" t="n">
        <v>0</v>
      </c>
      <c r="B153" t="inlineStr">
        <is>
          <t>2호선 구의역 역세권복층형 풀옵션 오피스텔</t>
        </is>
      </c>
      <c r="C153" t="inlineStr">
        <is>
          <t>21.12.27.</t>
        </is>
      </c>
      <c r="D153" t="inlineStr">
        <is>
          <t>월세</t>
        </is>
      </c>
      <c r="E153" t="inlineStr">
        <is>
          <t>2,000/70</t>
        </is>
      </c>
      <c r="F153" t="inlineStr">
        <is>
          <t>51A/33m², 저/10층, 북향</t>
        </is>
      </c>
      <c r="G153" t="inlineStr">
        <is>
          <t>부동산뉴스공인중개사사무소</t>
        </is>
      </c>
      <c r="H153">
        <f>HYPERLINK("https://new.land.naver.com/rooms?ms=37.5434469,127.0924734,15&amp;a=APT:OPST:ABYG:OBYG:GM:OR:VL:DDDGG:JWJT:SGJT:HOJT&amp;e=RETAIL&amp;aa=SMALLSPCRENT&amp;articleNo=2134602518", "2호선 구의역 역세권복층형 풀옵션 오피스텔")</f>
        <v/>
      </c>
    </row>
    <row r="154">
      <c r="A154" s="1" t="n">
        <v>0</v>
      </c>
      <c r="B154" t="inlineStr">
        <is>
          <t>서울시 광진구 구의동 246-92</t>
        </is>
      </c>
      <c r="C154" t="inlineStr">
        <is>
          <t>21.12.06.</t>
        </is>
      </c>
      <c r="D154" t="inlineStr">
        <is>
          <t>월세</t>
        </is>
      </c>
      <c r="E154" t="inlineStr">
        <is>
          <t>1,000/55</t>
        </is>
      </c>
      <c r="F154" t="inlineStr">
        <is>
          <t>25/25m², 3/7층, 동향</t>
        </is>
      </c>
      <c r="G154" t="inlineStr">
        <is>
          <t>열린공인 중개사사무소</t>
        </is>
      </c>
      <c r="H154">
        <f>HYPERLINK("https://new.land.naver.com/rooms?ms=37.5434469,127.0924734,15&amp;a=APT:OPST:ABYG:OBYG:GM:OR:VL:DDDGG:JWJT:SGJT:HOJT&amp;e=RETAIL&amp;aa=SMALLSPCRENT&amp;articleNo=2132247310", "서울시 광진구 구의동 246-92")</f>
        <v/>
      </c>
    </row>
    <row r="155">
      <c r="A155" s="1" t="n">
        <v>0</v>
      </c>
      <c r="B155" t="inlineStr">
        <is>
          <t>서울시 광진구 구의동 242-138</t>
        </is>
      </c>
      <c r="C155" t="inlineStr">
        <is>
          <t>21.12.08.</t>
        </is>
      </c>
      <c r="D155" t="inlineStr">
        <is>
          <t>월세</t>
        </is>
      </c>
      <c r="E155" t="inlineStr">
        <is>
          <t>1,000/45</t>
        </is>
      </c>
      <c r="F155" t="inlineStr">
        <is>
          <t>22/19m², 고/3층, 서향</t>
        </is>
      </c>
      <c r="G155" t="inlineStr">
        <is>
          <t>골드부동산공인중개사사무소</t>
        </is>
      </c>
      <c r="H155">
        <f>HYPERLINK("https://new.land.naver.com/rooms?ms=37.5434469,127.0924734,15&amp;a=APT:OPST:ABYG:OBYG:GM:OR:VL:DDDGG:JWJT:SGJT:HOJT&amp;e=RETAIL&amp;aa=SMALLSPCRENT&amp;articleNo=2132407086", "서울시 광진구 구의동 242-138")</f>
        <v/>
      </c>
    </row>
    <row r="156">
      <c r="A156" s="1" t="n">
        <v>0</v>
      </c>
      <c r="B156" t="inlineStr">
        <is>
          <t>5호선아차산역바로앞, 선화예술중 .고교옆</t>
        </is>
      </c>
      <c r="C156" t="inlineStr">
        <is>
          <t>21.12.24.</t>
        </is>
      </c>
      <c r="D156" t="inlineStr">
        <is>
          <t>월세</t>
        </is>
      </c>
      <c r="E156" t="inlineStr">
        <is>
          <t>1,000/70</t>
        </is>
      </c>
      <c r="F156" t="inlineStr">
        <is>
          <t>49B/21m², 7/8층, 남향</t>
        </is>
      </c>
      <c r="G156" t="inlineStr">
        <is>
          <t>대공원공인중개사사무소</t>
        </is>
      </c>
      <c r="H156">
        <f>HYPERLINK("https://new.land.naver.com/rooms?ms=37.5434469,127.0924734,15&amp;a=APT:OPST:ABYG:OBYG:GM:OR:VL:DDDGG:JWJT:SGJT:HOJT&amp;e=RETAIL&amp;aa=SMALLSPCRENT&amp;articleNo=2134315605", "5호선아차산역바로앞, 선화예술중 .고교옆")</f>
        <v/>
      </c>
    </row>
    <row r="157">
      <c r="A157" s="1" t="n">
        <v>0</v>
      </c>
      <c r="B157" t="inlineStr">
        <is>
          <t>서울시 광진구 구의동 257-8</t>
        </is>
      </c>
      <c r="C157" t="inlineStr">
        <is>
          <t>21.12.06.</t>
        </is>
      </c>
      <c r="D157" t="inlineStr">
        <is>
          <t>월세</t>
        </is>
      </c>
      <c r="E157" t="inlineStr">
        <is>
          <t>1,000/65</t>
        </is>
      </c>
      <c r="F157" t="inlineStr">
        <is>
          <t>30/27m², 2/5층, 남향</t>
        </is>
      </c>
      <c r="G157" t="inlineStr">
        <is>
          <t>보경공인중개사사무소</t>
        </is>
      </c>
      <c r="H157">
        <f>HYPERLINK("https://new.land.naver.com/rooms?ms=37.5434469,127.0924734,15&amp;a=APT:OPST:ABYG:OBYG:GM:OR:VL:DDDGG:JWJT:SGJT:HOJT&amp;e=RETAIL&amp;aa=SMALLSPCRENT&amp;articleNo=2132333213", "서울시 광진구 구의동 257-8")</f>
        <v/>
      </c>
    </row>
    <row r="158">
      <c r="A158" s="1" t="n">
        <v>0</v>
      </c>
      <c r="B158" t="inlineStr">
        <is>
          <t>사무용,사업자등록,복층형 풀옵션,큰평수,구조좋음,2호선강변역구의역세권</t>
        </is>
      </c>
      <c r="C158" t="inlineStr">
        <is>
          <t>21.12.24.</t>
        </is>
      </c>
      <c r="D158" t="inlineStr">
        <is>
          <t>월세</t>
        </is>
      </c>
      <c r="E158" t="inlineStr">
        <is>
          <t>2,000/75</t>
        </is>
      </c>
      <c r="F158" t="inlineStr">
        <is>
          <t>51A/33m², 4/10층, 북동향</t>
        </is>
      </c>
      <c r="G158" t="inlineStr">
        <is>
          <t>해오름공인중개사</t>
        </is>
      </c>
      <c r="H158">
        <f>HYPERLINK("https://new.land.naver.com/rooms?ms=37.5434469,127.0924734,15&amp;a=APT:OPST:ABYG:OBYG:GM:OR:VL:DDDGG:JWJT:SGJT:HOJT&amp;e=RETAIL&amp;aa=SMALLSPCRENT&amp;articleNo=2134308698", "사무용,사업자등록,복층형 풀옵션,큰평수,구조좋음,2호선강변역구의역세권")</f>
        <v/>
      </c>
    </row>
    <row r="159">
      <c r="A159" s="1" t="n">
        <v>0</v>
      </c>
      <c r="B159" t="inlineStr">
        <is>
          <t>서울시 광진구 구의동 63-16</t>
        </is>
      </c>
      <c r="C159" t="inlineStr">
        <is>
          <t>21.12.13.</t>
        </is>
      </c>
      <c r="D159" t="inlineStr">
        <is>
          <t>전세</t>
        </is>
      </c>
      <c r="E159" t="inlineStr">
        <is>
          <t>2억</t>
        </is>
      </c>
      <c r="F159" t="inlineStr">
        <is>
          <t>20/20m², 5/5층, 북동향</t>
        </is>
      </c>
      <c r="G159" t="inlineStr">
        <is>
          <t>명공인중개사사무소</t>
        </is>
      </c>
      <c r="H159">
        <f>HYPERLINK("https://new.land.naver.com/rooms?ms=37.5434469,127.0924734,15&amp;a=APT:OPST:ABYG:OBYG:GM:OR:VL:DDDGG:JWJT:SGJT:HOJT&amp;e=RETAIL&amp;aa=SMALLSPCRENT&amp;articleNo=2133167270", "서울시 광진구 구의동 63-16")</f>
        <v/>
      </c>
    </row>
    <row r="160">
      <c r="A160" s="1" t="n">
        <v>0</v>
      </c>
      <c r="B160" t="inlineStr">
        <is>
          <t>서울시 광진구 구의동 651-3</t>
        </is>
      </c>
      <c r="C160" t="inlineStr">
        <is>
          <t>21.12.24.</t>
        </is>
      </c>
      <c r="D160" t="inlineStr">
        <is>
          <t>전세</t>
        </is>
      </c>
      <c r="E160" t="inlineStr">
        <is>
          <t>1억</t>
        </is>
      </c>
      <c r="F160" t="inlineStr">
        <is>
          <t>43/39m², B1/3층, 동향</t>
        </is>
      </c>
      <c r="G160" t="inlineStr">
        <is>
          <t>제일공인중개사사무소</t>
        </is>
      </c>
      <c r="H160">
        <f>HYPERLINK("https://new.land.naver.com/rooms?ms=37.5434469,127.0924734,15&amp;a=APT:OPST:ABYG:OBYG:GM:OR:VL:DDDGG:JWJT:SGJT:HOJT&amp;e=RETAIL&amp;aa=SMALLSPCRENT&amp;articleNo=2134381765", "서울시 광진구 구의동 651-3")</f>
        <v/>
      </c>
    </row>
    <row r="161">
      <c r="A161" s="1" t="n">
        <v>0</v>
      </c>
      <c r="B161" t="inlineStr">
        <is>
          <t>서울시 광진구 구의동 251-93</t>
        </is>
      </c>
      <c r="C161" t="inlineStr">
        <is>
          <t>21.12.24.</t>
        </is>
      </c>
      <c r="D161" t="inlineStr">
        <is>
          <t>월세</t>
        </is>
      </c>
      <c r="E161" t="inlineStr">
        <is>
          <t>500/40</t>
        </is>
      </c>
      <c r="F161" t="inlineStr">
        <is>
          <t>19/19m², 2/3층, 남향</t>
        </is>
      </c>
      <c r="G161" t="inlineStr">
        <is>
          <t>대신공인중개사사무소</t>
        </is>
      </c>
      <c r="H161">
        <f>HYPERLINK("https://new.land.naver.com/rooms?ms=37.5434469,127.0924734,15&amp;a=APT:OPST:ABYG:OBYG:GM:OR:VL:DDDGG:JWJT:SGJT:HOJT&amp;e=RETAIL&amp;aa=SMALLSPCRENT&amp;articleNo=2134367189", "서울시 광진구 구의동 251-93")</f>
        <v/>
      </c>
    </row>
    <row r="162">
      <c r="A162" s="1" t="n">
        <v>0</v>
      </c>
      <c r="B162" t="inlineStr">
        <is>
          <t>서울시 광진구 구의동 646-3</t>
        </is>
      </c>
      <c r="C162" t="inlineStr">
        <is>
          <t>21.12.15.</t>
        </is>
      </c>
      <c r="D162" t="inlineStr">
        <is>
          <t>월세</t>
        </is>
      </c>
      <c r="E162" t="inlineStr">
        <is>
          <t>6,000/45</t>
        </is>
      </c>
      <c r="F162" t="inlineStr">
        <is>
          <t>36/34m², 4/5층, 서향</t>
        </is>
      </c>
      <c r="G162" t="inlineStr">
        <is>
          <t>제일공인중개사사무소</t>
        </is>
      </c>
      <c r="H162">
        <f>HYPERLINK("https://new.land.naver.com/rooms?ms=37.5434469,127.0924734,15&amp;a=APT:OPST:ABYG:OBYG:GM:OR:VL:DDDGG:JWJT:SGJT:HOJT&amp;e=RETAIL&amp;aa=SMALLSPCRENT&amp;articleNo=2133429574", "서울시 광진구 구의동 646-3")</f>
        <v/>
      </c>
    </row>
    <row r="163">
      <c r="A163" s="1" t="n">
        <v>0</v>
      </c>
      <c r="B163" t="inlineStr">
        <is>
          <t>서울시 광진구 구의동 210-50</t>
        </is>
      </c>
      <c r="C163" t="inlineStr">
        <is>
          <t>21.12.24.</t>
        </is>
      </c>
      <c r="D163" t="inlineStr">
        <is>
          <t>월세</t>
        </is>
      </c>
      <c r="E163" t="inlineStr">
        <is>
          <t>1,000/70</t>
        </is>
      </c>
      <c r="F163" t="inlineStr">
        <is>
          <t>52/49m², B1/2층, 서향</t>
        </is>
      </c>
      <c r="G163" t="inlineStr">
        <is>
          <t>스마일공인중개사사무소</t>
        </is>
      </c>
      <c r="H163">
        <f>HYPERLINK("https://new.land.naver.com/rooms?ms=37.5434469,127.0924734,15&amp;a=APT:OPST:ABYG:OBYG:GM:OR:VL:DDDGG:JWJT:SGJT:HOJT&amp;e=RETAIL&amp;aa=SMALLSPCRENT&amp;articleNo=2134309799", "서울시 광진구 구의동 210-50")</f>
        <v/>
      </c>
    </row>
    <row r="164">
      <c r="A164" s="1" t="n">
        <v>0</v>
      </c>
      <c r="B164" t="inlineStr">
        <is>
          <t>서울시 광진구 구의동 253-8</t>
        </is>
      </c>
      <c r="C164" t="inlineStr">
        <is>
          <t>21.12.24.</t>
        </is>
      </c>
      <c r="D164" t="inlineStr">
        <is>
          <t>월세</t>
        </is>
      </c>
      <c r="E164" t="inlineStr">
        <is>
          <t>500/40</t>
        </is>
      </c>
      <c r="F164" t="inlineStr">
        <is>
          <t>26/26m², 2/3층, 남동향</t>
        </is>
      </c>
      <c r="G164" t="inlineStr">
        <is>
          <t>주식회사 더탑부동산중개법인</t>
        </is>
      </c>
      <c r="H164">
        <f>HYPERLINK("https://new.land.naver.com/rooms?ms=37.5434469,127.0924734,15&amp;a=APT:OPST:ABYG:OBYG:GM:OR:VL:DDDGG:JWJT:SGJT:HOJT&amp;e=RETAIL&amp;aa=SMALLSPCRENT&amp;articleNo=2134307107", "서울시 광진구 구의동 253-8")</f>
        <v/>
      </c>
    </row>
    <row r="165">
      <c r="A165" s="1" t="n">
        <v>0</v>
      </c>
      <c r="B165" t="inlineStr">
        <is>
          <t>서울시 광진구 구의동 211-10</t>
        </is>
      </c>
      <c r="C165" t="inlineStr">
        <is>
          <t>21.12.23.</t>
        </is>
      </c>
      <c r="D165" t="inlineStr">
        <is>
          <t>월세</t>
        </is>
      </c>
      <c r="E165" t="inlineStr">
        <is>
          <t>2,000/60</t>
        </is>
      </c>
      <c r="F165" t="inlineStr">
        <is>
          <t>47/47m², 중/5층, 남동향</t>
        </is>
      </c>
      <c r="G165" t="inlineStr">
        <is>
          <t>서울공인중개사사무소</t>
        </is>
      </c>
      <c r="H165">
        <f>HYPERLINK("https://new.land.naver.com/rooms?ms=37.5434469,127.0924734,15&amp;a=APT:OPST:ABYG:OBYG:GM:OR:VL:DDDGG:JWJT:SGJT:HOJT&amp;e=RETAIL&amp;aa=SMALLSPCRENT&amp;articleNo=2134194268", "서울시 광진구 구의동 211-10")</f>
        <v/>
      </c>
    </row>
    <row r="166">
      <c r="A166" s="1" t="n">
        <v>0</v>
      </c>
      <c r="B166" t="inlineStr">
        <is>
          <t>서울시 광진구 구의동 27-24</t>
        </is>
      </c>
      <c r="C166" t="inlineStr">
        <is>
          <t>21.12.07.</t>
        </is>
      </c>
      <c r="D166" t="inlineStr">
        <is>
          <t>월세</t>
        </is>
      </c>
      <c r="E166" t="inlineStr">
        <is>
          <t>2억/50</t>
        </is>
      </c>
      <c r="F166" t="inlineStr">
        <is>
          <t>75/50m², 5/5층, 남서향</t>
        </is>
      </c>
      <c r="G166" t="inlineStr">
        <is>
          <t>삼성공인중개사사무소</t>
        </is>
      </c>
      <c r="H166">
        <f>HYPERLINK("https://new.land.naver.com/rooms?ms=37.5434469,127.0924734,15&amp;a=APT:OPST:ABYG:OBYG:GM:OR:VL:DDDGG:JWJT:SGJT:HOJT&amp;e=RETAIL&amp;aa=SMALLSPCRENT&amp;articleNo=2132527085", "서울시 광진구 구의동 27-24")</f>
        <v/>
      </c>
    </row>
    <row r="167">
      <c r="A167" s="1" t="n">
        <v>0</v>
      </c>
      <c r="B167" t="inlineStr">
        <is>
          <t>서울시 광진구 구의동 257-90</t>
        </is>
      </c>
      <c r="C167" t="inlineStr">
        <is>
          <t>21.12.17.</t>
        </is>
      </c>
      <c r="D167" t="inlineStr">
        <is>
          <t>월세</t>
        </is>
      </c>
      <c r="E167" t="inlineStr">
        <is>
          <t>1,000/50</t>
        </is>
      </c>
      <c r="F167" t="inlineStr">
        <is>
          <t>26/25m², 1/4층, 서향</t>
        </is>
      </c>
      <c r="G167" t="inlineStr">
        <is>
          <t>친구공인중개사사무소</t>
        </is>
      </c>
      <c r="H167">
        <f>HYPERLINK("https://new.land.naver.com/rooms?ms=37.5434469,127.0924734,15&amp;a=APT:OPST:ABYG:OBYG:GM:OR:VL:DDDGG:JWJT:SGJT:HOJT&amp;e=RETAIL&amp;aa=SMALLSPCRENT&amp;articleNo=2133640663", "서울시 광진구 구의동 257-90")</f>
        <v/>
      </c>
    </row>
    <row r="168">
      <c r="A168" s="1" t="n">
        <v>0</v>
      </c>
      <c r="B168" t="inlineStr">
        <is>
          <t>서울시 광진구 구의동 206-16</t>
        </is>
      </c>
      <c r="C168" t="inlineStr">
        <is>
          <t>21.12.14.</t>
        </is>
      </c>
      <c r="D168" t="inlineStr">
        <is>
          <t>월세</t>
        </is>
      </c>
      <c r="E168" t="inlineStr">
        <is>
          <t>1,000/50</t>
        </is>
      </c>
      <c r="F168" t="inlineStr">
        <is>
          <t>20/20m², 1/4층, 남서향</t>
        </is>
      </c>
      <c r="G168" t="inlineStr">
        <is>
          <t>황금부동산공인중개사사무소</t>
        </is>
      </c>
      <c r="H168">
        <f>HYPERLINK("https://new.land.naver.com/rooms?ms=37.5434469,127.0924734,15&amp;a=APT:OPST:ABYG:OBYG:GM:OR:VL:DDDGG:JWJT:SGJT:HOJT&amp;e=RETAIL&amp;aa=SMALLSPCRENT&amp;articleNo=2133320821", "서울시 광진구 구의동 206-16")</f>
        <v/>
      </c>
    </row>
    <row r="169">
      <c r="A169" s="1" t="n">
        <v>0</v>
      </c>
      <c r="B169" t="inlineStr">
        <is>
          <t>서울시 광진구 구의동 257-21</t>
        </is>
      </c>
      <c r="C169" t="inlineStr">
        <is>
          <t>21.12.14.</t>
        </is>
      </c>
      <c r="D169" t="inlineStr">
        <is>
          <t>월세</t>
        </is>
      </c>
      <c r="E169" t="inlineStr">
        <is>
          <t>1,000/60</t>
        </is>
      </c>
      <c r="F169" t="inlineStr">
        <is>
          <t>26/26m², 4/5층, 남향</t>
        </is>
      </c>
      <c r="G169" t="inlineStr">
        <is>
          <t>영신공인중개사사무소</t>
        </is>
      </c>
      <c r="H169">
        <f>HYPERLINK("https://new.land.naver.com/rooms?ms=37.5434469,127.0924734,15&amp;a=APT:OPST:ABYG:OBYG:GM:OR:VL:DDDGG:JWJT:SGJT:HOJT&amp;e=RETAIL&amp;aa=SMALLSPCRENT&amp;articleNo=2133200725", "서울시 광진구 구의동 257-21")</f>
        <v/>
      </c>
    </row>
    <row r="170">
      <c r="A170" s="1" t="n">
        <v>0</v>
      </c>
      <c r="B170" t="inlineStr">
        <is>
          <t>서울시 광진구 구의동 248-54</t>
        </is>
      </c>
      <c r="C170" t="inlineStr">
        <is>
          <t>21.12.15.</t>
        </is>
      </c>
      <c r="D170" t="inlineStr">
        <is>
          <t>월세</t>
        </is>
      </c>
      <c r="E170" t="inlineStr">
        <is>
          <t>500/40</t>
        </is>
      </c>
      <c r="F170" t="inlineStr">
        <is>
          <t>25/22m², 2/5층, 서향</t>
        </is>
      </c>
      <c r="G170" t="inlineStr">
        <is>
          <t>열린공인 중개사사무소</t>
        </is>
      </c>
      <c r="H170">
        <f>HYPERLINK("https://new.land.naver.com/rooms?ms=37.5434469,127.0924734,15&amp;a=APT:OPST:ABYG:OBYG:GM:OR:VL:DDDGG:JWJT:SGJT:HOJT&amp;e=RETAIL&amp;aa=SMALLSPCRENT&amp;articleNo=2133246199", "서울시 광진구 구의동 248-54")</f>
        <v/>
      </c>
    </row>
    <row r="171">
      <c r="A171" s="1" t="n">
        <v>0</v>
      </c>
      <c r="B171" t="inlineStr">
        <is>
          <t>서울시 광진구 구의동 217-10</t>
        </is>
      </c>
      <c r="C171" t="inlineStr">
        <is>
          <t>21.12.22.</t>
        </is>
      </c>
      <c r="D171" t="inlineStr">
        <is>
          <t>월세</t>
        </is>
      </c>
      <c r="E171" t="inlineStr">
        <is>
          <t>1,000/50</t>
        </is>
      </c>
      <c r="F171" t="inlineStr">
        <is>
          <t>23/19m², 2/2층, 남향</t>
        </is>
      </c>
      <c r="G171" t="inlineStr">
        <is>
          <t>골드부동산공인중개사사무소</t>
        </is>
      </c>
      <c r="H171">
        <f>HYPERLINK("https://new.land.naver.com/rooms?ms=37.5434469,127.0924734,15&amp;a=APT:OPST:ABYG:OBYG:GM:OR:VL:DDDGG:JWJT:SGJT:HOJT&amp;e=RETAIL&amp;aa=SMALLSPCRENT&amp;articleNo=2133986458", "서울시 광진구 구의동 217-10")</f>
        <v/>
      </c>
    </row>
    <row r="172">
      <c r="A172" s="1" t="n">
        <v>0</v>
      </c>
      <c r="B172" t="inlineStr">
        <is>
          <t>서울시 광진구 구의동 231-50</t>
        </is>
      </c>
      <c r="C172" t="inlineStr">
        <is>
          <t>21.12.11.</t>
        </is>
      </c>
      <c r="D172" t="inlineStr">
        <is>
          <t>월세</t>
        </is>
      </c>
      <c r="E172" t="inlineStr">
        <is>
          <t>1,000/45</t>
        </is>
      </c>
      <c r="F172" t="inlineStr">
        <is>
          <t>30/27m², 2/4층, 남동향</t>
        </is>
      </c>
      <c r="G172" t="inlineStr">
        <is>
          <t>금강공인중개사사무소</t>
        </is>
      </c>
      <c r="H172">
        <f>HYPERLINK("https://new.land.naver.com/rooms?ms=37.5434469,127.0924734,15&amp;a=APT:OPST:ABYG:OBYG:GM:OR:VL:DDDGG:JWJT:SGJT:HOJT&amp;e=RETAIL&amp;aa=SMALLSPCRENT&amp;articleNo=2132963692", "서울시 광진구 구의동 231-50")</f>
        <v/>
      </c>
    </row>
    <row r="173">
      <c r="A173" s="1" t="n">
        <v>0</v>
      </c>
      <c r="B173" t="inlineStr">
        <is>
          <t>구의 초초역세권 신축급 복층 풀옵션 오피스텔</t>
        </is>
      </c>
      <c r="C173" t="inlineStr">
        <is>
          <t>21.12.08.</t>
        </is>
      </c>
      <c r="D173" t="inlineStr">
        <is>
          <t>월세</t>
        </is>
      </c>
      <c r="E173" t="inlineStr">
        <is>
          <t>2억 1,000/13</t>
        </is>
      </c>
      <c r="F173" t="inlineStr">
        <is>
          <t>36B/20m², 14/15층, 서향</t>
        </is>
      </c>
      <c r="G173" t="inlineStr">
        <is>
          <t>구의역신세계공인중개사무소</t>
        </is>
      </c>
      <c r="H173">
        <f>HYPERLINK("https://new.land.naver.com/rooms?ms=37.5434469,127.0924734,15&amp;a=APT:OPST:ABYG:OBYG:GM:OR:VL:DDDGG:JWJT:SGJT:HOJT&amp;e=RETAIL&amp;aa=SMALLSPCRENT&amp;articleNo=2132645557", "구의 초초역세권 신축급 복층 풀옵션 오피스텔")</f>
        <v/>
      </c>
    </row>
    <row r="174">
      <c r="A174" s="1" t="n">
        <v>0</v>
      </c>
      <c r="B174" t="inlineStr">
        <is>
          <t>즉시입주가능한 역세권 넓고 깔끔한 풀옵션오피스텔</t>
        </is>
      </c>
      <c r="C174" t="inlineStr">
        <is>
          <t>21.12.22.</t>
        </is>
      </c>
      <c r="D174" t="inlineStr">
        <is>
          <t>월세</t>
        </is>
      </c>
      <c r="E174" t="inlineStr">
        <is>
          <t>1,000/55</t>
        </is>
      </c>
      <c r="F174" t="inlineStr">
        <is>
          <t>50A/26m², 11/13층, 남향</t>
        </is>
      </c>
      <c r="G174" t="inlineStr">
        <is>
          <t>노벨공인중개사사무소</t>
        </is>
      </c>
      <c r="H174">
        <f>HYPERLINK("https://new.land.naver.com/rooms?ms=37.5434469,127.0924734,15&amp;a=APT:OPST:ABYG:OBYG:GM:OR:VL:DDDGG:JWJT:SGJT:HOJT&amp;e=RETAIL&amp;aa=SMALLSPCRENT&amp;articleNo=2134101918", "즉시입주가능한 역세권 넓고 깔끔한 풀옵션오피스텔")</f>
        <v/>
      </c>
    </row>
    <row r="175">
      <c r="A175" s="1" t="n">
        <v>0</v>
      </c>
      <c r="B175" t="inlineStr">
        <is>
          <t>구의초초역세권 신축급 귀한 반전세 오피스텔</t>
        </is>
      </c>
      <c r="C175" t="inlineStr">
        <is>
          <t>21.12.22.</t>
        </is>
      </c>
      <c r="D175" t="inlineStr">
        <is>
          <t>전세</t>
        </is>
      </c>
      <c r="E175" t="inlineStr">
        <is>
          <t>2억 700</t>
        </is>
      </c>
      <c r="F175" t="inlineStr">
        <is>
          <t>36B/20m², 14/15층, 서향</t>
        </is>
      </c>
      <c r="G175" t="inlineStr">
        <is>
          <t>구의역신세계공인중개사무소</t>
        </is>
      </c>
      <c r="H175">
        <f>HYPERLINK("https://new.land.naver.com/rooms?ms=37.5434469,127.0924734,15&amp;a=APT:OPST:ABYG:OBYG:GM:OR:VL:DDDGG:JWJT:SGJT:HOJT&amp;e=RETAIL&amp;aa=SMALLSPCRENT&amp;articleNo=2134099465", "구의초초역세권 신축급 귀한 반전세 오피스텔")</f>
        <v/>
      </c>
    </row>
    <row r="176">
      <c r="A176" s="1" t="n">
        <v>0</v>
      </c>
      <c r="B176" t="inlineStr">
        <is>
          <t>서울시 광진구 구의동 64-26</t>
        </is>
      </c>
      <c r="C176" t="inlineStr">
        <is>
          <t>21.12.22.</t>
        </is>
      </c>
      <c r="D176" t="inlineStr">
        <is>
          <t>월세</t>
        </is>
      </c>
      <c r="E176" t="inlineStr">
        <is>
          <t>1,000/40</t>
        </is>
      </c>
      <c r="F176" t="inlineStr">
        <is>
          <t>49/39m², 1/2층, 남서향</t>
        </is>
      </c>
      <c r="G176" t="inlineStr">
        <is>
          <t>윤공인중개사사무소</t>
        </is>
      </c>
      <c r="H176">
        <f>HYPERLINK("https://new.land.naver.com/rooms?ms=37.5434469,127.0924734,15&amp;a=APT:OPST:ABYG:OBYG:GM:OR:VL:DDDGG:JWJT:SGJT:HOJT&amp;e=RETAIL&amp;aa=SMALLSPCRENT&amp;articleNo=2134167880", "서울시 광진구 구의동 64-26")</f>
        <v/>
      </c>
    </row>
    <row r="177">
      <c r="A177" s="1" t="n">
        <v>0</v>
      </c>
      <c r="B177" t="inlineStr">
        <is>
          <t>서울시 광진구 구의동 591-4</t>
        </is>
      </c>
      <c r="C177" t="inlineStr">
        <is>
          <t>21.12.20.</t>
        </is>
      </c>
      <c r="D177" t="inlineStr">
        <is>
          <t>월세</t>
        </is>
      </c>
      <c r="E177" t="inlineStr">
        <is>
          <t>1,000/60</t>
        </is>
      </c>
      <c r="F177" t="inlineStr">
        <is>
          <t>34/30m², 저/3층, 서향</t>
        </is>
      </c>
      <c r="G177" t="inlineStr">
        <is>
          <t>학사공인중개사사무소</t>
        </is>
      </c>
      <c r="H177">
        <f>HYPERLINK("https://new.land.naver.com/rooms?ms=37.5434469,127.0924734,15&amp;a=APT:OPST:ABYG:OBYG:GM:OR:VL:DDDGG:JWJT:SGJT:HOJT&amp;e=RETAIL&amp;aa=SMALLSPCRENT&amp;articleNo=2133909535", "서울시 광진구 구의동 591-4")</f>
        <v/>
      </c>
    </row>
    <row r="178">
      <c r="A178" s="1" t="n">
        <v>0</v>
      </c>
      <c r="B178" t="inlineStr">
        <is>
          <t>서울시 광진구 구의동 224-55</t>
        </is>
      </c>
      <c r="C178" t="inlineStr">
        <is>
          <t>21.12.22.</t>
        </is>
      </c>
      <c r="D178" t="inlineStr">
        <is>
          <t>월세</t>
        </is>
      </c>
      <c r="E178" t="inlineStr">
        <is>
          <t>1억 2,000/20</t>
        </is>
      </c>
      <c r="F178" t="inlineStr">
        <is>
          <t>43/41m², B1/2층, 남서향</t>
        </is>
      </c>
      <c r="G178" t="inlineStr">
        <is>
          <t>해오름공인중개사</t>
        </is>
      </c>
      <c r="H178">
        <f>HYPERLINK("https://new.land.naver.com/rooms?ms=37.5434469,127.0924734,15&amp;a=APT:OPST:ABYG:OBYG:GM:OR:VL:DDDGG:JWJT:SGJT:HOJT&amp;e=RETAIL&amp;aa=SMALLSPCRENT&amp;articleNo=2134101433", "서울시 광진구 구의동 224-55")</f>
        <v/>
      </c>
    </row>
    <row r="179">
      <c r="A179" s="1" t="n">
        <v>0</v>
      </c>
      <c r="B179" t="inlineStr">
        <is>
          <t>서울시 광진구 구의동 596-10</t>
        </is>
      </c>
      <c r="C179" t="inlineStr">
        <is>
          <t>21.12.22.</t>
        </is>
      </c>
      <c r="D179" t="inlineStr">
        <is>
          <t>전세</t>
        </is>
      </c>
      <c r="E179" t="inlineStr">
        <is>
          <t>2억 8,000</t>
        </is>
      </c>
      <c r="F179" t="inlineStr">
        <is>
          <t>32/26m², 2/6층, 남동향</t>
        </is>
      </c>
      <c r="G179" t="inlineStr">
        <is>
          <t>바른공인중개사사무소</t>
        </is>
      </c>
      <c r="H179">
        <f>HYPERLINK("https://new.land.naver.com/rooms?ms=37.5434469,127.0924734,15&amp;a=APT:OPST:ABYG:OBYG:GM:OR:VL:DDDGG:JWJT:SGJT:HOJT&amp;e=RETAIL&amp;aa=SMALLSPCRENT&amp;articleNo=2134086753", "서울시 광진구 구의동 596-10")</f>
        <v/>
      </c>
    </row>
    <row r="180">
      <c r="A180" s="1" t="n">
        <v>0</v>
      </c>
      <c r="B180" t="inlineStr">
        <is>
          <t>서울시 광진구 구의동 50-28</t>
        </is>
      </c>
      <c r="C180" t="inlineStr">
        <is>
          <t>21.12.22.</t>
        </is>
      </c>
      <c r="D180" t="inlineStr">
        <is>
          <t>전세</t>
        </is>
      </c>
      <c r="E180" t="inlineStr">
        <is>
          <t>1억 8,000</t>
        </is>
      </c>
      <c r="F180" t="inlineStr">
        <is>
          <t>48/39m², 중/2층, 남동향</t>
        </is>
      </c>
      <c r="G180" t="inlineStr">
        <is>
          <t>신성공인중개사사무소</t>
        </is>
      </c>
      <c r="H180">
        <f>HYPERLINK("https://new.land.naver.com/rooms?ms=37.5434469,127.0924734,15&amp;a=APT:OPST:ABYG:OBYG:GM:OR:VL:DDDGG:JWJT:SGJT:HOJT&amp;e=RETAIL&amp;aa=SMALLSPCRENT&amp;articleNo=2134079651", "서울시 광진구 구의동 50-28")</f>
        <v/>
      </c>
    </row>
    <row r="181">
      <c r="A181" s="1" t="n">
        <v>0</v>
      </c>
      <c r="B181" t="inlineStr">
        <is>
          <t>강변역인근 신축급 오피스텔, 풀옵션 입주 2022년1월13일이후 가능함</t>
        </is>
      </c>
      <c r="C181" t="inlineStr">
        <is>
          <t>21.12.22.</t>
        </is>
      </c>
      <c r="D181" t="inlineStr">
        <is>
          <t>월세</t>
        </is>
      </c>
      <c r="E181" t="inlineStr">
        <is>
          <t>1,000/78</t>
        </is>
      </c>
      <c r="F181" t="inlineStr">
        <is>
          <t>53/24m², 중/9층, 동향</t>
        </is>
      </c>
      <c r="G181" t="inlineStr">
        <is>
          <t>강산부동산 공인중개사사무소</t>
        </is>
      </c>
      <c r="H181">
        <f>HYPERLINK("https://new.land.naver.com/rooms?ms=37.5434469,127.0924734,15&amp;a=APT:OPST:ABYG:OBYG:GM:OR:VL:DDDGG:JWJT:SGJT:HOJT&amp;e=RETAIL&amp;aa=SMALLSPCRENT&amp;articleNo=2134125131", "강변역인근 신축급 오피스텔, 풀옵션 입주 2022년1월13일이후 가능함")</f>
        <v/>
      </c>
    </row>
    <row r="182">
      <c r="A182" s="1" t="n">
        <v>0</v>
      </c>
      <c r="B182" t="inlineStr">
        <is>
          <t>서울시 광진구 구의동 242-132</t>
        </is>
      </c>
      <c r="C182" t="inlineStr">
        <is>
          <t>21.12.21.</t>
        </is>
      </c>
      <c r="D182" t="inlineStr">
        <is>
          <t>전세</t>
        </is>
      </c>
      <c r="E182" t="inlineStr">
        <is>
          <t>1억</t>
        </is>
      </c>
      <c r="F182" t="inlineStr">
        <is>
          <t>43/40m², B1/3층, 서향</t>
        </is>
      </c>
      <c r="G182" t="inlineStr">
        <is>
          <t>골드부동산공인중개사사무소</t>
        </is>
      </c>
      <c r="H182">
        <f>HYPERLINK("https://new.land.naver.com/rooms?ms=37.5434469,127.0924734,15&amp;a=APT:OPST:ABYG:OBYG:GM:OR:VL:DDDGG:JWJT:SGJT:HOJT&amp;e=RETAIL&amp;aa=SMALLSPCRENT&amp;articleNo=2134002352", "서울시 광진구 구의동 242-132")</f>
        <v/>
      </c>
    </row>
    <row r="183">
      <c r="A183" s="1" t="n">
        <v>0</v>
      </c>
      <c r="B183" t="inlineStr">
        <is>
          <t>구의 초초역세권 신축급 단층 풀옵션 오피스텔</t>
        </is>
      </c>
      <c r="C183" t="inlineStr">
        <is>
          <t>21.12.21.</t>
        </is>
      </c>
      <c r="D183" t="inlineStr">
        <is>
          <t>월세</t>
        </is>
      </c>
      <c r="E183" t="inlineStr">
        <is>
          <t>1,000/86</t>
        </is>
      </c>
      <c r="F183" t="inlineStr">
        <is>
          <t>59A/24m², 19/19층, 서향</t>
        </is>
      </c>
      <c r="G183" t="inlineStr">
        <is>
          <t>구의역신세계공인중개사무소</t>
        </is>
      </c>
      <c r="H183">
        <f>HYPERLINK("https://new.land.naver.com/rooms?ms=37.5434469,127.0924734,15&amp;a=APT:OPST:ABYG:OBYG:GM:OR:VL:DDDGG:JWJT:SGJT:HOJT&amp;e=RETAIL&amp;aa=SMALLSPCRENT&amp;articleNo=2134060536", "구의 초초역세권 신축급 단층 풀옵션 오피스텔")</f>
        <v/>
      </c>
    </row>
    <row r="184">
      <c r="A184" s="1" t="n">
        <v>0</v>
      </c>
      <c r="B184" t="inlineStr">
        <is>
          <t>즉시입주가능한 신축급 수납공간좋은 풀옵션오피스텔</t>
        </is>
      </c>
      <c r="C184" t="inlineStr">
        <is>
          <t>21.12.21.</t>
        </is>
      </c>
      <c r="D184" t="inlineStr">
        <is>
          <t>월세</t>
        </is>
      </c>
      <c r="E184" t="inlineStr">
        <is>
          <t>1,000/86</t>
        </is>
      </c>
      <c r="F184" t="inlineStr">
        <is>
          <t>59A/24m², 15/19층, 서향</t>
        </is>
      </c>
      <c r="G184" t="inlineStr">
        <is>
          <t>노벨공인중개사사무소</t>
        </is>
      </c>
      <c r="H184">
        <f>HYPERLINK("https://new.land.naver.com/rooms?ms=37.5434469,127.0924734,15&amp;a=APT:OPST:ABYG:OBYG:GM:OR:VL:DDDGG:JWJT:SGJT:HOJT&amp;e=RETAIL&amp;aa=SMALLSPCRENT&amp;articleNo=2134048050", "즉시입주가능한 신축급 수납공간좋은 풀옵션오피스텔")</f>
        <v/>
      </c>
    </row>
    <row r="185">
      <c r="A185" s="1" t="n">
        <v>0</v>
      </c>
      <c r="B185" t="inlineStr">
        <is>
          <t>구의역1분 초역세권 중소기업 전세자금대출 가능 특급 복층 오피스텔</t>
        </is>
      </c>
      <c r="C185" t="inlineStr">
        <is>
          <t>21.12.21.</t>
        </is>
      </c>
      <c r="D185" t="inlineStr">
        <is>
          <t>월세</t>
        </is>
      </c>
      <c r="E185" t="inlineStr">
        <is>
          <t>2억/3</t>
        </is>
      </c>
      <c r="F185" t="inlineStr">
        <is>
          <t>36B/20m², 12/15층, 동향</t>
        </is>
      </c>
      <c r="G185" t="inlineStr">
        <is>
          <t>현대부동산공인중개사사무소</t>
        </is>
      </c>
      <c r="H185">
        <f>HYPERLINK("https://new.land.naver.com/rooms?ms=37.5434469,127.0924734,15&amp;a=APT:OPST:ABYG:OBYG:GM:OR:VL:DDDGG:JWJT:SGJT:HOJT&amp;e=RETAIL&amp;aa=SMALLSPCRENT&amp;articleNo=2134016143", "구의역1분 초역세권 중소기업 전세자금대출 가능 특급 복층 오피스텔")</f>
        <v/>
      </c>
    </row>
    <row r="186">
      <c r="A186" s="1" t="n">
        <v>0</v>
      </c>
      <c r="B186" t="inlineStr">
        <is>
          <t>구의역1분 초역세권 전세자금대출 가능 특급 복층 오피스텔</t>
        </is>
      </c>
      <c r="C186" t="inlineStr">
        <is>
          <t>21.12.21.</t>
        </is>
      </c>
      <c r="D186" t="inlineStr">
        <is>
          <t>전세</t>
        </is>
      </c>
      <c r="E186" t="inlineStr">
        <is>
          <t>2억 700</t>
        </is>
      </c>
      <c r="F186" t="inlineStr">
        <is>
          <t>36B/20m², 14/15층, 동향</t>
        </is>
      </c>
      <c r="G186" t="inlineStr">
        <is>
          <t>현대부동산공인중개사사무소</t>
        </is>
      </c>
      <c r="H186">
        <f>HYPERLINK("https://new.land.naver.com/rooms?ms=37.5434469,127.0924734,15&amp;a=APT:OPST:ABYG:OBYG:GM:OR:VL:DDDGG:JWJT:SGJT:HOJT&amp;e=RETAIL&amp;aa=SMALLSPCRENT&amp;articleNo=2134013685", "구의역1분 초역세권 전세자금대출 가능 특급 복층 오피스텔")</f>
        <v/>
      </c>
    </row>
    <row r="187">
      <c r="A187" s="1" t="n">
        <v>0</v>
      </c>
      <c r="B187" t="inlineStr">
        <is>
          <t>서울시 광진구 구의동 251-149</t>
        </is>
      </c>
      <c r="C187" t="inlineStr">
        <is>
          <t>21.12.21.</t>
        </is>
      </c>
      <c r="D187" t="inlineStr">
        <is>
          <t>월세</t>
        </is>
      </c>
      <c r="E187" t="inlineStr">
        <is>
          <t>500/26</t>
        </is>
      </c>
      <c r="F187" t="inlineStr">
        <is>
          <t>19/17m², 5/5층, 북동향</t>
        </is>
      </c>
      <c r="G187" t="inlineStr">
        <is>
          <t>하림공인중개사사무소</t>
        </is>
      </c>
      <c r="H187">
        <f>HYPERLINK("https://new.land.naver.com/rooms?ms=37.5434469,127.0924734,15&amp;a=APT:OPST:ABYG:OBYG:GM:OR:VL:DDDGG:JWJT:SGJT:HOJT&amp;e=RETAIL&amp;aa=SMALLSPCRENT&amp;articleNo=2133965360", "서울시 광진구 구의동 251-149")</f>
        <v/>
      </c>
    </row>
    <row r="188">
      <c r="A188" s="1" t="n">
        <v>0</v>
      </c>
      <c r="B188" t="inlineStr">
        <is>
          <t>서울시 광진구 구의동 47-30</t>
        </is>
      </c>
      <c r="C188" t="inlineStr">
        <is>
          <t>21.12.21.</t>
        </is>
      </c>
      <c r="D188" t="inlineStr">
        <is>
          <t>월세</t>
        </is>
      </c>
      <c r="E188" t="inlineStr">
        <is>
          <t>500/30</t>
        </is>
      </c>
      <c r="F188" t="inlineStr">
        <is>
          <t>16/16m², 1/2층, 북서향</t>
        </is>
      </c>
      <c r="G188" t="inlineStr">
        <is>
          <t>미래공인중개사사무소</t>
        </is>
      </c>
      <c r="H188">
        <f>HYPERLINK("https://new.land.naver.com/rooms?ms=37.5434469,127.0924734,15&amp;a=APT:OPST:ABYG:OBYG:GM:OR:VL:DDDGG:JWJT:SGJT:HOJT&amp;e=RETAIL&amp;aa=SMALLSPCRENT&amp;articleNo=2133957876", "서울시 광진구 구의동 47-30")</f>
        <v/>
      </c>
    </row>
    <row r="189">
      <c r="A189" s="1" t="n">
        <v>0</v>
      </c>
      <c r="B189" t="inlineStr">
        <is>
          <t>서울시 광진구 구의동 77-34</t>
        </is>
      </c>
      <c r="C189" t="inlineStr">
        <is>
          <t>21.12.21.</t>
        </is>
      </c>
      <c r="D189" t="inlineStr">
        <is>
          <t>전세</t>
        </is>
      </c>
      <c r="E189" t="inlineStr">
        <is>
          <t>1억 1,000</t>
        </is>
      </c>
      <c r="F189" t="inlineStr">
        <is>
          <t>24/23m², 2/4층, 남서향</t>
        </is>
      </c>
      <c r="G189" t="inlineStr">
        <is>
          <t>신영공인중개사사무소</t>
        </is>
      </c>
      <c r="H189">
        <f>HYPERLINK("https://new.land.naver.com/rooms?ms=37.5434469,127.0924734,15&amp;a=APT:OPST:ABYG:OBYG:GM:OR:VL:DDDGG:JWJT:SGJT:HOJT&amp;e=RETAIL&amp;aa=SMALLSPCRENT&amp;articleNo=2134043616", "서울시 광진구 구의동 77-34")</f>
        <v/>
      </c>
    </row>
    <row r="190">
      <c r="A190" s="1" t="n">
        <v>0</v>
      </c>
      <c r="B190" t="inlineStr">
        <is>
          <t>15년식 깔끔한 풀옵션 원룸 입니다. 중기청 안심전세 가능합니다.</t>
        </is>
      </c>
      <c r="C190" t="inlineStr">
        <is>
          <t>21.12.21.</t>
        </is>
      </c>
      <c r="D190" t="inlineStr">
        <is>
          <t>전세</t>
        </is>
      </c>
      <c r="E190" t="inlineStr">
        <is>
          <t>1억 4,000</t>
        </is>
      </c>
      <c r="F190" t="inlineStr">
        <is>
          <t>18/14m², 10/10층, 남향</t>
        </is>
      </c>
      <c r="G190" t="inlineStr">
        <is>
          <t>마곡세움공인중개사사무소</t>
        </is>
      </c>
      <c r="H190">
        <f>HYPERLINK("https://new.land.naver.com/rooms?ms=37.5434469,127.0924734,15&amp;a=APT:OPST:ABYG:OBYG:GM:OR:VL:DDDGG:JWJT:SGJT:HOJT&amp;e=RETAIL&amp;aa=SMALLSPCRENT&amp;articleNo=2134019238", "15년식 깔끔한 풀옵션 원룸 입니다. 중기청 안심전세 가능합니다.")</f>
        <v/>
      </c>
    </row>
    <row r="191">
      <c r="A191" s="1" t="n">
        <v>0</v>
      </c>
      <c r="B191" t="inlineStr">
        <is>
          <t>서울시 광진구 구의동 57-89</t>
        </is>
      </c>
      <c r="C191" t="inlineStr">
        <is>
          <t>21.12.20.</t>
        </is>
      </c>
      <c r="D191" t="inlineStr">
        <is>
          <t>월세</t>
        </is>
      </c>
      <c r="E191" t="inlineStr">
        <is>
          <t>2,000/60</t>
        </is>
      </c>
      <c r="F191" t="inlineStr">
        <is>
          <t>48/47m², 1/4층, 남동향</t>
        </is>
      </c>
      <c r="G191" t="inlineStr">
        <is>
          <t>행운공인중개사사무소</t>
        </is>
      </c>
      <c r="H191">
        <f>HYPERLINK("https://new.land.naver.com/rooms?ms=37.5434469,127.0924734,15&amp;a=APT:OPST:ABYG:OBYG:GM:OR:VL:DDDGG:JWJT:SGJT:HOJT&amp;e=RETAIL&amp;aa=SMALLSPCRENT&amp;articleNo=2133923102", "서울시 광진구 구의동 57-89")</f>
        <v/>
      </c>
    </row>
    <row r="192">
      <c r="A192" s="1" t="n">
        <v>0</v>
      </c>
      <c r="B192" t="inlineStr">
        <is>
          <t>서울시 광진구 구의동 236-13</t>
        </is>
      </c>
      <c r="C192" t="inlineStr">
        <is>
          <t>21.12.08.</t>
        </is>
      </c>
      <c r="D192" t="inlineStr">
        <is>
          <t>전세</t>
        </is>
      </c>
      <c r="E192" t="inlineStr">
        <is>
          <t>2억 8,000</t>
        </is>
      </c>
      <c r="F192" t="inlineStr">
        <is>
          <t>46/42m², 2/4층, 서향</t>
        </is>
      </c>
      <c r="G192" t="inlineStr">
        <is>
          <t>골드부동산공인중개사사무소</t>
        </is>
      </c>
      <c r="H192">
        <f>HYPERLINK("https://new.land.naver.com/rooms?ms=37.5434469,127.0924734,15&amp;a=APT:OPST:ABYG:OBYG:GM:OR:VL:DDDGG:JWJT:SGJT:HOJT&amp;e=RETAIL&amp;aa=SMALLSPCRENT&amp;articleNo=2132563335", "서울시 광진구 구의동 236-13")</f>
        <v/>
      </c>
    </row>
    <row r="193">
      <c r="A193" s="1" t="n">
        <v>0</v>
      </c>
      <c r="B193" t="inlineStr">
        <is>
          <t>서울시 광진구 구의동 251-176</t>
        </is>
      </c>
      <c r="C193" t="inlineStr">
        <is>
          <t>21.12.20.</t>
        </is>
      </c>
      <c r="D193" t="inlineStr">
        <is>
          <t>전세</t>
        </is>
      </c>
      <c r="E193" t="inlineStr">
        <is>
          <t>3억 4,800</t>
        </is>
      </c>
      <c r="F193" t="inlineStr">
        <is>
          <t>39/26m², 2/9층, 남동향</t>
        </is>
      </c>
      <c r="G193" t="inlineStr">
        <is>
          <t>케이부동산공인중개사사무소</t>
        </is>
      </c>
      <c r="H193">
        <f>HYPERLINK("https://new.land.naver.com/rooms?ms=37.5434469,127.0924734,15&amp;a=APT:OPST:ABYG:OBYG:GM:OR:VL:DDDGG:JWJT:SGJT:HOJT&amp;e=RETAIL&amp;aa=SMALLSPCRENT&amp;articleNo=2133791208", "서울시 광진구 구의동 251-176")</f>
        <v/>
      </c>
    </row>
    <row r="194">
      <c r="A194" s="1" t="n">
        <v>0</v>
      </c>
      <c r="B194" t="inlineStr">
        <is>
          <t>서울시 광진구 구의동 251-161</t>
        </is>
      </c>
      <c r="C194" t="inlineStr">
        <is>
          <t>21.12.20.</t>
        </is>
      </c>
      <c r="D194" t="inlineStr">
        <is>
          <t>전세</t>
        </is>
      </c>
      <c r="E194" t="inlineStr">
        <is>
          <t>3억 5,000</t>
        </is>
      </c>
      <c r="F194" t="inlineStr">
        <is>
          <t>41/29m², 3/9층, 남동향</t>
        </is>
      </c>
      <c r="G194" t="inlineStr">
        <is>
          <t>케이부동산공인중개사사무소</t>
        </is>
      </c>
      <c r="H194">
        <f>HYPERLINK("https://new.land.naver.com/rooms?ms=37.5434469,127.0924734,15&amp;a=APT:OPST:ABYG:OBYG:GM:OR:VL:DDDGG:JWJT:SGJT:HOJT&amp;e=RETAIL&amp;aa=SMALLSPCRENT&amp;articleNo=2133791204", "서울시 광진구 구의동 251-161")</f>
        <v/>
      </c>
    </row>
    <row r="195">
      <c r="A195" s="1" t="n">
        <v>0</v>
      </c>
      <c r="B195" t="inlineStr">
        <is>
          <t>서울시 광진구 구의동 56-19</t>
        </is>
      </c>
      <c r="C195" t="inlineStr">
        <is>
          <t>21.12.21.</t>
        </is>
      </c>
      <c r="D195" t="inlineStr">
        <is>
          <t>월세</t>
        </is>
      </c>
      <c r="E195" t="inlineStr">
        <is>
          <t>1,000/45</t>
        </is>
      </c>
      <c r="F195" t="inlineStr">
        <is>
          <t>34/34m², B1/2층, 남향</t>
        </is>
      </c>
      <c r="G195" t="inlineStr">
        <is>
          <t>미래공인중개사사무소</t>
        </is>
      </c>
      <c r="H195">
        <f>HYPERLINK("https://new.land.naver.com/rooms?ms=37.5434469,127.0924734,15&amp;a=APT:OPST:ABYG:OBYG:GM:OR:VL:DDDGG:JWJT:SGJT:HOJT&amp;e=RETAIL&amp;aa=SMALLSPCRENT&amp;articleNo=2133958091", "서울시 광진구 구의동 56-19")</f>
        <v/>
      </c>
    </row>
    <row r="196">
      <c r="A196" s="1" t="n">
        <v>0</v>
      </c>
      <c r="B196" t="inlineStr">
        <is>
          <t>서울시 광진구 구의동 77-60</t>
        </is>
      </c>
      <c r="C196" t="inlineStr">
        <is>
          <t>21.12.21.</t>
        </is>
      </c>
      <c r="D196" t="inlineStr">
        <is>
          <t>월세</t>
        </is>
      </c>
      <c r="E196" t="inlineStr">
        <is>
          <t>500/50</t>
        </is>
      </c>
      <c r="F196" t="inlineStr">
        <is>
          <t>28/28m², 2/4층, 남동향</t>
        </is>
      </c>
      <c r="G196" t="inlineStr">
        <is>
          <t>퍼스트부동산공인중개사사무소</t>
        </is>
      </c>
      <c r="H196">
        <f>HYPERLINK("https://new.land.naver.com/rooms?ms=37.5434469,127.0924734,15&amp;a=APT:OPST:ABYG:OBYG:GM:OR:VL:DDDGG:JWJT:SGJT:HOJT&amp;e=RETAIL&amp;aa=SMALLSPCRENT&amp;articleNo=2133954493", "서울시 광진구 구의동 77-60")</f>
        <v/>
      </c>
    </row>
    <row r="197">
      <c r="A197" s="1" t="n">
        <v>0</v>
      </c>
      <c r="B197" t="inlineStr">
        <is>
          <t>2호선 강변역 역세권 오피스텔</t>
        </is>
      </c>
      <c r="C197" t="inlineStr">
        <is>
          <t>21.12.21.</t>
        </is>
      </c>
      <c r="D197" t="inlineStr">
        <is>
          <t>월세</t>
        </is>
      </c>
      <c r="E197" t="inlineStr">
        <is>
          <t>3,000/60</t>
        </is>
      </c>
      <c r="F197" t="inlineStr">
        <is>
          <t>51A/33m², 고/10층, 북서향</t>
        </is>
      </c>
      <c r="G197" t="inlineStr">
        <is>
          <t>대림공인중개사사무소</t>
        </is>
      </c>
      <c r="H197">
        <f>HYPERLINK("https://new.land.naver.com/rooms?ms=37.5434469,127.0924734,15&amp;a=APT:OPST:ABYG:OBYG:GM:OR:VL:DDDGG:JWJT:SGJT:HOJT&amp;e=RETAIL&amp;aa=SMALLSPCRENT&amp;articleNo=2133941305", "2호선 강변역 역세권 오피스텔")</f>
        <v/>
      </c>
    </row>
    <row r="198">
      <c r="A198" s="1" t="n">
        <v>0</v>
      </c>
      <c r="B198" t="inlineStr">
        <is>
          <t>서울시 광진구 구의동 200-17</t>
        </is>
      </c>
      <c r="C198" t="inlineStr">
        <is>
          <t>21.12.21.</t>
        </is>
      </c>
      <c r="D198" t="inlineStr">
        <is>
          <t>전세</t>
        </is>
      </c>
      <c r="E198" t="inlineStr">
        <is>
          <t>1억 5,000</t>
        </is>
      </c>
      <c r="F198" t="inlineStr">
        <is>
          <t>145/48m², 고/4층, 남동향</t>
        </is>
      </c>
      <c r="G198" t="inlineStr">
        <is>
          <t>황금공인중개사사무소</t>
        </is>
      </c>
      <c r="H198">
        <f>HYPERLINK("https://new.land.naver.com/rooms?ms=37.5434469,127.0924734,15&amp;a=APT:OPST:ABYG:OBYG:GM:OR:VL:DDDGG:JWJT:SGJT:HOJT&amp;e=RETAIL&amp;aa=SMALLSPCRENT&amp;articleNo=2134054327", "서울시 광진구 구의동 200-17")</f>
        <v/>
      </c>
    </row>
    <row r="199">
      <c r="A199" s="1" t="n">
        <v>0</v>
      </c>
      <c r="B199" t="inlineStr">
        <is>
          <t>풀옵션 귀한 전세 늦기 전에 바로 잡으세요</t>
        </is>
      </c>
      <c r="C199" t="inlineStr">
        <is>
          <t>21.12.21.</t>
        </is>
      </c>
      <c r="D199" t="inlineStr">
        <is>
          <t>전세</t>
        </is>
      </c>
      <c r="E199" t="inlineStr">
        <is>
          <t>2억 6,000</t>
        </is>
      </c>
      <c r="F199" t="inlineStr">
        <is>
          <t>18A/12m², 고/4층, 남서향</t>
        </is>
      </c>
      <c r="G199" t="inlineStr">
        <is>
          <t>하늘공인중개사사무소</t>
        </is>
      </c>
      <c r="H199">
        <f>HYPERLINK("https://new.land.naver.com/rooms?ms=37.5434469,127.0924734,15&amp;a=APT:OPST:ABYG:OBYG:GM:OR:VL:DDDGG:JWJT:SGJT:HOJT&amp;e=RETAIL&amp;aa=SMALLSPCRENT&amp;articleNo=2134046391", "풀옵션 귀한 전세 늦기 전에 바로 잡으세요")</f>
        <v/>
      </c>
    </row>
    <row r="200">
      <c r="A200" s="1" t="n">
        <v>0</v>
      </c>
      <c r="B200" t="inlineStr">
        <is>
          <t>서울시 광진구 구의동 246-68</t>
        </is>
      </c>
      <c r="C200" t="inlineStr">
        <is>
          <t>21.12.13.</t>
        </is>
      </c>
      <c r="D200" t="inlineStr">
        <is>
          <t>월세</t>
        </is>
      </c>
      <c r="E200" t="inlineStr">
        <is>
          <t>2,000/55</t>
        </is>
      </c>
      <c r="F200" t="inlineStr">
        <is>
          <t>20/11m², 4/7층, 남동향</t>
        </is>
      </c>
      <c r="G200" t="inlineStr">
        <is>
          <t>뉴엘리트공인중개사사무소</t>
        </is>
      </c>
      <c r="H200">
        <f>HYPERLINK("https://new.land.naver.com/rooms?ms=37.5434469,127.0924734,15&amp;a=APT:OPST:ABYG:OBYG:GM:OR:VL:DDDGG:JWJT:SGJT:HOJT&amp;e=RETAIL&amp;aa=SMALLSPCRENT&amp;articleNo=2132841444", "서울시 광진구 구의동 246-68")</f>
        <v/>
      </c>
    </row>
    <row r="201">
      <c r="A201" s="1" t="n">
        <v>0</v>
      </c>
      <c r="B201" t="inlineStr">
        <is>
          <t>서울시 광진구 구의동 642-6</t>
        </is>
      </c>
      <c r="C201" t="inlineStr">
        <is>
          <t>21.12.14.</t>
        </is>
      </c>
      <c r="D201" t="inlineStr">
        <is>
          <t>월세</t>
        </is>
      </c>
      <c r="E201" t="inlineStr">
        <is>
          <t>2,000/80</t>
        </is>
      </c>
      <c r="F201" t="inlineStr">
        <is>
          <t>26/24m², 2/5층, 남향</t>
        </is>
      </c>
      <c r="G201" t="inlineStr">
        <is>
          <t>골드부동산공인중개사사무소</t>
        </is>
      </c>
      <c r="H201">
        <f>HYPERLINK("https://new.land.naver.com/rooms?ms=37.5434469,127.0924734,15&amp;a=APT:OPST:ABYG:OBYG:GM:OR:VL:DDDGG:JWJT:SGJT:HOJT&amp;e=RETAIL&amp;aa=SMALLSPCRENT&amp;articleNo=2133167375", "서울시 광진구 구의동 642-6")</f>
        <v/>
      </c>
    </row>
    <row r="202">
      <c r="A202" s="1" t="n">
        <v>0</v>
      </c>
      <c r="B202" t="inlineStr">
        <is>
          <t>서울시 광진구 구의동 217-30</t>
        </is>
      </c>
      <c r="C202" t="inlineStr">
        <is>
          <t>21.12.06.</t>
        </is>
      </c>
      <c r="D202" t="inlineStr">
        <is>
          <t>월세</t>
        </is>
      </c>
      <c r="E202" t="inlineStr">
        <is>
          <t>5,000/53</t>
        </is>
      </c>
      <c r="F202" t="inlineStr">
        <is>
          <t>46/41m², 1/4층, 북동향</t>
        </is>
      </c>
      <c r="G202" t="inlineStr">
        <is>
          <t>서울공인중개사사무소</t>
        </is>
      </c>
      <c r="H202">
        <f>HYPERLINK("https://new.land.naver.com/rooms?ms=37.5434469,127.0924734,15&amp;a=APT:OPST:ABYG:OBYG:GM:OR:VL:DDDGG:JWJT:SGJT:HOJT&amp;e=RETAIL&amp;aa=SMALLSPCRENT&amp;articleNo=2132389513", "서울시 광진구 구의동 217-30")</f>
        <v/>
      </c>
    </row>
    <row r="203">
      <c r="A203" s="1" t="n">
        <v>0</v>
      </c>
      <c r="B203" t="inlineStr">
        <is>
          <t>서울시 광진구 구의동 221-38</t>
        </is>
      </c>
      <c r="C203" t="inlineStr">
        <is>
          <t>21.12.20.</t>
        </is>
      </c>
      <c r="D203" t="inlineStr">
        <is>
          <t>월세</t>
        </is>
      </c>
      <c r="E203" t="inlineStr">
        <is>
          <t>1,000/42</t>
        </is>
      </c>
      <c r="F203" t="inlineStr">
        <is>
          <t>15/12m², 고/5층, 남향</t>
        </is>
      </c>
      <c r="G203" t="inlineStr">
        <is>
          <t>탑공인중개사사무소</t>
        </is>
      </c>
      <c r="H203">
        <f>HYPERLINK("https://new.land.naver.com/rooms?ms=37.5434469,127.0924734,15&amp;a=APT:OPST:ABYG:OBYG:GM:OR:VL:DDDGG:JWJT:SGJT:HOJT&amp;e=RETAIL&amp;aa=SMALLSPCRENT&amp;articleNo=2133929349", "서울시 광진구 구의동 221-38")</f>
        <v/>
      </c>
    </row>
    <row r="204">
      <c r="A204" s="1" t="n">
        <v>0</v>
      </c>
      <c r="B204" t="inlineStr">
        <is>
          <t>서울시 광진구 구의동 208-45</t>
        </is>
      </c>
      <c r="C204" t="inlineStr">
        <is>
          <t>21.12.20.</t>
        </is>
      </c>
      <c r="D204" t="inlineStr">
        <is>
          <t>전세</t>
        </is>
      </c>
      <c r="E204" t="inlineStr">
        <is>
          <t>7,000</t>
        </is>
      </c>
      <c r="F204" t="inlineStr">
        <is>
          <t>17/17m², B1/2층, 동향</t>
        </is>
      </c>
      <c r="G204" t="inlineStr">
        <is>
          <t>스마일공인중개사사무소</t>
        </is>
      </c>
      <c r="H204">
        <f>HYPERLINK("https://new.land.naver.com/rooms?ms=37.5434469,127.0924734,15&amp;a=APT:OPST:ABYG:OBYG:GM:OR:VL:DDDGG:JWJT:SGJT:HOJT&amp;e=RETAIL&amp;aa=SMALLSPCRENT&amp;articleNo=2133923367", "서울시 광진구 구의동 208-45")</f>
        <v/>
      </c>
    </row>
    <row r="205">
      <c r="A205" s="1" t="n">
        <v>0</v>
      </c>
      <c r="B205" t="inlineStr">
        <is>
          <t>초역세권 사업자용 업무용 오피스텔</t>
        </is>
      </c>
      <c r="C205" t="inlineStr">
        <is>
          <t>21.12.20.</t>
        </is>
      </c>
      <c r="D205" t="inlineStr">
        <is>
          <t>월세</t>
        </is>
      </c>
      <c r="E205" t="inlineStr">
        <is>
          <t>1,000/90</t>
        </is>
      </c>
      <c r="F205" t="inlineStr">
        <is>
          <t>75/40m², 11/15층, 북서향</t>
        </is>
      </c>
      <c r="G205" t="inlineStr">
        <is>
          <t>크레신타워공인중개사사무소</t>
        </is>
      </c>
      <c r="H205">
        <f>HYPERLINK("https://new.land.naver.com/rooms?ms=37.5434469,127.0924734,15&amp;a=APT:OPST:ABYG:OBYG:GM:OR:VL:DDDGG:JWJT:SGJT:HOJT&amp;e=RETAIL&amp;aa=SMALLSPCRENT&amp;articleNo=2133911543", "초역세권 사업자용 업무용 오피스텔")</f>
        <v/>
      </c>
    </row>
    <row r="206">
      <c r="A206" s="1" t="n">
        <v>0</v>
      </c>
      <c r="B206" t="inlineStr">
        <is>
          <t>서울시 광진구 구의동 46-32</t>
        </is>
      </c>
      <c r="C206" t="inlineStr">
        <is>
          <t>21.12.20.</t>
        </is>
      </c>
      <c r="D206" t="inlineStr">
        <is>
          <t>월세</t>
        </is>
      </c>
      <c r="E206" t="inlineStr">
        <is>
          <t>500/30</t>
        </is>
      </c>
      <c r="F206" t="inlineStr">
        <is>
          <t>19/19m², 1/2층, 서향</t>
        </is>
      </c>
      <c r="G206" t="inlineStr">
        <is>
          <t>미래공인중개사사무소</t>
        </is>
      </c>
      <c r="H206">
        <f>HYPERLINK("https://new.land.naver.com/rooms?ms=37.5434469,127.0924734,15&amp;a=APT:OPST:ABYG:OBYG:GM:OR:VL:DDDGG:JWJT:SGJT:HOJT&amp;e=RETAIL&amp;aa=SMALLSPCRENT&amp;articleNo=2133859530", "서울시 광진구 구의동 46-32")</f>
        <v/>
      </c>
    </row>
    <row r="207">
      <c r="A207" s="1" t="n">
        <v>0</v>
      </c>
      <c r="B207" t="inlineStr">
        <is>
          <t>서울시 광진구 구의동 227-6</t>
        </is>
      </c>
      <c r="C207" t="inlineStr">
        <is>
          <t>21.12.08.</t>
        </is>
      </c>
      <c r="D207" t="inlineStr">
        <is>
          <t>월세</t>
        </is>
      </c>
      <c r="E207" t="inlineStr">
        <is>
          <t>2,000/44</t>
        </is>
      </c>
      <c r="F207" t="inlineStr">
        <is>
          <t>20/13m², 중/5층, 북서향</t>
        </is>
      </c>
      <c r="G207" t="inlineStr">
        <is>
          <t>해오름공인중개사</t>
        </is>
      </c>
      <c r="H207">
        <f>HYPERLINK("https://new.land.naver.com/rooms?ms=37.5434469,127.0924734,15&amp;a=APT:OPST:ABYG:OBYG:GM:OR:VL:DDDGG:JWJT:SGJT:HOJT&amp;e=RETAIL&amp;aa=SMALLSPCRENT&amp;articleNo=2132644644", "서울시 광진구 구의동 227-6")</f>
        <v/>
      </c>
    </row>
    <row r="208">
      <c r="A208" s="1" t="n">
        <v>0</v>
      </c>
      <c r="B208" t="inlineStr">
        <is>
          <t>서울시 광진구 구의동 47-6</t>
        </is>
      </c>
      <c r="C208" t="inlineStr">
        <is>
          <t>21.12.20.</t>
        </is>
      </c>
      <c r="D208" t="inlineStr">
        <is>
          <t>전세</t>
        </is>
      </c>
      <c r="E208" t="inlineStr">
        <is>
          <t>1억 6,000</t>
        </is>
      </c>
      <c r="F208" t="inlineStr">
        <is>
          <t>33/33m², 1/3층, 남서향</t>
        </is>
      </c>
      <c r="G208" t="inlineStr">
        <is>
          <t>미래공인중개사사무소</t>
        </is>
      </c>
      <c r="H208">
        <f>HYPERLINK("https://new.land.naver.com/rooms?ms=37.5434469,127.0924734,15&amp;a=APT:OPST:ABYG:OBYG:GM:OR:VL:DDDGG:JWJT:SGJT:HOJT&amp;e=RETAIL&amp;aa=SMALLSPCRENT&amp;articleNo=2133851976", "서울시 광진구 구의동 47-6")</f>
        <v/>
      </c>
    </row>
    <row r="209">
      <c r="A209" s="1" t="n">
        <v>0</v>
      </c>
      <c r="B209" t="inlineStr">
        <is>
          <t>서울시 광진구 구의동 45-32</t>
        </is>
      </c>
      <c r="C209" t="inlineStr">
        <is>
          <t>21.12.20.</t>
        </is>
      </c>
      <c r="D209" t="inlineStr">
        <is>
          <t>월세</t>
        </is>
      </c>
      <c r="E209" t="inlineStr">
        <is>
          <t>1,000/40</t>
        </is>
      </c>
      <c r="F209" t="inlineStr">
        <is>
          <t>39/39m², B1/2층, 동향</t>
        </is>
      </c>
      <c r="G209" t="inlineStr">
        <is>
          <t>미래공인중개사사무소</t>
        </is>
      </c>
      <c r="H209">
        <f>HYPERLINK("https://new.land.naver.com/rooms?ms=37.5434469,127.0924734,15&amp;a=APT:OPST:ABYG:OBYG:GM:OR:VL:DDDGG:JWJT:SGJT:HOJT&amp;e=RETAIL&amp;aa=SMALLSPCRENT&amp;articleNo=2133850975", "서울시 광진구 구의동 45-32")</f>
        <v/>
      </c>
    </row>
    <row r="210">
      <c r="A210" s="1" t="n">
        <v>0</v>
      </c>
      <c r="B210" t="inlineStr">
        <is>
          <t>서울시 광진구 구의동 634-5</t>
        </is>
      </c>
      <c r="C210" t="inlineStr">
        <is>
          <t>21.12.20.</t>
        </is>
      </c>
      <c r="D210" t="inlineStr">
        <is>
          <t>월세</t>
        </is>
      </c>
      <c r="E210" t="inlineStr">
        <is>
          <t>1,000/45</t>
        </is>
      </c>
      <c r="F210" t="inlineStr">
        <is>
          <t>27/21m², 1/4층, 북서향</t>
        </is>
      </c>
      <c r="G210" t="inlineStr">
        <is>
          <t>용공인중개사사무소</t>
        </is>
      </c>
      <c r="H210">
        <f>HYPERLINK("https://new.land.naver.com/rooms?ms=37.5434469,127.0924734,15&amp;a=APT:OPST:ABYG:OBYG:GM:OR:VL:DDDGG:JWJT:SGJT:HOJT&amp;e=RETAIL&amp;aa=SMALLSPCRENT&amp;articleNo=2133842662", "서울시 광진구 구의동 634-5")</f>
        <v/>
      </c>
    </row>
    <row r="211">
      <c r="A211" s="1" t="n">
        <v>0</v>
      </c>
      <c r="B211" t="inlineStr">
        <is>
          <t>서울시 광진구 구의동 226-19</t>
        </is>
      </c>
      <c r="C211" t="inlineStr">
        <is>
          <t>21.12.20.</t>
        </is>
      </c>
      <c r="D211" t="inlineStr">
        <is>
          <t>전세</t>
        </is>
      </c>
      <c r="E211" t="inlineStr">
        <is>
          <t>2억 3,000</t>
        </is>
      </c>
      <c r="F211" t="inlineStr">
        <is>
          <t>45/40m², 고/3층, 서향</t>
        </is>
      </c>
      <c r="G211" t="inlineStr">
        <is>
          <t>용공인중개사사무소</t>
        </is>
      </c>
      <c r="H211">
        <f>HYPERLINK("https://new.land.naver.com/rooms?ms=37.5434469,127.0924734,15&amp;a=APT:OPST:ABYG:OBYG:GM:OR:VL:DDDGG:JWJT:SGJT:HOJT&amp;e=RETAIL&amp;aa=SMALLSPCRENT&amp;articleNo=2133841446", "서울시 광진구 구의동 226-19")</f>
        <v/>
      </c>
    </row>
    <row r="212">
      <c r="A212" s="1" t="n">
        <v>0</v>
      </c>
      <c r="B212" t="inlineStr">
        <is>
          <t>서울시 광진구 구의동 43-4</t>
        </is>
      </c>
      <c r="C212" t="inlineStr">
        <is>
          <t>21.12.09.</t>
        </is>
      </c>
      <c r="D212" t="inlineStr">
        <is>
          <t>월세</t>
        </is>
      </c>
      <c r="E212" t="inlineStr">
        <is>
          <t>1억 5,000/70</t>
        </is>
      </c>
      <c r="F212" t="inlineStr">
        <is>
          <t>49/35m², 3/4층, 서향</t>
        </is>
      </c>
      <c r="G212" t="inlineStr">
        <is>
          <t>리치공인중개사사무소</t>
        </is>
      </c>
      <c r="H212">
        <f>HYPERLINK("https://new.land.naver.com/rooms?ms=37.5434469,127.0924734,15&amp;a=APT:OPST:ABYG:OBYG:GM:OR:VL:DDDGG:JWJT:SGJT:HOJT&amp;e=RETAIL&amp;aa=SMALLSPCRENT&amp;articleNo=2132776046", "서울시 광진구 구의동 43-4")</f>
        <v/>
      </c>
    </row>
    <row r="213">
      <c r="A213" s="1" t="n">
        <v>0</v>
      </c>
      <c r="B213" t="inlineStr">
        <is>
          <t>서울시 광진구 구의동 207-30</t>
        </is>
      </c>
      <c r="C213" t="inlineStr">
        <is>
          <t>21.12.14.</t>
        </is>
      </c>
      <c r="D213" t="inlineStr">
        <is>
          <t>전세</t>
        </is>
      </c>
      <c r="E213" t="inlineStr">
        <is>
          <t>7,000</t>
        </is>
      </c>
      <c r="F213" t="inlineStr">
        <is>
          <t>116/18m², B1/4층, 남동향</t>
        </is>
      </c>
      <c r="G213" t="inlineStr">
        <is>
          <t>온부동산공인중개사사무소</t>
        </is>
      </c>
      <c r="H213">
        <f>HYPERLINK("https://new.land.naver.com/rooms?ms=37.5434469,127.0924734,15&amp;a=APT:OPST:ABYG:OBYG:GM:OR:VL:DDDGG:JWJT:SGJT:HOJT&amp;e=RETAIL&amp;aa=SMALLSPCRENT&amp;articleNo=2133277002", "서울시 광진구 구의동 207-30")</f>
        <v/>
      </c>
    </row>
    <row r="214">
      <c r="A214" s="1" t="n">
        <v>0</v>
      </c>
      <c r="B214" t="inlineStr">
        <is>
          <t>역세권 전망좋고 채광좋고 풀옵션오피스텔</t>
        </is>
      </c>
      <c r="C214" t="inlineStr">
        <is>
          <t>21.12.20.</t>
        </is>
      </c>
      <c r="D214" t="inlineStr">
        <is>
          <t>월세</t>
        </is>
      </c>
      <c r="E214" t="inlineStr">
        <is>
          <t>1,000/65</t>
        </is>
      </c>
      <c r="F214" t="inlineStr">
        <is>
          <t>47A/25m², 중/15층, 남향</t>
        </is>
      </c>
      <c r="G214" t="inlineStr">
        <is>
          <t>노벨공인중개사사무소</t>
        </is>
      </c>
      <c r="H214">
        <f>HYPERLINK("https://new.land.naver.com/rooms?ms=37.5434469,127.0924734,15&amp;a=APT:OPST:ABYG:OBYG:GM:OR:VL:DDDGG:JWJT:SGJT:HOJT&amp;e=RETAIL&amp;aa=SMALLSPCRENT&amp;articleNo=2133926641", "역세권 전망좋고 채광좋고 풀옵션오피스텔")</f>
        <v/>
      </c>
    </row>
    <row r="215">
      <c r="A215" s="1" t="n">
        <v>0</v>
      </c>
      <c r="B215" t="inlineStr">
        <is>
          <t>서울시 광진구 구의동 208-67</t>
        </is>
      </c>
      <c r="C215" t="inlineStr">
        <is>
          <t>21.12.18.</t>
        </is>
      </c>
      <c r="D215" t="inlineStr">
        <is>
          <t>전세</t>
        </is>
      </c>
      <c r="E215" t="inlineStr">
        <is>
          <t>7,000</t>
        </is>
      </c>
      <c r="F215" t="inlineStr">
        <is>
          <t>23/23m², 저/3층, 남동향</t>
        </is>
      </c>
      <c r="G215" t="inlineStr">
        <is>
          <t>강남공인</t>
        </is>
      </c>
      <c r="H215">
        <f>HYPERLINK("https://new.land.naver.com/rooms?ms=37.5434469,127.0924734,15&amp;a=APT:OPST:ABYG:OBYG:GM:OR:VL:DDDGG:JWJT:SGJT:HOJT&amp;e=RETAIL&amp;aa=SMALLSPCRENT&amp;articleNo=2133764202", "서울시 광진구 구의동 208-67")</f>
        <v/>
      </c>
    </row>
    <row r="216">
      <c r="A216" s="1" t="n">
        <v>0</v>
      </c>
      <c r="B216" t="inlineStr">
        <is>
          <t>서울시 광진구 구의동 230-24</t>
        </is>
      </c>
      <c r="C216" t="inlineStr">
        <is>
          <t>21.12.13.</t>
        </is>
      </c>
      <c r="D216" t="inlineStr">
        <is>
          <t>월세</t>
        </is>
      </c>
      <c r="E216" t="inlineStr">
        <is>
          <t>1,000/50</t>
        </is>
      </c>
      <c r="F216" t="inlineStr">
        <is>
          <t>29/22m², 고/4층, 남향</t>
        </is>
      </c>
      <c r="G216" t="inlineStr">
        <is>
          <t>용공인중개사사무소</t>
        </is>
      </c>
      <c r="H216">
        <f>HYPERLINK("https://new.land.naver.com/rooms?ms=37.5434469,127.0924734,15&amp;a=APT:OPST:ABYG:OBYG:GM:OR:VL:DDDGG:JWJT:SGJT:HOJT&amp;e=RETAIL&amp;aa=SMALLSPCRENT&amp;articleNo=2133142986", "서울시 광진구 구의동 230-24")</f>
        <v/>
      </c>
    </row>
    <row r="217">
      <c r="A217" s="1" t="n">
        <v>0</v>
      </c>
      <c r="B217" t="inlineStr">
        <is>
          <t>서울시 광진구 구의동 231-14</t>
        </is>
      </c>
      <c r="C217" t="inlineStr">
        <is>
          <t>21.12.18.</t>
        </is>
      </c>
      <c r="D217" t="inlineStr">
        <is>
          <t>전세</t>
        </is>
      </c>
      <c r="E217" t="inlineStr">
        <is>
          <t>1억 6,000</t>
        </is>
      </c>
      <c r="F217" t="inlineStr">
        <is>
          <t>41/41m², 2/4층, 남향</t>
        </is>
      </c>
      <c r="G217" t="inlineStr">
        <is>
          <t>삼성공인중개사사무소</t>
        </is>
      </c>
      <c r="H217">
        <f>HYPERLINK("https://new.land.naver.com/rooms?ms=37.5434469,127.0924734,15&amp;a=APT:OPST:ABYG:OBYG:GM:OR:VL:DDDGG:JWJT:SGJT:HOJT&amp;e=RETAIL&amp;aa=SMALLSPCRENT&amp;articleNo=2133745294", "서울시 광진구 구의동 231-14")</f>
        <v/>
      </c>
    </row>
    <row r="218">
      <c r="A218" s="1" t="n">
        <v>0</v>
      </c>
      <c r="B218" t="inlineStr">
        <is>
          <t>서울시 광진구 구의동 232-13</t>
        </is>
      </c>
      <c r="C218" t="inlineStr">
        <is>
          <t>21.12.18.</t>
        </is>
      </c>
      <c r="D218" t="inlineStr">
        <is>
          <t>월세</t>
        </is>
      </c>
      <c r="E218" t="inlineStr">
        <is>
          <t>1,000/70</t>
        </is>
      </c>
      <c r="F218" t="inlineStr">
        <is>
          <t>48/48m², 2/3층, 남향</t>
        </is>
      </c>
      <c r="G218" t="inlineStr">
        <is>
          <t>삼성공인중개사사무소</t>
        </is>
      </c>
      <c r="H218">
        <f>HYPERLINK("https://new.land.naver.com/rooms?ms=37.5434469,127.0924734,15&amp;a=APT:OPST:ABYG:OBYG:GM:OR:VL:DDDGG:JWJT:SGJT:HOJT&amp;e=RETAIL&amp;aa=SMALLSPCRENT&amp;articleNo=2133744722", "서울시 광진구 구의동 232-13")</f>
        <v/>
      </c>
    </row>
    <row r="219">
      <c r="A219" s="1" t="n">
        <v>0</v>
      </c>
      <c r="B219" t="inlineStr">
        <is>
          <t>서울시 광진구 구의동 248-67</t>
        </is>
      </c>
      <c r="C219" t="inlineStr">
        <is>
          <t>21.12.07.</t>
        </is>
      </c>
      <c r="D219" t="inlineStr">
        <is>
          <t>월세</t>
        </is>
      </c>
      <c r="E219" t="inlineStr">
        <is>
          <t>3,000/70</t>
        </is>
      </c>
      <c r="F219" t="inlineStr">
        <is>
          <t>32/25m², 3/5층, 동향</t>
        </is>
      </c>
      <c r="G219" t="inlineStr">
        <is>
          <t>열린공인 중개사사무소</t>
        </is>
      </c>
      <c r="H219">
        <f>HYPERLINK("https://new.land.naver.com/rooms?ms=37.5434469,127.0924734,15&amp;a=APT:OPST:ABYG:OBYG:GM:OR:VL:DDDGG:JWJT:SGJT:HOJT&amp;e=RETAIL&amp;aa=SMALLSPCRENT&amp;articleNo=2132417316", "서울시 광진구 구의동 248-67")</f>
        <v/>
      </c>
    </row>
    <row r="220">
      <c r="A220" s="1" t="n">
        <v>0</v>
      </c>
      <c r="B220" t="inlineStr">
        <is>
          <t>대로변에 위치 풀옵션 오피스텔 반전세</t>
        </is>
      </c>
      <c r="C220" t="inlineStr">
        <is>
          <t>21.12.18.</t>
        </is>
      </c>
      <c r="D220" t="inlineStr">
        <is>
          <t>월세</t>
        </is>
      </c>
      <c r="E220" t="inlineStr">
        <is>
          <t>5,000/48</t>
        </is>
      </c>
      <c r="F220" t="inlineStr">
        <is>
          <t>30/19m², 고/7층, 동향</t>
        </is>
      </c>
      <c r="G220" t="inlineStr">
        <is>
          <t>대신공인중개사사무소</t>
        </is>
      </c>
      <c r="H220">
        <f>HYPERLINK("https://new.land.naver.com/rooms?ms=37.5434469,127.0924734,15&amp;a=APT:OPST:ABYG:OBYG:GM:OR:VL:DDDGG:JWJT:SGJT:HOJT&amp;e=RETAIL&amp;aa=SMALLSPCRENT&amp;articleNo=2133745335", "대로변에 위치 풀옵션 오피스텔 반전세")</f>
        <v/>
      </c>
    </row>
    <row r="221">
      <c r="A221" s="1" t="n">
        <v>0</v>
      </c>
      <c r="B221" t="inlineStr">
        <is>
          <t>서울시 광진구 구의동 246-1</t>
        </is>
      </c>
      <c r="C221" t="inlineStr">
        <is>
          <t>21.12.17.</t>
        </is>
      </c>
      <c r="D221" t="inlineStr">
        <is>
          <t>전세</t>
        </is>
      </c>
      <c r="E221" t="inlineStr">
        <is>
          <t>2억 6,000</t>
        </is>
      </c>
      <c r="F221" t="inlineStr">
        <is>
          <t>25/17m², 5/9층, 서향</t>
        </is>
      </c>
      <c r="G221" t="inlineStr">
        <is>
          <t>영신공인중개사사무소</t>
        </is>
      </c>
      <c r="H221">
        <f>HYPERLINK("https://new.land.naver.com/rooms?ms=37.5434469,127.0924734,15&amp;a=APT:OPST:ABYG:OBYG:GM:OR:VL:DDDGG:JWJT:SGJT:HOJT&amp;e=RETAIL&amp;aa=SMALLSPCRENT&amp;articleNo=2133596821", "서울시 광진구 구의동 246-1")</f>
        <v/>
      </c>
    </row>
    <row r="222">
      <c r="A222" s="1" t="n">
        <v>0</v>
      </c>
      <c r="B222" t="inlineStr">
        <is>
          <t>서울시 광진구 구의동 55-10</t>
        </is>
      </c>
      <c r="C222" t="inlineStr">
        <is>
          <t>21.12.22.</t>
        </is>
      </c>
      <c r="D222" t="inlineStr">
        <is>
          <t>전세</t>
        </is>
      </c>
      <c r="E222" t="inlineStr">
        <is>
          <t>8,000</t>
        </is>
      </c>
      <c r="F222" t="inlineStr">
        <is>
          <t>23/23m², 2/4층, 남동향</t>
        </is>
      </c>
      <c r="G222" t="inlineStr">
        <is>
          <t>주영공인중개사사무소</t>
        </is>
      </c>
      <c r="H222">
        <f>HYPERLINK("https://new.land.naver.com/rooms?ms=37.5434469,127.0924734,15&amp;a=APT:OPST:ABYG:OBYG:GM:OR:VL:DDDGG:JWJT:SGJT:HOJT&amp;e=RETAIL&amp;aa=SMALLSPCRENT&amp;articleNo=2134112632", "서울시 광진구 구의동 55-10")</f>
        <v/>
      </c>
    </row>
    <row r="223">
      <c r="A223" s="1" t="n">
        <v>0</v>
      </c>
      <c r="B223" t="inlineStr">
        <is>
          <t>서울시 광진구 구의동 229-43</t>
        </is>
      </c>
      <c r="C223" t="inlineStr">
        <is>
          <t>21.12.17.</t>
        </is>
      </c>
      <c r="D223" t="inlineStr">
        <is>
          <t>전세</t>
        </is>
      </c>
      <c r="E223" t="inlineStr">
        <is>
          <t>4억 5,000</t>
        </is>
      </c>
      <c r="F223" t="inlineStr">
        <is>
          <t>35/28m², 6/9층, 남서향</t>
        </is>
      </c>
      <c r="G223" t="inlineStr">
        <is>
          <t>한방공인중개사사무소</t>
        </is>
      </c>
      <c r="H223">
        <f>HYPERLINK("https://new.land.naver.com/rooms?ms=37.5434469,127.0924734,15&amp;a=APT:OPST:ABYG:OBYG:GM:OR:VL:DDDGG:JWJT:SGJT:HOJT&amp;e=RETAIL&amp;aa=SMALLSPCRENT&amp;articleNo=2133615457", "서울시 광진구 구의동 229-43")</f>
        <v/>
      </c>
    </row>
    <row r="224">
      <c r="A224" s="1" t="n">
        <v>0</v>
      </c>
      <c r="B224" t="inlineStr">
        <is>
          <t>서울시 광진구 구의동 29-20</t>
        </is>
      </c>
      <c r="C224" t="inlineStr">
        <is>
          <t>21.12.17.</t>
        </is>
      </c>
      <c r="D224" t="inlineStr">
        <is>
          <t>전세</t>
        </is>
      </c>
      <c r="E224" t="inlineStr">
        <is>
          <t>2억 5,000</t>
        </is>
      </c>
      <c r="F224" t="inlineStr">
        <is>
          <t>29/29m², 중/5층, 남동향</t>
        </is>
      </c>
      <c r="G224" t="inlineStr">
        <is>
          <t>한국공인중개사사무소</t>
        </is>
      </c>
      <c r="H224">
        <f>HYPERLINK("https://new.land.naver.com/rooms?ms=37.5434469,127.0924734,15&amp;a=APT:OPST:ABYG:OBYG:GM:OR:VL:DDDGG:JWJT:SGJT:HOJT&amp;e=RETAIL&amp;aa=SMALLSPCRENT&amp;articleNo=2133578025", "서울시 광진구 구의동 29-20")</f>
        <v/>
      </c>
    </row>
    <row r="225">
      <c r="A225" s="1" t="n">
        <v>0</v>
      </c>
      <c r="B225" t="inlineStr">
        <is>
          <t>즉시 입주 가능한 공간 넓은 오피스텔입니다.</t>
        </is>
      </c>
      <c r="C225" t="inlineStr">
        <is>
          <t>21.12.17.</t>
        </is>
      </c>
      <c r="D225" t="inlineStr">
        <is>
          <t>월세</t>
        </is>
      </c>
      <c r="E225" t="inlineStr">
        <is>
          <t>1,000/70</t>
        </is>
      </c>
      <c r="F225" t="inlineStr">
        <is>
          <t>51A/33m², 중/10층, 북향</t>
        </is>
      </c>
      <c r="G225" t="inlineStr">
        <is>
          <t>SK공인중개사사무소</t>
        </is>
      </c>
      <c r="H225">
        <f>HYPERLINK("https://new.land.naver.com/rooms?ms=37.5434469,127.0924734,15&amp;a=APT:OPST:ABYG:OBYG:GM:OR:VL:DDDGG:JWJT:SGJT:HOJT&amp;e=RETAIL&amp;aa=SMALLSPCRENT&amp;articleNo=2133650160", "즉시 입주 가능한 공간 넓은 오피스텔입니다.")</f>
        <v/>
      </c>
    </row>
    <row r="226">
      <c r="A226" s="1" t="n">
        <v>0</v>
      </c>
      <c r="B226" t="inlineStr">
        <is>
          <t>서울시 광진구 구의동 241-2</t>
        </is>
      </c>
      <c r="C226" t="inlineStr">
        <is>
          <t>21.12.15.</t>
        </is>
      </c>
      <c r="D226" t="inlineStr">
        <is>
          <t>월세</t>
        </is>
      </c>
      <c r="E226" t="inlineStr">
        <is>
          <t>1,000/60</t>
        </is>
      </c>
      <c r="F226" t="inlineStr">
        <is>
          <t>34/30m², 4/4층, 동향</t>
        </is>
      </c>
      <c r="G226" t="inlineStr">
        <is>
          <t>금수공인중개사사무소</t>
        </is>
      </c>
      <c r="H226">
        <f>HYPERLINK("https://new.land.naver.com/rooms?ms=37.5434469,127.0924734,15&amp;a=APT:OPST:ABYG:OBYG:GM:OR:VL:DDDGG:JWJT:SGJT:HOJT&amp;e=RETAIL&amp;aa=SMALLSPCRENT&amp;articleNo=2133414221", "서울시 광진구 구의동 241-2")</f>
        <v/>
      </c>
    </row>
    <row r="227">
      <c r="A227" s="1" t="n">
        <v>0</v>
      </c>
      <c r="B227" t="inlineStr">
        <is>
          <t>서울시 광진구 구의동 637-5</t>
        </is>
      </c>
      <c r="C227" t="inlineStr">
        <is>
          <t>21.12.16.</t>
        </is>
      </c>
      <c r="D227" t="inlineStr">
        <is>
          <t>전세</t>
        </is>
      </c>
      <c r="E227" t="inlineStr">
        <is>
          <t>2억</t>
        </is>
      </c>
      <c r="F227" t="inlineStr">
        <is>
          <t>46/46m², 1/3층, 남향</t>
        </is>
      </c>
      <c r="G227" t="inlineStr">
        <is>
          <t>삼성공인중개사사무소</t>
        </is>
      </c>
      <c r="H227">
        <f>HYPERLINK("https://new.land.naver.com/rooms?ms=37.5434469,127.0924734,15&amp;a=APT:OPST:ABYG:OBYG:GM:OR:VL:DDDGG:JWJT:SGJT:HOJT&amp;e=RETAIL&amp;aa=SMALLSPCRENT&amp;articleNo=2133399078", "서울시 광진구 구의동 637-5")</f>
        <v/>
      </c>
    </row>
    <row r="228">
      <c r="A228" s="1" t="n">
        <v>0</v>
      </c>
      <c r="B228" t="inlineStr">
        <is>
          <t>서울시 광진구 구의동 246-5</t>
        </is>
      </c>
      <c r="C228" t="inlineStr">
        <is>
          <t>21.12.16.</t>
        </is>
      </c>
      <c r="D228" t="inlineStr">
        <is>
          <t>월세</t>
        </is>
      </c>
      <c r="E228" t="inlineStr">
        <is>
          <t>500/40</t>
        </is>
      </c>
      <c r="F228" t="inlineStr">
        <is>
          <t>21/19m², 1/2층, 서향</t>
        </is>
      </c>
      <c r="G228" t="inlineStr">
        <is>
          <t>친구공인중개사사무소</t>
        </is>
      </c>
      <c r="H228">
        <f>HYPERLINK("https://new.land.naver.com/rooms?ms=37.5434469,127.0924734,15&amp;a=APT:OPST:ABYG:OBYG:GM:OR:VL:DDDGG:JWJT:SGJT:HOJT&amp;e=RETAIL&amp;aa=SMALLSPCRENT&amp;articleNo=2133562522", "서울시 광진구 구의동 246-5")</f>
        <v/>
      </c>
    </row>
    <row r="229">
      <c r="A229" s="1" t="n">
        <v>0</v>
      </c>
      <c r="B229" t="inlineStr">
        <is>
          <t>전세대출 가능 빠른입주가능</t>
        </is>
      </c>
      <c r="C229" t="inlineStr">
        <is>
          <t>21.12.16.</t>
        </is>
      </c>
      <c r="D229" t="inlineStr">
        <is>
          <t>전세</t>
        </is>
      </c>
      <c r="E229" t="inlineStr">
        <is>
          <t>2억 6,000</t>
        </is>
      </c>
      <c r="F229" t="inlineStr">
        <is>
          <t>25B/17m², 5/9층, 동향</t>
        </is>
      </c>
      <c r="G229" t="inlineStr">
        <is>
          <t>더채움공인중개사사무소</t>
        </is>
      </c>
      <c r="H229">
        <f>HYPERLINK("https://new.land.naver.com/rooms?ms=37.5434469,127.0924734,15&amp;a=APT:OPST:ABYG:OBYG:GM:OR:VL:DDDGG:JWJT:SGJT:HOJT&amp;e=RETAIL&amp;aa=SMALLSPCRENT&amp;articleNo=2133528263", "전세대출 가능 빠른입주가능")</f>
        <v/>
      </c>
    </row>
    <row r="230">
      <c r="A230" s="1" t="n">
        <v>0</v>
      </c>
      <c r="B230" t="inlineStr">
        <is>
          <t>서울시 광진구 구의동 210-22</t>
        </is>
      </c>
      <c r="C230" t="inlineStr">
        <is>
          <t>21.12.16.</t>
        </is>
      </c>
      <c r="D230" t="inlineStr">
        <is>
          <t>월세</t>
        </is>
      </c>
      <c r="E230" t="inlineStr">
        <is>
          <t>3,000/42억 3,000</t>
        </is>
      </c>
      <c r="F230" t="inlineStr">
        <is>
          <t>35/29m², 3/5층, 남향</t>
        </is>
      </c>
      <c r="G230" t="inlineStr">
        <is>
          <t>더조은공인중개사사무소</t>
        </is>
      </c>
      <c r="H230">
        <f>HYPERLINK("https://new.land.naver.com/rooms?ms=37.5434469,127.0924734,15&amp;a=APT:OPST:ABYG:OBYG:GM:OR:VL:DDDGG:JWJT:SGJT:HOJT&amp;e=RETAIL&amp;aa=SMALLSPCRENT&amp;articleNo=2133499418", "서울시 광진구 구의동 210-22")</f>
        <v/>
      </c>
    </row>
    <row r="231">
      <c r="A231" s="1" t="n">
        <v>0</v>
      </c>
      <c r="B231" t="inlineStr">
        <is>
          <t>서울시 광진구 구의동 248-8</t>
        </is>
      </c>
      <c r="C231" t="inlineStr">
        <is>
          <t>21.12.16.</t>
        </is>
      </c>
      <c r="D231" t="inlineStr">
        <is>
          <t>월세</t>
        </is>
      </c>
      <c r="E231" t="inlineStr">
        <is>
          <t>5,000/68</t>
        </is>
      </c>
      <c r="F231" t="inlineStr">
        <is>
          <t>38/29m², 4/5층, 동향</t>
        </is>
      </c>
      <c r="G231" t="inlineStr">
        <is>
          <t>e-편한세상공인중개사사무소</t>
        </is>
      </c>
      <c r="H231">
        <f>HYPERLINK("https://new.land.naver.com/rooms?ms=37.5434469,127.0924734,15&amp;a=APT:OPST:ABYG:OBYG:GM:OR:VL:DDDGG:JWJT:SGJT:HOJT&amp;e=RETAIL&amp;aa=SMALLSPCRENT&amp;articleNo=2133446283", "서울시 광진구 구의동 248-8")</f>
        <v/>
      </c>
    </row>
    <row r="232">
      <c r="A232" s="1" t="n">
        <v>0</v>
      </c>
      <c r="B232" t="inlineStr">
        <is>
          <t>서울시 광진구 구의동 645-4</t>
        </is>
      </c>
      <c r="C232" t="inlineStr">
        <is>
          <t>21.12.16.</t>
        </is>
      </c>
      <c r="D232" t="inlineStr">
        <is>
          <t>월세</t>
        </is>
      </c>
      <c r="E232" t="inlineStr">
        <is>
          <t>4,000/60</t>
        </is>
      </c>
      <c r="F232" t="inlineStr">
        <is>
          <t>52/49m², 중/3층, 남향</t>
        </is>
      </c>
      <c r="G232" t="inlineStr">
        <is>
          <t>재테크공인중개사 사무소</t>
        </is>
      </c>
      <c r="H232">
        <f>HYPERLINK("https://new.land.naver.com/rooms?ms=37.5434469,127.0924734,15&amp;a=APT:OPST:ABYG:OBYG:GM:OR:VL:DDDGG:JWJT:SGJT:HOJT&amp;e=RETAIL&amp;aa=SMALLSPCRENT&amp;articleNo=2133567713", "서울시 광진구 구의동 645-4")</f>
        <v/>
      </c>
    </row>
    <row r="233">
      <c r="A233" s="1" t="n">
        <v>0</v>
      </c>
      <c r="B233" t="inlineStr">
        <is>
          <t>서울시 광진구 구의동 65-46</t>
        </is>
      </c>
      <c r="C233" t="inlineStr">
        <is>
          <t>21.12.16.</t>
        </is>
      </c>
      <c r="D233" t="inlineStr">
        <is>
          <t>월세</t>
        </is>
      </c>
      <c r="E233" t="inlineStr">
        <is>
          <t>1,000/50</t>
        </is>
      </c>
      <c r="F233" t="inlineStr">
        <is>
          <t>40/38m², 3/4층, 남동향</t>
        </is>
      </c>
      <c r="G233" t="inlineStr">
        <is>
          <t>부동산중개법인토지사랑</t>
        </is>
      </c>
      <c r="H233">
        <f>HYPERLINK("https://new.land.naver.com/rooms?ms=37.5434469,127.0924734,15&amp;a=APT:OPST:ABYG:OBYG:GM:OR:VL:DDDGG:JWJT:SGJT:HOJT&amp;e=RETAIL&amp;aa=SMALLSPCRENT&amp;articleNo=2133555876", "서울시 광진구 구의동 65-46")</f>
        <v/>
      </c>
    </row>
    <row r="234">
      <c r="A234" s="1" t="n">
        <v>0</v>
      </c>
      <c r="B234" t="inlineStr">
        <is>
          <t>서울시 광진구 구의동 231-66</t>
        </is>
      </c>
      <c r="C234" t="inlineStr">
        <is>
          <t>21.12.16.</t>
        </is>
      </c>
      <c r="D234" t="inlineStr">
        <is>
          <t>월세</t>
        </is>
      </c>
      <c r="E234" t="inlineStr">
        <is>
          <t>1,000/40</t>
        </is>
      </c>
      <c r="F234" t="inlineStr">
        <is>
          <t>50/49m², B1/3층, 남향</t>
        </is>
      </c>
      <c r="G234" t="inlineStr">
        <is>
          <t>대신공인중개사사무소</t>
        </is>
      </c>
      <c r="H234">
        <f>HYPERLINK("https://new.land.naver.com/rooms?ms=37.5434469,127.0924734,15&amp;a=APT:OPST:ABYG:OBYG:GM:OR:VL:DDDGG:JWJT:SGJT:HOJT&amp;e=RETAIL&amp;aa=SMALLSPCRENT&amp;articleNo=2133522275", "서울시 광진구 구의동 231-66")</f>
        <v/>
      </c>
    </row>
    <row r="235">
      <c r="A235" s="1" t="n">
        <v>0</v>
      </c>
      <c r="B235" t="inlineStr">
        <is>
          <t>서울시 광진구 구의동 591-16</t>
        </is>
      </c>
      <c r="C235" t="inlineStr">
        <is>
          <t>21.12.16.</t>
        </is>
      </c>
      <c r="D235" t="inlineStr">
        <is>
          <t>월세</t>
        </is>
      </c>
      <c r="E235" t="inlineStr">
        <is>
          <t>1,000/43</t>
        </is>
      </c>
      <c r="F235" t="inlineStr">
        <is>
          <t>33/26m², B1/3층, 북향</t>
        </is>
      </c>
      <c r="G235" t="inlineStr">
        <is>
          <t>월드부동산공인중개사사무소</t>
        </is>
      </c>
      <c r="H235">
        <f>HYPERLINK("https://new.land.naver.com/rooms?ms=37.5434469,127.0924734,15&amp;a=APT:OPST:ABYG:OBYG:GM:OR:VL:DDDGG:JWJT:SGJT:HOJT&amp;e=RETAIL&amp;aa=SMALLSPCRENT&amp;articleNo=2133485600", "서울시 광진구 구의동 591-16")</f>
        <v/>
      </c>
    </row>
    <row r="236">
      <c r="A236" s="1" t="n">
        <v>0</v>
      </c>
      <c r="B236" t="inlineStr">
        <is>
          <t>5호선 아차산역 도보1분 주차완비 어린이대공원 도보2분 선화예고 2분</t>
        </is>
      </c>
      <c r="C236" t="inlineStr">
        <is>
          <t>21.12.16.</t>
        </is>
      </c>
      <c r="D236" t="inlineStr">
        <is>
          <t>월세</t>
        </is>
      </c>
      <c r="E236" t="inlineStr">
        <is>
          <t>5,000/45</t>
        </is>
      </c>
      <c r="F236" t="inlineStr">
        <is>
          <t>49B/21m², 고/8층, 남동향</t>
        </is>
      </c>
      <c r="G236" t="inlineStr">
        <is>
          <t>그랜드파크공인중개사사무소</t>
        </is>
      </c>
      <c r="H236">
        <f>HYPERLINK("https://new.land.naver.com/rooms?ms=37.5434469,127.0924734,15&amp;a=APT:OPST:ABYG:OBYG:GM:OR:VL:DDDGG:JWJT:SGJT:HOJT&amp;e=RETAIL&amp;aa=SMALLSPCRENT&amp;articleNo=2133496921", "5호선 아차산역 도보1분 주차완비 어린이대공원 도보2분 선화예고 2분")</f>
        <v/>
      </c>
    </row>
    <row r="237">
      <c r="A237" s="1" t="n">
        <v>0</v>
      </c>
      <c r="B237" t="inlineStr">
        <is>
          <t>서울시 광진구 구의동 210-21</t>
        </is>
      </c>
      <c r="C237" t="inlineStr">
        <is>
          <t>21.12.14.</t>
        </is>
      </c>
      <c r="D237" t="inlineStr">
        <is>
          <t>월세</t>
        </is>
      </c>
      <c r="E237" t="inlineStr">
        <is>
          <t>2억 6,500/8억 5,000</t>
        </is>
      </c>
      <c r="F237" t="inlineStr">
        <is>
          <t>43/31m², 2/4층, 남동향</t>
        </is>
      </c>
      <c r="G237" t="inlineStr">
        <is>
          <t>서울공인중개사사무소</t>
        </is>
      </c>
      <c r="H237">
        <f>HYPERLINK("https://new.land.naver.com/rooms?ms=37.5434469,127.0924734,15&amp;a=APT:OPST:ABYG:OBYG:GM:OR:VL:DDDGG:JWJT:SGJT:HOJT&amp;e=RETAIL&amp;aa=SMALLSPCRENT&amp;articleNo=2133301877", "서울시 광진구 구의동 210-21")</f>
        <v/>
      </c>
    </row>
    <row r="238">
      <c r="A238" s="1" t="n">
        <v>0</v>
      </c>
      <c r="B238" t="inlineStr">
        <is>
          <t>2호선 구의역 도보30초 주거및업무 겸용 넓은 평수</t>
        </is>
      </c>
      <c r="C238" t="inlineStr">
        <is>
          <t>21.12.15.</t>
        </is>
      </c>
      <c r="D238" t="inlineStr">
        <is>
          <t>월세</t>
        </is>
      </c>
      <c r="E238" t="inlineStr">
        <is>
          <t>1,000/90</t>
        </is>
      </c>
      <c r="F238" t="inlineStr">
        <is>
          <t>75/40m², 11/15층, 북향</t>
        </is>
      </c>
      <c r="G238" t="inlineStr">
        <is>
          <t>크레신공인중개사</t>
        </is>
      </c>
      <c r="H238">
        <f>HYPERLINK("https://new.land.naver.com/rooms?ms=37.5434469,127.0924734,15&amp;a=APT:OPST:ABYG:OBYG:GM:OR:VL:DDDGG:JWJT:SGJT:HOJT&amp;e=RETAIL&amp;aa=SMALLSPCRENT&amp;articleNo=2133409632", "2호선 구의역 도보30초 주거및업무 겸용 넓은 평수")</f>
        <v/>
      </c>
    </row>
    <row r="239">
      <c r="A239" s="1" t="n">
        <v>0</v>
      </c>
      <c r="B239" t="inlineStr">
        <is>
          <t>사업자환영 복층 탁트인한강조망 밝고깨끗 주차편리</t>
        </is>
      </c>
      <c r="C239" t="inlineStr">
        <is>
          <t>21.12.15.</t>
        </is>
      </c>
      <c r="D239" t="inlineStr">
        <is>
          <t>월세</t>
        </is>
      </c>
      <c r="E239" t="inlineStr">
        <is>
          <t>1,000/75</t>
        </is>
      </c>
      <c r="F239" t="inlineStr">
        <is>
          <t>51A/33m², 고/10층, 남동향</t>
        </is>
      </c>
      <c r="G239" t="inlineStr">
        <is>
          <t>서울공인중개사사무소</t>
        </is>
      </c>
      <c r="H239">
        <f>HYPERLINK("https://new.land.naver.com/rooms?ms=37.5434469,127.0924734,15&amp;a=APT:OPST:ABYG:OBYG:GM:OR:VL:DDDGG:JWJT:SGJT:HOJT&amp;e=RETAIL&amp;aa=SMALLSPCRENT&amp;articleNo=2133324733", "사업자환영 복층 탁트인한강조망 밝고깨끗 주차편리")</f>
        <v/>
      </c>
    </row>
    <row r="240">
      <c r="A240" s="1" t="n">
        <v>0</v>
      </c>
      <c r="B240" t="inlineStr">
        <is>
          <t>서울시 광진구 구의동 252-106</t>
        </is>
      </c>
      <c r="C240" t="inlineStr">
        <is>
          <t>21.12.07.</t>
        </is>
      </c>
      <c r="D240" t="inlineStr">
        <is>
          <t>전세</t>
        </is>
      </c>
      <c r="E240" t="inlineStr">
        <is>
          <t>8,500</t>
        </is>
      </c>
      <c r="F240" t="inlineStr">
        <is>
          <t>25/17m², 3/5층, 서향</t>
        </is>
      </c>
      <c r="G240" t="inlineStr">
        <is>
          <t>하림공인중개사사무소</t>
        </is>
      </c>
      <c r="H240">
        <f>HYPERLINK("https://new.land.naver.com/rooms?ms=37.5434469,127.0924734,15&amp;a=APT:OPST:ABYG:OBYG:GM:OR:VL:DDDGG:JWJT:SGJT:HOJT&amp;e=RETAIL&amp;aa=SMALLSPCRENT&amp;articleNo=2132438098", "서울시 광진구 구의동 252-106")</f>
        <v/>
      </c>
    </row>
    <row r="241">
      <c r="A241" s="1" t="n">
        <v>0</v>
      </c>
      <c r="B241" t="inlineStr">
        <is>
          <t>서울시 광진구 구의동 241-63</t>
        </is>
      </c>
      <c r="C241" t="inlineStr">
        <is>
          <t>21.12.14.</t>
        </is>
      </c>
      <c r="D241" t="inlineStr">
        <is>
          <t>월세</t>
        </is>
      </c>
      <c r="E241" t="inlineStr">
        <is>
          <t>1,000/55</t>
        </is>
      </c>
      <c r="F241" t="inlineStr">
        <is>
          <t>24/21m², 2/3층, 동향</t>
        </is>
      </c>
      <c r="G241" t="inlineStr">
        <is>
          <t>골드부동산공인중개사사무소</t>
        </is>
      </c>
      <c r="H241">
        <f>HYPERLINK("https://new.land.naver.com/rooms?ms=37.5434469,127.0924734,15&amp;a=APT:OPST:ABYG:OBYG:GM:OR:VL:DDDGG:JWJT:SGJT:HOJT&amp;e=RETAIL&amp;aa=SMALLSPCRENT&amp;articleNo=2133148635", "서울시 광진구 구의동 241-63")</f>
        <v/>
      </c>
    </row>
    <row r="242">
      <c r="A242" s="1" t="n">
        <v>0</v>
      </c>
      <c r="B242" t="inlineStr">
        <is>
          <t>서울시 광진구 구의동 240-29</t>
        </is>
      </c>
      <c r="C242" t="inlineStr">
        <is>
          <t>21.12.14.</t>
        </is>
      </c>
      <c r="D242" t="inlineStr">
        <is>
          <t>전세</t>
        </is>
      </c>
      <c r="E242" t="inlineStr">
        <is>
          <t>3억 1,000</t>
        </is>
      </c>
      <c r="F242" t="inlineStr">
        <is>
          <t>36/27m², 3/5층, 남향</t>
        </is>
      </c>
      <c r="G242" t="inlineStr">
        <is>
          <t>영신공인중개사사무소</t>
        </is>
      </c>
      <c r="H242">
        <f>HYPERLINK("https://new.land.naver.com/rooms?ms=37.5434469,127.0924734,15&amp;a=APT:OPST:ABYG:OBYG:GM:OR:VL:DDDGG:JWJT:SGJT:HOJT&amp;e=RETAIL&amp;aa=SMALLSPCRENT&amp;articleNo=2133201203", "서울시 광진구 구의동 240-29")</f>
        <v/>
      </c>
    </row>
    <row r="243">
      <c r="A243" s="1" t="n">
        <v>0</v>
      </c>
      <c r="B243" t="inlineStr">
        <is>
          <t>서울시 광진구 구의동 236-48</t>
        </is>
      </c>
      <c r="C243" t="inlineStr">
        <is>
          <t>21.12.14.</t>
        </is>
      </c>
      <c r="D243" t="inlineStr">
        <is>
          <t>월세</t>
        </is>
      </c>
      <c r="E243" t="inlineStr">
        <is>
          <t>5,000/32</t>
        </is>
      </c>
      <c r="F243" t="inlineStr">
        <is>
          <t>21/20m², 2/8층, 서향</t>
        </is>
      </c>
      <c r="G243" t="inlineStr">
        <is>
          <t>e-편한세상공인중개사사무소</t>
        </is>
      </c>
      <c r="H243">
        <f>HYPERLINK("https://new.land.naver.com/rooms?ms=37.5434469,127.0924734,15&amp;a=APT:OPST:ABYG:OBYG:GM:OR:VL:DDDGG:JWJT:SGJT:HOJT&amp;e=RETAIL&amp;aa=SMALLSPCRENT&amp;articleNo=2133200327", "서울시 광진구 구의동 236-48")</f>
        <v/>
      </c>
    </row>
    <row r="244">
      <c r="A244" s="1" t="n">
        <v>0</v>
      </c>
      <c r="B244" t="inlineStr">
        <is>
          <t>서울시 광진구 구의동 237-26</t>
        </is>
      </c>
      <c r="C244" t="inlineStr">
        <is>
          <t>21.12.14.</t>
        </is>
      </c>
      <c r="D244" t="inlineStr">
        <is>
          <t>월세</t>
        </is>
      </c>
      <c r="E244" t="inlineStr">
        <is>
          <t>5,000/84</t>
        </is>
      </c>
      <c r="F244" t="inlineStr">
        <is>
          <t>40/40m², 3/5층, 동향</t>
        </is>
      </c>
      <c r="G244" t="inlineStr">
        <is>
          <t>황금부동산공인중개사사무소</t>
        </is>
      </c>
      <c r="H244">
        <f>HYPERLINK("https://new.land.naver.com/rooms?ms=37.5434469,127.0924734,15&amp;a=APT:OPST:ABYG:OBYG:GM:OR:VL:DDDGG:JWJT:SGJT:HOJT&amp;e=RETAIL&amp;aa=SMALLSPCRENT&amp;articleNo=2133320137", "서울시 광진구 구의동 237-26")</f>
        <v/>
      </c>
    </row>
    <row r="245">
      <c r="A245" s="1" t="n">
        <v>0</v>
      </c>
      <c r="B245" t="inlineStr">
        <is>
          <t>서울시 광진구 구의동 211-6</t>
        </is>
      </c>
      <c r="C245" t="inlineStr">
        <is>
          <t>21.12.14.</t>
        </is>
      </c>
      <c r="D245" t="inlineStr">
        <is>
          <t>전세</t>
        </is>
      </c>
      <c r="E245" t="inlineStr">
        <is>
          <t>2억</t>
        </is>
      </c>
      <c r="F245" t="inlineStr">
        <is>
          <t>42/40m², 1/2층, 남동향</t>
        </is>
      </c>
      <c r="G245" t="inlineStr">
        <is>
          <t>트라이(TRY) 공인중개사사무소</t>
        </is>
      </c>
      <c r="H245">
        <f>HYPERLINK("https://new.land.naver.com/rooms?ms=37.5434469,127.0924734,15&amp;a=APT:OPST:ABYG:OBYG:GM:OR:VL:DDDGG:JWJT:SGJT:HOJT&amp;e=RETAIL&amp;aa=SMALLSPCRENT&amp;articleNo=2133319145", "서울시 광진구 구의동 211-6")</f>
        <v/>
      </c>
    </row>
    <row r="246">
      <c r="A246" s="1" t="n">
        <v>0</v>
      </c>
      <c r="B246" t="inlineStr">
        <is>
          <t>서울시 광진구 구의동 59-20</t>
        </is>
      </c>
      <c r="C246" t="inlineStr">
        <is>
          <t>21.12.13.</t>
        </is>
      </c>
      <c r="D246" t="inlineStr">
        <is>
          <t>전세</t>
        </is>
      </c>
      <c r="E246" t="inlineStr">
        <is>
          <t>2억 6,000</t>
        </is>
      </c>
      <c r="F246" t="inlineStr">
        <is>
          <t>49/31m², 고/6층, 서향</t>
        </is>
      </c>
      <c r="G246" t="inlineStr">
        <is>
          <t>명공인중개사사무소</t>
        </is>
      </c>
      <c r="H246">
        <f>HYPERLINK("https://new.land.naver.com/rooms?ms=37.5434469,127.0924734,15&amp;a=APT:OPST:ABYG:OBYG:GM:OR:VL:DDDGG:JWJT:SGJT:HOJT&amp;e=RETAIL&amp;aa=SMALLSPCRENT&amp;articleNo=2133168871", "서울시 광진구 구의동 59-20")</f>
        <v/>
      </c>
    </row>
    <row r="247">
      <c r="A247" s="1" t="n">
        <v>0</v>
      </c>
      <c r="B247" t="inlineStr">
        <is>
          <t>서울시 광진구 구의동 206-3</t>
        </is>
      </c>
      <c r="C247" t="inlineStr">
        <is>
          <t>21.12.07.</t>
        </is>
      </c>
      <c r="D247" t="inlineStr">
        <is>
          <t>월세</t>
        </is>
      </c>
      <c r="E247" t="inlineStr">
        <is>
          <t>1,000/50</t>
        </is>
      </c>
      <c r="F247" t="inlineStr">
        <is>
          <t>20/17m², 고/5층, 남향</t>
        </is>
      </c>
      <c r="G247" t="inlineStr">
        <is>
          <t>서울공인중개사사무소</t>
        </is>
      </c>
      <c r="H247">
        <f>HYPERLINK("https://new.land.naver.com/rooms?ms=37.5434469,127.0924734,15&amp;a=APT:OPST:ABYG:OBYG:GM:OR:VL:DDDGG:JWJT:SGJT:HOJT&amp;e=RETAIL&amp;aa=SMALLSPCRENT&amp;articleNo=2132426730", "서울시 광진구 구의동 206-3")</f>
        <v/>
      </c>
    </row>
    <row r="248">
      <c r="A248" s="1" t="n">
        <v>0</v>
      </c>
      <c r="B248" t="inlineStr">
        <is>
          <t>서울시 광진구 구의동 225-8</t>
        </is>
      </c>
      <c r="C248" t="inlineStr">
        <is>
          <t>21.12.08.</t>
        </is>
      </c>
      <c r="D248" t="inlineStr">
        <is>
          <t>월세</t>
        </is>
      </c>
      <c r="E248" t="inlineStr">
        <is>
          <t>3,000/52</t>
        </is>
      </c>
      <c r="F248" t="inlineStr">
        <is>
          <t>30/25m², 3/5층, 남향</t>
        </is>
      </c>
      <c r="G248" t="inlineStr">
        <is>
          <t>골드부동산공인중개사사무소</t>
        </is>
      </c>
      <c r="H248">
        <f>HYPERLINK("https://new.land.naver.com/rooms?ms=37.5434469,127.0924734,15&amp;a=APT:OPST:ABYG:OBYG:GM:OR:VL:DDDGG:JWJT:SGJT:HOJT&amp;e=RETAIL&amp;aa=SMALLSPCRENT&amp;articleNo=2132563200", "서울시 광진구 구의동 225-8")</f>
        <v/>
      </c>
    </row>
    <row r="249">
      <c r="A249" s="1" t="n">
        <v>0</v>
      </c>
      <c r="B249" t="inlineStr">
        <is>
          <t>서울시 광진구 구의동 254-13</t>
        </is>
      </c>
      <c r="C249" t="inlineStr">
        <is>
          <t>21.12.09.</t>
        </is>
      </c>
      <c r="D249" t="inlineStr">
        <is>
          <t>월세</t>
        </is>
      </c>
      <c r="E249" t="inlineStr">
        <is>
          <t>400/30</t>
        </is>
      </c>
      <c r="F249" t="inlineStr">
        <is>
          <t>21/21m², 3/3층, 동향</t>
        </is>
      </c>
      <c r="G249" t="inlineStr">
        <is>
          <t>e-편한세상공인중개사사무소</t>
        </is>
      </c>
      <c r="H249">
        <f>HYPERLINK("https://new.land.naver.com/rooms?ms=37.5434469,127.0924734,15&amp;a=APT:OPST:ABYG:OBYG:GM:OR:VL:DDDGG:JWJT:SGJT:HOJT&amp;e=RETAIL&amp;aa=SMALLSPCRENT&amp;articleNo=2132680242", "서울시 광진구 구의동 254-13")</f>
        <v/>
      </c>
    </row>
    <row r="250">
      <c r="A250" s="1" t="n">
        <v>0</v>
      </c>
      <c r="B250" t="inlineStr">
        <is>
          <t>서울시 광진구 구의동 239-68</t>
        </is>
      </c>
      <c r="C250" t="inlineStr">
        <is>
          <t>21.12.13.</t>
        </is>
      </c>
      <c r="D250" t="inlineStr">
        <is>
          <t>전세</t>
        </is>
      </c>
      <c r="E250" t="inlineStr">
        <is>
          <t>7,000</t>
        </is>
      </c>
      <c r="F250" t="inlineStr">
        <is>
          <t>14/14m², B1/2층, 남향</t>
        </is>
      </c>
      <c r="G250" t="inlineStr">
        <is>
          <t>제일공인중개사사무소</t>
        </is>
      </c>
      <c r="H250">
        <f>HYPERLINK("https://new.land.naver.com/rooms?ms=37.5434469,127.0924734,15&amp;a=APT:OPST:ABYG:OBYG:GM:OR:VL:DDDGG:JWJT:SGJT:HOJT&amp;e=RETAIL&amp;aa=SMALLSPCRENT&amp;articleNo=2133070081", "서울시 광진구 구의동 239-68")</f>
        <v/>
      </c>
    </row>
    <row r="251">
      <c r="A251" s="1" t="n">
        <v>0</v>
      </c>
      <c r="B251" t="inlineStr">
        <is>
          <t>서울시 광진구 구의동 240-19</t>
        </is>
      </c>
      <c r="C251" t="inlineStr">
        <is>
          <t>21.12.13.</t>
        </is>
      </c>
      <c r="D251" t="inlineStr">
        <is>
          <t>전세</t>
        </is>
      </c>
      <c r="E251" t="inlineStr">
        <is>
          <t>2억</t>
        </is>
      </c>
      <c r="F251" t="inlineStr">
        <is>
          <t>42/40m², 3/3층, 서향</t>
        </is>
      </c>
      <c r="G251" t="inlineStr">
        <is>
          <t>제일공인중개사사무소</t>
        </is>
      </c>
      <c r="H251">
        <f>HYPERLINK("https://new.land.naver.com/rooms?ms=37.5434469,127.0924734,15&amp;a=APT:OPST:ABYG:OBYG:GM:OR:VL:DDDGG:JWJT:SGJT:HOJT&amp;e=RETAIL&amp;aa=SMALLSPCRENT&amp;articleNo=2133069393", "서울시 광진구 구의동 240-19")</f>
        <v/>
      </c>
    </row>
    <row r="252">
      <c r="A252" s="1" t="n">
        <v>0</v>
      </c>
      <c r="B252" t="inlineStr">
        <is>
          <t>서울시 광진구 구의동 596</t>
        </is>
      </c>
      <c r="C252" t="inlineStr">
        <is>
          <t>21.12.13.</t>
        </is>
      </c>
      <c r="D252" t="inlineStr">
        <is>
          <t>전세</t>
        </is>
      </c>
      <c r="E252" t="inlineStr">
        <is>
          <t>2억 8,800</t>
        </is>
      </c>
      <c r="F252" t="inlineStr">
        <is>
          <t>35/29m², 중/5층, 남향</t>
        </is>
      </c>
      <c r="G252" t="inlineStr">
        <is>
          <t>국일공인중개사사무소</t>
        </is>
      </c>
      <c r="H252">
        <f>HYPERLINK("https://new.land.naver.com/rooms?ms=37.5434469,127.0924734,15&amp;a=APT:OPST:ABYG:OBYG:GM:OR:VL:DDDGG:JWJT:SGJT:HOJT&amp;e=RETAIL&amp;aa=SMALLSPCRENT&amp;articleNo=2133032698", "서울시 광진구 구의동 596")</f>
        <v/>
      </c>
    </row>
    <row r="253">
      <c r="A253" s="1" t="n">
        <v>0</v>
      </c>
      <c r="B253" t="inlineStr">
        <is>
          <t>서울시 광진구 구의동 246-65</t>
        </is>
      </c>
      <c r="C253" t="inlineStr">
        <is>
          <t>21.12.11.</t>
        </is>
      </c>
      <c r="D253" t="inlineStr">
        <is>
          <t>월세</t>
        </is>
      </c>
      <c r="E253" t="inlineStr">
        <is>
          <t>500/40</t>
        </is>
      </c>
      <c r="F253" t="inlineStr">
        <is>
          <t>20/18m², 1/6층, 서향</t>
        </is>
      </c>
      <c r="G253" t="inlineStr">
        <is>
          <t>금수공인중개사사무소</t>
        </is>
      </c>
      <c r="H253">
        <f>HYPERLINK("https://new.land.naver.com/rooms?ms=37.5434469,127.0924734,15&amp;a=APT:OPST:ABYG:OBYG:GM:OR:VL:DDDGG:JWJT:SGJT:HOJT&amp;e=RETAIL&amp;aa=SMALLSPCRENT&amp;articleNo=2132951105", "서울시 광진구 구의동 246-65")</f>
        <v/>
      </c>
    </row>
    <row r="254">
      <c r="A254" s="1" t="n">
        <v>0</v>
      </c>
      <c r="B254" t="inlineStr">
        <is>
          <t>서울시 광진구 구의동 72-41</t>
        </is>
      </c>
      <c r="C254" t="inlineStr">
        <is>
          <t>21.12.11.</t>
        </is>
      </c>
      <c r="D254" t="inlineStr">
        <is>
          <t>월세</t>
        </is>
      </c>
      <c r="E254" t="inlineStr">
        <is>
          <t>5,000/68</t>
        </is>
      </c>
      <c r="F254" t="inlineStr">
        <is>
          <t>38/29m², 3/5층, 남서향</t>
        </is>
      </c>
      <c r="G254" t="inlineStr">
        <is>
          <t>부동산중개법인토지사랑</t>
        </is>
      </c>
      <c r="H254">
        <f>HYPERLINK("https://new.land.naver.com/rooms?ms=37.5434469,127.0924734,15&amp;a=APT:OPST:ABYG:OBYG:GM:OR:VL:DDDGG:JWJT:SGJT:HOJT&amp;e=RETAIL&amp;aa=SMALLSPCRENT&amp;articleNo=2132989201", "서울시 광진구 구의동 72-41")</f>
        <v/>
      </c>
    </row>
    <row r="255">
      <c r="A255" s="1" t="n">
        <v>0</v>
      </c>
      <c r="B255" t="inlineStr">
        <is>
          <t>서울시 광진구 구의동 239-90</t>
        </is>
      </c>
      <c r="C255" t="inlineStr">
        <is>
          <t>21.12.10.</t>
        </is>
      </c>
      <c r="D255" t="inlineStr">
        <is>
          <t>월세</t>
        </is>
      </c>
      <c r="E255" t="inlineStr">
        <is>
          <t>1,000/45</t>
        </is>
      </c>
      <c r="F255" t="inlineStr">
        <is>
          <t>20/19m², 2/5층, 동향</t>
        </is>
      </c>
      <c r="G255" t="inlineStr">
        <is>
          <t>e-편한세상공인중개사사무소</t>
        </is>
      </c>
      <c r="H255">
        <f>HYPERLINK("https://new.land.naver.com/rooms?ms=37.5434469,127.0924734,15&amp;a=APT:OPST:ABYG:OBYG:GM:OR:VL:DDDGG:JWJT:SGJT:HOJT&amp;e=RETAIL&amp;aa=SMALLSPCRENT&amp;articleNo=2132912366", "서울시 광진구 구의동 239-90")</f>
        <v/>
      </c>
    </row>
    <row r="256">
      <c r="A256" s="1" t="n">
        <v>0</v>
      </c>
      <c r="B256" t="inlineStr">
        <is>
          <t>서울시 광진구 구의동 642-8</t>
        </is>
      </c>
      <c r="C256" t="inlineStr">
        <is>
          <t>21.12.06.</t>
        </is>
      </c>
      <c r="D256" t="inlineStr">
        <is>
          <t>월세</t>
        </is>
      </c>
      <c r="E256" t="inlineStr">
        <is>
          <t>1,000/40</t>
        </is>
      </c>
      <c r="F256" t="inlineStr">
        <is>
          <t>26/26m², 2/2층, 북서향</t>
        </is>
      </c>
      <c r="G256" t="inlineStr">
        <is>
          <t>제일공인중개사사무소</t>
        </is>
      </c>
      <c r="H256">
        <f>HYPERLINK("https://new.land.naver.com/rooms?ms=37.5434469,127.0924734,15&amp;a=APT:OPST:ABYG:OBYG:GM:OR:VL:DDDGG:JWJT:SGJT:HOJT&amp;e=RETAIL&amp;aa=SMALLSPCRENT&amp;articleNo=2132407362", "서울시 광진구 구의동 642-8")</f>
        <v/>
      </c>
    </row>
    <row r="257">
      <c r="A257" s="1" t="n">
        <v>0</v>
      </c>
      <c r="B257" t="inlineStr">
        <is>
          <t>서울시 광진구 구의동 252-125</t>
        </is>
      </c>
      <c r="C257" t="inlineStr">
        <is>
          <t>21.12.10.</t>
        </is>
      </c>
      <c r="D257" t="inlineStr">
        <is>
          <t>월세</t>
        </is>
      </c>
      <c r="E257" t="inlineStr">
        <is>
          <t>2,000/60</t>
        </is>
      </c>
      <c r="F257" t="inlineStr">
        <is>
          <t>26/22m², 3/5층, 동향</t>
        </is>
      </c>
      <c r="G257" t="inlineStr">
        <is>
          <t>친구공인중개사사무소</t>
        </is>
      </c>
      <c r="H257">
        <f>HYPERLINK("https://new.land.naver.com/rooms?ms=37.5434469,127.0924734,15&amp;a=APT:OPST:ABYG:OBYG:GM:OR:VL:DDDGG:JWJT:SGJT:HOJT&amp;e=RETAIL&amp;aa=SMALLSPCRENT&amp;articleNo=2132869135", "서울시 광진구 구의동 252-125")</f>
        <v/>
      </c>
    </row>
    <row r="258">
      <c r="A258" s="1" t="n">
        <v>0</v>
      </c>
      <c r="B258" t="inlineStr">
        <is>
          <t>서울시 광진구 구의동 634-19</t>
        </is>
      </c>
      <c r="C258" t="inlineStr">
        <is>
          <t>21.12.10.</t>
        </is>
      </c>
      <c r="D258" t="inlineStr">
        <is>
          <t>월세</t>
        </is>
      </c>
      <c r="E258" t="inlineStr">
        <is>
          <t>1,000/40</t>
        </is>
      </c>
      <c r="F258" t="inlineStr">
        <is>
          <t>31/21m², 2/5층, 남서향</t>
        </is>
      </c>
      <c r="G258" t="inlineStr">
        <is>
          <t>OK부동산공인중개사무소</t>
        </is>
      </c>
      <c r="H258">
        <f>HYPERLINK("https://new.land.naver.com/rooms?ms=37.5434469,127.0924734,15&amp;a=APT:OPST:ABYG:OBYG:GM:OR:VL:DDDGG:JWJT:SGJT:HOJT&amp;e=RETAIL&amp;aa=SMALLSPCRENT&amp;articleNo=2132831555", "서울시 광진구 구의동 634-19")</f>
        <v/>
      </c>
    </row>
    <row r="259">
      <c r="A259" s="1" t="n">
        <v>0</v>
      </c>
      <c r="B259" t="inlineStr">
        <is>
          <t>서울시 광진구 구의동 60-41</t>
        </is>
      </c>
      <c r="C259" t="inlineStr">
        <is>
          <t>21.12.13.</t>
        </is>
      </c>
      <c r="D259" t="inlineStr">
        <is>
          <t>월세</t>
        </is>
      </c>
      <c r="E259" t="inlineStr">
        <is>
          <t>500/35</t>
        </is>
      </c>
      <c r="F259" t="inlineStr">
        <is>
          <t>20/18m², 4/4층, 남동향</t>
        </is>
      </c>
      <c r="G259" t="inlineStr">
        <is>
          <t>부동산중개법인유한회사토지사랑</t>
        </is>
      </c>
      <c r="H259">
        <f>HYPERLINK("https://new.land.naver.com/rooms?ms=37.5434469,127.0924734,15&amp;a=APT:OPST:ABYG:OBYG:GM:OR:VL:DDDGG:JWJT:SGJT:HOJT&amp;e=RETAIL&amp;aa=SMALLSPCRENT&amp;articleNo=2133166310", "서울시 광진구 구의동 60-41")</f>
        <v/>
      </c>
    </row>
    <row r="260">
      <c r="A260" s="1" t="n">
        <v>0</v>
      </c>
      <c r="B260" t="inlineStr">
        <is>
          <t>서울시 광진구 구의동 80-53</t>
        </is>
      </c>
      <c r="C260" t="inlineStr">
        <is>
          <t>21.12.10.</t>
        </is>
      </c>
      <c r="D260" t="inlineStr">
        <is>
          <t>월세</t>
        </is>
      </c>
      <c r="E260" t="inlineStr">
        <is>
          <t>2억 4,000/20</t>
        </is>
      </c>
      <c r="F260" t="inlineStr">
        <is>
          <t>33/33m², 4/5층, 남동향</t>
        </is>
      </c>
      <c r="G260" t="inlineStr">
        <is>
          <t>프라임공인중개사사무소</t>
        </is>
      </c>
      <c r="H260">
        <f>HYPERLINK("https://new.land.naver.com/rooms?ms=37.5434469,127.0924734,15&amp;a=APT:OPST:ABYG:OBYG:GM:OR:VL:DDDGG:JWJT:SGJT:HOJT&amp;e=RETAIL&amp;aa=SMALLSPCRENT&amp;articleNo=2132934162", "서울시 광진구 구의동 80-53")</f>
        <v/>
      </c>
    </row>
    <row r="261">
      <c r="A261" s="1" t="n">
        <v>0</v>
      </c>
      <c r="B261" t="inlineStr">
        <is>
          <t>서울시 광진구 구의동 244-14</t>
        </is>
      </c>
      <c r="C261" t="inlineStr">
        <is>
          <t>21.12.10.</t>
        </is>
      </c>
      <c r="D261" t="inlineStr">
        <is>
          <t>월세</t>
        </is>
      </c>
      <c r="E261" t="inlineStr">
        <is>
          <t>1억 2,000/30</t>
        </is>
      </c>
      <c r="F261" t="inlineStr">
        <is>
          <t>49/47m², 4/5층, 남서향</t>
        </is>
      </c>
      <c r="G261" t="inlineStr">
        <is>
          <t>대신공인중개사사무소</t>
        </is>
      </c>
      <c r="H261">
        <f>HYPERLINK("https://new.land.naver.com/rooms?ms=37.5434469,127.0924734,15&amp;a=APT:OPST:ABYG:OBYG:GM:OR:VL:DDDGG:JWJT:SGJT:HOJT&amp;e=RETAIL&amp;aa=SMALLSPCRENT&amp;articleNo=2132866984", "서울시 광진구 구의동 244-14")</f>
        <v/>
      </c>
    </row>
    <row r="262">
      <c r="A262" s="1" t="n">
        <v>0</v>
      </c>
      <c r="B262" t="inlineStr">
        <is>
          <t>신축급 로열층 탁트임 밝고깨끗 주차편리 역세권</t>
        </is>
      </c>
      <c r="C262" t="inlineStr">
        <is>
          <t>21.12.10.</t>
        </is>
      </c>
      <c r="D262" t="inlineStr">
        <is>
          <t>월세</t>
        </is>
      </c>
      <c r="E262" t="inlineStr">
        <is>
          <t>1,000/78</t>
        </is>
      </c>
      <c r="F262" t="inlineStr">
        <is>
          <t>53/24m², 중/9층, 북동향</t>
        </is>
      </c>
      <c r="G262" t="inlineStr">
        <is>
          <t>서울공인중개사사무소</t>
        </is>
      </c>
      <c r="H262">
        <f>HYPERLINK("https://new.land.naver.com/rooms?ms=37.5434469,127.0924734,15&amp;a=APT:OPST:ABYG:OBYG:GM:OR:VL:DDDGG:JWJT:SGJT:HOJT&amp;e=RETAIL&amp;aa=SMALLSPCRENT&amp;articleNo=2132917123", "신축급 로열층 탁트임 밝고깨끗 주차편리 역세권")</f>
        <v/>
      </c>
    </row>
    <row r="263">
      <c r="A263" s="1" t="n">
        <v>0</v>
      </c>
      <c r="B263" t="inlineStr">
        <is>
          <t>탁트인 남향 오피스텔, 구의역 도보 5분, 풀옵션, 사업자등록</t>
        </is>
      </c>
      <c r="C263" t="inlineStr">
        <is>
          <t>21.12.10.</t>
        </is>
      </c>
      <c r="D263" t="inlineStr">
        <is>
          <t>월세</t>
        </is>
      </c>
      <c r="E263" t="inlineStr">
        <is>
          <t>1,000/75</t>
        </is>
      </c>
      <c r="F263" t="inlineStr">
        <is>
          <t>51A/33m², 고/10층, 남향</t>
        </is>
      </c>
      <c r="G263" t="inlineStr">
        <is>
          <t>다성부동산공인중개사사무소</t>
        </is>
      </c>
      <c r="H263">
        <f>HYPERLINK("https://new.land.naver.com/rooms?ms=37.5434469,127.0924734,15&amp;a=APT:OPST:ABYG:OBYG:GM:OR:VL:DDDGG:JWJT:SGJT:HOJT&amp;e=RETAIL&amp;aa=SMALLSPCRENT&amp;articleNo=2132916754", "탁트인 남향 오피스텔, 구의역 도보 5분, 풀옵션, 사업자등록")</f>
        <v/>
      </c>
    </row>
    <row r="264">
      <c r="A264" s="1" t="n">
        <v>0</v>
      </c>
      <c r="B264" t="inlineStr">
        <is>
          <t>서울시 광진구 구의동 599-1</t>
        </is>
      </c>
      <c r="C264" t="inlineStr">
        <is>
          <t>21.12.10.</t>
        </is>
      </c>
      <c r="D264" t="inlineStr">
        <is>
          <t>월세</t>
        </is>
      </c>
      <c r="E264" t="inlineStr">
        <is>
          <t>1,000/60</t>
        </is>
      </c>
      <c r="F264" t="inlineStr">
        <is>
          <t>30/30m², 중/10층, 남동향</t>
        </is>
      </c>
      <c r="G264" t="inlineStr">
        <is>
          <t>서울공인중개사사무소</t>
        </is>
      </c>
      <c r="H264">
        <f>HYPERLINK("https://new.land.naver.com/rooms?ms=37.5434469,127.0924734,15&amp;a=APT:OPST:ABYG:OBYG:GM:OR:VL:DDDGG:JWJT:SGJT:HOJT&amp;e=RETAIL&amp;aa=SMALLSPCRENT&amp;articleNo=2132822413", "서울시 광진구 구의동 599-1")</f>
        <v/>
      </c>
    </row>
    <row r="265">
      <c r="A265" s="1" t="n">
        <v>0</v>
      </c>
      <c r="B265" t="inlineStr">
        <is>
          <t>서울시 광진구 구의동 210-79</t>
        </is>
      </c>
      <c r="C265" t="inlineStr">
        <is>
          <t>21.12.09.</t>
        </is>
      </c>
      <c r="D265" t="inlineStr">
        <is>
          <t>월세</t>
        </is>
      </c>
      <c r="E265" t="inlineStr">
        <is>
          <t>1,000/45</t>
        </is>
      </c>
      <c r="F265" t="inlineStr">
        <is>
          <t>31/31m², 고/4층, 남동향</t>
        </is>
      </c>
      <c r="G265" t="inlineStr">
        <is>
          <t>서울공인중개사사무소</t>
        </is>
      </c>
      <c r="H265">
        <f>HYPERLINK("https://new.land.naver.com/rooms?ms=37.5434469,127.0924734,15&amp;a=APT:OPST:ABYG:OBYG:GM:OR:VL:DDDGG:JWJT:SGJT:HOJT&amp;e=RETAIL&amp;aa=SMALLSPCRENT&amp;articleNo=2132682356", "서울시 광진구 구의동 210-79")</f>
        <v/>
      </c>
    </row>
    <row r="266">
      <c r="A266" s="1" t="n">
        <v>0</v>
      </c>
      <c r="B266" t="inlineStr">
        <is>
          <t>서울시 광진구 구의동 73-22</t>
        </is>
      </c>
      <c r="C266" t="inlineStr">
        <is>
          <t>21.12.08.</t>
        </is>
      </c>
      <c r="D266" t="inlineStr">
        <is>
          <t>월세</t>
        </is>
      </c>
      <c r="E266" t="inlineStr">
        <is>
          <t>2,500/45</t>
        </is>
      </c>
      <c r="F266" t="inlineStr">
        <is>
          <t>55/42m², 중/5층, 남향</t>
        </is>
      </c>
      <c r="G266" t="inlineStr">
        <is>
          <t>우리집공인중개사사무소</t>
        </is>
      </c>
      <c r="H266">
        <f>HYPERLINK("https://new.land.naver.com/rooms?ms=37.5434469,127.0924734,15&amp;a=APT:OPST:ABYG:OBYG:GM:OR:VL:DDDGG:JWJT:SGJT:HOJT&amp;e=RETAIL&amp;aa=SMALLSPCRENT&amp;articleNo=2132646330", "서울시 광진구 구의동 73-22")</f>
        <v/>
      </c>
    </row>
    <row r="267">
      <c r="A267" s="1" t="n">
        <v>0</v>
      </c>
      <c r="B267" t="inlineStr">
        <is>
          <t>서울시 광진구 구의동 248-94</t>
        </is>
      </c>
      <c r="C267" t="inlineStr">
        <is>
          <t>21.12.09.</t>
        </is>
      </c>
      <c r="D267" t="inlineStr">
        <is>
          <t>월세</t>
        </is>
      </c>
      <c r="E267" t="inlineStr">
        <is>
          <t>5,000/60</t>
        </is>
      </c>
      <c r="F267" t="inlineStr">
        <is>
          <t>17/11m², 4/5층, 북향</t>
        </is>
      </c>
      <c r="G267" t="inlineStr">
        <is>
          <t>장원공인중개사사무소</t>
        </is>
      </c>
      <c r="H267">
        <f>HYPERLINK("https://new.land.naver.com/rooms?ms=37.5434469,127.0924734,15&amp;a=APT:OPST:ABYG:OBYG:GM:OR:VL:DDDGG:JWJT:SGJT:HOJT&amp;e=RETAIL&amp;aa=SMALLSPCRENT&amp;articleNo=2132775263", "서울시 광진구 구의동 248-94")</f>
        <v/>
      </c>
    </row>
    <row r="268">
      <c r="A268" s="1" t="n">
        <v>0</v>
      </c>
      <c r="B268" t="inlineStr">
        <is>
          <t>서울시 광진구 구의동 56-1</t>
        </is>
      </c>
      <c r="C268" t="inlineStr">
        <is>
          <t>21.12.09.</t>
        </is>
      </c>
      <c r="D268" t="inlineStr">
        <is>
          <t>월세</t>
        </is>
      </c>
      <c r="E268" t="inlineStr">
        <is>
          <t>1,000/30</t>
        </is>
      </c>
      <c r="F268" t="inlineStr">
        <is>
          <t>19/19m², 5/6층, 북서향</t>
        </is>
      </c>
      <c r="G268" t="inlineStr">
        <is>
          <t>미래공인중개사사무소</t>
        </is>
      </c>
      <c r="H268">
        <f>HYPERLINK("https://new.land.naver.com/rooms?ms=37.5434469,127.0924734,15&amp;a=APT:OPST:ABYG:OBYG:GM:OR:VL:DDDGG:JWJT:SGJT:HOJT&amp;e=RETAIL&amp;aa=SMALLSPCRENT&amp;articleNo=2132767371", "서울시 광진구 구의동 56-1")</f>
        <v/>
      </c>
    </row>
    <row r="269">
      <c r="A269" s="1" t="n">
        <v>0</v>
      </c>
      <c r="B269" t="inlineStr">
        <is>
          <t>서울시 광진구 구의동 246-8</t>
        </is>
      </c>
      <c r="C269" t="inlineStr">
        <is>
          <t>21.12.06.</t>
        </is>
      </c>
      <c r="D269" t="inlineStr">
        <is>
          <t>월세</t>
        </is>
      </c>
      <c r="E269" t="inlineStr">
        <is>
          <t>1,000/50</t>
        </is>
      </c>
      <c r="F269" t="inlineStr">
        <is>
          <t>19/19m², 5/6층, 북서향</t>
        </is>
      </c>
      <c r="G269" t="inlineStr">
        <is>
          <t>영신공인중개사사무소</t>
        </is>
      </c>
      <c r="H269">
        <f>HYPERLINK("https://new.land.naver.com/rooms?ms=37.5434469,127.0924734,15&amp;a=APT:OPST:ABYG:OBYG:GM:OR:VL:DDDGG:JWJT:SGJT:HOJT&amp;e=RETAIL&amp;aa=SMALLSPCRENT&amp;articleNo=2132317450", "서울시 광진구 구의동 246-8")</f>
        <v/>
      </c>
    </row>
    <row r="270">
      <c r="A270" s="1" t="n">
        <v>0</v>
      </c>
      <c r="B270" t="inlineStr">
        <is>
          <t>층고높은 복층형,큰평수,강변구의역세권,주차,구조공간 좋고 교통주거환경굿</t>
        </is>
      </c>
      <c r="C270" t="inlineStr">
        <is>
          <t>21.12.09.</t>
        </is>
      </c>
      <c r="D270" t="inlineStr">
        <is>
          <t>월세</t>
        </is>
      </c>
      <c r="E270" t="inlineStr">
        <is>
          <t>3,000/70</t>
        </is>
      </c>
      <c r="F270" t="inlineStr">
        <is>
          <t>51A/33m², 3/10층, 북향</t>
        </is>
      </c>
      <c r="G270" t="inlineStr">
        <is>
          <t>해오름공인중개사</t>
        </is>
      </c>
      <c r="H270">
        <f>HYPERLINK("https://new.land.naver.com/rooms?ms=37.5434469,127.0924734,15&amp;a=APT:OPST:ABYG:OBYG:GM:OR:VL:DDDGG:JWJT:SGJT:HOJT&amp;e=RETAIL&amp;aa=SMALLSPCRENT&amp;articleNo=2132753110", "층고높은 복층형,큰평수,강변구의역세권,주차,구조공간 좋고 교통주거환경굿")</f>
        <v/>
      </c>
    </row>
    <row r="271">
      <c r="A271" s="1" t="n">
        <v>0</v>
      </c>
      <c r="B271" t="inlineStr">
        <is>
          <t>서울시 광진구 구의동 257-64</t>
        </is>
      </c>
      <c r="C271" t="inlineStr">
        <is>
          <t>21.12.09.</t>
        </is>
      </c>
      <c r="D271" t="inlineStr">
        <is>
          <t>월세</t>
        </is>
      </c>
      <c r="E271" t="inlineStr">
        <is>
          <t>1,000/40</t>
        </is>
      </c>
      <c r="F271" t="inlineStr">
        <is>
          <t>29/26m², 2/2층, 서향</t>
        </is>
      </c>
      <c r="G271" t="inlineStr">
        <is>
          <t>크레신타워공인중개사사무소</t>
        </is>
      </c>
      <c r="H271">
        <f>HYPERLINK("https://new.land.naver.com/rooms?ms=37.5434469,127.0924734,15&amp;a=APT:OPST:ABYG:OBYG:GM:OR:VL:DDDGG:JWJT:SGJT:HOJT&amp;e=RETAIL&amp;aa=SMALLSPCRENT&amp;articleNo=2132717520", "서울시 광진구 구의동 257-64")</f>
        <v/>
      </c>
    </row>
    <row r="272">
      <c r="A272" s="1" t="n">
        <v>0</v>
      </c>
      <c r="B272" t="inlineStr">
        <is>
          <t>서울시 광진구 구의동 69-17</t>
        </is>
      </c>
      <c r="C272" t="inlineStr">
        <is>
          <t>21.12.09.</t>
        </is>
      </c>
      <c r="D272" t="inlineStr">
        <is>
          <t>전세</t>
        </is>
      </c>
      <c r="E272" t="inlineStr">
        <is>
          <t>7,000</t>
        </is>
      </c>
      <c r="F272" t="inlineStr">
        <is>
          <t>24/24m², B1/3층, 동향</t>
        </is>
      </c>
      <c r="G272" t="inlineStr">
        <is>
          <t>코끼리부동산공인중개사</t>
        </is>
      </c>
      <c r="H272">
        <f>HYPERLINK("https://new.land.naver.com/rooms?ms=37.5434469,127.0924734,15&amp;a=APT:OPST:ABYG:OBYG:GM:OR:VL:DDDGG:JWJT:SGJT:HOJT&amp;e=RETAIL&amp;aa=SMALLSPCRENT&amp;articleNo=2132795991", "서울시 광진구 구의동 69-17")</f>
        <v/>
      </c>
    </row>
    <row r="273">
      <c r="A273" s="1" t="n">
        <v>0</v>
      </c>
      <c r="B273" t="inlineStr">
        <is>
          <t>서울시 광진구 구의동 254-79</t>
        </is>
      </c>
      <c r="C273" t="inlineStr">
        <is>
          <t>21.12.09.</t>
        </is>
      </c>
      <c r="D273" t="inlineStr">
        <is>
          <t>월세</t>
        </is>
      </c>
      <c r="E273" t="inlineStr">
        <is>
          <t>500/45</t>
        </is>
      </c>
      <c r="F273" t="inlineStr">
        <is>
          <t>16/16m², 2/5층, 남향</t>
        </is>
      </c>
      <c r="G273" t="inlineStr">
        <is>
          <t>동아공인중개사사무소</t>
        </is>
      </c>
      <c r="H273">
        <f>HYPERLINK("https://new.land.naver.com/rooms?ms=37.5434469,127.0924734,15&amp;a=APT:OPST:ABYG:OBYG:GM:OR:VL:DDDGG:JWJT:SGJT:HOJT&amp;e=RETAIL&amp;aa=SMALLSPCRENT&amp;articleNo=2132761080", "서울시 광진구 구의동 254-79")</f>
        <v/>
      </c>
    </row>
    <row r="274">
      <c r="A274" s="1" t="n">
        <v>0</v>
      </c>
      <c r="B274" t="inlineStr">
        <is>
          <t>서울시 광진구 구의동 79-31</t>
        </is>
      </c>
      <c r="C274" t="inlineStr">
        <is>
          <t>21.12.06.</t>
        </is>
      </c>
      <c r="D274" t="inlineStr">
        <is>
          <t>전세</t>
        </is>
      </c>
      <c r="E274" t="inlineStr">
        <is>
          <t>4억 3,000</t>
        </is>
      </c>
      <c r="F274" t="inlineStr">
        <is>
          <t>69/29m², 5/5층, 동향</t>
        </is>
      </c>
      <c r="G274" t="inlineStr">
        <is>
          <t>주식회사부동산중개법인수호</t>
        </is>
      </c>
      <c r="H274">
        <f>HYPERLINK("https://new.land.naver.com/rooms?ms=37.5434469,127.0924734,15&amp;a=APT:OPST:ABYG:OBYG:GM:OR:VL:DDDGG:JWJT:SGJT:HOJT&amp;e=RETAIL&amp;aa=SMALLSPCRENT&amp;articleNo=2132280926", "서울시 광진구 구의동 79-31")</f>
        <v/>
      </c>
    </row>
    <row r="275">
      <c r="A275" s="1" t="n">
        <v>0</v>
      </c>
      <c r="B275" t="inlineStr">
        <is>
          <t>강변 sk뷰 오피스텔 전세</t>
        </is>
      </c>
      <c r="C275" t="inlineStr">
        <is>
          <t>21.12.09.</t>
        </is>
      </c>
      <c r="D275" t="inlineStr">
        <is>
          <t>전세</t>
        </is>
      </c>
      <c r="E275" t="inlineStr">
        <is>
          <t>2억 1,000</t>
        </is>
      </c>
      <c r="F275" t="inlineStr">
        <is>
          <t>57A1/28m², 고/4층, 남향</t>
        </is>
      </c>
      <c r="G275" t="inlineStr">
        <is>
          <t>상우부동산공인중개사사무소</t>
        </is>
      </c>
      <c r="H275">
        <f>HYPERLINK("https://new.land.naver.com/rooms?ms=37.5434469,127.0924734,15&amp;a=APT:OPST:ABYG:OBYG:GM:OR:VL:DDDGG:JWJT:SGJT:HOJT&amp;e=RETAIL&amp;aa=SMALLSPCRENT&amp;articleNo=2132733936", "강변 sk뷰 오피스텔 전세")</f>
        <v/>
      </c>
    </row>
    <row r="276">
      <c r="A276" s="1" t="n">
        <v>0</v>
      </c>
      <c r="B276" t="inlineStr">
        <is>
          <t>서울시 광진구 구의동 225-37</t>
        </is>
      </c>
      <c r="C276" t="inlineStr">
        <is>
          <t>21.12.08.</t>
        </is>
      </c>
      <c r="D276" t="inlineStr">
        <is>
          <t>월세</t>
        </is>
      </c>
      <c r="E276" t="inlineStr">
        <is>
          <t>500/43</t>
        </is>
      </c>
      <c r="F276" t="inlineStr">
        <is>
          <t>24/21m², 저/4층, 북향</t>
        </is>
      </c>
      <c r="G276" t="inlineStr">
        <is>
          <t>골드부동산공인중개사사무소</t>
        </is>
      </c>
      <c r="H276">
        <f>HYPERLINK("https://new.land.naver.com/rooms?ms=37.5434469,127.0924734,15&amp;a=APT:OPST:ABYG:OBYG:GM:OR:VL:DDDGG:JWJT:SGJT:HOJT&amp;e=RETAIL&amp;aa=SMALLSPCRENT&amp;articleNo=2132562771", "서울시 광진구 구의동 225-37")</f>
        <v/>
      </c>
    </row>
    <row r="277">
      <c r="A277" s="1" t="n">
        <v>0</v>
      </c>
      <c r="B277" t="inlineStr">
        <is>
          <t>서울시 광진구 구의동 591-22</t>
        </is>
      </c>
      <c r="C277" t="inlineStr">
        <is>
          <t>21.12.08.</t>
        </is>
      </c>
      <c r="D277" t="inlineStr">
        <is>
          <t>전세</t>
        </is>
      </c>
      <c r="E277" t="inlineStr">
        <is>
          <t>2억 6,000</t>
        </is>
      </c>
      <c r="F277" t="inlineStr">
        <is>
          <t>38/29m², 고/5층, 동향</t>
        </is>
      </c>
      <c r="G277" t="inlineStr">
        <is>
          <t>강변국일공인중개사사무소</t>
        </is>
      </c>
      <c r="H277">
        <f>HYPERLINK("https://new.land.naver.com/rooms?ms=37.5434469,127.0924734,15&amp;a=APT:OPST:ABYG:OBYG:GM:OR:VL:DDDGG:JWJT:SGJT:HOJT&amp;e=RETAIL&amp;aa=SMALLSPCRENT&amp;articleNo=2132569736", "서울시 광진구 구의동 591-22")</f>
        <v/>
      </c>
    </row>
    <row r="278">
      <c r="A278" s="1" t="n">
        <v>0</v>
      </c>
      <c r="B278" t="inlineStr">
        <is>
          <t>서울시 광진구 구의동 70-5</t>
        </is>
      </c>
      <c r="C278" t="inlineStr">
        <is>
          <t>21.12.11.</t>
        </is>
      </c>
      <c r="D278" t="inlineStr">
        <is>
          <t>전세</t>
        </is>
      </c>
      <c r="E278" t="inlineStr">
        <is>
          <t>1억 3,000</t>
        </is>
      </c>
      <c r="F278" t="inlineStr">
        <is>
          <t>23/19m², 1/6층, 남향</t>
        </is>
      </c>
      <c r="G278" t="inlineStr">
        <is>
          <t>명공인중개사사무소</t>
        </is>
      </c>
      <c r="H278">
        <f>HYPERLINK("https://new.land.naver.com/rooms?ms=37.5434469,127.0924734,15&amp;a=APT:OPST:ABYG:OBYG:GM:OR:VL:DDDGG:JWJT:SGJT:HOJT&amp;e=RETAIL&amp;aa=SMALLSPCRENT&amp;articleNo=2132995307", "서울시 광진구 구의동 70-5")</f>
        <v/>
      </c>
    </row>
    <row r="279">
      <c r="A279" s="1" t="n">
        <v>0</v>
      </c>
      <c r="B279" t="inlineStr">
        <is>
          <t>서울시 광진구 구의동 217-7</t>
        </is>
      </c>
      <c r="C279" t="inlineStr">
        <is>
          <t>21.12.07.</t>
        </is>
      </c>
      <c r="D279" t="inlineStr">
        <is>
          <t>월세</t>
        </is>
      </c>
      <c r="E279" t="inlineStr">
        <is>
          <t>500/50</t>
        </is>
      </c>
      <c r="F279" t="inlineStr">
        <is>
          <t>25/25m², 고/5층, 남동향</t>
        </is>
      </c>
      <c r="G279" t="inlineStr">
        <is>
          <t>서울공인중개사사무소</t>
        </is>
      </c>
      <c r="H279">
        <f>HYPERLINK("https://new.land.naver.com/rooms?ms=37.5434469,127.0924734,15&amp;a=APT:OPST:ABYG:OBYG:GM:OR:VL:DDDGG:JWJT:SGJT:HOJT&amp;e=RETAIL&amp;aa=SMALLSPCRENT&amp;articleNo=2132426781", "서울시 광진구 구의동 217-7")</f>
        <v/>
      </c>
    </row>
    <row r="280">
      <c r="A280" s="1" t="n">
        <v>0</v>
      </c>
      <c r="B280" t="inlineStr">
        <is>
          <t>서울시 광진구 구의동 251-84</t>
        </is>
      </c>
      <c r="C280" t="inlineStr">
        <is>
          <t>21.12.06.</t>
        </is>
      </c>
      <c r="D280" t="inlineStr">
        <is>
          <t>전세</t>
        </is>
      </c>
      <c r="E280" t="inlineStr">
        <is>
          <t>3억</t>
        </is>
      </c>
      <c r="F280" t="inlineStr">
        <is>
          <t>46/29m², 3/5층, 남향</t>
        </is>
      </c>
      <c r="G280" t="inlineStr">
        <is>
          <t>새열린공인중개사사무소</t>
        </is>
      </c>
      <c r="H280">
        <f>HYPERLINK("https://new.land.naver.com/rooms?ms=37.5434469,127.0924734,15&amp;a=APT:OPST:ABYG:OBYG:GM:OR:VL:DDDGG:JWJT:SGJT:HOJT&amp;e=RETAIL&amp;aa=SMALLSPCRENT&amp;articleNo=2132259984", "서울시 광진구 구의동 251-84")</f>
        <v/>
      </c>
    </row>
    <row r="281">
      <c r="A281" s="1" t="n">
        <v>0</v>
      </c>
      <c r="B281" t="inlineStr">
        <is>
          <t>서울시 광진구 구의동 248-117</t>
        </is>
      </c>
      <c r="C281" t="inlineStr">
        <is>
          <t>21.12.07.</t>
        </is>
      </c>
      <c r="D281" t="inlineStr">
        <is>
          <t>월세</t>
        </is>
      </c>
      <c r="E281" t="inlineStr">
        <is>
          <t>1,000/30</t>
        </is>
      </c>
      <c r="F281" t="inlineStr">
        <is>
          <t>29/29m², B1/3층, 남향</t>
        </is>
      </c>
      <c r="G281" t="inlineStr">
        <is>
          <t>영신공인중개사사무소</t>
        </is>
      </c>
      <c r="H281">
        <f>HYPERLINK("https://new.land.naver.com/rooms?ms=37.5434469,127.0924734,15&amp;a=APT:OPST:ABYG:OBYG:GM:OR:VL:DDDGG:JWJT:SGJT:HOJT&amp;e=RETAIL&amp;aa=SMALLSPCRENT&amp;articleNo=2132543045", "서울시 광진구 구의동 248-117")</f>
        <v/>
      </c>
    </row>
    <row r="282">
      <c r="A282" s="1" t="n">
        <v>0</v>
      </c>
      <c r="B282" t="inlineStr">
        <is>
          <t>서울시 광진구 구의동 237-12</t>
        </is>
      </c>
      <c r="C282" t="inlineStr">
        <is>
          <t>21.12.07.</t>
        </is>
      </c>
      <c r="D282" t="inlineStr">
        <is>
          <t>월세</t>
        </is>
      </c>
      <c r="E282" t="inlineStr">
        <is>
          <t>300/30</t>
        </is>
      </c>
      <c r="F282" t="inlineStr">
        <is>
          <t>23/23m², 3/3층, 남향</t>
        </is>
      </c>
      <c r="G282" t="inlineStr">
        <is>
          <t>황금부동산공인중개사사무소</t>
        </is>
      </c>
      <c r="H282">
        <f>HYPERLINK("https://new.land.naver.com/rooms?ms=37.5434469,127.0924734,15&amp;a=APT:OPST:ABYG:OBYG:GM:OR:VL:DDDGG:JWJT:SGJT:HOJT&amp;e=RETAIL&amp;aa=SMALLSPCRENT&amp;articleNo=2132542358", "서울시 광진구 구의동 237-12")</f>
        <v/>
      </c>
    </row>
    <row r="283">
      <c r="A283" s="1" t="n">
        <v>0</v>
      </c>
      <c r="B283" t="inlineStr">
        <is>
          <t>서울시 광진구 구의동 257-61</t>
        </is>
      </c>
      <c r="C283" t="inlineStr">
        <is>
          <t>21.12.07.</t>
        </is>
      </c>
      <c r="D283" t="inlineStr">
        <is>
          <t>월세</t>
        </is>
      </c>
      <c r="E283" t="inlineStr">
        <is>
          <t>500/40</t>
        </is>
      </c>
      <c r="F283" t="inlineStr">
        <is>
          <t>30/20m², 2/4층, 북향</t>
        </is>
      </c>
      <c r="G283" t="inlineStr">
        <is>
          <t>하림공인중개사사무소</t>
        </is>
      </c>
      <c r="H283">
        <f>HYPERLINK("https://new.land.naver.com/rooms?ms=37.5434469,127.0924734,15&amp;a=APT:OPST:ABYG:OBYG:GM:OR:VL:DDDGG:JWJT:SGJT:HOJT&amp;e=RETAIL&amp;aa=SMALLSPCRENT&amp;articleNo=2132439641", "서울시 광진구 구의동 257-61")</f>
        <v/>
      </c>
    </row>
    <row r="284">
      <c r="A284" s="1" t="n">
        <v>0</v>
      </c>
      <c r="B284" t="inlineStr">
        <is>
          <t>서울시 광진구 구의동 257-13</t>
        </is>
      </c>
      <c r="C284" t="inlineStr">
        <is>
          <t>21.12.07.</t>
        </is>
      </c>
      <c r="D284" t="inlineStr">
        <is>
          <t>월세</t>
        </is>
      </c>
      <c r="E284" t="inlineStr">
        <is>
          <t>1,000/45</t>
        </is>
      </c>
      <c r="F284" t="inlineStr">
        <is>
          <t>22/18m², 5/5층, 동향</t>
        </is>
      </c>
      <c r="G284" t="inlineStr">
        <is>
          <t>e-편한세상공인중개사사무소</t>
        </is>
      </c>
      <c r="H284">
        <f>HYPERLINK("https://new.land.naver.com/rooms?ms=37.5434469,127.0924734,15&amp;a=APT:OPST:ABYG:OBYG:GM:OR:VL:DDDGG:JWJT:SGJT:HOJT&amp;e=RETAIL&amp;aa=SMALLSPCRENT&amp;articleNo=2132426923", "서울시 광진구 구의동 257-13")</f>
        <v/>
      </c>
    </row>
    <row r="285">
      <c r="A285" s="1" t="n">
        <v>0</v>
      </c>
      <c r="B285" t="inlineStr">
        <is>
          <t>서울시 광진구 구의동 251-121</t>
        </is>
      </c>
      <c r="C285" t="inlineStr">
        <is>
          <t>21.12.06.</t>
        </is>
      </c>
      <c r="D285" t="inlineStr">
        <is>
          <t>월세</t>
        </is>
      </c>
      <c r="E285" t="inlineStr">
        <is>
          <t>1,000/55</t>
        </is>
      </c>
      <c r="F285" t="inlineStr">
        <is>
          <t>21/21m², 2/7층, 서향</t>
        </is>
      </c>
      <c r="G285" t="inlineStr">
        <is>
          <t>e-편한세상공인중개사사무소</t>
        </is>
      </c>
      <c r="H285">
        <f>HYPERLINK("https://new.land.naver.com/rooms?ms=37.5434469,127.0924734,15&amp;a=APT:OPST:ABYG:OBYG:GM:OR:VL:DDDGG:JWJT:SGJT:HOJT&amp;e=RETAIL&amp;aa=SMALLSPCRENT&amp;articleNo=2132366476", "서울시 광진구 구의동 251-121")</f>
        <v/>
      </c>
    </row>
    <row r="286">
      <c r="A286" s="1" t="n">
        <v>0</v>
      </c>
      <c r="B286" t="inlineStr">
        <is>
          <t>서울시 광진구 구의동 257-82</t>
        </is>
      </c>
      <c r="C286" t="inlineStr">
        <is>
          <t>21.12.07.</t>
        </is>
      </c>
      <c r="D286" t="inlineStr">
        <is>
          <t>월세</t>
        </is>
      </c>
      <c r="E286" t="inlineStr">
        <is>
          <t>3,000/60</t>
        </is>
      </c>
      <c r="F286" t="inlineStr">
        <is>
          <t>45/40m², 1/4층, 남서향</t>
        </is>
      </c>
      <c r="G286" t="inlineStr">
        <is>
          <t>금수공인중개사사무소</t>
        </is>
      </c>
      <c r="H286">
        <f>HYPERLINK("https://new.land.naver.com/rooms?ms=37.5434469,127.0924734,15&amp;a=APT:OPST:ABYG:OBYG:GM:OR:VL:DDDGG:JWJT:SGJT:HOJT&amp;e=RETAIL&amp;aa=SMALLSPCRENT&amp;articleNo=2132531236", "서울시 광진구 구의동 257-82")</f>
        <v/>
      </c>
    </row>
    <row r="287">
      <c r="A287" s="1" t="n">
        <v>0</v>
      </c>
      <c r="B287" t="inlineStr">
        <is>
          <t>서울시 광진구 구의동 248-58</t>
        </is>
      </c>
      <c r="C287" t="inlineStr">
        <is>
          <t>21.12.07.</t>
        </is>
      </c>
      <c r="D287" t="inlineStr">
        <is>
          <t>월세</t>
        </is>
      </c>
      <c r="E287" t="inlineStr">
        <is>
          <t>1,000/70</t>
        </is>
      </c>
      <c r="F287" t="inlineStr">
        <is>
          <t>42/38m², 1/4층, 남서향</t>
        </is>
      </c>
      <c r="G287" t="inlineStr">
        <is>
          <t>금수공인중개사사무소</t>
        </is>
      </c>
      <c r="H287">
        <f>HYPERLINK("https://new.land.naver.com/rooms?ms=37.5434469,127.0924734,15&amp;a=APT:OPST:ABYG:OBYG:GM:OR:VL:DDDGG:JWJT:SGJT:HOJT&amp;e=RETAIL&amp;aa=SMALLSPCRENT&amp;articleNo=2132525229", "서울시 광진구 구의동 248-58")</f>
        <v/>
      </c>
    </row>
    <row r="288">
      <c r="A288" s="1" t="n">
        <v>0</v>
      </c>
      <c r="B288" t="inlineStr">
        <is>
          <t>서울시 광진구 구의동 80-5</t>
        </is>
      </c>
      <c r="C288" t="inlineStr">
        <is>
          <t>21.12.06.</t>
        </is>
      </c>
      <c r="D288" t="inlineStr">
        <is>
          <t>월세</t>
        </is>
      </c>
      <c r="E288" t="inlineStr">
        <is>
          <t>1,000/60</t>
        </is>
      </c>
      <c r="F288" t="inlineStr">
        <is>
          <t>35/24m², 중/7층, 북동향</t>
        </is>
      </c>
      <c r="G288" t="inlineStr">
        <is>
          <t>삼성공인중개사사무소</t>
        </is>
      </c>
      <c r="H288">
        <f>HYPERLINK("https://new.land.naver.com/rooms?ms=37.5434469,127.0924734,15&amp;a=APT:OPST:ABYG:OBYG:GM:OR:VL:DDDGG:JWJT:SGJT:HOJT&amp;e=RETAIL&amp;aa=SMALLSPCRENT&amp;articleNo=2132331035", "서울시 광진구 구의동 80-5")</f>
        <v/>
      </c>
    </row>
    <row r="289">
      <c r="A289" s="1" t="n">
        <v>0</v>
      </c>
      <c r="B289" t="inlineStr">
        <is>
          <t>서울시 광진구 구의동 211-40</t>
        </is>
      </c>
      <c r="C289" t="inlineStr">
        <is>
          <t>21.12.07.</t>
        </is>
      </c>
      <c r="D289" t="inlineStr">
        <is>
          <t>전세</t>
        </is>
      </c>
      <c r="E289" t="inlineStr">
        <is>
          <t>6,000</t>
        </is>
      </c>
      <c r="F289" t="inlineStr">
        <is>
          <t>12/12m², 1/1층, 남서향</t>
        </is>
      </c>
      <c r="G289" t="inlineStr">
        <is>
          <t>강산부동산 공인중개사사무소</t>
        </is>
      </c>
      <c r="H289">
        <f>HYPERLINK("https://new.land.naver.com/rooms?ms=37.5434469,127.0924734,15&amp;a=APT:OPST:ABYG:OBYG:GM:OR:VL:DDDGG:JWJT:SGJT:HOJT&amp;e=RETAIL&amp;aa=SMALLSPCRENT&amp;articleNo=2132484644", "서울시 광진구 구의동 211-40")</f>
        <v/>
      </c>
    </row>
    <row r="290">
      <c r="A290" s="1" t="n">
        <v>0</v>
      </c>
      <c r="B290" t="inlineStr">
        <is>
          <t>서울시 광진구 구의동 207-48</t>
        </is>
      </c>
      <c r="C290" t="inlineStr">
        <is>
          <t>21.12.06.</t>
        </is>
      </c>
      <c r="D290" t="inlineStr">
        <is>
          <t>월세</t>
        </is>
      </c>
      <c r="E290" t="inlineStr">
        <is>
          <t>1,000/35</t>
        </is>
      </c>
      <c r="F290" t="inlineStr">
        <is>
          <t>24/24m², 저/3층, 남동향</t>
        </is>
      </c>
      <c r="G290" t="inlineStr">
        <is>
          <t>서울공인중개사사무소</t>
        </is>
      </c>
      <c r="H290">
        <f>HYPERLINK("https://new.land.naver.com/rooms?ms=37.5434469,127.0924734,15&amp;a=APT:OPST:ABYG:OBYG:GM:OR:VL:DDDGG:JWJT:SGJT:HOJT&amp;e=RETAIL&amp;aa=SMALLSPCRENT&amp;articleNo=2132248335", "서울시 광진구 구의동 207-48")</f>
        <v/>
      </c>
    </row>
    <row r="291">
      <c r="A291" s="1" t="n">
        <v>0</v>
      </c>
      <c r="B291" t="inlineStr">
        <is>
          <t>서울시 광진구 구의동 217-11</t>
        </is>
      </c>
      <c r="C291" t="inlineStr">
        <is>
          <t>21.12.06.</t>
        </is>
      </c>
      <c r="D291" t="inlineStr">
        <is>
          <t>월세</t>
        </is>
      </c>
      <c r="E291" t="inlineStr">
        <is>
          <t>500/40</t>
        </is>
      </c>
      <c r="F291" t="inlineStr">
        <is>
          <t>18/18m², 중/2층, 남동향</t>
        </is>
      </c>
      <c r="G291" t="inlineStr">
        <is>
          <t>서울공인중개사사무소</t>
        </is>
      </c>
      <c r="H291">
        <f>HYPERLINK("https://new.land.naver.com/rooms?ms=37.5434469,127.0924734,15&amp;a=APT:OPST:ABYG:OBYG:GM:OR:VL:DDDGG:JWJT:SGJT:HOJT&amp;e=RETAIL&amp;aa=SMALLSPCRENT&amp;articleNo=2132373732", "서울시 광진구 구의동 217-11")</f>
        <v/>
      </c>
    </row>
    <row r="292">
      <c r="A292" s="1" t="n">
        <v>0</v>
      </c>
      <c r="B292" t="inlineStr">
        <is>
          <t>서울시 광진구 구의동 253-16</t>
        </is>
      </c>
      <c r="C292" t="inlineStr">
        <is>
          <t>21.12.06.</t>
        </is>
      </c>
      <c r="D292" t="inlineStr">
        <is>
          <t>월세</t>
        </is>
      </c>
      <c r="E292" t="inlineStr">
        <is>
          <t>500/40</t>
        </is>
      </c>
      <c r="F292" t="inlineStr">
        <is>
          <t>21/19m², 1/4층, 동향</t>
        </is>
      </c>
      <c r="G292" t="inlineStr">
        <is>
          <t>제일공인중개사사무소</t>
        </is>
      </c>
      <c r="H292">
        <f>HYPERLINK("https://new.land.naver.com/rooms?ms=37.5434469,127.0924734,15&amp;a=APT:OPST:ABYG:OBYG:GM:OR:VL:DDDGG:JWJT:SGJT:HOJT&amp;e=RETAIL&amp;aa=SMALLSPCRENT&amp;articleNo=2132408594", "서울시 광진구 구의동 253-16")</f>
        <v/>
      </c>
    </row>
    <row r="293">
      <c r="A293" s="1" t="n">
        <v>0</v>
      </c>
      <c r="B293" t="inlineStr">
        <is>
          <t>서울시 광진구 구의동 206-18</t>
        </is>
      </c>
      <c r="C293" t="inlineStr">
        <is>
          <t>21.12.06.</t>
        </is>
      </c>
      <c r="D293" t="inlineStr">
        <is>
          <t>월세</t>
        </is>
      </c>
      <c r="E293" t="inlineStr">
        <is>
          <t>2억/10</t>
        </is>
      </c>
      <c r="F293" t="inlineStr">
        <is>
          <t>40/40m², 3/5층, 동향</t>
        </is>
      </c>
      <c r="G293" t="inlineStr">
        <is>
          <t>대광공인중개사사무소</t>
        </is>
      </c>
      <c r="H293">
        <f>HYPERLINK("https://new.land.naver.com/rooms?ms=37.5434469,127.0924734,15&amp;a=APT:OPST:ABYG:OBYG:GM:OR:VL:DDDGG:JWJT:SGJT:HOJT&amp;e=RETAIL&amp;aa=SMALLSPCRENT&amp;articleNo=2132400935", "서울시 광진구 구의동 206-18")</f>
        <v/>
      </c>
    </row>
    <row r="294">
      <c r="A294" s="1" t="n">
        <v>0</v>
      </c>
      <c r="B294" t="inlineStr">
        <is>
          <t>서울시 광진구 구의동 231-4</t>
        </is>
      </c>
      <c r="C294" t="inlineStr">
        <is>
          <t>21.12.06.</t>
        </is>
      </c>
      <c r="D294" t="inlineStr">
        <is>
          <t>월세</t>
        </is>
      </c>
      <c r="E294" t="inlineStr">
        <is>
          <t>500/40</t>
        </is>
      </c>
      <c r="F294" t="inlineStr">
        <is>
          <t>14/14m², 1/5층, 북서향</t>
        </is>
      </c>
      <c r="G294" t="inlineStr">
        <is>
          <t>영신공인중개사사무소</t>
        </is>
      </c>
      <c r="H294">
        <f>HYPERLINK("https://new.land.naver.com/rooms?ms=37.5434469,127.0924734,15&amp;a=APT:OPST:ABYG:OBYG:GM:OR:VL:DDDGG:JWJT:SGJT:HOJT&amp;e=RETAIL&amp;aa=SMALLSPCRENT&amp;articleNo=2132312122", "서울시 광진구 구의동 231-4")</f>
        <v/>
      </c>
    </row>
    <row r="295">
      <c r="A295" s="1" t="n">
        <v>0</v>
      </c>
      <c r="B295" t="inlineStr">
        <is>
          <t>서울시 광진구 구의동 25-20</t>
        </is>
      </c>
      <c r="C295" t="inlineStr">
        <is>
          <t>21.12.06.</t>
        </is>
      </c>
      <c r="D295" t="inlineStr">
        <is>
          <t>전세</t>
        </is>
      </c>
      <c r="E295" t="inlineStr">
        <is>
          <t>5,000</t>
        </is>
      </c>
      <c r="F295" t="inlineStr">
        <is>
          <t>25/23m², B1/2층, 남서향</t>
        </is>
      </c>
      <c r="G295" t="inlineStr">
        <is>
          <t>드림공인중개사사무소</t>
        </is>
      </c>
      <c r="H295">
        <f>HYPERLINK("https://new.land.naver.com/rooms?ms=37.5434469,127.0924734,15&amp;a=APT:OPST:ABYG:OBYG:GM:OR:VL:DDDGG:JWJT:SGJT:HOJT&amp;e=RETAIL&amp;aa=SMALLSPCRENT&amp;articleNo=2132353095", "서울시 광진구 구의동 25-20")</f>
        <v/>
      </c>
    </row>
    <row r="296">
      <c r="A296" s="1" t="n">
        <v>0</v>
      </c>
      <c r="B296" t="inlineStr">
        <is>
          <t>서울시 광진구 구의동 228-8</t>
        </is>
      </c>
      <c r="C296" t="inlineStr">
        <is>
          <t>21.12.06.</t>
        </is>
      </c>
      <c r="D296" t="inlineStr">
        <is>
          <t>전세</t>
        </is>
      </c>
      <c r="E296" t="inlineStr">
        <is>
          <t>3억 5,000</t>
        </is>
      </c>
      <c r="F296" t="inlineStr">
        <is>
          <t>45/45m², 3/4층, 남향</t>
        </is>
      </c>
      <c r="G296" t="inlineStr">
        <is>
          <t>호박하이엘 공인중개사사무소</t>
        </is>
      </c>
      <c r="H296">
        <f>HYPERLINK("https://new.land.naver.com/rooms?ms=37.5434469,127.0924734,15&amp;a=APT:OPST:ABYG:OBYG:GM:OR:VL:DDDGG:JWJT:SGJT:HOJT&amp;e=RETAIL&amp;aa=SMALLSPCRENT&amp;articleNo=2132298741", "서울시 광진구 구의동 228-8")</f>
        <v/>
      </c>
    </row>
    <row r="297">
      <c r="A297" s="1" t="n">
        <v>0</v>
      </c>
      <c r="B297" t="inlineStr">
        <is>
          <t>서울시 광진구 구의동 618-4</t>
        </is>
      </c>
      <c r="C297" t="inlineStr">
        <is>
          <t>21.12.06.</t>
        </is>
      </c>
      <c r="D297" t="inlineStr">
        <is>
          <t>월세</t>
        </is>
      </c>
      <c r="E297" t="inlineStr">
        <is>
          <t>3,000/70</t>
        </is>
      </c>
      <c r="F297" t="inlineStr">
        <is>
          <t>162/46m², 중/3층, 남동향</t>
        </is>
      </c>
      <c r="G297" t="inlineStr">
        <is>
          <t>삼성공인중개사사무소</t>
        </is>
      </c>
      <c r="H297">
        <f>HYPERLINK("https://new.land.naver.com/rooms?ms=37.5434469,127.0924734,15&amp;a=APT:OPST:ABYG:OBYG:GM:OR:VL:DDDGG:JWJT:SGJT:HOJT&amp;e=RETAIL&amp;aa=SMALLSPCRENT&amp;articleNo=2132284907", "서울시 광진구 구의동 618-4")</f>
        <v/>
      </c>
    </row>
    <row r="298">
      <c r="A298" s="1" t="n">
        <v>0</v>
      </c>
      <c r="B298" t="inlineStr">
        <is>
          <t>서울시 광진구 구의동 76-13</t>
        </is>
      </c>
      <c r="C298" t="inlineStr">
        <is>
          <t>21.12.06.</t>
        </is>
      </c>
      <c r="D298" t="inlineStr">
        <is>
          <t>전세</t>
        </is>
      </c>
      <c r="E298" t="inlineStr">
        <is>
          <t>2억 8,000</t>
        </is>
      </c>
      <c r="F298" t="inlineStr">
        <is>
          <t>76/45m², 고/4층, 북서향</t>
        </is>
      </c>
      <c r="G298" t="inlineStr">
        <is>
          <t>그랜드파크공인중개사사무소</t>
        </is>
      </c>
      <c r="H298">
        <f>HYPERLINK("https://new.land.naver.com/rooms?ms=37.5434469,127.0924734,15&amp;a=APT:OPST:ABYG:OBYG:GM:OR:VL:DDDGG:JWJT:SGJT:HOJT&amp;e=RETAIL&amp;aa=SMALLSPCRENT&amp;articleNo=2132264490", "서울시 광진구 구의동 76-13")</f>
        <v/>
      </c>
    </row>
    <row r="299">
      <c r="A299" s="1" t="n">
        <v>0</v>
      </c>
      <c r="B299" t="inlineStr">
        <is>
          <t>조망예쁜 업무용 사무실, 공간분리됨. 강변역 도보5분</t>
        </is>
      </c>
      <c r="C299" t="inlineStr">
        <is>
          <t>21.12.06.</t>
        </is>
      </c>
      <c r="D299" t="inlineStr">
        <is>
          <t>월세</t>
        </is>
      </c>
      <c r="E299" t="inlineStr">
        <is>
          <t>600/60</t>
        </is>
      </c>
      <c r="F299" t="inlineStr">
        <is>
          <t>66/33m², 중/10층, 남향</t>
        </is>
      </c>
      <c r="G299" t="inlineStr">
        <is>
          <t>평강부동산중개사사무소</t>
        </is>
      </c>
      <c r="H299">
        <f>HYPERLINK("https://new.land.naver.com/rooms?ms=37.5434469,127.0924734,15&amp;a=APT:OPST:ABYG:OBYG:GM:OR:VL:DDDGG:JWJT:SGJT:HOJT&amp;e=RETAIL&amp;aa=SMALLSPCRENT&amp;articleNo=2132392208", "조망예쁜 업무용 사무실, 공간분리됨. 강변역 도보5분")</f>
        <v/>
      </c>
    </row>
    <row r="300">
      <c r="A300" s="1" t="n">
        <v>0</v>
      </c>
      <c r="B300" t="inlineStr">
        <is>
          <t>서울시 광진구 구의동 47-31</t>
        </is>
      </c>
      <c r="C300" t="inlineStr">
        <is>
          <t>22.01.04.</t>
        </is>
      </c>
      <c r="D300" t="inlineStr">
        <is>
          <t>전세</t>
        </is>
      </c>
      <c r="E300" t="inlineStr">
        <is>
          <t>2억</t>
        </is>
      </c>
      <c r="F300" t="inlineStr">
        <is>
          <t>51/48m², 2/4층, 동향</t>
        </is>
      </c>
      <c r="G300" t="inlineStr">
        <is>
          <t>구의래미안공인중개사무소</t>
        </is>
      </c>
      <c r="H300">
        <f>HYPERLINK("https://new.land.naver.com/rooms?ms=37.5434469,127.0924734,15&amp;a=APT:OPST:ABYG:OBYG:GM:OR:VL:DDDGG:JWJT:SGJT:HOJT&amp;e=RETAIL&amp;aa=SMALLSPCRENT&amp;articleNo=2200367828", "서울시 광진구 구의동 47-31")</f>
        <v/>
      </c>
    </row>
    <row r="301">
      <c r="A301" s="1" t="n">
        <v>0</v>
      </c>
      <c r="B301" t="inlineStr">
        <is>
          <t>서울시 광진구 구의동 79-6</t>
        </is>
      </c>
      <c r="C301" t="inlineStr">
        <is>
          <t>22.01.03.</t>
        </is>
      </c>
      <c r="D301" t="inlineStr">
        <is>
          <t>전세</t>
        </is>
      </c>
      <c r="E301" t="inlineStr">
        <is>
          <t>2억 3,000</t>
        </is>
      </c>
      <c r="F301" t="inlineStr">
        <is>
          <t>45/45m², 2/4층, 동향</t>
        </is>
      </c>
      <c r="G301" t="inlineStr">
        <is>
          <t>삼신공인중개사사무소</t>
        </is>
      </c>
      <c r="H301">
        <f>HYPERLINK("https://new.land.naver.com/rooms?ms=37.5434469,127.0924734,15&amp;a=APT:OPST:ABYG:OBYG:GM:OR:VL:DDDGG:JWJT:SGJT:HOJT&amp;e=RETAIL&amp;aa=SMALLSPCRENT&amp;articleNo=2200193416", "서울시 광진구 구의동 79-6")</f>
        <v/>
      </c>
    </row>
    <row r="302">
      <c r="A302" s="1" t="n">
        <v>0</v>
      </c>
      <c r="B302" t="inlineStr">
        <is>
          <t>서울시 광진구 구의동 251-74</t>
        </is>
      </c>
      <c r="C302" t="inlineStr">
        <is>
          <t>21.12.31.</t>
        </is>
      </c>
      <c r="D302" t="inlineStr">
        <is>
          <t>월세</t>
        </is>
      </c>
      <c r="E302" t="inlineStr">
        <is>
          <t>2,000/30</t>
        </is>
      </c>
      <c r="F302" t="inlineStr">
        <is>
          <t>23/19m², B1/1층, 동향</t>
        </is>
      </c>
      <c r="G302" t="inlineStr">
        <is>
          <t>친구공인중개사사무소</t>
        </is>
      </c>
      <c r="H302">
        <f>HYPERLINK("https://new.land.naver.com/rooms?ms=37.5434469,127.0924734,15&amp;a=APT:OPST:ABYG:OBYG:GM:OR:VL:DDDGG:JWJT:SGJT:HOJT&amp;e=RETAIL&amp;aa=SMALLSPCRENT&amp;articleNo=2135074252", "서울시 광진구 구의동 251-74")</f>
        <v/>
      </c>
    </row>
    <row r="303">
      <c r="A303" s="1" t="n">
        <v>0</v>
      </c>
      <c r="B303" t="inlineStr">
        <is>
          <t>서울시 광진구 구의동 239-49</t>
        </is>
      </c>
      <c r="C303" t="inlineStr">
        <is>
          <t>21.12.31.</t>
        </is>
      </c>
      <c r="D303" t="inlineStr">
        <is>
          <t>월세</t>
        </is>
      </c>
      <c r="E303" t="inlineStr">
        <is>
          <t>1,000/50</t>
        </is>
      </c>
      <c r="F303" t="inlineStr">
        <is>
          <t>36/36m², 1/2층, 남향</t>
        </is>
      </c>
      <c r="G303" t="inlineStr">
        <is>
          <t>금강공인중개사사무소</t>
        </is>
      </c>
      <c r="H303">
        <f>HYPERLINK("https://new.land.naver.com/rooms?ms=37.5434469,127.0924734,15&amp;a=APT:OPST:ABYG:OBYG:GM:OR:VL:DDDGG:JWJT:SGJT:HOJT&amp;e=RETAIL&amp;aa=SMALLSPCRENT&amp;articleNo=2135038092", "서울시 광진구 구의동 239-49")</f>
        <v/>
      </c>
    </row>
    <row r="304">
      <c r="A304" s="1" t="n">
        <v>0</v>
      </c>
      <c r="B304" t="inlineStr">
        <is>
          <t>서울시 광진구 구의동 64</t>
        </is>
      </c>
      <c r="C304" t="inlineStr">
        <is>
          <t>21.12.29.</t>
        </is>
      </c>
      <c r="D304" t="inlineStr">
        <is>
          <t>전세</t>
        </is>
      </c>
      <c r="E304" t="inlineStr">
        <is>
          <t>8,000</t>
        </is>
      </c>
      <c r="F304" t="inlineStr">
        <is>
          <t>30/27m², B1/3층, 남향</t>
        </is>
      </c>
      <c r="G304" t="inlineStr">
        <is>
          <t>구의부동산공인중개사사무소</t>
        </is>
      </c>
      <c r="H304">
        <f>HYPERLINK("https://new.land.naver.com/rooms?ms=37.5434469,127.0924734,15&amp;a=APT:OPST:ABYG:OBYG:GM:OR:VL:DDDGG:JWJT:SGJT:HOJT&amp;e=RETAIL&amp;aa=SMALLSPCRENT&amp;articleNo=2134848822", "서울시 광진구 구의동 64")</f>
        <v/>
      </c>
    </row>
    <row r="305">
      <c r="A305" s="1" t="n">
        <v>0</v>
      </c>
      <c r="B305" t="inlineStr">
        <is>
          <t>서울시 광진구 구의동 69</t>
        </is>
      </c>
      <c r="C305" t="inlineStr">
        <is>
          <t>21.12.29.</t>
        </is>
      </c>
      <c r="D305" t="inlineStr">
        <is>
          <t>월세</t>
        </is>
      </c>
      <c r="E305" t="inlineStr">
        <is>
          <t>1,000/40</t>
        </is>
      </c>
      <c r="F305" t="inlineStr">
        <is>
          <t>21/21m², 3/5층, 남향</t>
        </is>
      </c>
      <c r="G305" t="inlineStr">
        <is>
          <t>구의부동산공인중개사사무소</t>
        </is>
      </c>
      <c r="H305">
        <f>HYPERLINK("https://new.land.naver.com/rooms?ms=37.5434469,127.0924734,15&amp;a=APT:OPST:ABYG:OBYG:GM:OR:VL:DDDGG:JWJT:SGJT:HOJT&amp;e=RETAIL&amp;aa=SMALLSPCRENT&amp;articleNo=2134848784", "서울시 광진구 구의동 69")</f>
        <v/>
      </c>
    </row>
    <row r="306">
      <c r="A306" s="1" t="n">
        <v>0</v>
      </c>
      <c r="B306" t="inlineStr">
        <is>
          <t>서울시 광진구 구의동 250-26</t>
        </is>
      </c>
      <c r="C306" t="inlineStr">
        <is>
          <t>21.12.29.</t>
        </is>
      </c>
      <c r="D306" t="inlineStr">
        <is>
          <t>전세</t>
        </is>
      </c>
      <c r="E306" t="inlineStr">
        <is>
          <t>2억</t>
        </is>
      </c>
      <c r="F306" t="inlineStr">
        <is>
          <t>47/47m², 2/5층, 북향</t>
        </is>
      </c>
      <c r="G306" t="inlineStr">
        <is>
          <t>팔구사부동산</t>
        </is>
      </c>
      <c r="H306">
        <f>HYPERLINK("https://new.land.naver.com/rooms?ms=37.5434469,127.0924734,15&amp;a=APT:OPST:ABYG:OBYG:GM:OR:VL:DDDGG:JWJT:SGJT:HOJT&amp;e=RETAIL&amp;aa=SMALLSPCRENT&amp;articleNo=2134798052", "서울시 광진구 구의동 250-26")</f>
        <v/>
      </c>
    </row>
    <row r="307">
      <c r="A307" s="1" t="n">
        <v>0</v>
      </c>
      <c r="B307" t="inlineStr">
        <is>
          <t>서울시 광진구 구의동 77-43</t>
        </is>
      </c>
      <c r="C307" t="inlineStr">
        <is>
          <t>21.12.29.</t>
        </is>
      </c>
      <c r="D307" t="inlineStr">
        <is>
          <t>월세</t>
        </is>
      </c>
      <c r="E307" t="inlineStr">
        <is>
          <t>500/35</t>
        </is>
      </c>
      <c r="F307" t="inlineStr">
        <is>
          <t>50/45m², B1/4층, 동향</t>
        </is>
      </c>
      <c r="G307" t="inlineStr">
        <is>
          <t>행운공인중개사사무소</t>
        </is>
      </c>
      <c r="H307">
        <f>HYPERLINK("https://new.land.naver.com/rooms?ms=37.5434469,127.0924734,15&amp;a=APT:OPST:ABYG:OBYG:GM:OR:VL:DDDGG:JWJT:SGJT:HOJT&amp;e=RETAIL&amp;aa=SMALLSPCRENT&amp;articleNo=2134784485", "서울시 광진구 구의동 77-43")</f>
        <v/>
      </c>
    </row>
    <row r="308">
      <c r="A308" s="1" t="n">
        <v>0</v>
      </c>
      <c r="B308" t="inlineStr">
        <is>
          <t>서울시 광진구 구의동 47-34</t>
        </is>
      </c>
      <c r="C308" t="inlineStr">
        <is>
          <t>21.12.24.</t>
        </is>
      </c>
      <c r="D308" t="inlineStr">
        <is>
          <t>월세</t>
        </is>
      </c>
      <c r="E308" t="inlineStr">
        <is>
          <t>3,000/40</t>
        </is>
      </c>
      <c r="F308" t="inlineStr">
        <is>
          <t>42/42m², 1/4층, 남서향</t>
        </is>
      </c>
      <c r="G308" t="inlineStr">
        <is>
          <t>삼신공인중개사사무소</t>
        </is>
      </c>
      <c r="H308">
        <f>HYPERLINK("https://new.land.naver.com/rooms?ms=37.5434469,127.0924734,15&amp;a=APT:OPST:ABYG:OBYG:GM:OR:VL:DDDGG:JWJT:SGJT:HOJT&amp;e=RETAIL&amp;aa=SMALLSPCRENT&amp;articleNo=2134415803", "서울시 광진구 구의동 47-34")</f>
        <v/>
      </c>
    </row>
    <row r="309">
      <c r="A309" s="1" t="n">
        <v>0</v>
      </c>
      <c r="B309" t="inlineStr">
        <is>
          <t>서울시 광진구 구의동 201-18</t>
        </is>
      </c>
      <c r="C309" t="inlineStr">
        <is>
          <t>21.12.24.</t>
        </is>
      </c>
      <c r="D309" t="inlineStr">
        <is>
          <t>전세</t>
        </is>
      </c>
      <c r="E309" t="inlineStr">
        <is>
          <t>1억 5,000</t>
        </is>
      </c>
      <c r="F309" t="inlineStr">
        <is>
          <t>30/27m², 3/5층, 남향</t>
        </is>
      </c>
      <c r="G309" t="inlineStr">
        <is>
          <t>현진공인중개사사무소</t>
        </is>
      </c>
      <c r="H309">
        <f>HYPERLINK("https://new.land.naver.com/rooms?ms=37.5434469,127.0924734,15&amp;a=APT:OPST:ABYG:OBYG:GM:OR:VL:DDDGG:JWJT:SGJT:HOJT&amp;e=RETAIL&amp;aa=SMALLSPCRENT&amp;articleNo=2134371944", "서울시 광진구 구의동 201-18")</f>
        <v/>
      </c>
    </row>
    <row r="310">
      <c r="A310" s="1" t="n">
        <v>0</v>
      </c>
      <c r="B310" t="inlineStr">
        <is>
          <t>서울시 광진구 구의동 69-1</t>
        </is>
      </c>
      <c r="C310" t="inlineStr">
        <is>
          <t>21.12.23.</t>
        </is>
      </c>
      <c r="D310" t="inlineStr">
        <is>
          <t>전세</t>
        </is>
      </c>
      <c r="E310" t="inlineStr">
        <is>
          <t>3억 5,000</t>
        </is>
      </c>
      <c r="F310" t="inlineStr">
        <is>
          <t>54/29m², 3/7층, 북동향</t>
        </is>
      </c>
      <c r="G310" t="inlineStr">
        <is>
          <t>TRY공인중개사사무소</t>
        </is>
      </c>
      <c r="H310">
        <f>HYPERLINK("https://new.land.naver.com/rooms?ms=37.5434469,127.0924734,15&amp;a=APT:OPST:ABYG:OBYG:GM:OR:VL:DDDGG:JWJT:SGJT:HOJT&amp;e=RETAIL&amp;aa=SMALLSPCRENT&amp;articleNo=2134308424", "서울시 광진구 구의동 69-1")</f>
        <v/>
      </c>
    </row>
    <row r="311">
      <c r="A311" s="1" t="n">
        <v>0</v>
      </c>
      <c r="B311" t="inlineStr">
        <is>
          <t>서울시 광진구 구의동 41-12</t>
        </is>
      </c>
      <c r="C311" t="inlineStr">
        <is>
          <t>21.12.23.</t>
        </is>
      </c>
      <c r="D311" t="inlineStr">
        <is>
          <t>월세</t>
        </is>
      </c>
      <c r="E311" t="inlineStr">
        <is>
          <t>500/25</t>
        </is>
      </c>
      <c r="F311" t="inlineStr">
        <is>
          <t>15/13m², 3/3층, 동향</t>
        </is>
      </c>
      <c r="G311" t="inlineStr">
        <is>
          <t>어울림공인중개사사무소</t>
        </is>
      </c>
      <c r="H311">
        <f>HYPERLINK("https://new.land.naver.com/rooms?ms=37.5434469,127.0924734,15&amp;a=APT:OPST:ABYG:OBYG:GM:OR:VL:DDDGG:JWJT:SGJT:HOJT&amp;e=RETAIL&amp;aa=SMALLSPCRENT&amp;articleNo=2134231506", "서울시 광진구 구의동 41-12")</f>
        <v/>
      </c>
    </row>
    <row r="312">
      <c r="A312" s="1" t="n">
        <v>0</v>
      </c>
      <c r="B312" t="inlineStr">
        <is>
          <t>서울시 광진구 구의동 240-6</t>
        </is>
      </c>
      <c r="C312" t="inlineStr">
        <is>
          <t>21.12.22.</t>
        </is>
      </c>
      <c r="D312" t="inlineStr">
        <is>
          <t>월세</t>
        </is>
      </c>
      <c r="E312" t="inlineStr">
        <is>
          <t>1,000/45</t>
        </is>
      </c>
      <c r="F312" t="inlineStr">
        <is>
          <t>28/23m², 2/4층, 동향</t>
        </is>
      </c>
      <c r="G312" t="inlineStr">
        <is>
          <t>TRY공인중개사사무소</t>
        </is>
      </c>
      <c r="H312">
        <f>HYPERLINK("https://new.land.naver.com/rooms?ms=37.5434469,127.0924734,15&amp;a=APT:OPST:ABYG:OBYG:GM:OR:VL:DDDGG:JWJT:SGJT:HOJT&amp;e=RETAIL&amp;aa=SMALLSPCRENT&amp;articleNo=2134175712", "서울시 광진구 구의동 240-6")</f>
        <v/>
      </c>
    </row>
    <row r="313">
      <c r="A313" s="1" t="n">
        <v>0</v>
      </c>
      <c r="B313" t="inlineStr">
        <is>
          <t>서울시 광진구 구의동 220-61</t>
        </is>
      </c>
      <c r="C313" t="inlineStr">
        <is>
          <t>21.12.21.</t>
        </is>
      </c>
      <c r="D313" t="inlineStr">
        <is>
          <t>월세</t>
        </is>
      </c>
      <c r="E313" t="inlineStr">
        <is>
          <t>1,000/45</t>
        </is>
      </c>
      <c r="F313" t="inlineStr">
        <is>
          <t>30/25m², 2/4층, 북향</t>
        </is>
      </c>
      <c r="G313" t="inlineStr">
        <is>
          <t>뉴베스트공인중개사사무소</t>
        </is>
      </c>
      <c r="H313">
        <f>HYPERLINK("https://new.land.naver.com/rooms?ms=37.5434469,127.0924734,15&amp;a=APT:OPST:ABYG:OBYG:GM:OR:VL:DDDGG:JWJT:SGJT:HOJT&amp;e=RETAIL&amp;aa=SMALLSPCRENT&amp;articleNo=2134030878", "서울시 광진구 구의동 220-61")</f>
        <v/>
      </c>
    </row>
    <row r="314">
      <c r="A314" s="1" t="n">
        <v>0</v>
      </c>
      <c r="B314" t="inlineStr">
        <is>
          <t>강변역 초 역세권2분 대로변 안전귀가</t>
        </is>
      </c>
      <c r="C314" t="inlineStr">
        <is>
          <t>21.12.20.</t>
        </is>
      </c>
      <c r="D314" t="inlineStr">
        <is>
          <t>월세</t>
        </is>
      </c>
      <c r="E314" t="inlineStr">
        <is>
          <t>1,000/50</t>
        </is>
      </c>
      <c r="F314" t="inlineStr">
        <is>
          <t>41A/18m², 4/4층, 남동향</t>
        </is>
      </c>
      <c r="G314" t="inlineStr">
        <is>
          <t>국일공인중개사사무소</t>
        </is>
      </c>
      <c r="H314">
        <f>HYPERLINK("https://new.land.naver.com/rooms?ms=37.5434469,127.0924734,15&amp;a=APT:OPST:ABYG:OBYG:GM:OR:VL:DDDGG:JWJT:SGJT:HOJT&amp;e=RETAIL&amp;aa=SMALLSPCRENT&amp;articleNo=2133938173", "강변역 초 역세권2분 대로변 안전귀가")</f>
        <v/>
      </c>
    </row>
    <row r="315">
      <c r="A315" s="1" t="n">
        <v>0</v>
      </c>
      <c r="B315" t="inlineStr">
        <is>
          <t>서울시 광진구 구의동 223</t>
        </is>
      </c>
      <c r="C315" t="inlineStr">
        <is>
          <t>21.12.20.</t>
        </is>
      </c>
      <c r="D315" t="inlineStr">
        <is>
          <t>월세</t>
        </is>
      </c>
      <c r="E315" t="inlineStr">
        <is>
          <t>1,000/35</t>
        </is>
      </c>
      <c r="F315" t="inlineStr">
        <is>
          <t>27/27m², 2/3층, 북동향</t>
        </is>
      </c>
      <c r="G315" t="inlineStr">
        <is>
          <t>황토공인중개사사무소</t>
        </is>
      </c>
      <c r="H315">
        <f>HYPERLINK("https://new.land.naver.com/rooms?ms=37.5434469,127.0924734,15&amp;a=APT:OPST:ABYG:OBYG:GM:OR:VL:DDDGG:JWJT:SGJT:HOJT&amp;e=RETAIL&amp;aa=SMALLSPCRENT&amp;articleNo=2133924071", "서울시 광진구 구의동 223")</f>
        <v/>
      </c>
    </row>
    <row r="316">
      <c r="A316" s="1" t="n">
        <v>0</v>
      </c>
      <c r="B316" t="inlineStr">
        <is>
          <t>서울시 광진구 구의동 50-29</t>
        </is>
      </c>
      <c r="C316" t="inlineStr">
        <is>
          <t>21.12.20.</t>
        </is>
      </c>
      <c r="D316" t="inlineStr">
        <is>
          <t>전세</t>
        </is>
      </c>
      <c r="E316" t="inlineStr">
        <is>
          <t>2억 6,250</t>
        </is>
      </c>
      <c r="F316" t="inlineStr">
        <is>
          <t>46/46m², 2/5층, 남동향</t>
        </is>
      </c>
      <c r="G316" t="inlineStr">
        <is>
          <t>주영공인중개사사무소</t>
        </is>
      </c>
      <c r="H316">
        <f>HYPERLINK("https://new.land.naver.com/rooms?ms=37.5434469,127.0924734,15&amp;a=APT:OPST:ABYG:OBYG:GM:OR:VL:DDDGG:JWJT:SGJT:HOJT&amp;e=RETAIL&amp;aa=SMALLSPCRENT&amp;articleNo=2133862976", "서울시 광진구 구의동 50-29")</f>
        <v/>
      </c>
    </row>
    <row r="317">
      <c r="A317" s="1" t="n">
        <v>0</v>
      </c>
      <c r="B317" t="inlineStr">
        <is>
          <t>서울시 광진구 구의동 55-18</t>
        </is>
      </c>
      <c r="C317" t="inlineStr">
        <is>
          <t>21.12.18.</t>
        </is>
      </c>
      <c r="D317" t="inlineStr">
        <is>
          <t>월세</t>
        </is>
      </c>
      <c r="E317" t="inlineStr">
        <is>
          <t>7,000/35</t>
        </is>
      </c>
      <c r="F317" t="inlineStr">
        <is>
          <t>40/40m², 4/5층, 남서향</t>
        </is>
      </c>
      <c r="G317" t="inlineStr">
        <is>
          <t>삼신공인중개사사무소</t>
        </is>
      </c>
      <c r="H317">
        <f>HYPERLINK("https://new.land.naver.com/rooms?ms=37.5434469,127.0924734,15&amp;a=APT:OPST:ABYG:OBYG:GM:OR:VL:DDDGG:JWJT:SGJT:HOJT&amp;e=RETAIL&amp;aa=SMALLSPCRENT&amp;articleNo=2133780216", "서울시 광진구 구의동 55-18")</f>
        <v/>
      </c>
    </row>
    <row r="318">
      <c r="A318" s="1" t="n">
        <v>0</v>
      </c>
      <c r="B318" t="inlineStr">
        <is>
          <t>서울시 광진구 구의동 52-12</t>
        </is>
      </c>
      <c r="C318" t="inlineStr">
        <is>
          <t>21.12.17.</t>
        </is>
      </c>
      <c r="D318" t="inlineStr">
        <is>
          <t>월세</t>
        </is>
      </c>
      <c r="E318" t="inlineStr">
        <is>
          <t>1,000/50</t>
        </is>
      </c>
      <c r="F318" t="inlineStr">
        <is>
          <t>24/21m², 2/4층, 남서향</t>
        </is>
      </c>
      <c r="G318" t="inlineStr">
        <is>
          <t>탑공인중개사사무소(아차산역 1번출구앞)</t>
        </is>
      </c>
      <c r="H318">
        <f>HYPERLINK("https://new.land.naver.com/rooms?ms=37.5434469,127.0924734,15&amp;a=APT:OPST:ABYG:OBYG:GM:OR:VL:DDDGG:JWJT:SGJT:HOJT&amp;e=RETAIL&amp;aa=SMALLSPCRENT&amp;articleNo=2133607360", "서울시 광진구 구의동 52-12")</f>
        <v/>
      </c>
    </row>
    <row r="319">
      <c r="A319" s="1" t="n">
        <v>0</v>
      </c>
      <c r="B319" t="inlineStr">
        <is>
          <t>서울시 광진구 구의동 217</t>
        </is>
      </c>
      <c r="C319" t="inlineStr">
        <is>
          <t>21.12.16.</t>
        </is>
      </c>
      <c r="D319" t="inlineStr">
        <is>
          <t>전세</t>
        </is>
      </c>
      <c r="E319" t="inlineStr">
        <is>
          <t>1억 4,000</t>
        </is>
      </c>
      <c r="F319" t="inlineStr">
        <is>
          <t>25/21m², 2/5층, 서향</t>
        </is>
      </c>
      <c r="G319" t="inlineStr">
        <is>
          <t>행운공인중개사사무소</t>
        </is>
      </c>
      <c r="H319">
        <f>HYPERLINK("https://new.land.naver.com/rooms?ms=37.5434469,127.0924734,15&amp;a=APT:OPST:ABYG:OBYG:GM:OR:VL:DDDGG:JWJT:SGJT:HOJT&amp;e=RETAIL&amp;aa=SMALLSPCRENT&amp;articleNo=2133579369", "서울시 광진구 구의동 217")</f>
        <v/>
      </c>
    </row>
    <row r="320">
      <c r="A320" s="1" t="n">
        <v>0</v>
      </c>
      <c r="B320" t="inlineStr">
        <is>
          <t>서울시 광진구 구의동 60-79</t>
        </is>
      </c>
      <c r="C320" t="inlineStr">
        <is>
          <t>21.12.13.</t>
        </is>
      </c>
      <c r="D320" t="inlineStr">
        <is>
          <t>월세</t>
        </is>
      </c>
      <c r="E320" t="inlineStr">
        <is>
          <t>1,000/60</t>
        </is>
      </c>
      <c r="F320" t="inlineStr">
        <is>
          <t>39/32m², 2/3층, 동향</t>
        </is>
      </c>
      <c r="G320" t="inlineStr">
        <is>
          <t>명공인중개사사무소</t>
        </is>
      </c>
      <c r="H320">
        <f>HYPERLINK("https://new.land.naver.com/rooms?ms=37.5434469,127.0924734,15&amp;a=APT:OPST:ABYG:OBYG:GM:OR:VL:DDDGG:JWJT:SGJT:HOJT&amp;e=RETAIL&amp;aa=SMALLSPCRENT&amp;articleNo=2133165866", "서울시 광진구 구의동 60-79")</f>
        <v/>
      </c>
    </row>
    <row r="321">
      <c r="A321" s="1" t="n">
        <v>0</v>
      </c>
      <c r="B321" t="inlineStr">
        <is>
          <t>서울시 광진구 구의동 239-88</t>
        </is>
      </c>
      <c r="C321" t="inlineStr">
        <is>
          <t>21.12.15.</t>
        </is>
      </c>
      <c r="D321" t="inlineStr">
        <is>
          <t>전세</t>
        </is>
      </c>
      <c r="E321" t="inlineStr">
        <is>
          <t>3억</t>
        </is>
      </c>
      <c r="F321" t="inlineStr">
        <is>
          <t>45/45m², 중/5층, 서향</t>
        </is>
      </c>
      <c r="G321" t="inlineStr">
        <is>
          <t>청솔공인중개사사무소</t>
        </is>
      </c>
      <c r="H321">
        <f>HYPERLINK("https://new.land.naver.com/rooms?ms=37.5434469,127.0924734,15&amp;a=APT:OPST:ABYG:OBYG:GM:OR:VL:DDDGG:JWJT:SGJT:HOJT&amp;e=RETAIL&amp;aa=SMALLSPCRENT&amp;articleNo=2133368683", "서울시 광진구 구의동 239-88")</f>
        <v/>
      </c>
    </row>
    <row r="322">
      <c r="A322" s="1" t="n">
        <v>0</v>
      </c>
      <c r="B322" t="inlineStr">
        <is>
          <t>서울시 광진구 구의동 57-6</t>
        </is>
      </c>
      <c r="C322" t="inlineStr">
        <is>
          <t>21.12.15.</t>
        </is>
      </c>
      <c r="D322" t="inlineStr">
        <is>
          <t>월세</t>
        </is>
      </c>
      <c r="E322" t="inlineStr">
        <is>
          <t>500/30</t>
        </is>
      </c>
      <c r="F322" t="inlineStr">
        <is>
          <t>19/17m², 1/4층, 남서향</t>
        </is>
      </c>
      <c r="G322" t="inlineStr">
        <is>
          <t>부동산중개법인유한회사토지사랑</t>
        </is>
      </c>
      <c r="H322">
        <f>HYPERLINK("https://new.land.naver.com/rooms?ms=37.5434469,127.0924734,15&amp;a=APT:OPST:ABYG:OBYG:GM:OR:VL:DDDGG:JWJT:SGJT:HOJT&amp;e=RETAIL&amp;aa=SMALLSPCRENT&amp;articleNo=2133356662", "서울시 광진구 구의동 57-6")</f>
        <v/>
      </c>
    </row>
    <row r="323">
      <c r="A323" s="1" t="n">
        <v>0</v>
      </c>
      <c r="B323" t="inlineStr">
        <is>
          <t>신축급 오피스텔. 입주 22년1월13일이후 하시</t>
        </is>
      </c>
      <c r="C323" t="inlineStr">
        <is>
          <t>21.12.14.</t>
        </is>
      </c>
      <c r="D323" t="inlineStr">
        <is>
          <t>월세</t>
        </is>
      </c>
      <c r="E323" t="inlineStr">
        <is>
          <t>1,000/78</t>
        </is>
      </c>
      <c r="F323" t="inlineStr">
        <is>
          <t>53/24m², 중/9층, 동향</t>
        </is>
      </c>
      <c r="G323" t="inlineStr">
        <is>
          <t>강산부동산공인중개사사무소</t>
        </is>
      </c>
      <c r="H323">
        <f>HYPERLINK("https://new.land.naver.com/rooms?ms=37.5434469,127.0924734,15&amp;a=APT:OPST:ABYG:OBYG:GM:OR:VL:DDDGG:JWJT:SGJT:HOJT&amp;e=RETAIL&amp;aa=SMALLSPCRENT&amp;articleNo=2133242998", "신축급 오피스텔. 입주 22년1월13일이후 하시")</f>
        <v/>
      </c>
    </row>
    <row r="324">
      <c r="A324" s="1" t="n">
        <v>0</v>
      </c>
      <c r="B324" t="inlineStr">
        <is>
          <t>서울시 광진구 구의동 231-56</t>
        </is>
      </c>
      <c r="C324" t="inlineStr">
        <is>
          <t>21.12.13.</t>
        </is>
      </c>
      <c r="D324" t="inlineStr">
        <is>
          <t>월세</t>
        </is>
      </c>
      <c r="E324" t="inlineStr">
        <is>
          <t>500/30</t>
        </is>
      </c>
      <c r="F324" t="inlineStr">
        <is>
          <t>30/27m², B1/3층, 동향</t>
        </is>
      </c>
      <c r="G324" t="inlineStr">
        <is>
          <t>현진공인중개사사무소</t>
        </is>
      </c>
      <c r="H324">
        <f>HYPERLINK("https://new.land.naver.com/rooms?ms=37.5434469,127.0924734,15&amp;a=APT:OPST:ABYG:OBYG:GM:OR:VL:DDDGG:JWJT:SGJT:HOJT&amp;e=RETAIL&amp;aa=SMALLSPCRENT&amp;articleNo=2133176108", "서울시 광진구 구의동 231-56")</f>
        <v/>
      </c>
    </row>
    <row r="325">
      <c r="A325" s="1" t="n">
        <v>0</v>
      </c>
      <c r="B325" t="inlineStr">
        <is>
          <t>서울시 광진구 구의동 60-14</t>
        </is>
      </c>
      <c r="C325" t="inlineStr">
        <is>
          <t>21.12.13.</t>
        </is>
      </c>
      <c r="D325" t="inlineStr">
        <is>
          <t>월세</t>
        </is>
      </c>
      <c r="E325" t="inlineStr">
        <is>
          <t>1억/35</t>
        </is>
      </c>
      <c r="F325" t="inlineStr">
        <is>
          <t>39/37m², 1/2층, 남향</t>
        </is>
      </c>
      <c r="G325" t="inlineStr">
        <is>
          <t>명공인중개사사무소</t>
        </is>
      </c>
      <c r="H325">
        <f>HYPERLINK("https://new.land.naver.com/rooms?ms=37.5434469,127.0924734,15&amp;a=APT:OPST:ABYG:OBYG:GM:OR:VL:DDDGG:JWJT:SGJT:HOJT&amp;e=RETAIL&amp;aa=SMALLSPCRENT&amp;articleNo=2133167037", "서울시 광진구 구의동 60-14")</f>
        <v/>
      </c>
    </row>
    <row r="326">
      <c r="A326" s="1" t="n">
        <v>0</v>
      </c>
      <c r="B326" t="inlineStr">
        <is>
          <t>1개월 무상임대 단기가능</t>
        </is>
      </c>
      <c r="C326" t="inlineStr">
        <is>
          <t>21.12.13.</t>
        </is>
      </c>
      <c r="D326" t="inlineStr">
        <is>
          <t>월세</t>
        </is>
      </c>
      <c r="E326" t="inlineStr">
        <is>
          <t>1,000/87</t>
        </is>
      </c>
      <c r="F326" t="inlineStr">
        <is>
          <t>59A/24m², 18/19층, 서향</t>
        </is>
      </c>
      <c r="G326" t="inlineStr">
        <is>
          <t>현대부동산공인중개사사무소</t>
        </is>
      </c>
      <c r="H326">
        <f>HYPERLINK("https://new.land.naver.com/rooms?ms=37.5434469,127.0924734,15&amp;a=APT:OPST:ABYG:OBYG:GM:OR:VL:DDDGG:JWJT:SGJT:HOJT&amp;e=RETAIL&amp;aa=SMALLSPCRENT&amp;articleNo=2133149354", "1개월 무상임대 단기가능")</f>
        <v/>
      </c>
    </row>
    <row r="327">
      <c r="A327" s="1" t="n">
        <v>0</v>
      </c>
      <c r="B327" t="inlineStr">
        <is>
          <t>업무용 1개월 무상임대 단기가능</t>
        </is>
      </c>
      <c r="C327" t="inlineStr">
        <is>
          <t>21.12.13.</t>
        </is>
      </c>
      <c r="D327" t="inlineStr">
        <is>
          <t>월세</t>
        </is>
      </c>
      <c r="E327" t="inlineStr">
        <is>
          <t>1,000/86</t>
        </is>
      </c>
      <c r="F327" t="inlineStr">
        <is>
          <t>59A/24m², 19/19층, 서향</t>
        </is>
      </c>
      <c r="G327" t="inlineStr">
        <is>
          <t>현대부동산공인중개사사무소</t>
        </is>
      </c>
      <c r="H327">
        <f>HYPERLINK("https://new.land.naver.com/rooms?ms=37.5434469,127.0924734,15&amp;a=APT:OPST:ABYG:OBYG:GM:OR:VL:DDDGG:JWJT:SGJT:HOJT&amp;e=RETAIL&amp;aa=SMALLSPCRENT&amp;articleNo=2133149139", "업무용 1개월 무상임대 단기가능")</f>
        <v/>
      </c>
    </row>
    <row r="328">
      <c r="A328" s="1" t="n">
        <v>0</v>
      </c>
      <c r="B328" t="inlineStr">
        <is>
          <t>서울시 광진구 구의동 240-14</t>
        </is>
      </c>
      <c r="C328" t="inlineStr">
        <is>
          <t>21.12.08.</t>
        </is>
      </c>
      <c r="D328" t="inlineStr">
        <is>
          <t>월세</t>
        </is>
      </c>
      <c r="E328" t="inlineStr">
        <is>
          <t>500/45</t>
        </is>
      </c>
      <c r="F328" t="inlineStr">
        <is>
          <t>16/16m², 1/5층, 북향</t>
        </is>
      </c>
      <c r="G328" t="inlineStr">
        <is>
          <t>TRY공인중개사사무소</t>
        </is>
      </c>
      <c r="H328">
        <f>HYPERLINK("https://new.land.naver.com/rooms?ms=37.5434469,127.0924734,15&amp;a=APT:OPST:ABYG:OBYG:GM:OR:VL:DDDGG:JWJT:SGJT:HOJT&amp;e=RETAIL&amp;aa=SMALLSPCRENT&amp;articleNo=2132670018", "서울시 광진구 구의동 240-14")</f>
        <v/>
      </c>
    </row>
    <row r="329">
      <c r="A329" s="1" t="n">
        <v>0</v>
      </c>
      <c r="B329" t="inlineStr">
        <is>
          <t>서울시 광진구 구의동 22</t>
        </is>
      </c>
      <c r="C329" t="inlineStr">
        <is>
          <t>21.12.08.</t>
        </is>
      </c>
      <c r="D329" t="inlineStr">
        <is>
          <t>전세</t>
        </is>
      </c>
      <c r="E329" t="inlineStr">
        <is>
          <t>1억 9,000</t>
        </is>
      </c>
      <c r="F329" t="inlineStr">
        <is>
          <t>37/37m², 3/4층, 남서향</t>
        </is>
      </c>
      <c r="G329" t="inlineStr">
        <is>
          <t>늘봄공인중개사사무소</t>
        </is>
      </c>
      <c r="H329">
        <f>HYPERLINK("https://new.land.naver.com/rooms?ms=37.5434469,127.0924734,15&amp;a=APT:OPST:ABYG:OBYG:GM:OR:VL:DDDGG:JWJT:SGJT:HOJT&amp;e=RETAIL&amp;aa=SMALLSPCRENT&amp;articleNo=2132642493", "서울시 광진구 구의동 22")</f>
        <v/>
      </c>
    </row>
    <row r="330">
      <c r="A330" s="1" t="n">
        <v>0</v>
      </c>
      <c r="B330" t="inlineStr">
        <is>
          <t>서울시 광진구 구의동 233-24</t>
        </is>
      </c>
      <c r="C330" t="inlineStr">
        <is>
          <t>21.12.08.</t>
        </is>
      </c>
      <c r="D330" t="inlineStr">
        <is>
          <t>월세</t>
        </is>
      </c>
      <c r="E330" t="inlineStr">
        <is>
          <t>1,000/50</t>
        </is>
      </c>
      <c r="F330" t="inlineStr">
        <is>
          <t>26/26m², 1/5층, 서향</t>
        </is>
      </c>
      <c r="G330" t="inlineStr">
        <is>
          <t>팔구사부동산</t>
        </is>
      </c>
      <c r="H330">
        <f>HYPERLINK("https://new.land.naver.com/rooms?ms=37.5434469,127.0924734,15&amp;a=APT:OPST:ABYG:OBYG:GM:OR:VL:DDDGG:JWJT:SGJT:HOJT&amp;e=RETAIL&amp;aa=SMALLSPCRENT&amp;articleNo=2132629159", "서울시 광진구 구의동 233-24")</f>
        <v/>
      </c>
    </row>
    <row r="331">
      <c r="A331" s="1" t="n">
        <v>0</v>
      </c>
      <c r="B331" t="inlineStr">
        <is>
          <t>서울시 광진구 구의동 231-22</t>
        </is>
      </c>
      <c r="C331" t="inlineStr">
        <is>
          <t>21.12.07.</t>
        </is>
      </c>
      <c r="D331" t="inlineStr">
        <is>
          <t>전세</t>
        </is>
      </c>
      <c r="E331" t="inlineStr">
        <is>
          <t>5,000</t>
        </is>
      </c>
      <c r="F331" t="inlineStr">
        <is>
          <t>36/36m², B1/3층, 서향</t>
        </is>
      </c>
      <c r="G331" t="inlineStr">
        <is>
          <t>팔구사부동산</t>
        </is>
      </c>
      <c r="H331">
        <f>HYPERLINK("https://new.land.naver.com/rooms?ms=37.5434469,127.0924734,15&amp;a=APT:OPST:ABYG:OBYG:GM:OR:VL:DDDGG:JWJT:SGJT:HOJT&amp;e=RETAIL&amp;aa=SMALLSPCRENT&amp;articleNo=2132522860", "서울시 광진구 구의동 231-22")</f>
        <v/>
      </c>
    </row>
    <row r="332">
      <c r="A332" s="1" t="n">
        <v>0</v>
      </c>
      <c r="B332" t="inlineStr">
        <is>
          <t>서울시 광진구 구의동 242-60</t>
        </is>
      </c>
      <c r="C332" t="inlineStr">
        <is>
          <t>21.12.06.</t>
        </is>
      </c>
      <c r="D332" t="inlineStr">
        <is>
          <t>전세</t>
        </is>
      </c>
      <c r="E332" t="inlineStr">
        <is>
          <t>3억 2,000</t>
        </is>
      </c>
      <c r="F332" t="inlineStr">
        <is>
          <t>43/39m², 4/5층, 남향</t>
        </is>
      </c>
      <c r="G332" t="inlineStr">
        <is>
          <t>장원공인중개사사무소</t>
        </is>
      </c>
      <c r="H332">
        <f>HYPERLINK("https://new.land.naver.com/rooms?ms=37.5434469,127.0924734,15&amp;a=APT:OPST:ABYG:OBYG:GM:OR:VL:DDDGG:JWJT:SGJT:HOJT&amp;e=RETAIL&amp;aa=SMALLSPCRENT&amp;articleNo=2132407204", "서울시 광진구 구의동 242-60")</f>
        <v/>
      </c>
    </row>
    <row r="333">
      <c r="A333" s="1" t="n">
        <v>0</v>
      </c>
      <c r="B333" t="inlineStr">
        <is>
          <t>서울시 광진구 구의동 242</t>
        </is>
      </c>
      <c r="C333" t="inlineStr">
        <is>
          <t>21.12.06.</t>
        </is>
      </c>
      <c r="D333" t="inlineStr">
        <is>
          <t>전세</t>
        </is>
      </c>
      <c r="E333" t="inlineStr">
        <is>
          <t>3억 2,000</t>
        </is>
      </c>
      <c r="F333" t="inlineStr">
        <is>
          <t>36/33m², 4/5층, 남향</t>
        </is>
      </c>
      <c r="G333" t="inlineStr">
        <is>
          <t>하나공인중개사사무소</t>
        </is>
      </c>
      <c r="H333">
        <f>HYPERLINK("https://new.land.naver.com/rooms?ms=37.5434469,127.0924734,15&amp;a=APT:OPST:ABYG:OBYG:GM:OR:VL:DDDGG:JWJT:SGJT:HOJT&amp;e=RETAIL&amp;aa=SMALLSPCRENT&amp;articleNo=2132404049", "서울시 광진구 구의동 242")</f>
        <v/>
      </c>
    </row>
    <row r="334">
      <c r="A334" s="1" t="n">
        <v>0</v>
      </c>
      <c r="B334" t="inlineStr">
        <is>
          <t>서울시 광진구 구의동 48-12</t>
        </is>
      </c>
      <c r="C334" t="inlineStr">
        <is>
          <t>21.12.06.</t>
        </is>
      </c>
      <c r="D334" t="inlineStr">
        <is>
          <t>월세</t>
        </is>
      </c>
      <c r="E334" t="inlineStr">
        <is>
          <t>1,000/60</t>
        </is>
      </c>
      <c r="F334" t="inlineStr">
        <is>
          <t>48/48m², 2/3층, 남서향</t>
        </is>
      </c>
      <c r="G334" t="inlineStr">
        <is>
          <t>구의래미안공인중개사무소</t>
        </is>
      </c>
      <c r="H334">
        <f>HYPERLINK("https://new.land.naver.com/rooms?ms=37.5434469,127.0924734,15&amp;a=APT:OPST:ABYG:OBYG:GM:OR:VL:DDDGG:JWJT:SGJT:HOJT&amp;e=RETAIL&amp;aa=SMALLSPCRENT&amp;articleNo=2132338256", "서울시 광진구 구의동 48-12")</f>
        <v/>
      </c>
    </row>
    <row r="335">
      <c r="A335" s="1" t="n">
        <v>0</v>
      </c>
      <c r="B335" t="inlineStr">
        <is>
          <t>서울시 광진구 구의동 33-61</t>
        </is>
      </c>
      <c r="C335" t="inlineStr">
        <is>
          <t>21.12.06.</t>
        </is>
      </c>
      <c r="D335" t="inlineStr">
        <is>
          <t>월세</t>
        </is>
      </c>
      <c r="E335" t="inlineStr">
        <is>
          <t>1,000/50</t>
        </is>
      </c>
      <c r="F335" t="inlineStr">
        <is>
          <t>44/44m², B1/3층, 동향</t>
        </is>
      </c>
      <c r="G335" t="inlineStr">
        <is>
          <t>행운공인중개사사무소</t>
        </is>
      </c>
      <c r="H335">
        <f>HYPERLINK("https://new.land.naver.com/rooms?ms=37.5434469,127.0924734,15&amp;a=APT:OPST:ABYG:OBYG:GM:OR:VL:DDDGG:JWJT:SGJT:HOJT&amp;e=RETAIL&amp;aa=SMALLSPCRENT&amp;articleNo=2132272028", "서울시 광진구 구의동 33-61")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2022-01-04T16:35:41Z</dcterms:created>
  <dcterms:modified xmlns:dcterms="http://purl.org/dc/terms/" xmlns:xsi="http://www.w3.org/2001/XMLSchema-instance" xsi:type="dcterms:W3CDTF">2022-01-04T16:35:41Z</dcterms:modified>
</cp:coreProperties>
</file>