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golith-images\"/>
    </mc:Choice>
  </mc:AlternateContent>
  <xr:revisionPtr revIDLastSave="0" documentId="13_ncr:1_{9216C3CC-FA0D-4C9D-BDE5-9162D83443B9}" xr6:coauthVersionLast="47" xr6:coauthVersionMax="47" xr10:uidLastSave="{00000000-0000-0000-0000-000000000000}"/>
  <bookViews>
    <workbookView xWindow="-96" yWindow="0" windowWidth="11712" windowHeight="12336" activeTab="3" xr2:uid="{7085F50D-1F05-42BB-A7FC-0F52C1B35787}"/>
  </bookViews>
  <sheets>
    <sheet name="P1" sheetId="1" r:id="rId1"/>
    <sheet name="P2" sheetId="2" r:id="rId2"/>
    <sheet name="P3" sheetId="3" r:id="rId3"/>
    <sheet name="P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" i="3" l="1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C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B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A2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Z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Y2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X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W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X3" i="4"/>
  <c r="Y3" i="4"/>
  <c r="Z3" i="4"/>
  <c r="AA3" i="4"/>
  <c r="AB3" i="4"/>
  <c r="AC3" i="4"/>
  <c r="AD3" i="4"/>
  <c r="X4" i="4"/>
  <c r="Y4" i="4"/>
  <c r="Z4" i="4"/>
  <c r="AA4" i="4"/>
  <c r="AB4" i="4"/>
  <c r="AC4" i="4"/>
  <c r="AD4" i="4"/>
  <c r="X5" i="4"/>
  <c r="Y5" i="4"/>
  <c r="Z5" i="4"/>
  <c r="AA5" i="4"/>
  <c r="AB5" i="4"/>
  <c r="AC5" i="4"/>
  <c r="AD5" i="4"/>
  <c r="X6" i="4"/>
  <c r="Y6" i="4"/>
  <c r="Z6" i="4"/>
  <c r="AA6" i="4"/>
  <c r="AB6" i="4"/>
  <c r="AC6" i="4"/>
  <c r="AD6" i="4"/>
  <c r="X7" i="4"/>
  <c r="Y7" i="4"/>
  <c r="Z7" i="4"/>
  <c r="AA7" i="4"/>
  <c r="AB7" i="4"/>
  <c r="AC7" i="4"/>
  <c r="AD7" i="4"/>
  <c r="X8" i="4"/>
  <c r="Y8" i="4"/>
  <c r="Z8" i="4"/>
  <c r="AA8" i="4"/>
  <c r="AB8" i="4"/>
  <c r="AC8" i="4"/>
  <c r="AD8" i="4"/>
  <c r="X9" i="4"/>
  <c r="Y9" i="4"/>
  <c r="Z9" i="4"/>
  <c r="AA9" i="4"/>
  <c r="AB9" i="4"/>
  <c r="AC9" i="4"/>
  <c r="AD9" i="4"/>
  <c r="X10" i="4"/>
  <c r="Y10" i="4"/>
  <c r="Z10" i="4"/>
  <c r="AA10" i="4"/>
  <c r="AB10" i="4"/>
  <c r="AC10" i="4"/>
  <c r="AD10" i="4"/>
  <c r="X11" i="4"/>
  <c r="Y11" i="4"/>
  <c r="Z11" i="4"/>
  <c r="AA11" i="4"/>
  <c r="AB11" i="4"/>
  <c r="AC11" i="4"/>
  <c r="AD11" i="4"/>
  <c r="X12" i="4"/>
  <c r="Y12" i="4"/>
  <c r="Z12" i="4"/>
  <c r="AA12" i="4"/>
  <c r="AB12" i="4"/>
  <c r="AC12" i="4"/>
  <c r="AD12" i="4"/>
  <c r="X13" i="4"/>
  <c r="Y13" i="4"/>
  <c r="Z13" i="4"/>
  <c r="AA13" i="4"/>
  <c r="AB13" i="4"/>
  <c r="AC13" i="4"/>
  <c r="AD13" i="4"/>
  <c r="X14" i="4"/>
  <c r="Y14" i="4"/>
  <c r="Z14" i="4"/>
  <c r="AA14" i="4"/>
  <c r="AB14" i="4"/>
  <c r="AC14" i="4"/>
  <c r="AD14" i="4"/>
  <c r="X15" i="4"/>
  <c r="Y15" i="4"/>
  <c r="Z15" i="4"/>
  <c r="AA15" i="4"/>
  <c r="AB15" i="4"/>
  <c r="AC15" i="4"/>
  <c r="AD15" i="4"/>
  <c r="X16" i="4"/>
  <c r="Y16" i="4"/>
  <c r="Z16" i="4"/>
  <c r="AA16" i="4"/>
  <c r="AB16" i="4"/>
  <c r="AC16" i="4"/>
  <c r="AD16" i="4"/>
  <c r="X17" i="4"/>
  <c r="Y17" i="4"/>
  <c r="Z17" i="4"/>
  <c r="AA17" i="4"/>
  <c r="AB17" i="4"/>
  <c r="AC17" i="4"/>
  <c r="AD17" i="4"/>
  <c r="X18" i="4"/>
  <c r="Y18" i="4"/>
  <c r="Z18" i="4"/>
  <c r="AA18" i="4"/>
  <c r="AB18" i="4"/>
  <c r="AC18" i="4"/>
  <c r="AD18" i="4"/>
  <c r="X19" i="4"/>
  <c r="Y19" i="4"/>
  <c r="Z19" i="4"/>
  <c r="AA19" i="4"/>
  <c r="AB19" i="4"/>
  <c r="AC19" i="4"/>
  <c r="AD19" i="4"/>
  <c r="X20" i="4"/>
  <c r="Y20" i="4"/>
  <c r="Z20" i="4"/>
  <c r="AA20" i="4"/>
  <c r="AB20" i="4"/>
  <c r="AC20" i="4"/>
  <c r="AD20" i="4"/>
  <c r="X21" i="4"/>
  <c r="Y21" i="4"/>
  <c r="Z21" i="4"/>
  <c r="AA21" i="4"/>
  <c r="AB21" i="4"/>
  <c r="AC21" i="4"/>
  <c r="AD21" i="4"/>
  <c r="X22" i="4"/>
  <c r="Y22" i="4"/>
  <c r="Z22" i="4"/>
  <c r="AA22" i="4"/>
  <c r="AB22" i="4"/>
  <c r="AC22" i="4"/>
  <c r="AD22" i="4"/>
  <c r="X23" i="4"/>
  <c r="Y23" i="4"/>
  <c r="Z23" i="4"/>
  <c r="AA23" i="4"/>
  <c r="AB23" i="4"/>
  <c r="AC23" i="4"/>
  <c r="AD23" i="4"/>
  <c r="X24" i="4"/>
  <c r="Y24" i="4"/>
  <c r="Z24" i="4"/>
  <c r="AA24" i="4"/>
  <c r="AB24" i="4"/>
  <c r="AC24" i="4"/>
  <c r="AD24" i="4"/>
  <c r="X25" i="4"/>
  <c r="Y25" i="4"/>
  <c r="Z25" i="4"/>
  <c r="AA25" i="4"/>
  <c r="AB25" i="4"/>
  <c r="AC25" i="4"/>
  <c r="AD25" i="4"/>
  <c r="X26" i="4"/>
  <c r="Y26" i="4"/>
  <c r="Z26" i="4"/>
  <c r="AA26" i="4"/>
  <c r="AB26" i="4"/>
  <c r="AC26" i="4"/>
  <c r="AD26" i="4"/>
  <c r="X27" i="4"/>
  <c r="Y27" i="4"/>
  <c r="Z27" i="4"/>
  <c r="AA27" i="4"/>
  <c r="AB27" i="4"/>
  <c r="AC27" i="4"/>
  <c r="AD27" i="4"/>
  <c r="X28" i="4"/>
  <c r="Y28" i="4"/>
  <c r="Z28" i="4"/>
  <c r="AA28" i="4"/>
  <c r="AB28" i="4"/>
  <c r="AC28" i="4"/>
  <c r="AD28" i="4"/>
  <c r="X29" i="4"/>
  <c r="Y29" i="4"/>
  <c r="Z29" i="4"/>
  <c r="AA29" i="4"/>
  <c r="AB29" i="4"/>
  <c r="AC29" i="4"/>
  <c r="AD29" i="4"/>
  <c r="X30" i="4"/>
  <c r="Y30" i="4"/>
  <c r="Z30" i="4"/>
  <c r="AA30" i="4"/>
  <c r="AB30" i="4"/>
  <c r="AC30" i="4"/>
  <c r="AD30" i="4"/>
  <c r="X31" i="4"/>
  <c r="Y31" i="4"/>
  <c r="Z31" i="4"/>
  <c r="AA31" i="4"/>
  <c r="AB31" i="4"/>
  <c r="AC31" i="4"/>
  <c r="AD31" i="4"/>
  <c r="X32" i="4"/>
  <c r="Y32" i="4"/>
  <c r="Z32" i="4"/>
  <c r="AA32" i="4"/>
  <c r="AB32" i="4"/>
  <c r="AC32" i="4"/>
  <c r="AD32" i="4"/>
  <c r="X33" i="4"/>
  <c r="Y33" i="4"/>
  <c r="Z33" i="4"/>
  <c r="AA33" i="4"/>
  <c r="AB33" i="4"/>
  <c r="AC33" i="4"/>
  <c r="AD33" i="4"/>
  <c r="X34" i="4"/>
  <c r="Y34" i="4"/>
  <c r="Z34" i="4"/>
  <c r="AA34" i="4"/>
  <c r="AB34" i="4"/>
  <c r="AC34" i="4"/>
  <c r="AD34" i="4"/>
  <c r="Y2" i="4"/>
  <c r="Z2" i="4"/>
  <c r="AA2" i="4"/>
  <c r="AB2" i="4"/>
  <c r="AC2" i="4"/>
  <c r="AD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X2" i="4"/>
  <c r="W2" i="4"/>
  <c r="V31" i="4"/>
  <c r="V30" i="4"/>
  <c r="V27" i="4"/>
  <c r="V16" i="4"/>
  <c r="V12" i="4"/>
  <c r="V11" i="4"/>
  <c r="V8" i="4"/>
  <c r="V7" i="4"/>
  <c r="V6" i="4"/>
  <c r="V5" i="4"/>
  <c r="V4" i="4"/>
  <c r="V3" i="4"/>
  <c r="V2" i="4"/>
  <c r="V9" i="4"/>
  <c r="V10" i="4"/>
  <c r="V13" i="4"/>
  <c r="V14" i="4"/>
  <c r="V15" i="4"/>
  <c r="V17" i="4"/>
  <c r="V18" i="4"/>
  <c r="V19" i="4"/>
  <c r="V20" i="4"/>
  <c r="V21" i="4"/>
  <c r="V22" i="4"/>
  <c r="V23" i="4"/>
  <c r="V24" i="4"/>
  <c r="V25" i="4"/>
  <c r="V26" i="4"/>
  <c r="V28" i="4"/>
  <c r="V29" i="4"/>
  <c r="V32" i="4"/>
  <c r="V33" i="4"/>
  <c r="V34" i="4"/>
  <c r="V29" i="3"/>
  <c r="V25" i="3"/>
  <c r="V24" i="3"/>
  <c r="V22" i="3"/>
  <c r="V13" i="3"/>
  <c r="V11" i="3"/>
  <c r="V9" i="3"/>
  <c r="V3" i="3"/>
  <c r="V2" i="3"/>
  <c r="V34" i="3"/>
  <c r="V33" i="3"/>
  <c r="V32" i="3"/>
  <c r="V31" i="3"/>
  <c r="V30" i="3"/>
  <c r="V28" i="3"/>
  <c r="V27" i="3"/>
  <c r="V26" i="3"/>
  <c r="V23" i="3"/>
  <c r="V21" i="3"/>
  <c r="V20" i="3"/>
  <c r="V19" i="3"/>
  <c r="V18" i="3"/>
  <c r="V17" i="3"/>
  <c r="V16" i="3"/>
  <c r="V15" i="3"/>
  <c r="V14" i="3"/>
  <c r="V12" i="3"/>
  <c r="V10" i="3"/>
  <c r="V8" i="3"/>
  <c r="V7" i="3"/>
  <c r="V6" i="3"/>
  <c r="V5" i="3"/>
  <c r="V4" i="3"/>
  <c r="W3" i="2"/>
  <c r="X3" i="2"/>
  <c r="Y3" i="2"/>
  <c r="Z3" i="2"/>
  <c r="AA3" i="2"/>
  <c r="AB3" i="2"/>
  <c r="AC3" i="2"/>
  <c r="AD3" i="2"/>
  <c r="W4" i="2"/>
  <c r="X4" i="2"/>
  <c r="Y4" i="2"/>
  <c r="Z4" i="2"/>
  <c r="AA4" i="2"/>
  <c r="AB4" i="2"/>
  <c r="AC4" i="2"/>
  <c r="AD4" i="2"/>
  <c r="W5" i="2"/>
  <c r="X5" i="2"/>
  <c r="Y5" i="2"/>
  <c r="Z5" i="2"/>
  <c r="AA5" i="2"/>
  <c r="AB5" i="2"/>
  <c r="AC5" i="2"/>
  <c r="AD5" i="2"/>
  <c r="W6" i="2"/>
  <c r="X6" i="2"/>
  <c r="Y6" i="2"/>
  <c r="Z6" i="2"/>
  <c r="AA6" i="2"/>
  <c r="AB6" i="2"/>
  <c r="AC6" i="2"/>
  <c r="AD6" i="2"/>
  <c r="W7" i="2"/>
  <c r="X7" i="2"/>
  <c r="Y7" i="2"/>
  <c r="Z7" i="2"/>
  <c r="AA7" i="2"/>
  <c r="AB7" i="2"/>
  <c r="AC7" i="2"/>
  <c r="AD7" i="2"/>
  <c r="W8" i="2"/>
  <c r="X8" i="2"/>
  <c r="Y8" i="2"/>
  <c r="Z8" i="2"/>
  <c r="AA8" i="2"/>
  <c r="AB8" i="2"/>
  <c r="AC8" i="2"/>
  <c r="AD8" i="2"/>
  <c r="W9" i="2"/>
  <c r="X9" i="2"/>
  <c r="Y9" i="2"/>
  <c r="Z9" i="2"/>
  <c r="AA9" i="2"/>
  <c r="AB9" i="2"/>
  <c r="AC9" i="2"/>
  <c r="AD9" i="2"/>
  <c r="W10" i="2"/>
  <c r="X10" i="2"/>
  <c r="Y10" i="2"/>
  <c r="Z10" i="2"/>
  <c r="AA10" i="2"/>
  <c r="AB10" i="2"/>
  <c r="AC10" i="2"/>
  <c r="AD10" i="2"/>
  <c r="W11" i="2"/>
  <c r="X11" i="2"/>
  <c r="Y11" i="2"/>
  <c r="Z11" i="2"/>
  <c r="AA11" i="2"/>
  <c r="AB11" i="2"/>
  <c r="AC11" i="2"/>
  <c r="AD11" i="2"/>
  <c r="W12" i="2"/>
  <c r="X12" i="2"/>
  <c r="Y12" i="2"/>
  <c r="Z12" i="2"/>
  <c r="AA12" i="2"/>
  <c r="AB12" i="2"/>
  <c r="AC12" i="2"/>
  <c r="AD12" i="2"/>
  <c r="W13" i="2"/>
  <c r="X13" i="2"/>
  <c r="Y13" i="2"/>
  <c r="Z13" i="2"/>
  <c r="AA13" i="2"/>
  <c r="AB13" i="2"/>
  <c r="AC13" i="2"/>
  <c r="AD13" i="2"/>
  <c r="W14" i="2"/>
  <c r="X14" i="2"/>
  <c r="Y14" i="2"/>
  <c r="Z14" i="2"/>
  <c r="AA14" i="2"/>
  <c r="AB14" i="2"/>
  <c r="AC14" i="2"/>
  <c r="AD14" i="2"/>
  <c r="W15" i="2"/>
  <c r="X15" i="2"/>
  <c r="Y15" i="2"/>
  <c r="Z15" i="2"/>
  <c r="AA15" i="2"/>
  <c r="AB15" i="2"/>
  <c r="AC15" i="2"/>
  <c r="AD15" i="2"/>
  <c r="W16" i="2"/>
  <c r="X16" i="2"/>
  <c r="Y16" i="2"/>
  <c r="Z16" i="2"/>
  <c r="AA16" i="2"/>
  <c r="AB16" i="2"/>
  <c r="AC16" i="2"/>
  <c r="AD16" i="2"/>
  <c r="W17" i="2"/>
  <c r="X17" i="2"/>
  <c r="Y17" i="2"/>
  <c r="Z17" i="2"/>
  <c r="AA17" i="2"/>
  <c r="AB17" i="2"/>
  <c r="AC17" i="2"/>
  <c r="AD17" i="2"/>
  <c r="W18" i="2"/>
  <c r="X18" i="2"/>
  <c r="Y18" i="2"/>
  <c r="Z18" i="2"/>
  <c r="AA18" i="2"/>
  <c r="AB18" i="2"/>
  <c r="AC18" i="2"/>
  <c r="AD18" i="2"/>
  <c r="W19" i="2"/>
  <c r="X19" i="2"/>
  <c r="Y19" i="2"/>
  <c r="Z19" i="2"/>
  <c r="AA19" i="2"/>
  <c r="AB19" i="2"/>
  <c r="AC19" i="2"/>
  <c r="AD19" i="2"/>
  <c r="W20" i="2"/>
  <c r="X20" i="2"/>
  <c r="Y20" i="2"/>
  <c r="Z20" i="2"/>
  <c r="AA20" i="2"/>
  <c r="AB20" i="2"/>
  <c r="AC20" i="2"/>
  <c r="AD20" i="2"/>
  <c r="W21" i="2"/>
  <c r="X21" i="2"/>
  <c r="Y21" i="2"/>
  <c r="Z21" i="2"/>
  <c r="AA21" i="2"/>
  <c r="AB21" i="2"/>
  <c r="AC21" i="2"/>
  <c r="AD21" i="2"/>
  <c r="W22" i="2"/>
  <c r="X22" i="2"/>
  <c r="Y22" i="2"/>
  <c r="Z22" i="2"/>
  <c r="AA22" i="2"/>
  <c r="AB22" i="2"/>
  <c r="AC22" i="2"/>
  <c r="AD22" i="2"/>
  <c r="W23" i="2"/>
  <c r="X23" i="2"/>
  <c r="Y23" i="2"/>
  <c r="Z23" i="2"/>
  <c r="AA23" i="2"/>
  <c r="AB23" i="2"/>
  <c r="AC23" i="2"/>
  <c r="AD23" i="2"/>
  <c r="W24" i="2"/>
  <c r="X24" i="2"/>
  <c r="Y24" i="2"/>
  <c r="Z24" i="2"/>
  <c r="AA24" i="2"/>
  <c r="AB24" i="2"/>
  <c r="AC24" i="2"/>
  <c r="AD24" i="2"/>
  <c r="W25" i="2"/>
  <c r="X25" i="2"/>
  <c r="Y25" i="2"/>
  <c r="Z25" i="2"/>
  <c r="AA25" i="2"/>
  <c r="AB25" i="2"/>
  <c r="AC25" i="2"/>
  <c r="AD25" i="2"/>
  <c r="W26" i="2"/>
  <c r="X26" i="2"/>
  <c r="Y26" i="2"/>
  <c r="Z26" i="2"/>
  <c r="AA26" i="2"/>
  <c r="AB26" i="2"/>
  <c r="AC26" i="2"/>
  <c r="AD26" i="2"/>
  <c r="W27" i="2"/>
  <c r="X27" i="2"/>
  <c r="Y27" i="2"/>
  <c r="Z27" i="2"/>
  <c r="AA27" i="2"/>
  <c r="AB27" i="2"/>
  <c r="AC27" i="2"/>
  <c r="AD27" i="2"/>
  <c r="W28" i="2"/>
  <c r="X28" i="2"/>
  <c r="Y28" i="2"/>
  <c r="Z28" i="2"/>
  <c r="AA28" i="2"/>
  <c r="AB28" i="2"/>
  <c r="AC28" i="2"/>
  <c r="AD28" i="2"/>
  <c r="W29" i="2"/>
  <c r="X29" i="2"/>
  <c r="Y29" i="2"/>
  <c r="Z29" i="2"/>
  <c r="AA29" i="2"/>
  <c r="AB29" i="2"/>
  <c r="AC29" i="2"/>
  <c r="AD29" i="2"/>
  <c r="W30" i="2"/>
  <c r="X30" i="2"/>
  <c r="Y30" i="2"/>
  <c r="Z30" i="2"/>
  <c r="AA30" i="2"/>
  <c r="AB30" i="2"/>
  <c r="AC30" i="2"/>
  <c r="AD30" i="2"/>
  <c r="W31" i="2"/>
  <c r="X31" i="2"/>
  <c r="Y31" i="2"/>
  <c r="Z31" i="2"/>
  <c r="AA31" i="2"/>
  <c r="AB31" i="2"/>
  <c r="AC31" i="2"/>
  <c r="AD31" i="2"/>
  <c r="W32" i="2"/>
  <c r="X32" i="2"/>
  <c r="Y32" i="2"/>
  <c r="Z32" i="2"/>
  <c r="AA32" i="2"/>
  <c r="AB32" i="2"/>
  <c r="AC32" i="2"/>
  <c r="AD32" i="2"/>
  <c r="W33" i="2"/>
  <c r="X33" i="2"/>
  <c r="Y33" i="2"/>
  <c r="Z33" i="2"/>
  <c r="AA33" i="2"/>
  <c r="AB33" i="2"/>
  <c r="AC33" i="2"/>
  <c r="AD33" i="2"/>
  <c r="W34" i="2"/>
  <c r="X34" i="2"/>
  <c r="Y34" i="2"/>
  <c r="Z34" i="2"/>
  <c r="AA34" i="2"/>
  <c r="AB34" i="2"/>
  <c r="AC34" i="2"/>
  <c r="AD34" i="2"/>
  <c r="W35" i="2"/>
  <c r="X35" i="2"/>
  <c r="Y35" i="2"/>
  <c r="Z35" i="2"/>
  <c r="AA35" i="2"/>
  <c r="AB35" i="2"/>
  <c r="AC35" i="2"/>
  <c r="AD35" i="2"/>
  <c r="W36" i="2"/>
  <c r="X36" i="2"/>
  <c r="Y36" i="2"/>
  <c r="Z36" i="2"/>
  <c r="AA36" i="2"/>
  <c r="AB36" i="2"/>
  <c r="AC36" i="2"/>
  <c r="AD36" i="2"/>
  <c r="AD2" i="2"/>
  <c r="AC2" i="2"/>
  <c r="AB2" i="2"/>
  <c r="AA2" i="2"/>
  <c r="Z2" i="2"/>
  <c r="Y2" i="2"/>
  <c r="X2" i="2"/>
  <c r="W2" i="2"/>
  <c r="V6" i="2"/>
  <c r="V3" i="2"/>
  <c r="V8" i="2"/>
  <c r="V2" i="2"/>
  <c r="V7" i="2"/>
  <c r="V5" i="2"/>
  <c r="V4" i="2"/>
  <c r="V12" i="2"/>
  <c r="V11" i="2"/>
  <c r="V14" i="2"/>
  <c r="V9" i="2"/>
  <c r="V15" i="2"/>
  <c r="V13" i="2"/>
  <c r="V10" i="2"/>
  <c r="V20" i="2"/>
  <c r="V16" i="2"/>
  <c r="V19" i="2"/>
  <c r="V17" i="2"/>
  <c r="V22" i="2"/>
  <c r="V18" i="2"/>
  <c r="V21" i="2"/>
  <c r="V27" i="2"/>
  <c r="V23" i="2"/>
  <c r="V26" i="2"/>
  <c r="V25" i="2"/>
  <c r="V29" i="2"/>
  <c r="V24" i="2"/>
  <c r="V28" i="2"/>
  <c r="V34" i="2"/>
  <c r="V30" i="2"/>
  <c r="V33" i="2"/>
  <c r="V31" i="2"/>
  <c r="V35" i="2"/>
  <c r="V32" i="2"/>
  <c r="V36" i="2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X2" i="1"/>
  <c r="X3" i="1"/>
  <c r="X4" i="1"/>
  <c r="X5" i="1"/>
  <c r="X18" i="1"/>
  <c r="X19" i="1"/>
  <c r="X20" i="1"/>
  <c r="X21" i="1"/>
  <c r="X34" i="1"/>
  <c r="X35" i="1"/>
  <c r="W2" i="1"/>
  <c r="W3" i="1"/>
  <c r="W18" i="1"/>
  <c r="W19" i="1"/>
  <c r="W34" i="1"/>
  <c r="W35" i="1"/>
  <c r="V2" i="1"/>
  <c r="V3" i="1"/>
  <c r="V4" i="1"/>
  <c r="W4" i="1" s="1"/>
  <c r="V5" i="1"/>
  <c r="W5" i="1" s="1"/>
  <c r="V6" i="1"/>
  <c r="X6" i="1" s="1"/>
  <c r="V7" i="1"/>
  <c r="X7" i="1" s="1"/>
  <c r="V8" i="1"/>
  <c r="W8" i="1" s="1"/>
  <c r="V9" i="1"/>
  <c r="W9" i="1" s="1"/>
  <c r="V10" i="1"/>
  <c r="W10" i="1" s="1"/>
  <c r="V11" i="1"/>
  <c r="X11" i="1" s="1"/>
  <c r="V12" i="1"/>
  <c r="X12" i="1" s="1"/>
  <c r="V13" i="1"/>
  <c r="W13" i="1" s="1"/>
  <c r="V14" i="1"/>
  <c r="X14" i="1" s="1"/>
  <c r="V15" i="1"/>
  <c r="X15" i="1" s="1"/>
  <c r="V16" i="1"/>
  <c r="X16" i="1" s="1"/>
  <c r="V17" i="1"/>
  <c r="X17" i="1" s="1"/>
  <c r="V18" i="1"/>
  <c r="V19" i="1"/>
  <c r="V20" i="1"/>
  <c r="W20" i="1" s="1"/>
  <c r="V21" i="1"/>
  <c r="W21" i="1" s="1"/>
  <c r="V22" i="1"/>
  <c r="X22" i="1" s="1"/>
  <c r="V23" i="1"/>
  <c r="X23" i="1" s="1"/>
  <c r="V24" i="1"/>
  <c r="W24" i="1" s="1"/>
  <c r="V25" i="1"/>
  <c r="W25" i="1" s="1"/>
  <c r="V26" i="1"/>
  <c r="X26" i="1" s="1"/>
  <c r="V27" i="1"/>
  <c r="X27" i="1" s="1"/>
  <c r="V28" i="1"/>
  <c r="X28" i="1" s="1"/>
  <c r="V29" i="1"/>
  <c r="W29" i="1" s="1"/>
  <c r="V30" i="1"/>
  <c r="W30" i="1" s="1"/>
  <c r="V31" i="1"/>
  <c r="X31" i="1" s="1"/>
  <c r="V32" i="1"/>
  <c r="W32" i="1" s="1"/>
  <c r="V33" i="1"/>
  <c r="W33" i="1" s="1"/>
  <c r="V34" i="1"/>
  <c r="V35" i="1"/>
  <c r="X30" i="1" l="1"/>
  <c r="W11" i="1"/>
  <c r="W17" i="1"/>
  <c r="W16" i="1"/>
  <c r="W15" i="1"/>
  <c r="X32" i="1"/>
  <c r="W12" i="1"/>
  <c r="X13" i="1"/>
  <c r="W23" i="1"/>
  <c r="W7" i="1"/>
  <c r="X25" i="1"/>
  <c r="X9" i="1"/>
  <c r="W31" i="1"/>
  <c r="W28" i="1"/>
  <c r="W27" i="1"/>
  <c r="W26" i="1"/>
  <c r="W22" i="1"/>
  <c r="W6" i="1"/>
  <c r="X24" i="1"/>
  <c r="X8" i="1"/>
  <c r="X33" i="1"/>
  <c r="W14" i="1"/>
  <c r="X29" i="1"/>
  <c r="X10" i="1"/>
</calcChain>
</file>

<file path=xl/sharedStrings.xml><?xml version="1.0" encoding="utf-8"?>
<sst xmlns="http://schemas.openxmlformats.org/spreadsheetml/2006/main" count="948" uniqueCount="360">
  <si>
    <t>samples</t>
  </si>
  <si>
    <t>sample_name</t>
  </si>
  <si>
    <t>in_bounds</t>
  </si>
  <si>
    <t>area</t>
  </si>
  <si>
    <t>convex_hull_area</t>
  </si>
  <si>
    <t>solidity</t>
  </si>
  <si>
    <t>perimeter</t>
  </si>
  <si>
    <t>width</t>
  </si>
  <si>
    <t>height</t>
  </si>
  <si>
    <t>longest_path</t>
  </si>
  <si>
    <t>center_of_mass</t>
  </si>
  <si>
    <t>convex_hull_vertices</t>
  </si>
  <si>
    <t>object_in_frame</t>
  </si>
  <si>
    <t>ellipse_center</t>
  </si>
  <si>
    <t>ellipse_major_axis</t>
  </si>
  <si>
    <t>ellipse_minor_axis</t>
  </si>
  <si>
    <t>ellipse_angle</t>
  </si>
  <si>
    <t>ellipse_eccentricity</t>
  </si>
  <si>
    <t>image_name</t>
  </si>
  <si>
    <t>notes</t>
  </si>
  <si>
    <t>plant9</t>
  </si>
  <si>
    <t>(835.4069841269841,614.4298412698413)</t>
  </si>
  <si>
    <t>(835.1513061523438,615.0159912109375)</t>
  </si>
  <si>
    <t>GLDS-476_image-analysis_210502-P1.tiff</t>
  </si>
  <si>
    <t>None</t>
  </si>
  <si>
    <t>plant13</t>
  </si>
  <si>
    <t>(2190.9407337723424,620.6124176857949)</t>
  </si>
  <si>
    <t>(2184.1015625,629.1188354492188)</t>
  </si>
  <si>
    <t>plant18</t>
  </si>
  <si>
    <t>(1145.6543209876543,915.8733225979603)</t>
  </si>
  <si>
    <t>(1150.724365234375,933.5895385742188)</t>
  </si>
  <si>
    <t>plant22</t>
  </si>
  <si>
    <t>(2484.693733451015,950.4333627537511)</t>
  </si>
  <si>
    <t>(2484.66455078125,950.39404296875)</t>
  </si>
  <si>
    <t>plant25</t>
  </si>
  <si>
    <t>(778.4582857142857,1309.6537142857144)</t>
  </si>
  <si>
    <t>(776.47998046875,1293.2869873046875)</t>
  </si>
  <si>
    <t>plant29</t>
  </si>
  <si>
    <t>(2204.435,1243.297142857143)</t>
  </si>
  <si>
    <t>(2201.026123046875,1242.7777099609375)</t>
  </si>
  <si>
    <t>plant34</t>
  </si>
  <si>
    <t>(1148.1075498575499,1602.1737891737891)</t>
  </si>
  <si>
    <t>(1148.304931640625,1601.9913330078125)</t>
  </si>
  <si>
    <t>(1788.9476288076896,1305.7226659127853)</t>
  </si>
  <si>
    <t>(1789.780029296875,1304.0472412109375)</t>
  </si>
  <si>
    <t>GLDS-476_image-analysis_210504-P1.tiff</t>
  </si>
  <si>
    <t>(4214.805264180264,1296.5618686868686)</t>
  </si>
  <si>
    <t>(4212.1396484375,1307.95263671875)</t>
  </si>
  <si>
    <t>(2365.493435692034,1860.1131508678238)</t>
  </si>
  <si>
    <t>(2373.293212890625,1873.4747314453125)</t>
  </si>
  <si>
    <t>(4679.363851225276,1898.2829953974374)</t>
  </si>
  <si>
    <t>(4675.04541015625,1898.927734375)</t>
  </si>
  <si>
    <t>(1715.4200835934607,2563.5047351991957)</t>
  </si>
  <si>
    <t>(1712.6474609375,2559.9814453125)</t>
  </si>
  <si>
    <t>(4273.829449245003,2410.69730295889)</t>
  </si>
  <si>
    <t>(4274.69140625,2410.80517578125)</t>
  </si>
  <si>
    <t>(2379.2291893066727,3083.078895892197)</t>
  </si>
  <si>
    <t>(2379.914794921875,3082.35595703125)</t>
  </si>
  <si>
    <t>(820.7541543026706,589.2229970326409)</t>
  </si>
  <si>
    <t>(821.1287841796875,588.8421020507812)</t>
  </si>
  <si>
    <t>GLDS-476_image-analysis_210506-P1.tiff</t>
  </si>
  <si>
    <t>(2133.6475662353664,633.0837954405422)</t>
  </si>
  <si>
    <t>(2134.013916015625,632.6819458007812)</t>
  </si>
  <si>
    <t>(1138.7124545297072,931.2671054910792)</t>
  </si>
  <si>
    <t>(1138.8546142578125,930.2671508789062)</t>
  </si>
  <si>
    <t>(2496.167478684531,937.3179049939099)</t>
  </si>
  <si>
    <t>(2495.91650390625,937.693359375)</t>
  </si>
  <si>
    <t>(774.4672,1352.4445333333333)</t>
  </si>
  <si>
    <t>(773.8424072265625,1352.3182373046875)</t>
  </si>
  <si>
    <t>(2182.2165605095543,1194.1424435437175)</t>
  </si>
  <si>
    <t>(2182.77587890625,1195.3162841796875)</t>
  </si>
  <si>
    <t>(1171.3684554973822,1605.4149214659685)</t>
  </si>
  <si>
    <t>(1171.1378173828125,1605.1949462890625)</t>
  </si>
  <si>
    <t>(842.9180082366155,613.0429302383627)</t>
  </si>
  <si>
    <t>(843.8017578125,611.0790405273438)</t>
  </si>
  <si>
    <t>GLDS-476_image-analysis_210508-P1.tiff</t>
  </si>
  <si>
    <t>(2179.733333333333,651.579797979798)</t>
  </si>
  <si>
    <t>(2179.655517578125,651.194091796875)</t>
  </si>
  <si>
    <t>(1163.5215576189448,958.9235586266465)</t>
  </si>
  <si>
    <t>(1166.107421875,958.0245971679688)</t>
  </si>
  <si>
    <t>(2528.9425507468404,954.3500574492532)</t>
  </si>
  <si>
    <t>(2527.456787109375,954.6624755859375)</t>
  </si>
  <si>
    <t>(804.1653678218096,1373.2725916100148)</t>
  </si>
  <si>
    <t>(800.7920532226562,1374.036865234375)</t>
  </si>
  <si>
    <t>(2211.8357058125744,1212.8819691577698)</t>
  </si>
  <si>
    <t>(2213.285888671875,1215.2398681640625)</t>
  </si>
  <si>
    <t>(1198.9290978863373,1616.055125784248)</t>
  </si>
  <si>
    <t>(1197.6959228515625,1612.4549560546875)</t>
  </si>
  <si>
    <t>(875.7604538295889,666.2381962523704)</t>
  </si>
  <si>
    <t>(876.80859375,661.7627563476562)</t>
  </si>
  <si>
    <t>GLDS-476_image-analysis_210510-P1.tiff</t>
  </si>
  <si>
    <t>(2275.0,637.7592592592592)</t>
  </si>
  <si>
    <t>(2274.935546875,637.7722778320312)</t>
  </si>
  <si>
    <t>(1208.0785046037793,1016.9952667973228)</t>
  </si>
  <si>
    <t>(1211.60009765625,1012.3489379882812)</t>
  </si>
  <si>
    <t>(2593.2711323763956,998.0414673046251)</t>
  </si>
  <si>
    <t>(2594.65869140625,992.4234008789062)</t>
  </si>
  <si>
    <t>(863.1945128913998,1421.9336498587656)</t>
  </si>
  <si>
    <t>(861.6022338867188,1423.373779296875)</t>
  </si>
  <si>
    <t>(1235.1616963153274,1680.8101726885427)</t>
  </si>
  <si>
    <t>(1225.10595703125,1675.8402099609375)</t>
  </si>
  <si>
    <t>P1-JSC1A-1</t>
  </si>
  <si>
    <t>P1-A11</t>
  </si>
  <si>
    <t>P1-JSC1A-2</t>
  </si>
  <si>
    <t>P1-A12</t>
  </si>
  <si>
    <t>P1-JSC1A-3</t>
  </si>
  <si>
    <t>P1-A17</t>
  </si>
  <si>
    <t>P1-JSC1A-4</t>
  </si>
  <si>
    <t>(797.8280802292263,635.5587392550143)</t>
  </si>
  <si>
    <t>(801.4754028320312,639.232421875)</t>
  </si>
  <si>
    <t>GLDS-476_image-analysis_210502-P2.tiff</t>
  </si>
  <si>
    <t>(2155.1647411210956,634.7205819426615)</t>
  </si>
  <si>
    <t>(2141.268310546875,630.5014038085938)</t>
  </si>
  <si>
    <t>(1150.5055865921788,916.7779329608938)</t>
  </si>
  <si>
    <t>(1143.82763671875,937.0269775390625)</t>
  </si>
  <si>
    <t>(2496.1768901569185,1003.6005706134094)</t>
  </si>
  <si>
    <t>(2494.80615234375,1002.4349365234375)</t>
  </si>
  <si>
    <t>(777.9365351629502,1320.909090909091)</t>
  </si>
  <si>
    <t>(777.4513549804688,1321.0399169921875)</t>
  </si>
  <si>
    <t>(2161.515091538842,1283.40227610094)</t>
  </si>
  <si>
    <t>(2166.0400390625,1282.827880859375)</t>
  </si>
  <si>
    <t>(1122.8067928730513,1643.5924276169264)</t>
  </si>
  <si>
    <t>(1121.7054443359375,1640.0081787109375)</t>
  </si>
  <si>
    <t>(1823.2644464049404,1175.7043081899722)</t>
  </si>
  <si>
    <t>(1834.0010986328125,1176.2333984375)</t>
  </si>
  <si>
    <t>GLDS-476_image-analysis_210504-P2.tiff</t>
  </si>
  <si>
    <t>(4287.315595776772,1333.6326395173453)</t>
  </si>
  <si>
    <t>(4273.845703125,1329.9549560546875)</t>
  </si>
  <si>
    <t>(2454.135713330659,1725.1762267682846)</t>
  </si>
  <si>
    <t>(2450.48828125,1744.34033203125)</t>
  </si>
  <si>
    <t>(4846.1746012419335,1929.6856203579691)</t>
  </si>
  <si>
    <t>(4846.29736328125,1922.75927734375)</t>
  </si>
  <si>
    <t>(1767.8602247502774,2414.7169811320755)</t>
  </si>
  <si>
    <t>(1769.19482421875,2413.366943359375)</t>
  </si>
  <si>
    <t>(4241.974363415901,2409.967954269877)</t>
  </si>
  <si>
    <t>(4253.0283203125,2403.937255859375)</t>
  </si>
  <si>
    <t>(2404.8651300855595,3044.521878819626)</t>
  </si>
  <si>
    <t>(2399.20947265625,3036.701904296875)</t>
  </si>
  <si>
    <t>(841.5343167701864,736.2422360248447)</t>
  </si>
  <si>
    <t>(841.4661254882812,735.2698974609375)</t>
  </si>
  <si>
    <t>GLDS-476_image-analysis_210506-P2.tiff</t>
  </si>
  <si>
    <t>(2198.1163106137674,818.2668701254663)</t>
  </si>
  <si>
    <t>(2199.231201171875,818.7404174804688)</t>
  </si>
  <si>
    <t>(1234.6047567567568,1007.4631351351352)</t>
  </si>
  <si>
    <t>(1235.2344970703125,1007.0919189453125)</t>
  </si>
  <si>
    <t>(2509.7709923664124,1015.6465648854962)</t>
  </si>
  <si>
    <t>(2507.10595703125,1021.3779296875)</t>
  </si>
  <si>
    <t>(856.7385193659095,1388.3132864847198)</t>
  </si>
  <si>
    <t>(857.2508544921875,1388.6651611328125)</t>
  </si>
  <si>
    <t>(2192.620575221239,1372.7638274336284)</t>
  </si>
  <si>
    <t>(2192.464599609375,1372.7794189453125)</t>
  </si>
  <si>
    <t>(1179.7573154028141,1743.845224754078)</t>
  </si>
  <si>
    <t>(1179.79296875,1743.905029296875)</t>
  </si>
  <si>
    <t>(852.3593273309026,791.5941662326065)</t>
  </si>
  <si>
    <t>(853.440673828125,792.8023681640625)</t>
  </si>
  <si>
    <t>GLDS-476_image-analysis_210508-P2.tiff</t>
  </si>
  <si>
    <t>(2228.0842250604073,851.840869865378)</t>
  </si>
  <si>
    <t>(2228.56787109375,853.28369140625)</t>
  </si>
  <si>
    <t>(1251.2022171632188,1062.9213105018312)</t>
  </si>
  <si>
    <t>(1252.8458251953125,1064.088623046875)</t>
  </si>
  <si>
    <t>(2539.9000227221086,1062.7909566007725)</t>
  </si>
  <si>
    <t>(2534.9453125,1070.0150146484375)</t>
  </si>
  <si>
    <t>(878.8869778869779,1443.2242650173685)</t>
  </si>
  <si>
    <t>(878.905517578125,1442.8935546875)</t>
  </si>
  <si>
    <t>(2220.2178596247395,1418.1110145934676)</t>
  </si>
  <si>
    <t>(2220.200927734375,1416.9129638671875)</t>
  </si>
  <si>
    <t>(1206.596911998047,1803.2595508360796)</t>
  </si>
  <si>
    <t>(1207.9144287109375,1803.7208251953125)</t>
  </si>
  <si>
    <t>(762.9658217136971,726.0490784003532)</t>
  </si>
  <si>
    <t>(770.959716796875,725.9070434570312)</t>
  </si>
  <si>
    <t>GLDS-476_image-analysis_210510-P2.tiff</t>
  </si>
  <si>
    <t>(2144.093023255814,783.8779069767442)</t>
  </si>
  <si>
    <t>(2143.26806640625,783.0068359375)</t>
  </si>
  <si>
    <t>(1161.636544640029,1004.7771392370696)</t>
  </si>
  <si>
    <t>(1164.68359375,1006.8823852539062)</t>
  </si>
  <si>
    <t>(2464.5792930268494,979.3921189878308)</t>
  </si>
  <si>
    <t>(2464.588134765625,979.3630981445312)</t>
  </si>
  <si>
    <t>(801.2593331206126,1382.7458918315251)</t>
  </si>
  <si>
    <t>(806.6737060546875,1378.972900390625)</t>
  </si>
  <si>
    <t>(2142.8497598144772,1349.0846446910716)</t>
  </si>
  <si>
    <t>(2143.594482421875,1347.7218017578125)</t>
  </si>
  <si>
    <t>(1136.8004977600797,1731.826613572258)</t>
  </si>
  <si>
    <t>(1138.94970703125,1734.0772705078125)</t>
  </si>
  <si>
    <t>P2-JSC1A-1</t>
  </si>
  <si>
    <t>P2-A11</t>
  </si>
  <si>
    <t>P2-JSC1A-2</t>
  </si>
  <si>
    <t>P2-A12</t>
  </si>
  <si>
    <t>P2-JSC1A-3</t>
  </si>
  <si>
    <t>P2-A17</t>
  </si>
  <si>
    <t>P2-JSC1A-4</t>
  </si>
  <si>
    <t>(702.2975486052409,565.9995773457312)</t>
  </si>
  <si>
    <t>(704.0838623046875,565.6289672851562)</t>
  </si>
  <si>
    <t>GLDS-476_image-analysis_210502-P3.tiff</t>
  </si>
  <si>
    <t>(2069.4207650273224,628.8142076502733)</t>
  </si>
  <si>
    <t>(2069.434326171875,628.5228271484375)</t>
  </si>
  <si>
    <t>(1064.0066869300913,888.2261398176291)</t>
  </si>
  <si>
    <t>(1063.705322265625,888.4053344726562)</t>
  </si>
  <si>
    <t>(2410.2401507365535,938.5378554299417)</t>
  </si>
  <si>
    <t>(2416.7958984375,948.2359008789062)</t>
  </si>
  <si>
    <t>(749.1388286334056,1186.7483731019522)</t>
  </si>
  <si>
    <t>(749.1868286132812,1186.7938232421875)</t>
  </si>
  <si>
    <t>(2064.234375,1237.2708333333333)</t>
  </si>
  <si>
    <t>(2067.62451171875,1238.9940185546875)</t>
  </si>
  <si>
    <t>(1039.5303664921466,1590.5659685863875)</t>
  </si>
  <si>
    <t>(1036.8955078125,1586.932373046875)</t>
  </si>
  <si>
    <t>(1616.5121859591454,1216.2842920873445)</t>
  </si>
  <si>
    <t>(1620.114990234375,1217.759765625)</t>
  </si>
  <si>
    <t>GLDS-476_image-analysis_210504-P3.tiff</t>
  </si>
  <si>
    <t>(4032.9323984930934,1343.3545416492257)</t>
  </si>
  <si>
    <t>(4033.288818359375,1343.5384521484375)</t>
  </si>
  <si>
    <t>(2282.9640685797667,1808.7818579766538)</t>
  </si>
  <si>
    <t>(2280.22509765625,1807.02001953125)</t>
  </si>
  <si>
    <t>(4687.491740932054,1866.3494352046318)</t>
  </si>
  <si>
    <t>(4694.24267578125,1888.5657958984375)</t>
  </si>
  <si>
    <t>(1740.5723469042516,2350.165219352656)</t>
  </si>
  <si>
    <t>(1741.393798828125,2354.403076171875)</t>
  </si>
  <si>
    <t>(4076.609707143509,2415.9406988413466)</t>
  </si>
  <si>
    <t>(4075.7783203125,2397.35009765625)</t>
  </si>
  <si>
    <t>(2264.548127309835,3067.463897622594)</t>
  </si>
  <si>
    <t>(2258.4814453125,3060.0009765625)</t>
  </si>
  <si>
    <t>(814.3484549638396,648.3834199988046)</t>
  </si>
  <si>
    <t>(816.7139892578125,651.8741455078125)</t>
  </si>
  <si>
    <t>GLDS-476_image-analysis_210506-P3.tiff</t>
  </si>
  <si>
    <t>(2210.147169811321,691.6867924528302)</t>
  </si>
  <si>
    <t>(2210.09326171875,691.7418212890625)</t>
  </si>
  <si>
    <t>(1180.949356804333,963.5928232904536)</t>
  </si>
  <si>
    <t>(1180.7823486328125,962.5451049804688)</t>
  </si>
  <si>
    <t>(2621.644776119403,1056.9611940298507)</t>
  </si>
  <si>
    <t>(2622.009521484375,1056.723876953125)</t>
  </si>
  <si>
    <t>(909.911337835896,1284.2727403362553)</t>
  </si>
  <si>
    <t>(909.7855834960938,1284.3985595703125)</t>
  </si>
  <si>
    <t>(2288.071186440678,1206.5559322033898)</t>
  </si>
  <si>
    <t>(2287.505615234375,1207.6456298828125)</t>
  </si>
  <si>
    <t>(1186.440009391876,1704.3019488142756)</t>
  </si>
  <si>
    <t>(1184.9364013671875,1702.08935546875)</t>
  </si>
  <si>
    <t>(856.2134935634562,577.1872481546197)</t>
  </si>
  <si>
    <t>(856.61376953125,582.8681640625)</t>
  </si>
  <si>
    <t>GLDS-476_image-analysis_210508-P3.tiff</t>
  </si>
  <si>
    <t>(1216.5032727867779,904.7800687285223)</t>
  </si>
  <si>
    <t>(1217.2322998046875,905.5507202148438)</t>
  </si>
  <si>
    <t>(2665.10199556541,1013.2172949002218)</t>
  </si>
  <si>
    <t>(2665.099853515625,1013.1196899414062)</t>
  </si>
  <si>
    <t>(937.980093676815,1235.8489461358313)</t>
  </si>
  <si>
    <t>(936.5781860351562,1237.16552734375)</t>
  </si>
  <si>
    <t>(2324.5041716328965,1157.6585220500597)</t>
  </si>
  <si>
    <t>(2322.534912109375,1158.7691650390625)</t>
  </si>
  <si>
    <t>(1215.5682699767262,1651.1973105766745)</t>
  </si>
  <si>
    <t>(1213.6202392578125,1651.1529541015625)</t>
  </si>
  <si>
    <t>(883.3741528703301,492.2261718233817)</t>
  </si>
  <si>
    <t>(874.7323608398438,495.271484375)</t>
  </si>
  <si>
    <t>GLDS-476_image-analysis_210510-P3.tiff</t>
  </si>
  <si>
    <t>plant10</t>
  </si>
  <si>
    <t>(1232.2500095336156,826.6463791328223)</t>
  </si>
  <si>
    <t>(1235.4471435546875,824.5386962890625)</t>
  </si>
  <si>
    <t>(2670.908961593172,883.8662873399716)</t>
  </si>
  <si>
    <t>(2668.241455078125,879.8176879882812)</t>
  </si>
  <si>
    <t>(944.8079554494828,1159.1555290373906)</t>
  </si>
  <si>
    <t>(942.2352905273438,1160.515625)</t>
  </si>
  <si>
    <t>(1238.2018427681294,1569.1441071191834)</t>
  </si>
  <si>
    <t>(1236.277099609375,1568.53125)</t>
  </si>
  <si>
    <t>P3-A11</t>
  </si>
  <si>
    <t>P3-JSC1A-2</t>
  </si>
  <si>
    <t>P3-A12</t>
  </si>
  <si>
    <t>P3-JSC1A-3</t>
  </si>
  <si>
    <t>P3-A17</t>
  </si>
  <si>
    <t>P3-JSC1A-4</t>
  </si>
  <si>
    <t>P3-JSC1A-1</t>
  </si>
  <si>
    <t>(751.5016181229773,577.4692556634304)</t>
  </si>
  <si>
    <t>(752.1858520507812,577.1275634765625)</t>
  </si>
  <si>
    <t>GLDS-476_image-analysis_210502-P4.tiff</t>
  </si>
  <si>
    <t>(2071.8383629599007,533.8751550227366)</t>
  </si>
  <si>
    <t>(2072.740478515625,533.8921508789062)</t>
  </si>
  <si>
    <t>(1073.5754716981132,879.7966981132075)</t>
  </si>
  <si>
    <t>(1075.643310546875,878.4228515625)</t>
  </si>
  <si>
    <t>(2435.9502793296087,862.5053072625699)</t>
  </si>
  <si>
    <t>(2438.57958984375,866.1450805664062)</t>
  </si>
  <si>
    <t>(747.9885916601102,1192.647128245476)</t>
  </si>
  <si>
    <t>(746.8179321289062,1192.614990234375)</t>
  </si>
  <si>
    <t>(2148.4140362659505,1247.3962390866354)</t>
  </si>
  <si>
    <t>(2148.935546875,1247.3341064453125)</t>
  </si>
  <si>
    <t>(1070.120302528953,1578.359016780903)</t>
  </si>
  <si>
    <t>(1071.85595703125,1578.8909912109375)</t>
  </si>
  <si>
    <t>(1614.8711433756805,1153.3854355716878)</t>
  </si>
  <si>
    <t>(1614.8665771484375,1152.4459228515625)</t>
  </si>
  <si>
    <t>GLDS-476_image-analysis_210504-P4.tiff</t>
  </si>
  <si>
    <t>(3707.932292811607,1134.356671795999)</t>
  </si>
  <si>
    <t>(3707.1337890625,1135.01318359375)</t>
  </si>
  <si>
    <t>(2105.645725490196,1697.139843137255)</t>
  </si>
  <si>
    <t>(2109.1298828125,1696.39892578125)</t>
  </si>
  <si>
    <t>(4268.206728888392,1700.711842620019)</t>
  </si>
  <si>
    <t>(4266.98291015625,1702.3157958984375)</t>
  </si>
  <si>
    <t>(1573.4212235355242,2185.715547473698)</t>
  </si>
  <si>
    <t>(1571.232666015625,2187.87548828125)</t>
  </si>
  <si>
    <t>(3827.420137023106,2344.0194787748524)</t>
  </si>
  <si>
    <t>(3820.82177734375,2336.11474609375)</t>
  </si>
  <si>
    <t>(2078.709626771936,2832.5355732998387)</t>
  </si>
  <si>
    <t>(2084.46044921875,2828.3505859375)</t>
  </si>
  <si>
    <t>(826.3015786608601,661.0635093449465)</t>
  </si>
  <si>
    <t>(826.1223754882812,660.51708984375)</t>
  </si>
  <si>
    <t>GLDS-476_image-analysis_210506-P4.tiff</t>
  </si>
  <si>
    <t>(2222.3386243386244,590.5185185185185)</t>
  </si>
  <si>
    <t>(2222.060302734375,590.5695190429688)</t>
  </si>
  <si>
    <t>(1136.7397725940687,997.1352713632634)</t>
  </si>
  <si>
    <t>(1137.292724609375,997.1130981445312)</t>
  </si>
  <si>
    <t>(2481.1131946032474,1018.9769037274183)</t>
  </si>
  <si>
    <t>(2466.47509765625,1011.3847045898438)</t>
  </si>
  <si>
    <t>(805.994109772423,1316.0732262382865)</t>
  </si>
  <si>
    <t>(804.558349609375,1316.363525390625)</t>
  </si>
  <si>
    <t>(2201.6061173533085,1356.9509987515605)</t>
  </si>
  <si>
    <t>(2183.4716796875,1350.304931640625)</t>
  </si>
  <si>
    <t>(1101.8269024011468,1723.4287420857722)</t>
  </si>
  <si>
    <t>(1102.4412841796875,1723.355712890625)</t>
  </si>
  <si>
    <t>(874.2565991902834,673.3574898785425)</t>
  </si>
  <si>
    <t>(876.2435913085938,676.2797241210938)</t>
  </si>
  <si>
    <t>GLDS-476_image-analysis_210508-P4.tiff</t>
  </si>
  <si>
    <t>(2231.7308970099666,616.2109634551495)</t>
  </si>
  <si>
    <t>(2216.274169921875,647.9608764648438)</t>
  </si>
  <si>
    <t>(1171.3105696810392,1013.3032401556892)</t>
  </si>
  <si>
    <t>(1171.5208740234375,1011.7547607421875)</t>
  </si>
  <si>
    <t>(2535.34517669532,1025.4880611270296)</t>
  </si>
  <si>
    <t>(2536.9365234375,1026.79931640625)</t>
  </si>
  <si>
    <t>(862.0442657209803,1335.0859350262808)</t>
  </si>
  <si>
    <t>(860.1075439453125,1334.158935546875)</t>
  </si>
  <si>
    <t>(2254.418269230769,1386.4835737179487)</t>
  </si>
  <si>
    <t>(2234.29833984375,1339.486083984375)</t>
  </si>
  <si>
    <t>(1167.4770111777987,1729.4636859203788)</t>
  </si>
  <si>
    <t>(1169.8883056640625,1733.0517578125)</t>
  </si>
  <si>
    <t>(879.5489212877128,673.7211781560762)</t>
  </si>
  <si>
    <t>(870.5277099609375,674.7142333984375)</t>
  </si>
  <si>
    <t>GLDS-476_image-analysis_210510-P4.tiff</t>
  </si>
  <si>
    <t>(2268.1208333333334,573.2125)</t>
  </si>
  <si>
    <t>(2267.716552734375,573.2039184570312)</t>
  </si>
  <si>
    <t>plant17</t>
  </si>
  <si>
    <t>(1031.1911882663,1165.300117451587)</t>
  </si>
  <si>
    <t>(1038.439208984375,1185.4520263671875)</t>
  </si>
  <si>
    <t>(1157.9010629385275,1028.0973662163578)</t>
  </si>
  <si>
    <t>(1154.1800537109375,1026.4161376953125)</t>
  </si>
  <si>
    <t>(2527.9879860200963,1015.4311926605504)</t>
  </si>
  <si>
    <t>(2529.241455078125,1013.3449096679688)</t>
  </si>
  <si>
    <t>P4-JSC1A-1</t>
  </si>
  <si>
    <t>P4-A11</t>
  </si>
  <si>
    <t>P4-JSC1A-2</t>
  </si>
  <si>
    <t>P4-A12</t>
  </si>
  <si>
    <t>P4-JSC1A-3</t>
  </si>
  <si>
    <t>P4-A17</t>
  </si>
  <si>
    <t>P4-JSC1A-4</t>
  </si>
  <si>
    <t>area2</t>
  </si>
  <si>
    <t>convex_hull_area3</t>
  </si>
  <si>
    <t>perimeter2</t>
  </si>
  <si>
    <t>width3</t>
  </si>
  <si>
    <t>height4</t>
  </si>
  <si>
    <t>longest_path5</t>
  </si>
  <si>
    <t>ellipse_major_axis2</t>
  </si>
  <si>
    <t>ellipse_minor_axis3</t>
  </si>
  <si>
    <t>linear_scale</t>
  </si>
  <si>
    <t>area_scale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</si>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</sst>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1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1" fillId="2" borderId="0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</cellXfs>
  <cellStyles count="1">
    <cellStyle name="Normal" xfId="0" builtinId="0"/>
  </cellStyles>
  <dxfs count="6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BCED53-FB00-4687-9F5A-64E4C32FA59E}" name="Table1" displayName="Table1" ref="A1:AD35" totalsRowShown="0">
  <autoFilter ref="A1:AD35" xr:uid="{A4BCED53-FB00-4687-9F5A-64E4C32FA59E}"/>
  <sortState xmlns:xlrd2="http://schemas.microsoft.com/office/spreadsheetml/2017/richdata2" ref="A2:T35">
    <sortCondition ref="S1:S35"/>
  </sortState>
  <tableColumns count="30">
    <tableColumn id="1" xr3:uid="{D74778D9-320C-4CE1-AA6E-A1475330958F}" name="samples"/>
    <tableColumn id="2" xr3:uid="{1E01148C-B9E9-4D14-9C85-2C7274346350}" name="sample_name"/>
    <tableColumn id="3" xr3:uid="{DDC90E50-C760-4CD7-97F3-319A4A641A18}" name="in_bounds"/>
    <tableColumn id="4" xr3:uid="{2ED534D7-9FFF-4F85-858E-9844B4059748}" name="area"/>
    <tableColumn id="5" xr3:uid="{F0147949-2536-4CAD-946B-3DD0063E697E}" name="convex_hull_area"/>
    <tableColumn id="6" xr3:uid="{83F8BC34-6605-440E-B406-B3F6BC325509}" name="solidity"/>
    <tableColumn id="7" xr3:uid="{705A03AF-2086-4FCB-B44C-542A26CFC012}" name="perimeter"/>
    <tableColumn id="8" xr3:uid="{4A23962A-AA8C-4B6B-ADBF-A14960177F13}" name="width"/>
    <tableColumn id="9" xr3:uid="{5A8FFC19-B714-4782-AB61-29D74328C45D}" name="height"/>
    <tableColumn id="10" xr3:uid="{0ED1DFC7-59F7-435F-A4DE-1B3537200B7B}" name="longest_path"/>
    <tableColumn id="11" xr3:uid="{57C380EA-CF5F-46EB-BCA8-06DFAF2F3556}" name="center_of_mass"/>
    <tableColumn id="12" xr3:uid="{88E3B1CF-64FE-42D7-A8D1-43562F285B0F}" name="convex_hull_vertices"/>
    <tableColumn id="13" xr3:uid="{16288525-8B3C-4779-B286-250A5C06A96B}" name="object_in_frame"/>
    <tableColumn id="14" xr3:uid="{1EFF2169-88EE-4974-B6F9-0FB3B48229CF}" name="ellipse_center"/>
    <tableColumn id="15" xr3:uid="{5FCA64D5-7CA1-4135-9547-B933704E915E}" name="ellipse_major_axis"/>
    <tableColumn id="16" xr3:uid="{85259D75-E8E3-4B6A-9B3F-9F7004646F65}" name="ellipse_minor_axis"/>
    <tableColumn id="17" xr3:uid="{1AE6889D-384A-448D-9AEC-CCEF0BA74E94}" name="ellipse_angle"/>
    <tableColumn id="18" xr3:uid="{70B04461-F06E-45E5-AF99-B9A2A5A53232}" name="ellipse_eccentricity"/>
    <tableColumn id="19" xr3:uid="{66BC0E00-4635-447E-AC5E-6B6B95ACF9B9}" name="image_name"/>
    <tableColumn id="20" xr3:uid="{DF6E737C-D9BD-4338-80FE-6AB29108A0B5}" name="notes"/>
    <tableColumn id="31" xr3:uid="{4E067391-335E-4CF3-8685-CD66D468585C}" name="linear_scale" dataDxfId="60">
      <calculatedColumnFormula>0.0125/T2</calculatedColumnFormula>
    </tableColumn>
    <tableColumn id="30" xr3:uid="{FD248443-DF1D-48BD-9024-201C5AE41B62}" name="area_scale" dataDxfId="59">
      <calculatedColumnFormula>U2^2</calculatedColumnFormula>
    </tableColumn>
    <tableColumn id="21" xr3:uid="{1B1221B0-D659-4ECB-BB41-E15F83596E97}" name="area2" dataDxfId="58">
      <calculatedColumnFormula>Table1[[#This Row],[area]]*Table1[[#This Row],[area_scale]]</calculatedColumnFormula>
    </tableColumn>
    <tableColumn id="22" xr3:uid="{A2FDA04F-B693-412D-91DD-4789E623B9B6}" name="convex_hull_area3" dataDxfId="57">
      <calculatedColumnFormula>Table1[[#This Row],[area_scale]]*Table1[[#This Row],[convex_hull_area]]</calculatedColumnFormula>
    </tableColumn>
    <tableColumn id="23" xr3:uid="{9AD45AB6-C2A1-444B-97D0-1082A18D74CE}" name="perimeter2" dataDxfId="56">
      <calculatedColumnFormula>Table1[[#This Row],[linear_scale]]*Table1[[#This Row],[perimeter]]</calculatedColumnFormula>
    </tableColumn>
    <tableColumn id="24" xr3:uid="{48316951-DF16-47E0-AB8C-7386029EC8AB}" name="width3" dataDxfId="55">
      <calculatedColumnFormula>Table1[[#This Row],[linear_scale]]*Table1[[#This Row],[width]]</calculatedColumnFormula>
    </tableColumn>
    <tableColumn id="25" xr3:uid="{0DA69B76-9DC7-4928-A1D1-32D636BEC50D}" name="height4" dataDxfId="54">
      <calculatedColumnFormula>Table1[[#This Row],[height]]*Table1[[#This Row],[linear_scale]]</calculatedColumnFormula>
    </tableColumn>
    <tableColumn id="26" xr3:uid="{4B0ABAFD-3C8D-4453-99B3-07AF6BAC5964}" name="longest_path5" dataDxfId="53">
      <calculatedColumnFormula>Table1[[#This Row],[longest_path]]*Table1[[#This Row],[linear_scale]]</calculatedColumnFormula>
    </tableColumn>
    <tableColumn id="27" xr3:uid="{957AB0E0-8893-4F7E-8E73-69B69568824A}" name="ellipse_major_axis2" dataDxfId="52">
      <calculatedColumnFormula>Table1[[#This Row],[linear_scale]]*Table1[[#This Row],[ellipse_major_axis]]</calculatedColumnFormula>
    </tableColumn>
    <tableColumn id="28" xr3:uid="{0D188107-6201-4C7D-A6E5-E358879A18E1}" name="ellipse_minor_axis3" dataDxfId="51">
      <calculatedColumnFormula>Table1[[#This Row],[linear_scale]]*Table1[[#This Row],[ellipse_minor_axis]]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698E8F-6E53-4383-B8E0-8224365FBEB7}" name="Table2" displayName="Table2" ref="A1:AD36" totalsRowShown="0">
  <autoFilter ref="A1:AD36" xr:uid="{44698E8F-6E53-4383-B8E0-8224365FBEB7}"/>
  <sortState xmlns:xlrd2="http://schemas.microsoft.com/office/spreadsheetml/2017/richdata2" ref="A2:AD36">
    <sortCondition ref="S1:S36"/>
  </sortState>
  <tableColumns count="30">
    <tableColumn id="1" xr3:uid="{05A0B7B8-690C-4E62-8AEB-B52AD6BB05C3}" name="samples"/>
    <tableColumn id="2" xr3:uid="{73E991A8-4886-4A1C-91BF-E634F7AAABA1}" name="sample_name"/>
    <tableColumn id="3" xr3:uid="{840308DF-77C4-434F-8C0A-45B19133AC4F}" name="in_bounds"/>
    <tableColumn id="4" xr3:uid="{2239AD86-283C-4B8B-8FE0-1372AD3A72CF}" name="area"/>
    <tableColumn id="5" xr3:uid="{B97880CF-8FA5-4B2F-8738-0BE6B4070BCA}" name="convex_hull_area"/>
    <tableColumn id="6" xr3:uid="{D3C13758-7F20-4FAC-A523-23C61974904C}" name="solidity"/>
    <tableColumn id="7" xr3:uid="{6A9B471D-241F-498E-9B8C-EBD406BD3E4C}" name="perimeter"/>
    <tableColumn id="8" xr3:uid="{76A17FAA-BA20-4857-A993-7A36DD93013B}" name="width"/>
    <tableColumn id="9" xr3:uid="{A8B6BF79-5DEB-4378-9D3C-6F1E105B8923}" name="height"/>
    <tableColumn id="10" xr3:uid="{1FE0E73C-7EDE-4ECC-97D9-4D4F9262274B}" name="longest_path"/>
    <tableColumn id="11" xr3:uid="{3CC8C2B5-5AF7-456F-A7FA-1A57BE0C1379}" name="center_of_mass"/>
    <tableColumn id="12" xr3:uid="{79A5E0CB-AE59-4D6C-A8F7-3719853593EC}" name="convex_hull_vertices"/>
    <tableColumn id="13" xr3:uid="{B51000EE-E08E-450D-BC55-2E39D07CEBE0}" name="object_in_frame"/>
    <tableColumn id="14" xr3:uid="{8A3E0B54-F0BD-40F9-A2FE-4362D797F3E0}" name="ellipse_center"/>
    <tableColumn id="15" xr3:uid="{65B0DFAC-4DF5-4824-8C14-5F9B5016903D}" name="ellipse_major_axis"/>
    <tableColumn id="16" xr3:uid="{17DC04DF-4C1B-41DB-9EFE-988222A333AB}" name="ellipse_minor_axis"/>
    <tableColumn id="17" xr3:uid="{02246336-E717-48EB-A874-52F33DA32124}" name="ellipse_angle"/>
    <tableColumn id="18" xr3:uid="{49F23411-5D0E-414F-9254-FACDEBFFC3AE}" name="ellipse_eccentricity"/>
    <tableColumn id="19" xr3:uid="{156203AF-132D-4E79-8C11-A3E5054FAA3C}" name="image_name"/>
    <tableColumn id="20" xr3:uid="{D259D739-3A27-4336-9F19-9BECE1B09F99}" name="notes"/>
    <tableColumn id="21" xr3:uid="{AB4B3AAE-CC37-4D25-83A5-596F4E79FD21}" name="linear_scale"/>
    <tableColumn id="22" xr3:uid="{2294B546-BF81-4B98-B257-50BAA4813CFF}" name="area_scale" dataDxfId="50">
      <calculatedColumnFormula>U2^2</calculatedColumnFormula>
    </tableColumn>
    <tableColumn id="23" xr3:uid="{C242695D-7C03-449C-BA8A-BEB9B543E447}" name="area2" dataDxfId="49">
      <calculatedColumnFormula>Table2[[#This Row],[area]]*Table2[[#This Row],[area_scale]]</calculatedColumnFormula>
    </tableColumn>
    <tableColumn id="24" xr3:uid="{857EDA72-C94B-4759-8A02-7C5613C43B15}" name="convex_hull_area3" dataDxfId="48">
      <calculatedColumnFormula>Table2[[#This Row],[area_scale]]*Table2[[#This Row],[convex_hull_area]]</calculatedColumnFormula>
    </tableColumn>
    <tableColumn id="25" xr3:uid="{B33157CA-740B-4BD7-A1AD-8CABFF3B8938}" name="perimeter2" dataDxfId="47">
      <calculatedColumnFormula>Table2[[#This Row],[linear_scale]]*Table2[[#This Row],[perimeter]]</calculatedColumnFormula>
    </tableColumn>
    <tableColumn id="26" xr3:uid="{81F26A64-512C-4C3C-A5D4-AEF66D20D44D}" name="width3" dataDxfId="46">
      <calculatedColumnFormula>Table2[[#This Row],[linear_scale]]*Table2[[#This Row],[width]]</calculatedColumnFormula>
    </tableColumn>
    <tableColumn id="27" xr3:uid="{3C455447-AABB-4CB1-99E3-1759BE08181F}" name="height4" dataDxfId="45">
      <calculatedColumnFormula>Table2[[#This Row],[height]]*Table2[[#This Row],[linear_scale]]</calculatedColumnFormula>
    </tableColumn>
    <tableColumn id="28" xr3:uid="{4579F127-7836-42FD-8682-3AAD638B8D12}" name="longest_path5" dataDxfId="44">
      <calculatedColumnFormula>Table2[[#This Row],[longest_path]]*Table2[[#This Row],[linear_scale]]</calculatedColumnFormula>
    </tableColumn>
    <tableColumn id="29" xr3:uid="{97D7D933-9DE2-4BA6-9946-9C7007A3A1D2}" name="ellipse_major_axis2" dataDxfId="43">
      <calculatedColumnFormula>Table2[[#This Row],[linear_scale]]*Table2[[#This Row],[ellipse_major_axis]]</calculatedColumnFormula>
    </tableColumn>
    <tableColumn id="30" xr3:uid="{C6FFF231-17BD-428E-9DC0-9E3D8FFDCF55}" name="ellipse_minor_axis3" dataDxfId="42">
      <calculatedColumnFormula>Table2[[#This Row],[linear_scale]]*Table2[[#This Row],[ellipse_minor_axis]]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A88CC3-C0C8-4A10-8757-F41A8DAEF4D4}" name="Table4" displayName="Table4" ref="A1:AD34" totalsRowShown="0" headerRowDxfId="17" dataDxfId="18" tableBorderDxfId="41">
  <autoFilter ref="A1:AD34" xr:uid="{66A88CC3-C0C8-4A10-8757-F41A8DAEF4D4}"/>
  <sortState xmlns:xlrd2="http://schemas.microsoft.com/office/spreadsheetml/2017/richdata2" ref="A2:AD34">
    <sortCondition ref="S1:S34"/>
  </sortState>
  <tableColumns count="30">
    <tableColumn id="1" xr3:uid="{1B43FBA2-8930-4CBB-AC63-972C880BAEB7}" name="samples" dataDxfId="40"/>
    <tableColumn id="2" xr3:uid="{EBBA68B5-27BE-4E73-9EB4-13B62D1840CD}" name="sample_name" dataDxfId="39"/>
    <tableColumn id="3" xr3:uid="{CDDE7001-F782-4AB9-A41A-709BC663254C}" name="in_bounds" dataDxfId="38"/>
    <tableColumn id="4" xr3:uid="{2D92FF9A-A141-4E79-B7C8-1A75389003DE}" name="area" dataDxfId="37"/>
    <tableColumn id="5" xr3:uid="{F896EE17-31C8-4FAC-862F-413F63FBB2B8}" name="convex_hull_area" dataDxfId="36"/>
    <tableColumn id="6" xr3:uid="{8BF3D2DC-BB8B-423F-B37F-115283BB18AD}" name="solidity" dataDxfId="35"/>
    <tableColumn id="7" xr3:uid="{04EC3CD5-1E0C-4E9A-9214-AABA0AA793BA}" name="perimeter" dataDxfId="34"/>
    <tableColumn id="8" xr3:uid="{B8A9687D-BBCE-4C59-A157-C5AC38A6B669}" name="width" dataDxfId="33"/>
    <tableColumn id="9" xr3:uid="{6644E107-3C24-4B58-9F06-EA51751938F6}" name="height" dataDxfId="32"/>
    <tableColumn id="10" xr3:uid="{81BF6034-DB61-4448-8280-5D1BA026F5EE}" name="longest_path" dataDxfId="31"/>
    <tableColumn id="11" xr3:uid="{31D6FCBB-ADB3-421D-98A8-1290039887BD}" name="center_of_mass" dataDxfId="30"/>
    <tableColumn id="12" xr3:uid="{36F5ADFC-C4E7-4020-8AC8-FECDE105610B}" name="convex_hull_vertices" dataDxfId="29"/>
    <tableColumn id="13" xr3:uid="{88E6DC1D-0744-49DC-9141-29FCB91BEFE2}" name="object_in_frame" dataDxfId="28"/>
    <tableColumn id="14" xr3:uid="{587A81A4-816C-4CB5-A734-86BEE0EFCB63}" name="ellipse_center" dataDxfId="27"/>
    <tableColumn id="15" xr3:uid="{2239409B-5E12-4F34-A713-580717B54C54}" name="ellipse_major_axis" dataDxfId="26"/>
    <tableColumn id="16" xr3:uid="{0FB110D2-2780-48FC-AFAE-833474158772}" name="ellipse_minor_axis" dataDxfId="25"/>
    <tableColumn id="17" xr3:uid="{1E8BFCB2-225D-463C-A1EA-36EB849B6366}" name="ellipse_angle" dataDxfId="24"/>
    <tableColumn id="18" xr3:uid="{5AC42C42-F6F7-4FC5-9E44-ED277E4835D3}" name="ellipse_eccentricity" dataDxfId="23"/>
    <tableColumn id="19" xr3:uid="{940BF471-DB30-4F78-B183-81D91FCC5332}" name="image_name" dataDxfId="22"/>
    <tableColumn id="20" xr3:uid="{44BD5C73-51C0-4050-8A3D-F42CEAB48DF5}" name="notes" dataDxfId="21"/>
    <tableColumn id="21" xr3:uid="{3DD003AD-CBCC-4B78-AA88-23383027BCA2}" name="linear_scale" dataDxfId="20"/>
    <tableColumn id="22" xr3:uid="{8B5A70B4-B745-433C-926E-077A8561EEB4}" name="area_scale" dataDxfId="19">
      <calculatedColumnFormula>U2^2</calculatedColumnFormula>
    </tableColumn>
    <tableColumn id="23" xr3:uid="{ACEECA19-DB0E-49C9-BF2E-7379DAC05EEB}" name="area2" dataDxfId="7">
      <calculatedColumnFormula>Table4[[#This Row],[area]]*Table4[[#This Row],[area_scale]]</calculatedColumnFormula>
    </tableColumn>
    <tableColumn id="24" xr3:uid="{50F43B79-0982-44C8-A61B-A0763DF9800B}" name="convex_hull_area3" dataDxfId="6">
      <calculatedColumnFormula>Table4[[#This Row],[area_scale]]*Table4[[#This Row],[convex_hull_area]]</calculatedColumnFormula>
    </tableColumn>
    <tableColumn id="25" xr3:uid="{347BAE7C-1E38-4A86-A4E8-CA1FBDE79B38}" name="perimeter2" dataDxfId="5">
      <calculatedColumnFormula>Table4[[#This Row],[linear_scale]]*Table4[[#This Row],[perimeter]]</calculatedColumnFormula>
    </tableColumn>
    <tableColumn id="26" xr3:uid="{72C13480-8FB1-42E3-AA67-C15709F9091B}" name="width3" dataDxfId="4">
      <calculatedColumnFormula>Table4[[#This Row],[linear_scale]]*Table4[[#This Row],[width]]</calculatedColumnFormula>
    </tableColumn>
    <tableColumn id="27" xr3:uid="{7ACAFC54-606A-4846-BD4E-BF734F932602}" name="height4" dataDxfId="3">
      <calculatedColumnFormula>Table4[[#This Row],[height]]*Table4[[#This Row],[linear_scale]]</calculatedColumnFormula>
    </tableColumn>
    <tableColumn id="28" xr3:uid="{76EB2678-1921-4117-9563-1CCAE4492124}" name="longest_path5" dataDxfId="2">
      <calculatedColumnFormula>Table4[[#This Row],[longest_path]]*Table4[[#This Row],[linear_scale]]</calculatedColumnFormula>
    </tableColumn>
    <tableColumn id="29" xr3:uid="{D48E9DB7-0AFA-406F-AF70-903DF92B90BE}" name="ellipse_major_axis2" dataDxfId="1">
      <calculatedColumnFormula>Table4[[#This Row],[linear_scale]]*Table4[[#This Row],[ellipse_major_axis]]</calculatedColumnFormula>
    </tableColumn>
    <tableColumn id="30" xr3:uid="{0E29B9AA-5ABA-4239-9A31-34B51F473785}" name="ellipse_minor_axis3" dataDxfId="0">
      <calculatedColumnFormula>Table4[[#This Row],[linear_scale]]*Table4[[#This Row],[ellipse_minor_axis]]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1D0C967-AA77-4CD9-9D13-35A169749E3B}" name="Table5" displayName="Table5" ref="A1:AD34" totalsRowShown="0">
  <autoFilter ref="A1:AD34" xr:uid="{51D0C967-AA77-4CD9-9D13-35A169749E3B}"/>
  <tableColumns count="30">
    <tableColumn id="1" xr3:uid="{07517EC0-47D0-4292-A11D-8381BCD04E6B}" name="samples"/>
    <tableColumn id="2" xr3:uid="{B542FBF7-CC2F-435D-9A94-E820BD463AC4}" name="sample_name"/>
    <tableColumn id="3" xr3:uid="{D1459517-50F6-4076-BD65-07EB5B9B53EC}" name="in_bounds"/>
    <tableColumn id="4" xr3:uid="{B0848195-B2DA-45C7-91B3-6406791F3B5B}" name="area"/>
    <tableColumn id="5" xr3:uid="{1EC3780D-7D4B-46BA-B5C7-808F2C7AD4E1}" name="convex_hull_area"/>
    <tableColumn id="6" xr3:uid="{5A941D00-2013-41A6-8553-B698974CEA1A}" name="solidity"/>
    <tableColumn id="7" xr3:uid="{787F8DE4-48F1-48AC-819D-D4578A7EA8CE}" name="perimeter"/>
    <tableColumn id="8" xr3:uid="{E0D72334-73DE-49A4-B084-76AEB3A53FF3}" name="width"/>
    <tableColumn id="9" xr3:uid="{059D908D-CE00-4111-9961-39F2BF378148}" name="height"/>
    <tableColumn id="10" xr3:uid="{C5D0ACD4-E452-4751-AF6D-598AD89BC40A}" name="longest_path"/>
    <tableColumn id="11" xr3:uid="{FA6A7777-E5D6-459B-A46C-C76E65A17E7B}" name="center_of_mass"/>
    <tableColumn id="12" xr3:uid="{AA3FB250-B1CC-4A4C-80DA-DE71E1D8CA8D}" name="convex_hull_vertices"/>
    <tableColumn id="13" xr3:uid="{7B4F3E5D-5502-475C-92E7-68233CE2766F}" name="object_in_frame"/>
    <tableColumn id="14" xr3:uid="{962B8C91-FBAB-416A-826C-EFD8A27A354E}" name="ellipse_center"/>
    <tableColumn id="15" xr3:uid="{A74CB8C4-7BCE-4D2D-8C5D-0663A7A9A685}" name="ellipse_major_axis"/>
    <tableColumn id="16" xr3:uid="{4B142B07-905B-4124-A15D-B2F1D9A08E24}" name="ellipse_minor_axis"/>
    <tableColumn id="17" xr3:uid="{12F031E9-EB0C-43F6-A502-0720E7FF8177}" name="ellipse_angle"/>
    <tableColumn id="18" xr3:uid="{36E77352-96A7-457C-9EFD-02C2D25B3DF6}" name="ellipse_eccentricity"/>
    <tableColumn id="19" xr3:uid="{B5931158-F1DC-4650-92B3-7C202A7C29EA}" name="image_name"/>
    <tableColumn id="20" xr3:uid="{158ADE02-0D2E-4CB0-9362-75546D81A796}" name="notes"/>
    <tableColumn id="21" xr3:uid="{66F5C312-183F-489F-918B-4553AD868E25}" name="linear_scale"/>
    <tableColumn id="22" xr3:uid="{C6EB3BCD-9B84-4568-A131-455D35029F0B}" name="area_scale" dataDxfId="16">
      <calculatedColumnFormula>U2^2</calculatedColumnFormula>
    </tableColumn>
    <tableColumn id="23" xr3:uid="{4C499F59-4A7C-4D2C-B3A8-D1A06CBCC739}" name="area2" dataDxfId="15">
      <calculatedColumnFormula>Table2[[#This Row],[area]]*Table2[[#This Row],[area_scale]]</calculatedColumnFormula>
    </tableColumn>
    <tableColumn id="24" xr3:uid="{42322CFE-E43A-41F7-BAFC-E01BD29768C2}" name="convex_hull_area3" dataDxfId="14">
      <calculatedColumnFormula>Table2[[#This Row],[area_scale]]*Table2[[#This Row],[convex_hull_area]]</calculatedColumnFormula>
    </tableColumn>
    <tableColumn id="25" xr3:uid="{066E7E4B-50EA-4BD8-84F4-634EC93CFAB4}" name="perimeter2" dataDxfId="13">
      <calculatedColumnFormula>Table2[[#This Row],[linear_scale]]*Table2[[#This Row],[perimeter]]</calculatedColumnFormula>
    </tableColumn>
    <tableColumn id="26" xr3:uid="{BCE3FA67-6F9B-4497-92CD-A64629B37C97}" name="width3" dataDxfId="12">
      <calculatedColumnFormula>Table2[[#This Row],[linear_scale]]*Table2[[#This Row],[width]]</calculatedColumnFormula>
    </tableColumn>
    <tableColumn id="27" xr3:uid="{6FDF23B0-9083-4A02-9B60-9AF2859AAA4E}" name="height4" dataDxfId="11">
      <calculatedColumnFormula>Table2[[#This Row],[height]]*Table2[[#This Row],[linear_scale]]</calculatedColumnFormula>
    </tableColumn>
    <tableColumn id="28" xr3:uid="{ADC19250-0F4F-46A4-B264-6136615DE22E}" name="longest_path5" dataDxfId="10">
      <calculatedColumnFormula>Table2[[#This Row],[longest_path]]*Table2[[#This Row],[linear_scale]]</calculatedColumnFormula>
    </tableColumn>
    <tableColumn id="29" xr3:uid="{1B511D94-E7E3-42D0-940C-C49F2AC0E2EC}" name="ellipse_major_axis2" dataDxfId="9">
      <calculatedColumnFormula>Table2[[#This Row],[linear_scale]]*Table2[[#This Row],[ellipse_major_axis]]</calculatedColumnFormula>
    </tableColumn>
    <tableColumn id="30" xr3:uid="{2E7EB777-6EE4-4526-AB9D-304B17F11F15}" name="ellipse_minor_axis3" dataDxfId="8">
      <calculatedColumnFormula>Table2[[#This Row],[linear_scale]]*Table2[[#This Row],[ellipse_minor_axis]]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6B7DC-E996-4901-88D7-8FB81117EC5D}">
  <dimension ref="A1:AD35"/>
  <sheetViews>
    <sheetView topLeftCell="U1" workbookViewId="0">
      <selection activeCell="Y9" sqref="Y9"/>
    </sheetView>
  </sheetViews>
  <sheetFormatPr defaultRowHeight="14.4" x14ac:dyDescent="0.3"/>
  <cols>
    <col min="1" max="1" width="9.6640625" customWidth="1"/>
    <col min="2" max="2" width="14.6640625" customWidth="1"/>
    <col min="3" max="3" width="11.77734375" customWidth="1"/>
    <col min="5" max="5" width="17.6640625" customWidth="1"/>
    <col min="7" max="7" width="11.109375" customWidth="1"/>
    <col min="10" max="10" width="13.88671875" customWidth="1"/>
    <col min="11" max="11" width="16.21875" customWidth="1"/>
    <col min="12" max="12" width="20.44140625" customWidth="1"/>
    <col min="13" max="13" width="16.77734375" customWidth="1"/>
    <col min="14" max="14" width="14.44140625" customWidth="1"/>
    <col min="15" max="16" width="18.21875" customWidth="1"/>
    <col min="17" max="17" width="13.6640625" customWidth="1"/>
    <col min="18" max="18" width="18.77734375" customWidth="1"/>
    <col min="19" max="19" width="36.88671875" customWidth="1"/>
    <col min="23" max="24" width="12" bestFit="1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354</v>
      </c>
      <c r="V1" t="s">
        <v>355</v>
      </c>
      <c r="W1" t="s">
        <v>346</v>
      </c>
      <c r="X1" t="s">
        <v>347</v>
      </c>
      <c r="Y1" t="s">
        <v>348</v>
      </c>
      <c r="Z1" t="s">
        <v>349</v>
      </c>
      <c r="AA1" t="s">
        <v>350</v>
      </c>
      <c r="AB1" t="s">
        <v>351</v>
      </c>
      <c r="AC1" t="s">
        <v>352</v>
      </c>
      <c r="AD1" t="s">
        <v>353</v>
      </c>
    </row>
    <row r="2" spans="1:30" x14ac:dyDescent="0.3">
      <c r="A2" t="s">
        <v>20</v>
      </c>
      <c r="B2" t="s">
        <v>101</v>
      </c>
      <c r="C2" t="b">
        <v>1</v>
      </c>
      <c r="D2">
        <v>1575</v>
      </c>
      <c r="E2">
        <v>2385.5</v>
      </c>
      <c r="F2">
        <v>0.66023894361768998</v>
      </c>
      <c r="G2">
        <v>420.73788225650702</v>
      </c>
      <c r="H2">
        <v>58</v>
      </c>
      <c r="I2">
        <v>102</v>
      </c>
      <c r="J2">
        <v>753</v>
      </c>
      <c r="K2" t="s">
        <v>21</v>
      </c>
      <c r="L2">
        <v>23</v>
      </c>
      <c r="M2" t="b">
        <v>1</v>
      </c>
      <c r="N2" t="s">
        <v>22</v>
      </c>
      <c r="O2">
        <v>111.619346618652</v>
      </c>
      <c r="P2">
        <v>23.426345825195298</v>
      </c>
      <c r="Q2">
        <v>24.7973918914794</v>
      </c>
      <c r="R2">
        <v>0.97772777342968797</v>
      </c>
      <c r="S2" t="s">
        <v>23</v>
      </c>
      <c r="T2" t="s">
        <v>24</v>
      </c>
      <c r="U2">
        <v>3.601931788056571E-5</v>
      </c>
      <c r="V2">
        <f t="shared" ref="V2:V35" si="0">U2^2</f>
        <v>1.2973912605812406E-9</v>
      </c>
      <c r="W2">
        <f>Table1[[#This Row],[area]]*Table1[[#This Row],[area_scale]]</f>
        <v>2.0433912354154538E-6</v>
      </c>
      <c r="X2">
        <f>Table1[[#This Row],[area_scale]]*Table1[[#This Row],[convex_hull_area]]</f>
        <v>3.0949268521165494E-6</v>
      </c>
      <c r="Y2">
        <f>Table1[[#This Row],[linear_scale]]*Table1[[#This Row],[perimeter]]</f>
        <v>1.5154691525393154E-2</v>
      </c>
      <c r="Z2">
        <f>Table1[[#This Row],[linear_scale]]*Table1[[#This Row],[width]]</f>
        <v>2.089120437072811E-3</v>
      </c>
      <c r="AA2">
        <f>Table1[[#This Row],[height]]*Table1[[#This Row],[linear_scale]]</f>
        <v>3.6739704238177026E-3</v>
      </c>
      <c r="AB2">
        <f>Table1[[#This Row],[longest_path]]*Table1[[#This Row],[linear_scale]]</f>
        <v>2.712254636406598E-2</v>
      </c>
      <c r="AC2">
        <f>Table1[[#This Row],[linear_scale]]*Table1[[#This Row],[ellipse_major_axis]]</f>
        <v>4.0204527274782737E-3</v>
      </c>
      <c r="AD2">
        <f>Table1[[#This Row],[linear_scale]]*Table1[[#This Row],[ellipse_minor_axis]]</f>
        <v>8.4380099705777284E-4</v>
      </c>
    </row>
    <row r="3" spans="1:30" x14ac:dyDescent="0.3">
      <c r="A3" t="s">
        <v>25</v>
      </c>
      <c r="B3" t="s">
        <v>102</v>
      </c>
      <c r="C3" t="b">
        <v>1</v>
      </c>
      <c r="D3">
        <v>1063</v>
      </c>
      <c r="E3">
        <v>2005</v>
      </c>
      <c r="F3">
        <v>0.530174563591022</v>
      </c>
      <c r="G3">
        <v>267.320848584175</v>
      </c>
      <c r="H3">
        <v>56</v>
      </c>
      <c r="I3">
        <v>61</v>
      </c>
      <c r="J3">
        <v>403</v>
      </c>
      <c r="K3" t="s">
        <v>26</v>
      </c>
      <c r="L3">
        <v>17</v>
      </c>
      <c r="M3" t="b">
        <v>1</v>
      </c>
      <c r="N3" t="s">
        <v>27</v>
      </c>
      <c r="O3">
        <v>61.5850410461425</v>
      </c>
      <c r="P3">
        <v>49.383064270019503</v>
      </c>
      <c r="Q3">
        <v>28.610000610351499</v>
      </c>
      <c r="R3">
        <v>0.59750142759253799</v>
      </c>
      <c r="S3" t="s">
        <v>23</v>
      </c>
      <c r="T3" t="s">
        <v>24</v>
      </c>
      <c r="U3">
        <v>3.601931788056571E-5</v>
      </c>
      <c r="V3">
        <f t="shared" si="0"/>
        <v>1.2973912605812406E-9</v>
      </c>
      <c r="W3">
        <f>Table1[[#This Row],[area]]*Table1[[#This Row],[area_scale]]</f>
        <v>1.3791269099978588E-6</v>
      </c>
      <c r="X3">
        <f>Table1[[#This Row],[area_scale]]*Table1[[#This Row],[convex_hull_area]]</f>
        <v>2.6012694774653875E-6</v>
      </c>
      <c r="Y3">
        <f>Table1[[#This Row],[linear_scale]]*Table1[[#This Row],[perimeter]]</f>
        <v>9.6287146212559738E-3</v>
      </c>
      <c r="Z3">
        <f>Table1[[#This Row],[linear_scale]]*Table1[[#This Row],[width]]</f>
        <v>2.0170818013116798E-3</v>
      </c>
      <c r="AA3">
        <f>Table1[[#This Row],[height]]*Table1[[#This Row],[linear_scale]]</f>
        <v>2.1971783907145082E-3</v>
      </c>
      <c r="AB3">
        <f>Table1[[#This Row],[longest_path]]*Table1[[#This Row],[linear_scale]]</f>
        <v>1.4515785105867981E-2</v>
      </c>
      <c r="AC3">
        <f>Table1[[#This Row],[linear_scale]]*Table1[[#This Row],[ellipse_major_axis]]</f>
        <v>2.2182511701286938E-3</v>
      </c>
      <c r="AD3">
        <f>Table1[[#This Row],[linear_scale]]*Table1[[#This Row],[ellipse_minor_axis]]</f>
        <v>1.778744289858239E-3</v>
      </c>
    </row>
    <row r="4" spans="1:30" x14ac:dyDescent="0.3">
      <c r="A4" t="s">
        <v>28</v>
      </c>
      <c r="B4" t="s">
        <v>103</v>
      </c>
      <c r="C4" t="b">
        <v>1</v>
      </c>
      <c r="D4">
        <v>1863</v>
      </c>
      <c r="E4">
        <v>4354.5</v>
      </c>
      <c r="F4">
        <v>0.42783327592145998</v>
      </c>
      <c r="G4">
        <v>529.16310596465996</v>
      </c>
      <c r="H4">
        <v>64</v>
      </c>
      <c r="I4">
        <v>114</v>
      </c>
      <c r="J4">
        <v>756</v>
      </c>
      <c r="K4" t="s">
        <v>29</v>
      </c>
      <c r="L4">
        <v>23</v>
      </c>
      <c r="M4" t="b">
        <v>1</v>
      </c>
      <c r="N4" t="s">
        <v>30</v>
      </c>
      <c r="O4">
        <v>99.042915344238196</v>
      </c>
      <c r="P4">
        <v>60.042594909667898</v>
      </c>
      <c r="Q4">
        <v>165.91244506835901</v>
      </c>
      <c r="R4">
        <v>0.79529084827266705</v>
      </c>
      <c r="S4" t="s">
        <v>23</v>
      </c>
      <c r="T4" t="s">
        <v>24</v>
      </c>
      <c r="U4">
        <v>3.601931788056571E-5</v>
      </c>
      <c r="V4">
        <f t="shared" si="0"/>
        <v>1.2973912605812406E-9</v>
      </c>
      <c r="W4">
        <f>Table1[[#This Row],[area]]*Table1[[#This Row],[area_scale]]</f>
        <v>2.4170399184628515E-6</v>
      </c>
      <c r="X4">
        <f>Table1[[#This Row],[area_scale]]*Table1[[#This Row],[convex_hull_area]]</f>
        <v>5.6494902442010124E-6</v>
      </c>
      <c r="Y4">
        <f>Table1[[#This Row],[linear_scale]]*Table1[[#This Row],[perimeter]]</f>
        <v>1.9060094124408563E-2</v>
      </c>
      <c r="Z4">
        <f>Table1[[#This Row],[linear_scale]]*Table1[[#This Row],[width]]</f>
        <v>2.3052363443562054E-3</v>
      </c>
      <c r="AA4">
        <f>Table1[[#This Row],[height]]*Table1[[#This Row],[linear_scale]]</f>
        <v>4.1062022383844907E-3</v>
      </c>
      <c r="AB4">
        <f>Table1[[#This Row],[longest_path]]*Table1[[#This Row],[linear_scale]]</f>
        <v>2.7230604317707678E-2</v>
      </c>
      <c r="AC4">
        <f>Table1[[#This Row],[linear_scale]]*Table1[[#This Row],[ellipse_major_axis]]</f>
        <v>3.5674582516020746E-3</v>
      </c>
      <c r="AD4">
        <f>Table1[[#This Row],[linear_scale]]*Table1[[#This Row],[ellipse_minor_axis]]</f>
        <v>2.1626933124253645E-3</v>
      </c>
    </row>
    <row r="5" spans="1:30" x14ac:dyDescent="0.3">
      <c r="A5" t="s">
        <v>31</v>
      </c>
      <c r="B5" t="s">
        <v>104</v>
      </c>
      <c r="C5" t="b">
        <v>1</v>
      </c>
      <c r="D5">
        <v>1133</v>
      </c>
      <c r="E5">
        <v>1289.5</v>
      </c>
      <c r="F5">
        <v>0.87863512989530801</v>
      </c>
      <c r="G5">
        <v>162.61017167568201</v>
      </c>
      <c r="H5">
        <v>52</v>
      </c>
      <c r="I5">
        <v>40</v>
      </c>
      <c r="J5">
        <v>391</v>
      </c>
      <c r="K5" t="s">
        <v>32</v>
      </c>
      <c r="L5">
        <v>19</v>
      </c>
      <c r="M5" t="b">
        <v>1</v>
      </c>
      <c r="N5" t="s">
        <v>33</v>
      </c>
      <c r="O5">
        <v>60.194969177246001</v>
      </c>
      <c r="P5">
        <v>25.921554565429599</v>
      </c>
      <c r="Q5">
        <v>62.684131622314403</v>
      </c>
      <c r="R5">
        <v>0.90253018584327105</v>
      </c>
      <c r="S5" t="s">
        <v>23</v>
      </c>
      <c r="T5" t="s">
        <v>24</v>
      </c>
      <c r="U5">
        <v>3.601931788056571E-5</v>
      </c>
      <c r="V5">
        <f t="shared" si="0"/>
        <v>1.2973912605812406E-9</v>
      </c>
      <c r="W5">
        <f>Table1[[#This Row],[area]]*Table1[[#This Row],[area_scale]]</f>
        <v>1.4699442982385457E-6</v>
      </c>
      <c r="X5">
        <f>Table1[[#This Row],[area_scale]]*Table1[[#This Row],[convex_hull_area]]</f>
        <v>1.6729860305195097E-6</v>
      </c>
      <c r="Y5">
        <f>Table1[[#This Row],[linear_scale]]*Table1[[#This Row],[perimeter]]</f>
        <v>5.8571074641997527E-3</v>
      </c>
      <c r="Z5">
        <f>Table1[[#This Row],[linear_scale]]*Table1[[#This Row],[width]]</f>
        <v>1.8730045297894169E-3</v>
      </c>
      <c r="AA5">
        <f>Table1[[#This Row],[height]]*Table1[[#This Row],[linear_scale]]</f>
        <v>1.4407727152226284E-3</v>
      </c>
      <c r="AB5">
        <f>Table1[[#This Row],[longest_path]]*Table1[[#This Row],[linear_scale]]</f>
        <v>1.4083553291301192E-2</v>
      </c>
      <c r="AC5">
        <f>Table1[[#This Row],[linear_scale]]*Table1[[#This Row],[ellipse_major_axis]]</f>
        <v>2.1681817296060786E-3</v>
      </c>
      <c r="AD5">
        <f>Table1[[#This Row],[linear_scale]]*Table1[[#This Row],[ellipse_minor_axis]]</f>
        <v>9.3367671385063803E-4</v>
      </c>
    </row>
    <row r="6" spans="1:30" x14ac:dyDescent="0.3">
      <c r="A6" t="s">
        <v>34</v>
      </c>
      <c r="B6" t="s">
        <v>105</v>
      </c>
      <c r="C6" t="b">
        <v>1</v>
      </c>
      <c r="D6">
        <v>1750</v>
      </c>
      <c r="E6">
        <v>4391.5</v>
      </c>
      <c r="F6">
        <v>0.39849709666401001</v>
      </c>
      <c r="G6">
        <v>480.423972845077</v>
      </c>
      <c r="H6">
        <v>82</v>
      </c>
      <c r="I6">
        <v>91</v>
      </c>
      <c r="J6">
        <v>633</v>
      </c>
      <c r="K6" t="s">
        <v>35</v>
      </c>
      <c r="L6">
        <v>20</v>
      </c>
      <c r="M6" t="b">
        <v>1</v>
      </c>
      <c r="N6" t="s">
        <v>36</v>
      </c>
      <c r="O6">
        <v>90.445510864257798</v>
      </c>
      <c r="P6">
        <v>78.839866638183594</v>
      </c>
      <c r="Q6">
        <v>173.69511413574199</v>
      </c>
      <c r="R6">
        <v>0.49006911517451601</v>
      </c>
      <c r="S6" t="s">
        <v>23</v>
      </c>
      <c r="T6" t="s">
        <v>24</v>
      </c>
      <c r="U6">
        <v>3.601931788056571E-5</v>
      </c>
      <c r="V6">
        <f t="shared" si="0"/>
        <v>1.2973912605812406E-9</v>
      </c>
      <c r="W6">
        <f>Table1[[#This Row],[area]]*Table1[[#This Row],[area_scale]]</f>
        <v>2.2704347060171713E-6</v>
      </c>
      <c r="X6">
        <f>Table1[[#This Row],[area_scale]]*Table1[[#This Row],[convex_hull_area]]</f>
        <v>5.6974937208425184E-6</v>
      </c>
      <c r="Y6">
        <f>Table1[[#This Row],[linear_scale]]*Table1[[#This Row],[perimeter]]</f>
        <v>1.7304543795351096E-2</v>
      </c>
      <c r="Z6">
        <f>Table1[[#This Row],[linear_scale]]*Table1[[#This Row],[width]]</f>
        <v>2.953584066206388E-3</v>
      </c>
      <c r="AA6">
        <f>Table1[[#This Row],[height]]*Table1[[#This Row],[linear_scale]]</f>
        <v>3.2777579271314797E-3</v>
      </c>
      <c r="AB6">
        <f>Table1[[#This Row],[longest_path]]*Table1[[#This Row],[linear_scale]]</f>
        <v>2.2800228218398094E-2</v>
      </c>
      <c r="AC6">
        <f>Table1[[#This Row],[linear_scale]]*Table1[[#This Row],[ellipse_major_axis]]</f>
        <v>3.2577856066898611E-3</v>
      </c>
      <c r="AD6">
        <f>Table1[[#This Row],[linear_scale]]*Table1[[#This Row],[ellipse_minor_axis]]</f>
        <v>2.8397582181021422E-3</v>
      </c>
    </row>
    <row r="7" spans="1:30" x14ac:dyDescent="0.3">
      <c r="A7" t="s">
        <v>37</v>
      </c>
      <c r="B7" t="s">
        <v>106</v>
      </c>
      <c r="C7" t="b">
        <v>1</v>
      </c>
      <c r="D7">
        <v>1400</v>
      </c>
      <c r="E7">
        <v>2287</v>
      </c>
      <c r="F7">
        <v>0.61215566243987696</v>
      </c>
      <c r="G7">
        <v>377.998210191726</v>
      </c>
      <c r="H7">
        <v>58</v>
      </c>
      <c r="I7">
        <v>56</v>
      </c>
      <c r="J7">
        <v>440</v>
      </c>
      <c r="K7" t="s">
        <v>38</v>
      </c>
      <c r="L7">
        <v>21</v>
      </c>
      <c r="M7" t="b">
        <v>1</v>
      </c>
      <c r="N7" t="s">
        <v>39</v>
      </c>
      <c r="O7">
        <v>57.203792572021399</v>
      </c>
      <c r="P7">
        <v>47.715991973876903</v>
      </c>
      <c r="Q7">
        <v>53.941459655761697</v>
      </c>
      <c r="R7">
        <v>0.55155223175548995</v>
      </c>
      <c r="S7" t="s">
        <v>23</v>
      </c>
      <c r="T7" t="s">
        <v>24</v>
      </c>
      <c r="U7">
        <v>3.601931788056571E-5</v>
      </c>
      <c r="V7">
        <f t="shared" si="0"/>
        <v>1.2973912605812406E-9</v>
      </c>
      <c r="W7">
        <f>Table1[[#This Row],[area]]*Table1[[#This Row],[area_scale]]</f>
        <v>1.8163477648137368E-6</v>
      </c>
      <c r="X7">
        <f>Table1[[#This Row],[area_scale]]*Table1[[#This Row],[convex_hull_area]]</f>
        <v>2.9671338129492971E-6</v>
      </c>
      <c r="Y7">
        <f>Table1[[#This Row],[linear_scale]]*Table1[[#This Row],[perimeter]]</f>
        <v>1.3615237691180672E-2</v>
      </c>
      <c r="Z7">
        <f>Table1[[#This Row],[linear_scale]]*Table1[[#This Row],[width]]</f>
        <v>2.089120437072811E-3</v>
      </c>
      <c r="AA7">
        <f>Table1[[#This Row],[height]]*Table1[[#This Row],[linear_scale]]</f>
        <v>2.0170818013116798E-3</v>
      </c>
      <c r="AB7">
        <f>Table1[[#This Row],[longest_path]]*Table1[[#This Row],[linear_scale]]</f>
        <v>1.5848499867448913E-2</v>
      </c>
      <c r="AC7">
        <f>Table1[[#This Row],[linear_scale]]*Table1[[#This Row],[ellipse_major_axis]]</f>
        <v>2.0604415886255824E-3</v>
      </c>
      <c r="AD7">
        <f>Table1[[#This Row],[linear_scale]]*Table1[[#This Row],[ellipse_minor_axis]]</f>
        <v>1.7186974828935942E-3</v>
      </c>
    </row>
    <row r="8" spans="1:30" x14ac:dyDescent="0.3">
      <c r="A8" t="s">
        <v>40</v>
      </c>
      <c r="B8" t="s">
        <v>107</v>
      </c>
      <c r="C8" t="b">
        <v>1</v>
      </c>
      <c r="D8">
        <v>1404</v>
      </c>
      <c r="E8">
        <v>1779</v>
      </c>
      <c r="F8">
        <v>0.78920741989881904</v>
      </c>
      <c r="G8">
        <v>290.15405392646699</v>
      </c>
      <c r="H8">
        <v>50</v>
      </c>
      <c r="I8">
        <v>65</v>
      </c>
      <c r="J8">
        <v>529</v>
      </c>
      <c r="K8" t="s">
        <v>41</v>
      </c>
      <c r="L8">
        <v>20</v>
      </c>
      <c r="M8" t="b">
        <v>1</v>
      </c>
      <c r="N8" t="s">
        <v>42</v>
      </c>
      <c r="O8">
        <v>78.045555114746094</v>
      </c>
      <c r="P8">
        <v>28.045598983764599</v>
      </c>
      <c r="Q8">
        <v>148.53367614746</v>
      </c>
      <c r="R8">
        <v>0.93320321130532002</v>
      </c>
      <c r="S8" t="s">
        <v>23</v>
      </c>
      <c r="T8" t="s">
        <v>24</v>
      </c>
      <c r="U8">
        <v>3.601931788056571E-5</v>
      </c>
      <c r="V8">
        <f t="shared" si="0"/>
        <v>1.2973912605812406E-9</v>
      </c>
      <c r="W8">
        <f>Table1[[#This Row],[area]]*Table1[[#This Row],[area_scale]]</f>
        <v>1.8215373298560617E-6</v>
      </c>
      <c r="X8">
        <f>Table1[[#This Row],[area_scale]]*Table1[[#This Row],[convex_hull_area]]</f>
        <v>2.3080590525740271E-6</v>
      </c>
      <c r="Y8">
        <f>Table1[[#This Row],[linear_scale]]*Table1[[#This Row],[perimeter]]</f>
        <v>1.0451151102712219E-2</v>
      </c>
      <c r="Z8">
        <f>Table1[[#This Row],[linear_scale]]*Table1[[#This Row],[width]]</f>
        <v>1.8009658940282855E-3</v>
      </c>
      <c r="AA8">
        <f>Table1[[#This Row],[height]]*Table1[[#This Row],[linear_scale]]</f>
        <v>2.341255662236771E-3</v>
      </c>
      <c r="AB8">
        <f>Table1[[#This Row],[longest_path]]*Table1[[#This Row],[linear_scale]]</f>
        <v>1.9054219158819261E-2</v>
      </c>
      <c r="AC8">
        <f>Table1[[#This Row],[linear_scale]]*Table1[[#This Row],[ellipse_major_axis]]</f>
        <v>2.8111476588432507E-3</v>
      </c>
      <c r="AD8">
        <f>Table1[[#This Row],[linear_scale]]*Table1[[#This Row],[ellipse_minor_axis]]</f>
        <v>1.0101833449470878E-3</v>
      </c>
    </row>
    <row r="9" spans="1:30" x14ac:dyDescent="0.3">
      <c r="A9" t="s">
        <v>20</v>
      </c>
      <c r="B9" t="s">
        <v>101</v>
      </c>
      <c r="C9" t="b">
        <v>1</v>
      </c>
      <c r="D9">
        <v>14149</v>
      </c>
      <c r="E9">
        <v>18591.5</v>
      </c>
      <c r="F9">
        <v>0.76104671489659204</v>
      </c>
      <c r="G9">
        <v>817.53613960742905</v>
      </c>
      <c r="H9">
        <v>160</v>
      </c>
      <c r="I9">
        <v>275</v>
      </c>
      <c r="J9">
        <v>2022</v>
      </c>
      <c r="K9" t="s">
        <v>43</v>
      </c>
      <c r="L9">
        <v>39</v>
      </c>
      <c r="M9" t="b">
        <v>1</v>
      </c>
      <c r="N9" t="s">
        <v>44</v>
      </c>
      <c r="O9">
        <v>323.08532714843699</v>
      </c>
      <c r="P9">
        <v>67.288337707519503</v>
      </c>
      <c r="Q9">
        <v>24.758100509643501</v>
      </c>
      <c r="R9">
        <v>0.97807179520482002</v>
      </c>
      <c r="S9" t="s">
        <v>45</v>
      </c>
      <c r="T9" t="s">
        <v>24</v>
      </c>
      <c r="U9">
        <v>2.0291779556600268E-5</v>
      </c>
      <c r="V9">
        <f t="shared" si="0"/>
        <v>4.1175631757366056E-10</v>
      </c>
      <c r="W9">
        <f>Table1[[#This Row],[area]]*Table1[[#This Row],[area_scale]]</f>
        <v>5.8259401373497236E-6</v>
      </c>
      <c r="X9">
        <f>Table1[[#This Row],[area_scale]]*Table1[[#This Row],[convex_hull_area]]</f>
        <v>7.6551675781707109E-6</v>
      </c>
      <c r="Y9">
        <f>Table1[[#This Row],[linear_scale]]*Table1[[#This Row],[perimeter]]</f>
        <v>1.6589263124467932E-2</v>
      </c>
      <c r="Z9">
        <f>Table1[[#This Row],[linear_scale]]*Table1[[#This Row],[width]]</f>
        <v>3.2466847290560426E-3</v>
      </c>
      <c r="AA9">
        <f>Table1[[#This Row],[height]]*Table1[[#This Row],[linear_scale]]</f>
        <v>5.5802393780650739E-3</v>
      </c>
      <c r="AB9">
        <f>Table1[[#This Row],[longest_path]]*Table1[[#This Row],[linear_scale]]</f>
        <v>4.1029978263445739E-2</v>
      </c>
      <c r="AC9">
        <f>Table1[[#This Row],[linear_scale]]*Table1[[#This Row],[ellipse_major_axis]]</f>
        <v>6.5559762364681634E-3</v>
      </c>
      <c r="AD9">
        <f>Table1[[#This Row],[linear_scale]]*Table1[[#This Row],[ellipse_minor_axis]]</f>
        <v>1.3654001154910591E-3</v>
      </c>
    </row>
    <row r="10" spans="1:30" x14ac:dyDescent="0.3">
      <c r="A10" t="s">
        <v>25</v>
      </c>
      <c r="B10" t="s">
        <v>102</v>
      </c>
      <c r="C10" t="b">
        <v>1</v>
      </c>
      <c r="D10">
        <v>10296</v>
      </c>
      <c r="E10">
        <v>16607</v>
      </c>
      <c r="F10">
        <v>0.61997952670560597</v>
      </c>
      <c r="G10">
        <v>732.96759808063496</v>
      </c>
      <c r="H10">
        <v>155</v>
      </c>
      <c r="I10">
        <v>166</v>
      </c>
      <c r="J10">
        <v>1056</v>
      </c>
      <c r="K10" t="s">
        <v>46</v>
      </c>
      <c r="L10">
        <v>29</v>
      </c>
      <c r="M10" t="b">
        <v>1</v>
      </c>
      <c r="N10" t="s">
        <v>47</v>
      </c>
      <c r="O10">
        <v>162.66229248046801</v>
      </c>
      <c r="P10">
        <v>145.83901977539</v>
      </c>
      <c r="Q10">
        <v>50.452724456787102</v>
      </c>
      <c r="R10">
        <v>0.44289100662969599</v>
      </c>
      <c r="S10" t="s">
        <v>45</v>
      </c>
      <c r="T10" t="s">
        <v>24</v>
      </c>
      <c r="U10">
        <v>2.0291779556600268E-5</v>
      </c>
      <c r="V10">
        <f t="shared" si="0"/>
        <v>4.1175631757366056E-10</v>
      </c>
      <c r="W10">
        <f>Table1[[#This Row],[area]]*Table1[[#This Row],[area_scale]]</f>
        <v>4.2394430457384092E-6</v>
      </c>
      <c r="X10">
        <f>Table1[[#This Row],[area_scale]]*Table1[[#This Row],[convex_hull_area]]</f>
        <v>6.8380371659457805E-6</v>
      </c>
      <c r="Y10">
        <f>Table1[[#This Row],[linear_scale]]*Table1[[#This Row],[perimeter]]</f>
        <v>1.4873216922383031E-2</v>
      </c>
      <c r="Z10">
        <f>Table1[[#This Row],[linear_scale]]*Table1[[#This Row],[width]]</f>
        <v>3.1452258312730415E-3</v>
      </c>
      <c r="AA10">
        <f>Table1[[#This Row],[height]]*Table1[[#This Row],[linear_scale]]</f>
        <v>3.3684354063956445E-3</v>
      </c>
      <c r="AB10">
        <f>Table1[[#This Row],[longest_path]]*Table1[[#This Row],[linear_scale]]</f>
        <v>2.1428119211769882E-2</v>
      </c>
      <c r="AC10">
        <f>Table1[[#This Row],[linear_scale]]*Table1[[#This Row],[ellipse_major_axis]]</f>
        <v>3.3007073811848944E-3</v>
      </c>
      <c r="AD10">
        <f>Table1[[#This Row],[linear_scale]]*Table1[[#This Row],[ellipse_minor_axis]]</f>
        <v>2.9593332400328809E-3</v>
      </c>
    </row>
    <row r="11" spans="1:30" x14ac:dyDescent="0.3">
      <c r="A11" t="s">
        <v>28</v>
      </c>
      <c r="B11" t="s">
        <v>103</v>
      </c>
      <c r="C11" t="b">
        <v>1</v>
      </c>
      <c r="D11">
        <v>17976</v>
      </c>
      <c r="E11">
        <v>30449</v>
      </c>
      <c r="F11">
        <v>0.59036421557358199</v>
      </c>
      <c r="G11">
        <v>1289.01180684566</v>
      </c>
      <c r="H11">
        <v>186</v>
      </c>
      <c r="I11">
        <v>267</v>
      </c>
      <c r="J11">
        <v>1763</v>
      </c>
      <c r="K11" t="s">
        <v>48</v>
      </c>
      <c r="L11">
        <v>35</v>
      </c>
      <c r="M11" t="b">
        <v>1</v>
      </c>
      <c r="N11" t="s">
        <v>49</v>
      </c>
      <c r="O11">
        <v>249.36032104492099</v>
      </c>
      <c r="P11">
        <v>159.39511108398401</v>
      </c>
      <c r="Q11">
        <v>161.13146972656199</v>
      </c>
      <c r="R11">
        <v>0.76902723247514604</v>
      </c>
      <c r="S11" t="s">
        <v>45</v>
      </c>
      <c r="T11" t="s">
        <v>24</v>
      </c>
      <c r="U11">
        <v>2.0291779556600268E-5</v>
      </c>
      <c r="V11">
        <f t="shared" si="0"/>
        <v>4.1175631757366056E-10</v>
      </c>
      <c r="W11">
        <f>Table1[[#This Row],[area]]*Table1[[#This Row],[area_scale]]</f>
        <v>7.4017315647041219E-6</v>
      </c>
      <c r="X11">
        <f>Table1[[#This Row],[area_scale]]*Table1[[#This Row],[convex_hull_area]]</f>
        <v>1.253756811380039E-5</v>
      </c>
      <c r="Y11">
        <f>Table1[[#This Row],[linear_scale]]*Table1[[#This Row],[perimeter]]</f>
        <v>2.6156343430367136E-2</v>
      </c>
      <c r="Z11">
        <f>Table1[[#This Row],[linear_scale]]*Table1[[#This Row],[width]]</f>
        <v>3.77427099752765E-3</v>
      </c>
      <c r="AA11">
        <f>Table1[[#This Row],[height]]*Table1[[#This Row],[linear_scale]]</f>
        <v>5.4179051416122712E-3</v>
      </c>
      <c r="AB11">
        <f>Table1[[#This Row],[longest_path]]*Table1[[#This Row],[linear_scale]]</f>
        <v>3.577440735828627E-2</v>
      </c>
      <c r="AC11">
        <f>Table1[[#This Row],[linear_scale]]*Table1[[#This Row],[ellipse_major_axis]]</f>
        <v>5.0599646648066075E-3</v>
      </c>
      <c r="AD11">
        <f>Table1[[#This Row],[linear_scale]]*Table1[[#This Row],[ellipse_minor_axis]]</f>
        <v>3.2344104565160156E-3</v>
      </c>
    </row>
    <row r="12" spans="1:30" x14ac:dyDescent="0.3">
      <c r="A12" t="s">
        <v>31</v>
      </c>
      <c r="B12" t="s">
        <v>104</v>
      </c>
      <c r="C12" t="b">
        <v>1</v>
      </c>
      <c r="D12">
        <v>8039</v>
      </c>
      <c r="E12">
        <v>10605</v>
      </c>
      <c r="F12">
        <v>0.758038661008958</v>
      </c>
      <c r="G12">
        <v>528.94321286678303</v>
      </c>
      <c r="H12">
        <v>140</v>
      </c>
      <c r="I12">
        <v>133</v>
      </c>
      <c r="J12">
        <v>1021</v>
      </c>
      <c r="K12" t="s">
        <v>50</v>
      </c>
      <c r="L12">
        <v>34</v>
      </c>
      <c r="M12" t="b">
        <v>1</v>
      </c>
      <c r="N12" t="s">
        <v>51</v>
      </c>
      <c r="O12">
        <v>160.92201232910099</v>
      </c>
      <c r="P12">
        <v>84.300453186035099</v>
      </c>
      <c r="Q12">
        <v>45.340995788574197</v>
      </c>
      <c r="R12">
        <v>0.85180496082426005</v>
      </c>
      <c r="S12" t="s">
        <v>45</v>
      </c>
      <c r="T12" t="s">
        <v>24</v>
      </c>
      <c r="U12">
        <v>2.0291779556600268E-5</v>
      </c>
      <c r="V12">
        <f t="shared" si="0"/>
        <v>4.1175631757366056E-10</v>
      </c>
      <c r="W12">
        <f>Table1[[#This Row],[area]]*Table1[[#This Row],[area_scale]]</f>
        <v>3.3101090369746571E-6</v>
      </c>
      <c r="X12">
        <f>Table1[[#This Row],[area_scale]]*Table1[[#This Row],[convex_hull_area]]</f>
        <v>4.3666757478686698E-6</v>
      </c>
      <c r="Y12">
        <f>Table1[[#This Row],[linear_scale]]*Table1[[#This Row],[perimeter]]</f>
        <v>1.0733199073452653E-2</v>
      </c>
      <c r="Z12">
        <f>Table1[[#This Row],[linear_scale]]*Table1[[#This Row],[width]]</f>
        <v>2.8408491379240375E-3</v>
      </c>
      <c r="AA12">
        <f>Table1[[#This Row],[height]]*Table1[[#This Row],[linear_scale]]</f>
        <v>2.6988066810278355E-3</v>
      </c>
      <c r="AB12">
        <f>Table1[[#This Row],[longest_path]]*Table1[[#This Row],[linear_scale]]</f>
        <v>2.0717906927288872E-2</v>
      </c>
      <c r="AC12">
        <f>Table1[[#This Row],[linear_scale]]*Table1[[#This Row],[ellipse_major_axis]]</f>
        <v>3.2653939999866279E-3</v>
      </c>
      <c r="AD12">
        <f>Table1[[#This Row],[linear_scale]]*Table1[[#This Row],[ellipse_minor_axis]]</f>
        <v>1.7106062125725251E-3</v>
      </c>
    </row>
    <row r="13" spans="1:30" x14ac:dyDescent="0.3">
      <c r="A13" t="s">
        <v>34</v>
      </c>
      <c r="B13" t="s">
        <v>105</v>
      </c>
      <c r="C13" t="b">
        <v>1</v>
      </c>
      <c r="D13">
        <v>18901</v>
      </c>
      <c r="E13">
        <v>29764</v>
      </c>
      <c r="F13">
        <v>0.63502889396586404</v>
      </c>
      <c r="G13">
        <v>1437.53669118881</v>
      </c>
      <c r="H13">
        <v>214</v>
      </c>
      <c r="I13">
        <v>214</v>
      </c>
      <c r="J13">
        <v>1501</v>
      </c>
      <c r="K13" t="s">
        <v>52</v>
      </c>
      <c r="L13">
        <v>36</v>
      </c>
      <c r="M13" t="b">
        <v>1</v>
      </c>
      <c r="N13" t="s">
        <v>53</v>
      </c>
      <c r="O13">
        <v>217.65350341796801</v>
      </c>
      <c r="P13">
        <v>171.736572265625</v>
      </c>
      <c r="Q13">
        <v>48.721664428710902</v>
      </c>
      <c r="R13">
        <v>0.61434623969027402</v>
      </c>
      <c r="S13" t="s">
        <v>45</v>
      </c>
      <c r="T13" t="s">
        <v>24</v>
      </c>
      <c r="U13">
        <v>2.0291779556600268E-5</v>
      </c>
      <c r="V13">
        <f t="shared" si="0"/>
        <v>4.1175631757366056E-10</v>
      </c>
      <c r="W13">
        <f>Table1[[#This Row],[area]]*Table1[[#This Row],[area_scale]]</f>
        <v>7.782606158459758E-6</v>
      </c>
      <c r="X13">
        <f>Table1[[#This Row],[area_scale]]*Table1[[#This Row],[convex_hull_area]]</f>
        <v>1.2255515036262433E-5</v>
      </c>
      <c r="Y13">
        <f>Table1[[#This Row],[linear_scale]]*Table1[[#This Row],[perimeter]]</f>
        <v>2.9170177642127888E-2</v>
      </c>
      <c r="Z13">
        <f>Table1[[#This Row],[linear_scale]]*Table1[[#This Row],[width]]</f>
        <v>4.342440825112457E-3</v>
      </c>
      <c r="AA13">
        <f>Table1[[#This Row],[height]]*Table1[[#This Row],[linear_scale]]</f>
        <v>4.342440825112457E-3</v>
      </c>
      <c r="AB13">
        <f>Table1[[#This Row],[longest_path]]*Table1[[#This Row],[linear_scale]]</f>
        <v>3.0457961114457002E-2</v>
      </c>
      <c r="AC13">
        <f>Table1[[#This Row],[linear_scale]]*Table1[[#This Row],[ellipse_major_axis]]</f>
        <v>4.4165769110791498E-3</v>
      </c>
      <c r="AD13">
        <f>Table1[[#This Row],[linear_scale]]*Table1[[#This Row],[ellipse_minor_axis]]</f>
        <v>3.4848406662202139E-3</v>
      </c>
    </row>
    <row r="14" spans="1:30" x14ac:dyDescent="0.3">
      <c r="A14" t="s">
        <v>37</v>
      </c>
      <c r="B14" t="s">
        <v>106</v>
      </c>
      <c r="C14" t="b">
        <v>1</v>
      </c>
      <c r="D14">
        <v>11457</v>
      </c>
      <c r="E14">
        <v>16013</v>
      </c>
      <c r="F14">
        <v>0.71548117154811697</v>
      </c>
      <c r="G14">
        <v>877.678274989128</v>
      </c>
      <c r="H14">
        <v>122</v>
      </c>
      <c r="I14">
        <v>225</v>
      </c>
      <c r="J14">
        <v>1564</v>
      </c>
      <c r="K14" t="s">
        <v>54</v>
      </c>
      <c r="L14">
        <v>34</v>
      </c>
      <c r="M14" t="b">
        <v>1</v>
      </c>
      <c r="N14" t="s">
        <v>55</v>
      </c>
      <c r="O14">
        <v>207.48030090332</v>
      </c>
      <c r="P14">
        <v>92.420906066894503</v>
      </c>
      <c r="Q14">
        <v>160.40621948242099</v>
      </c>
      <c r="R14">
        <v>0.89530968064614502</v>
      </c>
      <c r="S14" t="s">
        <v>45</v>
      </c>
      <c r="T14" t="s">
        <v>24</v>
      </c>
      <c r="U14">
        <v>2.0291779556600268E-5</v>
      </c>
      <c r="V14">
        <f t="shared" si="0"/>
        <v>4.1175631757366056E-10</v>
      </c>
      <c r="W14">
        <f>Table1[[#This Row],[area]]*Table1[[#This Row],[area_scale]]</f>
        <v>4.7174921304414289E-6</v>
      </c>
      <c r="X14">
        <f>Table1[[#This Row],[area_scale]]*Table1[[#This Row],[convex_hull_area]]</f>
        <v>6.5934539133070262E-6</v>
      </c>
      <c r="Y14">
        <f>Table1[[#This Row],[linear_scale]]*Table1[[#This Row],[perimeter]]</f>
        <v>1.7809654077696576E-2</v>
      </c>
      <c r="Z14">
        <f>Table1[[#This Row],[linear_scale]]*Table1[[#This Row],[width]]</f>
        <v>2.4755971059052329E-3</v>
      </c>
      <c r="AA14">
        <f>Table1[[#This Row],[height]]*Table1[[#This Row],[linear_scale]]</f>
        <v>4.5656504002350605E-3</v>
      </c>
      <c r="AB14">
        <f>Table1[[#This Row],[longest_path]]*Table1[[#This Row],[linear_scale]]</f>
        <v>3.1736343226522822E-2</v>
      </c>
      <c r="AC14">
        <f>Table1[[#This Row],[linear_scale]]*Table1[[#This Row],[ellipse_major_axis]]</f>
        <v>4.2101445282672605E-3</v>
      </c>
      <c r="AD14">
        <f>Table1[[#This Row],[linear_scale]]*Table1[[#This Row],[ellipse_minor_axis]]</f>
        <v>1.8753846523306835E-3</v>
      </c>
    </row>
    <row r="15" spans="1:30" x14ac:dyDescent="0.3">
      <c r="A15" t="s">
        <v>40</v>
      </c>
      <c r="B15" t="s">
        <v>107</v>
      </c>
      <c r="C15" t="b">
        <v>1</v>
      </c>
      <c r="D15">
        <v>9202</v>
      </c>
      <c r="E15">
        <v>11648.5</v>
      </c>
      <c r="F15">
        <v>0.78997295789157396</v>
      </c>
      <c r="G15">
        <v>577.52899932861305</v>
      </c>
      <c r="H15">
        <v>130</v>
      </c>
      <c r="I15">
        <v>159</v>
      </c>
      <c r="J15">
        <v>1320</v>
      </c>
      <c r="K15" t="s">
        <v>56</v>
      </c>
      <c r="L15">
        <v>32</v>
      </c>
      <c r="M15" t="b">
        <v>1</v>
      </c>
      <c r="N15" t="s">
        <v>57</v>
      </c>
      <c r="O15">
        <v>201.51263427734301</v>
      </c>
      <c r="P15">
        <v>69.970268249511705</v>
      </c>
      <c r="Q15">
        <v>146.60827636718699</v>
      </c>
      <c r="R15">
        <v>0.93778177013030195</v>
      </c>
      <c r="S15" t="s">
        <v>45</v>
      </c>
      <c r="T15" t="s">
        <v>24</v>
      </c>
      <c r="U15">
        <v>2.0291779556600268E-5</v>
      </c>
      <c r="V15">
        <f t="shared" si="0"/>
        <v>4.1175631757366056E-10</v>
      </c>
      <c r="W15">
        <f>Table1[[#This Row],[area]]*Table1[[#This Row],[area_scale]]</f>
        <v>3.7889816343128242E-6</v>
      </c>
      <c r="X15">
        <f>Table1[[#This Row],[area_scale]]*Table1[[#This Row],[convex_hull_area]]</f>
        <v>4.7963434652567854E-6</v>
      </c>
      <c r="Y15">
        <f>Table1[[#This Row],[linear_scale]]*Table1[[#This Row],[perimeter]]</f>
        <v>1.1719091141920161E-2</v>
      </c>
      <c r="Z15">
        <f>Table1[[#This Row],[linear_scale]]*Table1[[#This Row],[width]]</f>
        <v>2.6379313423580348E-3</v>
      </c>
      <c r="AA15">
        <f>Table1[[#This Row],[height]]*Table1[[#This Row],[linear_scale]]</f>
        <v>3.2263929494994424E-3</v>
      </c>
      <c r="AB15">
        <f>Table1[[#This Row],[longest_path]]*Table1[[#This Row],[linear_scale]]</f>
        <v>2.6785149014712354E-2</v>
      </c>
      <c r="AC15">
        <f>Table1[[#This Row],[linear_scale]]*Table1[[#This Row],[ellipse_major_axis]]</f>
        <v>4.0890499526256554E-3</v>
      </c>
      <c r="AD15">
        <f>Table1[[#This Row],[linear_scale]]*Table1[[#This Row],[ellipse_minor_axis]]</f>
        <v>1.4198212588352784E-3</v>
      </c>
    </row>
    <row r="16" spans="1:30" x14ac:dyDescent="0.3">
      <c r="A16" t="s">
        <v>20</v>
      </c>
      <c r="B16" t="s">
        <v>101</v>
      </c>
      <c r="C16" t="b">
        <v>1</v>
      </c>
      <c r="D16">
        <v>6740</v>
      </c>
      <c r="E16">
        <v>8709</v>
      </c>
      <c r="F16">
        <v>0.77391204501090805</v>
      </c>
      <c r="G16">
        <v>550.357426404953</v>
      </c>
      <c r="H16">
        <v>96</v>
      </c>
      <c r="I16">
        <v>167</v>
      </c>
      <c r="J16">
        <v>1189</v>
      </c>
      <c r="K16" t="s">
        <v>58</v>
      </c>
      <c r="L16">
        <v>33</v>
      </c>
      <c r="M16" t="b">
        <v>1</v>
      </c>
      <c r="N16" t="s">
        <v>59</v>
      </c>
      <c r="O16">
        <v>195.23114013671801</v>
      </c>
      <c r="P16">
        <v>53.536727905273402</v>
      </c>
      <c r="Q16">
        <v>22.545848846435501</v>
      </c>
      <c r="R16">
        <v>0.96166633635163501</v>
      </c>
      <c r="S16" t="s">
        <v>60</v>
      </c>
      <c r="T16" t="s">
        <v>24</v>
      </c>
      <c r="U16">
        <v>3.6327388235157354E-5</v>
      </c>
      <c r="V16">
        <f t="shared" si="0"/>
        <v>1.319679135987849E-9</v>
      </c>
      <c r="W16">
        <f>Table1[[#This Row],[area]]*Table1[[#This Row],[area_scale]]</f>
        <v>8.8946373765581028E-6</v>
      </c>
      <c r="X16">
        <f>Table1[[#This Row],[area_scale]]*Table1[[#This Row],[convex_hull_area]]</f>
        <v>1.1493085595318177E-5</v>
      </c>
      <c r="Y16">
        <f>Table1[[#This Row],[linear_scale]]*Table1[[#This Row],[perimeter]]</f>
        <v>1.9993047897114768E-2</v>
      </c>
      <c r="Z16">
        <f>Table1[[#This Row],[linear_scale]]*Table1[[#This Row],[width]]</f>
        <v>3.4874292705751059E-3</v>
      </c>
      <c r="AA16">
        <f>Table1[[#This Row],[height]]*Table1[[#This Row],[linear_scale]]</f>
        <v>6.0666738352712782E-3</v>
      </c>
      <c r="AB16">
        <f>Table1[[#This Row],[longest_path]]*Table1[[#This Row],[linear_scale]]</f>
        <v>4.319326461160209E-2</v>
      </c>
      <c r="AC16">
        <f>Table1[[#This Row],[linear_scale]]*Table1[[#This Row],[ellipse_major_axis]]</f>
        <v>7.0922374233389667E-3</v>
      </c>
      <c r="AD16">
        <f>Table1[[#This Row],[linear_scale]]*Table1[[#This Row],[ellipse_minor_axis]]</f>
        <v>1.9448494994548495E-3</v>
      </c>
    </row>
    <row r="17" spans="1:30" x14ac:dyDescent="0.3">
      <c r="A17" t="s">
        <v>25</v>
      </c>
      <c r="B17" t="s">
        <v>102</v>
      </c>
      <c r="C17" t="b">
        <v>1</v>
      </c>
      <c r="D17">
        <v>1623</v>
      </c>
      <c r="E17">
        <v>2489.5</v>
      </c>
      <c r="F17">
        <v>0.65193814018879204</v>
      </c>
      <c r="G17">
        <v>326.35491228103598</v>
      </c>
      <c r="H17">
        <v>54</v>
      </c>
      <c r="I17">
        <v>83</v>
      </c>
      <c r="J17">
        <v>642</v>
      </c>
      <c r="K17" t="s">
        <v>61</v>
      </c>
      <c r="L17">
        <v>22</v>
      </c>
      <c r="M17" t="b">
        <v>1</v>
      </c>
      <c r="N17" t="s">
        <v>62</v>
      </c>
      <c r="O17">
        <v>93.993728637695298</v>
      </c>
      <c r="P17">
        <v>32.06103515625</v>
      </c>
      <c r="Q17">
        <v>25.142009735107401</v>
      </c>
      <c r="R17">
        <v>0.94002788680927896</v>
      </c>
      <c r="S17" t="s">
        <v>60</v>
      </c>
      <c r="T17" t="s">
        <v>24</v>
      </c>
      <c r="U17">
        <v>3.6327388235157354E-5</v>
      </c>
      <c r="V17">
        <f t="shared" si="0"/>
        <v>1.319679135987849E-9</v>
      </c>
      <c r="W17">
        <f>Table1[[#This Row],[area]]*Table1[[#This Row],[area_scale]]</f>
        <v>2.1418392377082787E-6</v>
      </c>
      <c r="X17">
        <f>Table1[[#This Row],[area_scale]]*Table1[[#This Row],[convex_hull_area]]</f>
        <v>3.2853412090417498E-6</v>
      </c>
      <c r="Y17">
        <f>Table1[[#This Row],[linear_scale]]*Table1[[#This Row],[perimeter]]</f>
        <v>1.1855621600883916E-2</v>
      </c>
      <c r="Z17">
        <f>Table1[[#This Row],[linear_scale]]*Table1[[#This Row],[width]]</f>
        <v>1.961678964698497E-3</v>
      </c>
      <c r="AA17">
        <f>Table1[[#This Row],[height]]*Table1[[#This Row],[linear_scale]]</f>
        <v>3.0151732235180603E-3</v>
      </c>
      <c r="AB17">
        <f>Table1[[#This Row],[longest_path]]*Table1[[#This Row],[linear_scale]]</f>
        <v>2.332218324697102E-2</v>
      </c>
      <c r="AC17">
        <f>Table1[[#This Row],[linear_scale]]*Table1[[#This Row],[ellipse_major_axis]]</f>
        <v>3.414546671891585E-3</v>
      </c>
      <c r="AD17">
        <f>Table1[[#This Row],[linear_scale]]*Table1[[#This Row],[ellipse_minor_axis]]</f>
        <v>1.1646936713421226E-3</v>
      </c>
    </row>
    <row r="18" spans="1:30" x14ac:dyDescent="0.3">
      <c r="A18" t="s">
        <v>28</v>
      </c>
      <c r="B18" t="s">
        <v>103</v>
      </c>
      <c r="C18" t="b">
        <v>1</v>
      </c>
      <c r="D18">
        <v>5773</v>
      </c>
      <c r="E18">
        <v>7907.5</v>
      </c>
      <c r="F18">
        <v>0.73006639266519102</v>
      </c>
      <c r="G18">
        <v>528.31579625606503</v>
      </c>
      <c r="H18">
        <v>108</v>
      </c>
      <c r="I18">
        <v>140</v>
      </c>
      <c r="J18">
        <v>1061</v>
      </c>
      <c r="K18" t="s">
        <v>63</v>
      </c>
      <c r="L18">
        <v>27</v>
      </c>
      <c r="M18" t="b">
        <v>1</v>
      </c>
      <c r="N18" t="s">
        <v>64</v>
      </c>
      <c r="O18">
        <v>171.34065246582</v>
      </c>
      <c r="P18">
        <v>55.489997863769503</v>
      </c>
      <c r="Q18">
        <v>32.573722839355398</v>
      </c>
      <c r="R18">
        <v>0.94610578636978204</v>
      </c>
      <c r="S18" t="s">
        <v>60</v>
      </c>
      <c r="T18" t="s">
        <v>24</v>
      </c>
      <c r="U18">
        <v>3.6327388235157354E-5</v>
      </c>
      <c r="V18">
        <f t="shared" si="0"/>
        <v>1.319679135987849E-9</v>
      </c>
      <c r="W18">
        <f>Table1[[#This Row],[area]]*Table1[[#This Row],[area_scale]]</f>
        <v>7.6185076520578526E-6</v>
      </c>
      <c r="X18">
        <f>Table1[[#This Row],[area_scale]]*Table1[[#This Row],[convex_hull_area]]</f>
        <v>1.0435362767823916E-5</v>
      </c>
      <c r="Y18">
        <f>Table1[[#This Row],[linear_scale]]*Table1[[#This Row],[perimeter]]</f>
        <v>1.9192333041360365E-2</v>
      </c>
      <c r="Z18">
        <f>Table1[[#This Row],[linear_scale]]*Table1[[#This Row],[width]]</f>
        <v>3.923357929396994E-3</v>
      </c>
      <c r="AA18">
        <f>Table1[[#This Row],[height]]*Table1[[#This Row],[linear_scale]]</f>
        <v>5.0858343529220293E-3</v>
      </c>
      <c r="AB18">
        <f>Table1[[#This Row],[longest_path]]*Table1[[#This Row],[linear_scale]]</f>
        <v>3.8543358917501949E-2</v>
      </c>
      <c r="AC18">
        <f>Table1[[#This Row],[linear_scale]]*Table1[[#This Row],[ellipse_major_axis]]</f>
        <v>6.2243584025910145E-3</v>
      </c>
      <c r="AD18">
        <f>Table1[[#This Row],[linear_scale]]*Table1[[#This Row],[ellipse_minor_axis]]</f>
        <v>2.0158066955652068E-3</v>
      </c>
    </row>
    <row r="19" spans="1:30" x14ac:dyDescent="0.3">
      <c r="A19" t="s">
        <v>31</v>
      </c>
      <c r="B19" t="s">
        <v>104</v>
      </c>
      <c r="C19" t="b">
        <v>1</v>
      </c>
      <c r="D19">
        <v>1642</v>
      </c>
      <c r="E19">
        <v>2569</v>
      </c>
      <c r="F19">
        <v>0.63915920591669895</v>
      </c>
      <c r="G19">
        <v>340.04156911373099</v>
      </c>
      <c r="H19">
        <v>54</v>
      </c>
      <c r="I19">
        <v>83</v>
      </c>
      <c r="J19">
        <v>563</v>
      </c>
      <c r="K19" t="s">
        <v>65</v>
      </c>
      <c r="L19">
        <v>21</v>
      </c>
      <c r="M19" t="b">
        <v>1</v>
      </c>
      <c r="N19" t="s">
        <v>66</v>
      </c>
      <c r="O19">
        <v>88.954635620117102</v>
      </c>
      <c r="P19">
        <v>35.900543212890597</v>
      </c>
      <c r="Q19">
        <v>22.235630035400298</v>
      </c>
      <c r="R19">
        <v>0.91494321363970499</v>
      </c>
      <c r="S19" t="s">
        <v>60</v>
      </c>
      <c r="T19" t="s">
        <v>24</v>
      </c>
      <c r="U19">
        <v>3.6327388235157354E-5</v>
      </c>
      <c r="V19">
        <f t="shared" si="0"/>
        <v>1.319679135987849E-9</v>
      </c>
      <c r="W19">
        <f>Table1[[#This Row],[area]]*Table1[[#This Row],[area_scale]]</f>
        <v>2.1669131412920482E-6</v>
      </c>
      <c r="X19">
        <f>Table1[[#This Row],[area_scale]]*Table1[[#This Row],[convex_hull_area]]</f>
        <v>3.3902557003527839E-6</v>
      </c>
      <c r="Y19">
        <f>Table1[[#This Row],[linear_scale]]*Table1[[#This Row],[perimeter]]</f>
        <v>1.2352822097286597E-2</v>
      </c>
      <c r="Z19">
        <f>Table1[[#This Row],[linear_scale]]*Table1[[#This Row],[width]]</f>
        <v>1.961678964698497E-3</v>
      </c>
      <c r="AA19">
        <f>Table1[[#This Row],[height]]*Table1[[#This Row],[linear_scale]]</f>
        <v>3.0151732235180603E-3</v>
      </c>
      <c r="AB19">
        <f>Table1[[#This Row],[longest_path]]*Table1[[#This Row],[linear_scale]]</f>
        <v>2.0452319576393589E-2</v>
      </c>
      <c r="AC19">
        <f>Table1[[#This Row],[linear_scale]]*Table1[[#This Row],[ellipse_major_axis]]</f>
        <v>3.2314895834889513E-3</v>
      </c>
      <c r="AD19">
        <f>Table1[[#This Row],[linear_scale]]*Table1[[#This Row],[ellipse_minor_axis]]</f>
        <v>1.3041729711477201E-3</v>
      </c>
    </row>
    <row r="20" spans="1:30" x14ac:dyDescent="0.3">
      <c r="A20" t="s">
        <v>34</v>
      </c>
      <c r="B20" t="s">
        <v>105</v>
      </c>
      <c r="C20" t="b">
        <v>1</v>
      </c>
      <c r="D20">
        <v>7500</v>
      </c>
      <c r="E20">
        <v>10341</v>
      </c>
      <c r="F20">
        <v>0.725268349289237</v>
      </c>
      <c r="G20">
        <v>656.88433778285901</v>
      </c>
      <c r="H20">
        <v>173</v>
      </c>
      <c r="I20">
        <v>85</v>
      </c>
      <c r="J20">
        <v>1236</v>
      </c>
      <c r="K20" t="s">
        <v>67</v>
      </c>
      <c r="L20">
        <v>29</v>
      </c>
      <c r="M20" t="b">
        <v>1</v>
      </c>
      <c r="N20" t="s">
        <v>68</v>
      </c>
      <c r="O20">
        <v>183.45022583007801</v>
      </c>
      <c r="P20">
        <v>64.076812744140597</v>
      </c>
      <c r="Q20">
        <v>104.148803710937</v>
      </c>
      <c r="R20">
        <v>0.93701572198468097</v>
      </c>
      <c r="S20" t="s">
        <v>60</v>
      </c>
      <c r="T20" t="s">
        <v>24</v>
      </c>
      <c r="U20">
        <v>3.6327388235157354E-5</v>
      </c>
      <c r="V20">
        <f t="shared" si="0"/>
        <v>1.319679135987849E-9</v>
      </c>
      <c r="W20">
        <f>Table1[[#This Row],[area]]*Table1[[#This Row],[area_scale]]</f>
        <v>9.8975935199088678E-6</v>
      </c>
      <c r="X20">
        <f>Table1[[#This Row],[area_scale]]*Table1[[#This Row],[convex_hull_area]]</f>
        <v>1.3646801945250347E-5</v>
      </c>
      <c r="Y20">
        <f>Table1[[#This Row],[linear_scale]]*Table1[[#This Row],[perimeter]]</f>
        <v>2.3862892364232162E-2</v>
      </c>
      <c r="Z20">
        <f>Table1[[#This Row],[linear_scale]]*Table1[[#This Row],[width]]</f>
        <v>6.2846381646822222E-3</v>
      </c>
      <c r="AA20">
        <f>Table1[[#This Row],[height]]*Table1[[#This Row],[linear_scale]]</f>
        <v>3.0878279999883751E-3</v>
      </c>
      <c r="AB20">
        <f>Table1[[#This Row],[longest_path]]*Table1[[#This Row],[linear_scale]]</f>
        <v>4.4900651858654488E-2</v>
      </c>
      <c r="AC20">
        <f>Table1[[#This Row],[linear_scale]]*Table1[[#This Row],[ellipse_major_axis]]</f>
        <v>6.6642675755565354E-3</v>
      </c>
      <c r="AD20">
        <f>Table1[[#This Row],[linear_scale]]*Table1[[#This Row],[ellipse_minor_axis]]</f>
        <v>2.3277432534278739E-3</v>
      </c>
    </row>
    <row r="21" spans="1:30" x14ac:dyDescent="0.3">
      <c r="A21" t="s">
        <v>37</v>
      </c>
      <c r="B21" t="s">
        <v>106</v>
      </c>
      <c r="C21" t="b">
        <v>1</v>
      </c>
      <c r="D21">
        <v>1727</v>
      </c>
      <c r="E21">
        <v>2716.5</v>
      </c>
      <c r="F21">
        <v>0.63574452420393801</v>
      </c>
      <c r="G21">
        <v>349.82475459575602</v>
      </c>
      <c r="H21">
        <v>65</v>
      </c>
      <c r="I21">
        <v>82</v>
      </c>
      <c r="J21">
        <v>643</v>
      </c>
      <c r="K21" t="s">
        <v>69</v>
      </c>
      <c r="L21">
        <v>23</v>
      </c>
      <c r="M21" t="b">
        <v>1</v>
      </c>
      <c r="N21" t="s">
        <v>70</v>
      </c>
      <c r="O21">
        <v>96.236045837402301</v>
      </c>
      <c r="P21">
        <v>35.137359619140597</v>
      </c>
      <c r="Q21">
        <v>146.310775756835</v>
      </c>
      <c r="R21">
        <v>0.930961871811265</v>
      </c>
      <c r="S21" t="s">
        <v>60</v>
      </c>
      <c r="T21" t="s">
        <v>24</v>
      </c>
      <c r="U21">
        <v>3.6327388235157354E-5</v>
      </c>
      <c r="V21">
        <f t="shared" si="0"/>
        <v>1.319679135987849E-9</v>
      </c>
      <c r="W21">
        <f>Table1[[#This Row],[area]]*Table1[[#This Row],[area_scale]]</f>
        <v>2.2790858678510153E-6</v>
      </c>
      <c r="X21">
        <f>Table1[[#This Row],[area_scale]]*Table1[[#This Row],[convex_hull_area]]</f>
        <v>3.5849083729109916E-6</v>
      </c>
      <c r="Y21">
        <f>Table1[[#This Row],[linear_scale]]*Table1[[#This Row],[perimeter]]</f>
        <v>1.2708219674468675E-2</v>
      </c>
      <c r="Z21">
        <f>Table1[[#This Row],[linear_scale]]*Table1[[#This Row],[width]]</f>
        <v>2.3612802352852278E-3</v>
      </c>
      <c r="AA21">
        <f>Table1[[#This Row],[height]]*Table1[[#This Row],[linear_scale]]</f>
        <v>2.9788458352829031E-3</v>
      </c>
      <c r="AB21">
        <f>Table1[[#This Row],[longest_path]]*Table1[[#This Row],[linear_scale]]</f>
        <v>2.3358510635206178E-2</v>
      </c>
      <c r="AC21">
        <f>Table1[[#This Row],[linear_scale]]*Table1[[#This Row],[ellipse_major_axis]]</f>
        <v>3.4960041993517123E-3</v>
      </c>
      <c r="AD21">
        <f>Table1[[#This Row],[linear_scale]]*Table1[[#This Row],[ellipse_minor_axis]]</f>
        <v>1.2764485044428611E-3</v>
      </c>
    </row>
    <row r="22" spans="1:30" x14ac:dyDescent="0.3">
      <c r="A22" t="s">
        <v>40</v>
      </c>
      <c r="B22" t="s">
        <v>107</v>
      </c>
      <c r="C22" t="b">
        <v>1</v>
      </c>
      <c r="D22">
        <v>6112</v>
      </c>
      <c r="E22">
        <v>8379</v>
      </c>
      <c r="F22">
        <v>0.72944265425468402</v>
      </c>
      <c r="G22">
        <v>608.88433778285901</v>
      </c>
      <c r="H22">
        <v>103</v>
      </c>
      <c r="I22">
        <v>142</v>
      </c>
      <c r="J22">
        <v>1017</v>
      </c>
      <c r="K22" t="s">
        <v>71</v>
      </c>
      <c r="L22">
        <v>32</v>
      </c>
      <c r="M22" t="b">
        <v>1</v>
      </c>
      <c r="N22" t="s">
        <v>72</v>
      </c>
      <c r="O22">
        <v>160.308837890625</v>
      </c>
      <c r="P22">
        <v>58.735702514648402</v>
      </c>
      <c r="Q22">
        <v>150.69854736328099</v>
      </c>
      <c r="R22">
        <v>0.93046101161014105</v>
      </c>
      <c r="S22" t="s">
        <v>60</v>
      </c>
      <c r="T22" t="s">
        <v>24</v>
      </c>
      <c r="U22">
        <v>3.6327388235157354E-5</v>
      </c>
      <c r="V22">
        <f t="shared" si="0"/>
        <v>1.319679135987849E-9</v>
      </c>
      <c r="W22">
        <f>Table1[[#This Row],[area]]*Table1[[#This Row],[area_scale]]</f>
        <v>8.0658788791577322E-6</v>
      </c>
      <c r="X22">
        <f>Table1[[#This Row],[area_scale]]*Table1[[#This Row],[convex_hull_area]]</f>
        <v>1.1057591480442186E-5</v>
      </c>
      <c r="Y22">
        <f>Table1[[#This Row],[linear_scale]]*Table1[[#This Row],[perimeter]]</f>
        <v>2.211917772894461E-2</v>
      </c>
      <c r="Z22">
        <f>Table1[[#This Row],[linear_scale]]*Table1[[#This Row],[width]]</f>
        <v>3.7417209882212076E-3</v>
      </c>
      <c r="AA22">
        <f>Table1[[#This Row],[height]]*Table1[[#This Row],[linear_scale]]</f>
        <v>5.1584891293923445E-3</v>
      </c>
      <c r="AB22">
        <f>Table1[[#This Row],[longest_path]]*Table1[[#This Row],[linear_scale]]</f>
        <v>3.6944953835155031E-2</v>
      </c>
      <c r="AC22">
        <f>Table1[[#This Row],[linear_scale]]*Table1[[#This Row],[ellipse_major_axis]]</f>
        <v>5.8236013915796379E-3</v>
      </c>
      <c r="AD22">
        <f>Table1[[#This Row],[linear_scale]]*Table1[[#This Row],[ellipse_minor_axis]]</f>
        <v>2.1337146685143403E-3</v>
      </c>
    </row>
    <row r="23" spans="1:30" x14ac:dyDescent="0.3">
      <c r="A23" t="s">
        <v>20</v>
      </c>
      <c r="B23" t="s">
        <v>101</v>
      </c>
      <c r="C23" t="b">
        <v>1</v>
      </c>
      <c r="D23">
        <v>16026</v>
      </c>
      <c r="E23">
        <v>24688.5</v>
      </c>
      <c r="F23">
        <v>0.64912813658180901</v>
      </c>
      <c r="G23">
        <v>1091.4011445045401</v>
      </c>
      <c r="H23">
        <v>162</v>
      </c>
      <c r="I23">
        <v>223</v>
      </c>
      <c r="J23">
        <v>1609</v>
      </c>
      <c r="K23" t="s">
        <v>73</v>
      </c>
      <c r="L23">
        <v>33</v>
      </c>
      <c r="M23" t="b">
        <v>1</v>
      </c>
      <c r="N23" t="s">
        <v>74</v>
      </c>
      <c r="O23">
        <v>199.974838256835</v>
      </c>
      <c r="P23">
        <v>142.44000244140599</v>
      </c>
      <c r="Q23">
        <v>22.498649597167901</v>
      </c>
      <c r="R23">
        <v>0.70188566796944396</v>
      </c>
      <c r="S23" t="s">
        <v>75</v>
      </c>
      <c r="T23" t="s">
        <v>24</v>
      </c>
      <c r="U23">
        <v>3.6547249746362087E-5</v>
      </c>
      <c r="V23">
        <f t="shared" si="0"/>
        <v>1.3357014640229637E-9</v>
      </c>
      <c r="W23">
        <f>Table1[[#This Row],[area]]*Table1[[#This Row],[area_scale]]</f>
        <v>2.1405951662432017E-5</v>
      </c>
      <c r="X23">
        <f>Table1[[#This Row],[area_scale]]*Table1[[#This Row],[convex_hull_area]]</f>
        <v>3.2976465594530938E-5</v>
      </c>
      <c r="Y23">
        <f>Table1[[#This Row],[linear_scale]]*Table1[[#This Row],[perimeter]]</f>
        <v>3.9887710201672845E-2</v>
      </c>
      <c r="Z23">
        <f>Table1[[#This Row],[linear_scale]]*Table1[[#This Row],[width]]</f>
        <v>5.9206544589106578E-3</v>
      </c>
      <c r="AA23">
        <f>Table1[[#This Row],[height]]*Table1[[#This Row],[linear_scale]]</f>
        <v>8.1500366934387451E-3</v>
      </c>
      <c r="AB23">
        <f>Table1[[#This Row],[longest_path]]*Table1[[#This Row],[linear_scale]]</f>
        <v>5.8804524841896598E-2</v>
      </c>
      <c r="AC23">
        <f>Table1[[#This Row],[linear_scale]]*Table1[[#This Row],[ellipse_major_axis]]</f>
        <v>7.3085303567609122E-3</v>
      </c>
      <c r="AD23">
        <f>Table1[[#This Row],[linear_scale]]*Table1[[#This Row],[ellipse_minor_axis]]</f>
        <v>5.2057903430984907E-3</v>
      </c>
    </row>
    <row r="24" spans="1:30" x14ac:dyDescent="0.3">
      <c r="A24" t="s">
        <v>25</v>
      </c>
      <c r="B24" t="s">
        <v>102</v>
      </c>
      <c r="C24" t="b">
        <v>1</v>
      </c>
      <c r="D24">
        <v>495</v>
      </c>
      <c r="E24">
        <v>534.5</v>
      </c>
      <c r="F24">
        <v>0.92609915809167398</v>
      </c>
      <c r="G24">
        <v>112.12489044666199</v>
      </c>
      <c r="H24">
        <v>26</v>
      </c>
      <c r="I24">
        <v>29</v>
      </c>
      <c r="J24">
        <v>212</v>
      </c>
      <c r="K24" t="s">
        <v>76</v>
      </c>
      <c r="L24">
        <v>17</v>
      </c>
      <c r="M24" t="b">
        <v>1</v>
      </c>
      <c r="N24" t="s">
        <v>77</v>
      </c>
      <c r="O24">
        <v>27.519569396972599</v>
      </c>
      <c r="P24">
        <v>22.8469333648681</v>
      </c>
      <c r="Q24">
        <v>152.88983154296801</v>
      </c>
      <c r="R24">
        <v>0.55745554640932604</v>
      </c>
      <c r="S24" t="s">
        <v>75</v>
      </c>
      <c r="T24" t="s">
        <v>24</v>
      </c>
      <c r="U24">
        <v>3.6547249746362087E-5</v>
      </c>
      <c r="V24">
        <f t="shared" si="0"/>
        <v>1.3357014640229637E-9</v>
      </c>
      <c r="W24">
        <f>Table1[[#This Row],[area]]*Table1[[#This Row],[area_scale]]</f>
        <v>6.6117222469136698E-7</v>
      </c>
      <c r="X24">
        <f>Table1[[#This Row],[area_scale]]*Table1[[#This Row],[convex_hull_area]]</f>
        <v>7.1393243252027407E-7</v>
      </c>
      <c r="Y24">
        <f>Table1[[#This Row],[linear_scale]]*Table1[[#This Row],[perimeter]]</f>
        <v>4.0978563739376443E-3</v>
      </c>
      <c r="Z24">
        <f>Table1[[#This Row],[linear_scale]]*Table1[[#This Row],[width]]</f>
        <v>9.502284934054143E-4</v>
      </c>
      <c r="AA24">
        <f>Table1[[#This Row],[height]]*Table1[[#This Row],[linear_scale]]</f>
        <v>1.0598702426445005E-3</v>
      </c>
      <c r="AB24">
        <f>Table1[[#This Row],[longest_path]]*Table1[[#This Row],[linear_scale]]</f>
        <v>7.7480169462287628E-3</v>
      </c>
      <c r="AC24">
        <f>Table1[[#This Row],[linear_scale]]*Table1[[#This Row],[ellipse_major_axis]]</f>
        <v>1.0057645756635007E-3</v>
      </c>
      <c r="AD24">
        <f>Table1[[#This Row],[linear_scale]]*Table1[[#This Row],[ellipse_minor_axis]]</f>
        <v>8.3499257962432716E-4</v>
      </c>
    </row>
    <row r="25" spans="1:30" x14ac:dyDescent="0.3">
      <c r="A25" t="s">
        <v>28</v>
      </c>
      <c r="B25" t="s">
        <v>103</v>
      </c>
      <c r="C25" t="b">
        <v>1</v>
      </c>
      <c r="D25">
        <v>13893</v>
      </c>
      <c r="E25">
        <v>20353</v>
      </c>
      <c r="F25">
        <v>0.68260207340441204</v>
      </c>
      <c r="G25">
        <v>1002.6315925121301</v>
      </c>
      <c r="H25">
        <v>134</v>
      </c>
      <c r="I25">
        <v>194</v>
      </c>
      <c r="J25">
        <v>1417</v>
      </c>
      <c r="K25" t="s">
        <v>78</v>
      </c>
      <c r="L25">
        <v>34</v>
      </c>
      <c r="M25" t="b">
        <v>1</v>
      </c>
      <c r="N25" t="s">
        <v>79</v>
      </c>
      <c r="O25">
        <v>181.69110107421801</v>
      </c>
      <c r="P25">
        <v>127.051643371582</v>
      </c>
      <c r="Q25">
        <v>25.591955184936499</v>
      </c>
      <c r="R25">
        <v>0.71485492485244595</v>
      </c>
      <c r="S25" t="s">
        <v>75</v>
      </c>
      <c r="T25" t="s">
        <v>24</v>
      </c>
      <c r="U25">
        <v>3.6547249746362087E-5</v>
      </c>
      <c r="V25">
        <f t="shared" si="0"/>
        <v>1.3357014640229637E-9</v>
      </c>
      <c r="W25">
        <f>Table1[[#This Row],[area]]*Table1[[#This Row],[area_scale]]</f>
        <v>1.8556900439671034E-5</v>
      </c>
      <c r="X25">
        <f>Table1[[#This Row],[area_scale]]*Table1[[#This Row],[convex_hull_area]]</f>
        <v>2.7185531897259379E-5</v>
      </c>
      <c r="Y25">
        <f>Table1[[#This Row],[linear_scale]]*Table1[[#This Row],[perimeter]]</f>
        <v>3.6643427215133563E-2</v>
      </c>
      <c r="Z25">
        <f>Table1[[#This Row],[linear_scale]]*Table1[[#This Row],[width]]</f>
        <v>4.8973314660125198E-3</v>
      </c>
      <c r="AA25">
        <f>Table1[[#This Row],[height]]*Table1[[#This Row],[linear_scale]]</f>
        <v>7.090166450794245E-3</v>
      </c>
      <c r="AB25">
        <f>Table1[[#This Row],[longest_path]]*Table1[[#This Row],[linear_scale]]</f>
        <v>5.1787452890595075E-2</v>
      </c>
      <c r="AC25">
        <f>Table1[[#This Row],[linear_scale]]*Table1[[#This Row],[ellipse_major_axis]]</f>
        <v>6.640310047650963E-3</v>
      </c>
      <c r="AD25">
        <f>Table1[[#This Row],[linear_scale]]*Table1[[#This Row],[ellipse_minor_axis]]</f>
        <v>4.6433881409869366E-3</v>
      </c>
    </row>
    <row r="26" spans="1:30" x14ac:dyDescent="0.3">
      <c r="A26" t="s">
        <v>31</v>
      </c>
      <c r="B26" t="s">
        <v>104</v>
      </c>
      <c r="C26" t="b">
        <v>1</v>
      </c>
      <c r="D26">
        <v>2611</v>
      </c>
      <c r="E26">
        <v>3643</v>
      </c>
      <c r="F26">
        <v>0.71671699149052903</v>
      </c>
      <c r="G26">
        <v>459.88464891910502</v>
      </c>
      <c r="H26">
        <v>51</v>
      </c>
      <c r="I26">
        <v>99</v>
      </c>
      <c r="J26">
        <v>682</v>
      </c>
      <c r="K26" t="s">
        <v>80</v>
      </c>
      <c r="L26">
        <v>23</v>
      </c>
      <c r="M26" t="b">
        <v>1</v>
      </c>
      <c r="N26" t="s">
        <v>81</v>
      </c>
      <c r="O26">
        <v>106.306007385253</v>
      </c>
      <c r="P26">
        <v>41.749214172363203</v>
      </c>
      <c r="Q26">
        <v>9.5455684661865199</v>
      </c>
      <c r="R26">
        <v>0.91965520146971602</v>
      </c>
      <c r="S26" t="s">
        <v>75</v>
      </c>
      <c r="T26" t="s">
        <v>24</v>
      </c>
      <c r="U26">
        <v>3.6547249746362087E-5</v>
      </c>
      <c r="V26">
        <f t="shared" si="0"/>
        <v>1.3357014640229637E-9</v>
      </c>
      <c r="W26">
        <f>Table1[[#This Row],[area]]*Table1[[#This Row],[area_scale]]</f>
        <v>3.487516522563958E-6</v>
      </c>
      <c r="X26">
        <f>Table1[[#This Row],[area_scale]]*Table1[[#This Row],[convex_hull_area]]</f>
        <v>4.8659604334356566E-6</v>
      </c>
      <c r="Y26">
        <f>Table1[[#This Row],[linear_scale]]*Table1[[#This Row],[perimeter]]</f>
        <v>1.6807519118564578E-2</v>
      </c>
      <c r="Z26">
        <f>Table1[[#This Row],[linear_scale]]*Table1[[#This Row],[width]]</f>
        <v>1.8639097370644665E-3</v>
      </c>
      <c r="AA26">
        <f>Table1[[#This Row],[height]]*Table1[[#This Row],[linear_scale]]</f>
        <v>3.6181777248898467E-3</v>
      </c>
      <c r="AB26">
        <f>Table1[[#This Row],[longest_path]]*Table1[[#This Row],[linear_scale]]</f>
        <v>2.4925224327018942E-2</v>
      </c>
      <c r="AC26">
        <f>Table1[[#This Row],[linear_scale]]*Table1[[#This Row],[ellipse_major_axis]]</f>
        <v>3.8851922014474538E-3</v>
      </c>
      <c r="AD26">
        <f>Table1[[#This Row],[linear_scale]]*Table1[[#This Row],[ellipse_minor_axis]]</f>
        <v>1.5258189570717176E-3</v>
      </c>
    </row>
    <row r="27" spans="1:30" x14ac:dyDescent="0.3">
      <c r="A27" t="s">
        <v>34</v>
      </c>
      <c r="B27" t="s">
        <v>105</v>
      </c>
      <c r="C27" t="b">
        <v>1</v>
      </c>
      <c r="D27">
        <v>18093</v>
      </c>
      <c r="E27">
        <v>29541.5</v>
      </c>
      <c r="F27">
        <v>0.61246043701233799</v>
      </c>
      <c r="G27">
        <v>1180.2712017297699</v>
      </c>
      <c r="H27">
        <v>230</v>
      </c>
      <c r="I27">
        <v>199</v>
      </c>
      <c r="J27">
        <v>1644</v>
      </c>
      <c r="K27" t="s">
        <v>82</v>
      </c>
      <c r="L27">
        <v>35</v>
      </c>
      <c r="M27" t="b">
        <v>1</v>
      </c>
      <c r="N27" t="s">
        <v>83</v>
      </c>
      <c r="O27">
        <v>199.37521362304599</v>
      </c>
      <c r="P27">
        <v>170.30023193359301</v>
      </c>
      <c r="Q27">
        <v>97.492576599121094</v>
      </c>
      <c r="R27">
        <v>0.51999463361959397</v>
      </c>
      <c r="S27" t="s">
        <v>75</v>
      </c>
      <c r="T27" t="s">
        <v>24</v>
      </c>
      <c r="U27">
        <v>3.6547249746362087E-5</v>
      </c>
      <c r="V27">
        <f t="shared" si="0"/>
        <v>1.3357014640229637E-9</v>
      </c>
      <c r="W27">
        <f>Table1[[#This Row],[area]]*Table1[[#This Row],[area_scale]]</f>
        <v>2.416684658856748E-5</v>
      </c>
      <c r="X27">
        <f>Table1[[#This Row],[area_scale]]*Table1[[#This Row],[convex_hull_area]]</f>
        <v>3.9458624799434379E-5</v>
      </c>
      <c r="Y27">
        <f>Table1[[#This Row],[linear_scale]]*Table1[[#This Row],[perimeter]]</f>
        <v>4.3135666378056811E-2</v>
      </c>
      <c r="Z27">
        <f>Table1[[#This Row],[linear_scale]]*Table1[[#This Row],[width]]</f>
        <v>8.4058674416632798E-3</v>
      </c>
      <c r="AA27">
        <f>Table1[[#This Row],[height]]*Table1[[#This Row],[linear_scale]]</f>
        <v>7.2729026995260555E-3</v>
      </c>
      <c r="AB27">
        <f>Table1[[#This Row],[longest_path]]*Table1[[#This Row],[linear_scale]]</f>
        <v>6.0083678583019273E-2</v>
      </c>
      <c r="AC27">
        <f>Table1[[#This Row],[linear_scale]]*Table1[[#This Row],[ellipse_major_axis]]</f>
        <v>7.2866157255157549E-3</v>
      </c>
      <c r="AD27">
        <f>Table1[[#This Row],[linear_scale]]*Table1[[#This Row],[ellipse_minor_axis]]</f>
        <v>6.2240051083404116E-3</v>
      </c>
    </row>
    <row r="28" spans="1:30" x14ac:dyDescent="0.3">
      <c r="A28" t="s">
        <v>37</v>
      </c>
      <c r="B28" t="s">
        <v>106</v>
      </c>
      <c r="C28" t="b">
        <v>1</v>
      </c>
      <c r="D28">
        <v>1686</v>
      </c>
      <c r="E28">
        <v>3088</v>
      </c>
      <c r="F28">
        <v>0.54598445595854905</v>
      </c>
      <c r="G28">
        <v>400.637448430061</v>
      </c>
      <c r="H28">
        <v>73</v>
      </c>
      <c r="I28">
        <v>85</v>
      </c>
      <c r="J28">
        <v>671</v>
      </c>
      <c r="K28" t="s">
        <v>84</v>
      </c>
      <c r="L28">
        <v>18</v>
      </c>
      <c r="M28" t="b">
        <v>1</v>
      </c>
      <c r="N28" t="s">
        <v>85</v>
      </c>
      <c r="O28">
        <v>97.095321655273395</v>
      </c>
      <c r="P28">
        <v>39.5941352844238</v>
      </c>
      <c r="Q28">
        <v>144.02647399902301</v>
      </c>
      <c r="R28">
        <v>0.91307742806848902</v>
      </c>
      <c r="S28" t="s">
        <v>75</v>
      </c>
      <c r="T28" t="s">
        <v>24</v>
      </c>
      <c r="U28">
        <v>3.6547249746362087E-5</v>
      </c>
      <c r="V28">
        <f t="shared" si="0"/>
        <v>1.3357014640229637E-9</v>
      </c>
      <c r="W28">
        <f>Table1[[#This Row],[area]]*Table1[[#This Row],[area_scale]]</f>
        <v>2.2519926683427166E-6</v>
      </c>
      <c r="X28">
        <f>Table1[[#This Row],[area_scale]]*Table1[[#This Row],[convex_hull_area]]</f>
        <v>4.1246461209029116E-6</v>
      </c>
      <c r="Y28">
        <f>Table1[[#This Row],[linear_scale]]*Table1[[#This Row],[perimeter]]</f>
        <v>1.4642196885518701E-2</v>
      </c>
      <c r="Z28">
        <f>Table1[[#This Row],[linear_scale]]*Table1[[#This Row],[width]]</f>
        <v>2.6679492314844325E-3</v>
      </c>
      <c r="AA28">
        <f>Table1[[#This Row],[height]]*Table1[[#This Row],[linear_scale]]</f>
        <v>3.1065162284407773E-3</v>
      </c>
      <c r="AB28">
        <f>Table1[[#This Row],[longest_path]]*Table1[[#This Row],[linear_scale]]</f>
        <v>2.4523204579808961E-2</v>
      </c>
      <c r="AC28">
        <f>Table1[[#This Row],[linear_scale]]*Table1[[#This Row],[ellipse_major_axis]]</f>
        <v>3.5485669697386357E-3</v>
      </c>
      <c r="AD28">
        <f>Table1[[#This Row],[linear_scale]]*Table1[[#This Row],[ellipse_minor_axis]]</f>
        <v>1.4470567507310838E-3</v>
      </c>
    </row>
    <row r="29" spans="1:30" x14ac:dyDescent="0.3">
      <c r="A29" t="s">
        <v>40</v>
      </c>
      <c r="B29" t="s">
        <v>107</v>
      </c>
      <c r="C29" t="b">
        <v>1</v>
      </c>
      <c r="D29">
        <v>16417</v>
      </c>
      <c r="E29">
        <v>25240.5</v>
      </c>
      <c r="F29">
        <v>0.65042293139993201</v>
      </c>
      <c r="G29">
        <v>1095.7859205007501</v>
      </c>
      <c r="H29">
        <v>171</v>
      </c>
      <c r="I29">
        <v>183</v>
      </c>
      <c r="J29">
        <v>1449</v>
      </c>
      <c r="K29" t="s">
        <v>86</v>
      </c>
      <c r="L29">
        <v>37</v>
      </c>
      <c r="M29" t="b">
        <v>1</v>
      </c>
      <c r="N29" t="s">
        <v>87</v>
      </c>
      <c r="O29">
        <v>177.70440673828099</v>
      </c>
      <c r="P29">
        <v>167.874755859375</v>
      </c>
      <c r="Q29">
        <v>1.9350627660751301</v>
      </c>
      <c r="R29">
        <v>0.32797793180966001</v>
      </c>
      <c r="S29" t="s">
        <v>75</v>
      </c>
      <c r="T29" t="s">
        <v>24</v>
      </c>
      <c r="U29">
        <v>3.6547249746362087E-5</v>
      </c>
      <c r="V29">
        <f t="shared" si="0"/>
        <v>1.3357014640229637E-9</v>
      </c>
      <c r="W29">
        <f>Table1[[#This Row],[area]]*Table1[[#This Row],[area_scale]]</f>
        <v>2.1928210934864994E-5</v>
      </c>
      <c r="X29">
        <f>Table1[[#This Row],[area_scale]]*Table1[[#This Row],[convex_hull_area]]</f>
        <v>3.3713772802671615E-5</v>
      </c>
      <c r="Y29">
        <f>Table1[[#This Row],[linear_scale]]*Table1[[#This Row],[perimeter]]</f>
        <v>4.0047961705088182E-2</v>
      </c>
      <c r="Z29">
        <f>Table1[[#This Row],[linear_scale]]*Table1[[#This Row],[width]]</f>
        <v>6.2495797066279167E-3</v>
      </c>
      <c r="AA29">
        <f>Table1[[#This Row],[height]]*Table1[[#This Row],[linear_scale]]</f>
        <v>6.6881467035842619E-3</v>
      </c>
      <c r="AB29">
        <f>Table1[[#This Row],[longest_path]]*Table1[[#This Row],[linear_scale]]</f>
        <v>5.2956964882478662E-2</v>
      </c>
      <c r="AC29">
        <f>Table1[[#This Row],[linear_scale]]*Table1[[#This Row],[ellipse_major_axis]]</f>
        <v>6.4946073340930652E-3</v>
      </c>
      <c r="AD29">
        <f>Table1[[#This Row],[linear_scale]]*Table1[[#This Row],[ellipse_minor_axis]]</f>
        <v>6.1353606285021404E-3</v>
      </c>
    </row>
    <row r="30" spans="1:30" x14ac:dyDescent="0.3">
      <c r="A30" t="s">
        <v>20</v>
      </c>
      <c r="B30" t="s">
        <v>101</v>
      </c>
      <c r="C30" t="b">
        <v>1</v>
      </c>
      <c r="D30">
        <v>31113</v>
      </c>
      <c r="E30">
        <v>51842.5</v>
      </c>
      <c r="F30">
        <v>0.60014466894922103</v>
      </c>
      <c r="G30">
        <v>1617.4570552110599</v>
      </c>
      <c r="H30">
        <v>297</v>
      </c>
      <c r="I30">
        <v>252</v>
      </c>
      <c r="J30">
        <v>2150</v>
      </c>
      <c r="K30" t="s">
        <v>88</v>
      </c>
      <c r="L30">
        <v>38</v>
      </c>
      <c r="M30" t="b">
        <v>1</v>
      </c>
      <c r="N30" t="s">
        <v>89</v>
      </c>
      <c r="O30">
        <v>277.39886474609301</v>
      </c>
      <c r="P30">
        <v>217.70704650878901</v>
      </c>
      <c r="Q30">
        <v>102.681640625</v>
      </c>
      <c r="R30">
        <v>0.61972894441868998</v>
      </c>
      <c r="S30" t="s">
        <v>90</v>
      </c>
      <c r="T30" t="s">
        <v>24</v>
      </c>
      <c r="U30">
        <v>3.6327388235157354E-5</v>
      </c>
      <c r="V30">
        <f t="shared" si="0"/>
        <v>1.319679135987849E-9</v>
      </c>
      <c r="W30">
        <f>Table1[[#This Row],[area]]*Table1[[#This Row],[area_scale]]</f>
        <v>4.1059176957989943E-5</v>
      </c>
      <c r="X30">
        <f>Table1[[#This Row],[area_scale]]*Table1[[#This Row],[convex_hull_area]]</f>
        <v>6.8415465607450058E-5</v>
      </c>
      <c r="Y30">
        <f>Table1[[#This Row],[linear_scale]]*Table1[[#This Row],[perimeter]]</f>
        <v>5.8757990398346518E-2</v>
      </c>
      <c r="Z30">
        <f>Table1[[#This Row],[linear_scale]]*Table1[[#This Row],[width]]</f>
        <v>1.0789234305841734E-2</v>
      </c>
      <c r="AA30">
        <f>Table1[[#This Row],[height]]*Table1[[#This Row],[linear_scale]]</f>
        <v>9.1545018352596538E-3</v>
      </c>
      <c r="AB30">
        <f>Table1[[#This Row],[longest_path]]*Table1[[#This Row],[linear_scale]]</f>
        <v>7.8103884705588308E-2</v>
      </c>
      <c r="AC30">
        <f>Table1[[#This Row],[linear_scale]]*Table1[[#This Row],[ellipse_major_axis]]</f>
        <v>1.0077176255623226E-2</v>
      </c>
      <c r="AD30">
        <f>Table1[[#This Row],[linear_scale]]*Table1[[#This Row],[ellipse_minor_axis]]</f>
        <v>7.9087284000542366E-3</v>
      </c>
    </row>
    <row r="31" spans="1:30" x14ac:dyDescent="0.3">
      <c r="A31" t="s">
        <v>25</v>
      </c>
      <c r="B31" t="s">
        <v>102</v>
      </c>
      <c r="C31" t="b">
        <v>1</v>
      </c>
      <c r="D31">
        <v>108</v>
      </c>
      <c r="E31">
        <v>100.5</v>
      </c>
      <c r="F31">
        <v>1.07462686567164</v>
      </c>
      <c r="G31">
        <v>41.455843687057403</v>
      </c>
      <c r="H31">
        <v>13</v>
      </c>
      <c r="I31">
        <v>11</v>
      </c>
      <c r="J31">
        <v>78</v>
      </c>
      <c r="K31" t="s">
        <v>91</v>
      </c>
      <c r="L31">
        <v>13</v>
      </c>
      <c r="M31" t="b">
        <v>1</v>
      </c>
      <c r="N31" t="s">
        <v>92</v>
      </c>
      <c r="O31">
        <v>12.090521812438899</v>
      </c>
      <c r="P31">
        <v>10.112677574157701</v>
      </c>
      <c r="Q31">
        <v>107.277824401855</v>
      </c>
      <c r="R31">
        <v>0.54809870735427801</v>
      </c>
      <c r="S31" t="s">
        <v>90</v>
      </c>
      <c r="T31" t="s">
        <v>24</v>
      </c>
      <c r="U31">
        <v>3.6327388235157354E-5</v>
      </c>
      <c r="V31">
        <f t="shared" si="0"/>
        <v>1.319679135987849E-9</v>
      </c>
      <c r="W31">
        <f>Table1[[#This Row],[area]]*Table1[[#This Row],[area_scale]]</f>
        <v>1.425253466866877E-7</v>
      </c>
      <c r="X31">
        <f>Table1[[#This Row],[area_scale]]*Table1[[#This Row],[convex_hull_area]]</f>
        <v>1.3262775316677882E-7</v>
      </c>
      <c r="Y31">
        <f>Table1[[#This Row],[linear_scale]]*Table1[[#This Row],[perimeter]]</f>
        <v>1.5059825282357313E-3</v>
      </c>
      <c r="Z31">
        <f>Table1[[#This Row],[linear_scale]]*Table1[[#This Row],[width]]</f>
        <v>4.722560470570456E-4</v>
      </c>
      <c r="AA31">
        <f>Table1[[#This Row],[height]]*Table1[[#This Row],[linear_scale]]</f>
        <v>3.9960127058673089E-4</v>
      </c>
      <c r="AB31">
        <f>Table1[[#This Row],[longest_path]]*Table1[[#This Row],[linear_scale]]</f>
        <v>2.8335362823422735E-3</v>
      </c>
      <c r="AC31">
        <f>Table1[[#This Row],[linear_scale]]*Table1[[#This Row],[ellipse_major_axis]]</f>
        <v>4.3921707984610623E-4</v>
      </c>
      <c r="AD31">
        <f>Table1[[#This Row],[linear_scale]]*Table1[[#This Row],[ellipse_minor_axis]]</f>
        <v>3.6736716433339607E-4</v>
      </c>
    </row>
    <row r="32" spans="1:30" x14ac:dyDescent="0.3">
      <c r="A32" t="s">
        <v>28</v>
      </c>
      <c r="B32" t="s">
        <v>103</v>
      </c>
      <c r="C32" t="b">
        <v>1</v>
      </c>
      <c r="D32">
        <v>27043</v>
      </c>
      <c r="E32">
        <v>43071</v>
      </c>
      <c r="F32">
        <v>0.62787026073227903</v>
      </c>
      <c r="G32">
        <v>1516.48649275302</v>
      </c>
      <c r="H32">
        <v>238</v>
      </c>
      <c r="I32">
        <v>254</v>
      </c>
      <c r="J32">
        <v>1964</v>
      </c>
      <c r="K32" t="s">
        <v>93</v>
      </c>
      <c r="L32">
        <v>42</v>
      </c>
      <c r="M32" t="b">
        <v>1</v>
      </c>
      <c r="N32" t="s">
        <v>94</v>
      </c>
      <c r="O32">
        <v>261.46868896484301</v>
      </c>
      <c r="P32">
        <v>189.79261779785099</v>
      </c>
      <c r="Q32">
        <v>143.08012390136699</v>
      </c>
      <c r="R32">
        <v>0.68783054042428005</v>
      </c>
      <c r="S32" t="s">
        <v>90</v>
      </c>
      <c r="T32" t="s">
        <v>24</v>
      </c>
      <c r="U32">
        <v>3.6327388235157354E-5</v>
      </c>
      <c r="V32">
        <f t="shared" si="0"/>
        <v>1.319679135987849E-9</v>
      </c>
      <c r="W32">
        <f>Table1[[#This Row],[area]]*Table1[[#This Row],[area_scale]]</f>
        <v>3.5688082874519402E-5</v>
      </c>
      <c r="X32">
        <f>Table1[[#This Row],[area_scale]]*Table1[[#This Row],[convex_hull_area]]</f>
        <v>5.6839900066132644E-5</v>
      </c>
      <c r="Y32">
        <f>Table1[[#This Row],[linear_scale]]*Table1[[#This Row],[perimeter]]</f>
        <v>5.5089993575611097E-2</v>
      </c>
      <c r="Z32">
        <f>Table1[[#This Row],[linear_scale]]*Table1[[#This Row],[width]]</f>
        <v>8.6459183999674505E-3</v>
      </c>
      <c r="AA32">
        <f>Table1[[#This Row],[height]]*Table1[[#This Row],[linear_scale]]</f>
        <v>9.2271566117299673E-3</v>
      </c>
      <c r="AB32">
        <f>Table1[[#This Row],[longest_path]]*Table1[[#This Row],[linear_scale]]</f>
        <v>7.1346990493849044E-2</v>
      </c>
      <c r="AC32">
        <f>Table1[[#This Row],[linear_scale]]*Table1[[#This Row],[ellipse_major_axis]]</f>
        <v>9.4984745753634546E-3</v>
      </c>
      <c r="AD32">
        <f>Table1[[#This Row],[linear_scale]]*Table1[[#This Row],[ellipse_minor_axis]]</f>
        <v>6.8946701109093679E-3</v>
      </c>
    </row>
    <row r="33" spans="1:30" x14ac:dyDescent="0.3">
      <c r="A33" t="s">
        <v>31</v>
      </c>
      <c r="B33" t="s">
        <v>104</v>
      </c>
      <c r="C33" t="b">
        <v>1</v>
      </c>
      <c r="D33">
        <v>1254</v>
      </c>
      <c r="E33">
        <v>2177.5</v>
      </c>
      <c r="F33">
        <v>0.575889781859931</v>
      </c>
      <c r="G33">
        <v>313.500232577323</v>
      </c>
      <c r="H33">
        <v>38</v>
      </c>
      <c r="I33">
        <v>75</v>
      </c>
      <c r="J33">
        <v>529</v>
      </c>
      <c r="K33" t="s">
        <v>95</v>
      </c>
      <c r="L33">
        <v>20</v>
      </c>
      <c r="M33" t="b">
        <v>1</v>
      </c>
      <c r="N33" t="s">
        <v>96</v>
      </c>
      <c r="O33">
        <v>71.936752319335895</v>
      </c>
      <c r="P33">
        <v>36.690143585205</v>
      </c>
      <c r="Q33">
        <v>6.5954928398132298</v>
      </c>
      <c r="R33">
        <v>0.86015462004135301</v>
      </c>
      <c r="S33" t="s">
        <v>90</v>
      </c>
      <c r="T33" t="s">
        <v>24</v>
      </c>
      <c r="U33">
        <v>3.6327388235157354E-5</v>
      </c>
      <c r="V33">
        <f t="shared" si="0"/>
        <v>1.319679135987849E-9</v>
      </c>
      <c r="W33">
        <f>Table1[[#This Row],[area]]*Table1[[#This Row],[area_scale]]</f>
        <v>1.6548776365287627E-6</v>
      </c>
      <c r="X33">
        <f>Table1[[#This Row],[area_scale]]*Table1[[#This Row],[convex_hull_area]]</f>
        <v>2.8736013186135413E-6</v>
      </c>
      <c r="Y33">
        <f>Table1[[#This Row],[linear_scale]]*Table1[[#This Row],[perimeter]]</f>
        <v>1.1388644660648537E-2</v>
      </c>
      <c r="Z33">
        <f>Table1[[#This Row],[linear_scale]]*Table1[[#This Row],[width]]</f>
        <v>1.3804407529359793E-3</v>
      </c>
      <c r="AA33">
        <f>Table1[[#This Row],[height]]*Table1[[#This Row],[linear_scale]]</f>
        <v>2.7245541176368015E-3</v>
      </c>
      <c r="AB33">
        <f>Table1[[#This Row],[longest_path]]*Table1[[#This Row],[linear_scale]]</f>
        <v>1.9217188376398239E-2</v>
      </c>
      <c r="AC33">
        <f>Table1[[#This Row],[linear_scale]]*Table1[[#This Row],[ellipse_major_axis]]</f>
        <v>2.6132743298808714E-3</v>
      </c>
      <c r="AD33">
        <f>Table1[[#This Row],[linear_scale]]*Table1[[#This Row],[ellipse_minor_axis]]</f>
        <v>1.3328570904234101E-3</v>
      </c>
    </row>
    <row r="34" spans="1:30" x14ac:dyDescent="0.3">
      <c r="A34" t="s">
        <v>34</v>
      </c>
      <c r="B34" t="s">
        <v>105</v>
      </c>
      <c r="C34" t="b">
        <v>1</v>
      </c>
      <c r="D34">
        <v>33278</v>
      </c>
      <c r="E34">
        <v>56753.5</v>
      </c>
      <c r="F34">
        <v>0.58636031257984</v>
      </c>
      <c r="G34">
        <v>1688.9301438331599</v>
      </c>
      <c r="H34">
        <v>263</v>
      </c>
      <c r="I34">
        <v>339</v>
      </c>
      <c r="J34">
        <v>2344</v>
      </c>
      <c r="K34" t="s">
        <v>97</v>
      </c>
      <c r="L34">
        <v>42</v>
      </c>
      <c r="M34" t="b">
        <v>1</v>
      </c>
      <c r="N34" t="s">
        <v>98</v>
      </c>
      <c r="O34">
        <v>298.27899169921801</v>
      </c>
      <c r="P34">
        <v>214.40476989746</v>
      </c>
      <c r="Q34">
        <v>171.17141723632801</v>
      </c>
      <c r="R34">
        <v>0.69521057011842402</v>
      </c>
      <c r="S34" t="s">
        <v>90</v>
      </c>
      <c r="T34" t="s">
        <v>24</v>
      </c>
      <c r="U34">
        <v>3.6327388235157354E-5</v>
      </c>
      <c r="V34">
        <f t="shared" si="0"/>
        <v>1.319679135987849E-9</v>
      </c>
      <c r="W34">
        <f>Table1[[#This Row],[area]]*Table1[[#This Row],[area_scale]]</f>
        <v>4.3916282287403641E-5</v>
      </c>
      <c r="X34">
        <f>Table1[[#This Row],[area_scale]]*Table1[[#This Row],[convex_hull_area]]</f>
        <v>7.4896409844286393E-5</v>
      </c>
      <c r="Y34">
        <f>Table1[[#This Row],[linear_scale]]*Table1[[#This Row],[perimeter]]</f>
        <v>6.1354421037087353E-2</v>
      </c>
      <c r="Z34">
        <f>Table1[[#This Row],[linear_scale]]*Table1[[#This Row],[width]]</f>
        <v>9.5541031058463833E-3</v>
      </c>
      <c r="AA34">
        <f>Table1[[#This Row],[height]]*Table1[[#This Row],[linear_scale]]</f>
        <v>1.2314984611718344E-2</v>
      </c>
      <c r="AB34">
        <f>Table1[[#This Row],[longest_path]]*Table1[[#This Row],[linear_scale]]</f>
        <v>8.5151398023208841E-2</v>
      </c>
      <c r="AC34">
        <f>Table1[[#This Row],[linear_scale]]*Table1[[#This Row],[ellipse_major_axis]]</f>
        <v>1.0835696733848771E-2</v>
      </c>
      <c r="AD34">
        <f>Table1[[#This Row],[linear_scale]]*Table1[[#This Row],[ellipse_minor_axis]]</f>
        <v>7.7887653155346076E-3</v>
      </c>
    </row>
    <row r="35" spans="1:30" x14ac:dyDescent="0.3">
      <c r="A35" t="s">
        <v>40</v>
      </c>
      <c r="B35" t="s">
        <v>107</v>
      </c>
      <c r="C35" t="b">
        <v>1</v>
      </c>
      <c r="D35">
        <v>30749</v>
      </c>
      <c r="E35">
        <v>49670</v>
      </c>
      <c r="F35">
        <v>0.61906583450775099</v>
      </c>
      <c r="G35">
        <v>1458.4621075391699</v>
      </c>
      <c r="H35">
        <v>268</v>
      </c>
      <c r="I35">
        <v>304</v>
      </c>
      <c r="J35">
        <v>2052</v>
      </c>
      <c r="K35" t="s">
        <v>99</v>
      </c>
      <c r="L35">
        <v>40</v>
      </c>
      <c r="M35" t="b">
        <v>1</v>
      </c>
      <c r="N35" t="s">
        <v>100</v>
      </c>
      <c r="O35">
        <v>289.91345214843699</v>
      </c>
      <c r="P35">
        <v>218.97384643554599</v>
      </c>
      <c r="Q35">
        <v>24.850835800170898</v>
      </c>
      <c r="R35">
        <v>0.65537040159211901</v>
      </c>
      <c r="S35" t="s">
        <v>90</v>
      </c>
      <c r="T35" t="s">
        <v>24</v>
      </c>
      <c r="U35">
        <v>3.6327388235157354E-5</v>
      </c>
      <c r="V35">
        <f t="shared" si="0"/>
        <v>1.319679135987849E-9</v>
      </c>
      <c r="W35">
        <f>Table1[[#This Row],[area]]*Table1[[#This Row],[area_scale]]</f>
        <v>4.0578813752490369E-5</v>
      </c>
      <c r="X35">
        <f>Table1[[#This Row],[area_scale]]*Table1[[#This Row],[convex_hull_area]]</f>
        <v>6.5548462684516463E-5</v>
      </c>
      <c r="Y35">
        <f>Table1[[#This Row],[linear_scale]]*Table1[[#This Row],[perimeter]]</f>
        <v>5.298211920684124E-2</v>
      </c>
      <c r="Z35">
        <f>Table1[[#This Row],[linear_scale]]*Table1[[#This Row],[width]]</f>
        <v>9.7357400470221706E-3</v>
      </c>
      <c r="AA35">
        <f>Table1[[#This Row],[height]]*Table1[[#This Row],[linear_scale]]</f>
        <v>1.1043526023487835E-2</v>
      </c>
      <c r="AB35">
        <f>Table1[[#This Row],[longest_path]]*Table1[[#This Row],[linear_scale]]</f>
        <v>7.4543800658542894E-2</v>
      </c>
      <c r="AC35">
        <f>Table1[[#This Row],[linear_scale]]*Table1[[#This Row],[ellipse_major_axis]]</f>
        <v>1.0531798530790984E-2</v>
      </c>
      <c r="AD35">
        <f>Table1[[#This Row],[linear_scale]]*Table1[[#This Row],[ellipse_minor_axis]]</f>
        <v>7.9547479328098067E-3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902F7-3D58-4F57-BB6B-A8D7EB8880DC}">
  <dimension ref="A1:AD36"/>
  <sheetViews>
    <sheetView topLeftCell="U1" workbookViewId="0">
      <selection activeCell="AD13" sqref="AD13"/>
    </sheetView>
  </sheetViews>
  <sheetFormatPr defaultRowHeight="14.4" x14ac:dyDescent="0.3"/>
  <cols>
    <col min="1" max="1" width="9.6640625" customWidth="1"/>
    <col min="2" max="2" width="14.6640625" customWidth="1"/>
    <col min="3" max="3" width="11.77734375" customWidth="1"/>
    <col min="5" max="5" width="17.6640625" customWidth="1"/>
    <col min="7" max="7" width="11.109375" customWidth="1"/>
    <col min="10" max="10" width="13.88671875" customWidth="1"/>
    <col min="11" max="11" width="16.21875" customWidth="1"/>
    <col min="12" max="12" width="20.44140625" customWidth="1"/>
    <col min="13" max="13" width="16.77734375" customWidth="1"/>
    <col min="14" max="14" width="14.44140625" customWidth="1"/>
    <col min="15" max="16" width="18.21875" customWidth="1"/>
    <col min="17" max="17" width="13.6640625" customWidth="1"/>
    <col min="18" max="18" width="18.77734375" customWidth="1"/>
    <col min="19" max="19" width="34.109375" customWidth="1"/>
    <col min="23" max="23" width="12" bestFit="1" customWidth="1"/>
    <col min="24" max="24" width="11" bestFit="1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354</v>
      </c>
      <c r="V1" t="s">
        <v>355</v>
      </c>
      <c r="W1" t="s">
        <v>346</v>
      </c>
      <c r="X1" t="s">
        <v>347</v>
      </c>
      <c r="Y1" t="s">
        <v>348</v>
      </c>
      <c r="Z1" t="s">
        <v>349</v>
      </c>
      <c r="AA1" t="s">
        <v>350</v>
      </c>
      <c r="AB1" t="s">
        <v>351</v>
      </c>
      <c r="AC1" t="s">
        <v>352</v>
      </c>
      <c r="AD1" t="s">
        <v>353</v>
      </c>
    </row>
    <row r="2" spans="1:30" x14ac:dyDescent="0.3">
      <c r="A2" t="s">
        <v>31</v>
      </c>
      <c r="B2" t="s">
        <v>186</v>
      </c>
      <c r="C2" t="b">
        <v>1</v>
      </c>
      <c r="D2">
        <v>2103</v>
      </c>
      <c r="E2">
        <v>3222.5</v>
      </c>
      <c r="F2">
        <v>0.65259891388673297</v>
      </c>
      <c r="G2">
        <v>456.58948850631702</v>
      </c>
      <c r="H2">
        <v>94</v>
      </c>
      <c r="I2">
        <v>56</v>
      </c>
      <c r="J2">
        <v>720</v>
      </c>
      <c r="K2" t="s">
        <v>115</v>
      </c>
      <c r="L2">
        <v>22</v>
      </c>
      <c r="M2" t="b">
        <v>1</v>
      </c>
      <c r="N2" t="s">
        <v>116</v>
      </c>
      <c r="O2">
        <v>96.785751342773395</v>
      </c>
      <c r="P2">
        <v>37.446990966796797</v>
      </c>
      <c r="Q2">
        <v>112.28726196289</v>
      </c>
      <c r="R2">
        <v>0.92211914778775494</v>
      </c>
      <c r="S2" t="s">
        <v>110</v>
      </c>
      <c r="T2" t="s">
        <v>24</v>
      </c>
      <c r="U2">
        <v>3.5693277670856582E-5</v>
      </c>
      <c r="V2">
        <f>U2^2</f>
        <v>1.274010070888869E-9</v>
      </c>
      <c r="W2">
        <f>Table2[[#This Row],[area]]*Table2[[#This Row],[area_scale]]</f>
        <v>2.6792431790792913E-6</v>
      </c>
      <c r="X2">
        <f>Table2[[#This Row],[area_scale]]*Table2[[#This Row],[convex_hull_area]]</f>
        <v>4.1054974534393804E-6</v>
      </c>
      <c r="Y2">
        <f>Table2[[#This Row],[linear_scale]]*Table2[[#This Row],[perimeter]]</f>
        <v>1.6297175394850354E-2</v>
      </c>
      <c r="Z2">
        <f>Table2[[#This Row],[linear_scale]]*Table2[[#This Row],[width]]</f>
        <v>3.3551681010605188E-3</v>
      </c>
      <c r="AA2">
        <f>Table2[[#This Row],[height]]*Table2[[#This Row],[linear_scale]]</f>
        <v>1.9988235495679687E-3</v>
      </c>
      <c r="AB2">
        <f>Table2[[#This Row],[longest_path]]*Table2[[#This Row],[linear_scale]]</f>
        <v>2.5699159923016739E-2</v>
      </c>
      <c r="AC2">
        <f>Table2[[#This Row],[linear_scale]]*Table2[[#This Row],[ellipse_major_axis]]</f>
        <v>3.4546006972600912E-3</v>
      </c>
      <c r="AD2">
        <f>Table2[[#This Row],[linear_scale]]*Table2[[#This Row],[ellipse_minor_axis]]</f>
        <v>1.3366058465159362E-3</v>
      </c>
    </row>
    <row r="3" spans="1:30" x14ac:dyDescent="0.3">
      <c r="A3" t="s">
        <v>25</v>
      </c>
      <c r="B3" t="s">
        <v>184</v>
      </c>
      <c r="C3" t="b">
        <v>1</v>
      </c>
      <c r="D3">
        <v>2337</v>
      </c>
      <c r="E3">
        <v>4380.5</v>
      </c>
      <c r="F3">
        <v>0.53350074192443697</v>
      </c>
      <c r="G3">
        <v>431.59025228023501</v>
      </c>
      <c r="H3">
        <v>94</v>
      </c>
      <c r="I3">
        <v>70</v>
      </c>
      <c r="J3">
        <v>667</v>
      </c>
      <c r="K3" t="s">
        <v>111</v>
      </c>
      <c r="L3">
        <v>21</v>
      </c>
      <c r="M3" t="b">
        <v>1</v>
      </c>
      <c r="N3" t="s">
        <v>112</v>
      </c>
      <c r="O3">
        <v>96.700859069824205</v>
      </c>
      <c r="P3">
        <v>67.605865478515597</v>
      </c>
      <c r="Q3">
        <v>90.847572326660099</v>
      </c>
      <c r="R3">
        <v>0.71500070446336395</v>
      </c>
      <c r="S3" t="s">
        <v>110</v>
      </c>
      <c r="T3" t="s">
        <v>24</v>
      </c>
      <c r="U3">
        <v>3.5693277670856582E-5</v>
      </c>
      <c r="V3">
        <f>U3^2</f>
        <v>1.274010070888869E-9</v>
      </c>
      <c r="W3">
        <f>Table2[[#This Row],[area]]*Table2[[#This Row],[area_scale]]</f>
        <v>2.9773615356672866E-6</v>
      </c>
      <c r="X3">
        <f>Table2[[#This Row],[area_scale]]*Table2[[#This Row],[convex_hull_area]]</f>
        <v>5.5808011155286908E-6</v>
      </c>
      <c r="Y3">
        <f>Table2[[#This Row],[linear_scale]]*Table2[[#This Row],[perimeter]]</f>
        <v>1.5404870714673471E-2</v>
      </c>
      <c r="Z3">
        <f>Table2[[#This Row],[linear_scale]]*Table2[[#This Row],[width]]</f>
        <v>3.3551681010605188E-3</v>
      </c>
      <c r="AA3">
        <f>Table2[[#This Row],[height]]*Table2[[#This Row],[linear_scale]]</f>
        <v>2.4985294369599606E-3</v>
      </c>
      <c r="AB3">
        <f>Table2[[#This Row],[longest_path]]*Table2[[#This Row],[linear_scale]]</f>
        <v>2.3807416206461339E-2</v>
      </c>
      <c r="AC3">
        <f>Table2[[#This Row],[linear_scale]]*Table2[[#This Row],[ellipse_major_axis]]</f>
        <v>3.4515706137896057E-3</v>
      </c>
      <c r="AD3">
        <f>Table2[[#This Row],[linear_scale]]*Table2[[#This Row],[ellipse_minor_axis]]</f>
        <v>2.4130749287032344E-3</v>
      </c>
    </row>
    <row r="4" spans="1:30" x14ac:dyDescent="0.3">
      <c r="A4" t="s">
        <v>40</v>
      </c>
      <c r="B4" t="s">
        <v>189</v>
      </c>
      <c r="C4" t="b">
        <v>1</v>
      </c>
      <c r="D4">
        <v>3592</v>
      </c>
      <c r="E4">
        <v>5194</v>
      </c>
      <c r="F4">
        <v>0.69156719291490099</v>
      </c>
      <c r="G4">
        <v>432.51680672168698</v>
      </c>
      <c r="H4">
        <v>87</v>
      </c>
      <c r="I4">
        <v>94</v>
      </c>
      <c r="J4">
        <v>597</v>
      </c>
      <c r="K4" t="s">
        <v>121</v>
      </c>
      <c r="L4">
        <v>20</v>
      </c>
      <c r="M4" t="b">
        <v>1</v>
      </c>
      <c r="N4" t="s">
        <v>122</v>
      </c>
      <c r="O4">
        <v>87.936927795410099</v>
      </c>
      <c r="P4">
        <v>70.657501220703097</v>
      </c>
      <c r="Q4">
        <v>145.13502502441401</v>
      </c>
      <c r="R4">
        <v>0.59530199512287396</v>
      </c>
      <c r="S4" t="s">
        <v>110</v>
      </c>
      <c r="T4" t="s">
        <v>24</v>
      </c>
      <c r="U4">
        <v>3.5693277670856582E-5</v>
      </c>
      <c r="V4">
        <f>U4^2</f>
        <v>1.274010070888869E-9</v>
      </c>
      <c r="W4">
        <f>Table2[[#This Row],[area]]*Table2[[#This Row],[area_scale]]</f>
        <v>4.5762441746328173E-6</v>
      </c>
      <c r="X4">
        <f>Table2[[#This Row],[area_scale]]*Table2[[#This Row],[convex_hull_area]]</f>
        <v>6.6172083081967852E-6</v>
      </c>
      <c r="Y4">
        <f>Table2[[#This Row],[linear_scale]]*Table2[[#This Row],[perimeter]]</f>
        <v>1.5437942479629381E-2</v>
      </c>
      <c r="Z4">
        <f>Table2[[#This Row],[linear_scale]]*Table2[[#This Row],[width]]</f>
        <v>3.1053151573645224E-3</v>
      </c>
      <c r="AA4">
        <f>Table2[[#This Row],[height]]*Table2[[#This Row],[linear_scale]]</f>
        <v>3.3551681010605188E-3</v>
      </c>
      <c r="AB4">
        <f>Table2[[#This Row],[longest_path]]*Table2[[#This Row],[linear_scale]]</f>
        <v>2.1308886769501378E-2</v>
      </c>
      <c r="AC4">
        <f>Table2[[#This Row],[linear_scale]]*Table2[[#This Row],[ellipse_major_axis]]</f>
        <v>3.1387571813236387E-3</v>
      </c>
      <c r="AD4">
        <f>Table2[[#This Row],[linear_scale]]*Table2[[#This Row],[ellipse_minor_axis]]</f>
        <v>2.5219978105994437E-3</v>
      </c>
    </row>
    <row r="5" spans="1:30" x14ac:dyDescent="0.3">
      <c r="A5" t="s">
        <v>37</v>
      </c>
      <c r="B5" t="s">
        <v>188</v>
      </c>
      <c r="C5" t="b">
        <v>1</v>
      </c>
      <c r="D5">
        <v>2021</v>
      </c>
      <c r="E5">
        <v>3452</v>
      </c>
      <c r="F5">
        <v>0.58545770567786704</v>
      </c>
      <c r="G5">
        <v>472.79282462596802</v>
      </c>
      <c r="H5">
        <v>85</v>
      </c>
      <c r="I5">
        <v>62</v>
      </c>
      <c r="J5">
        <v>583</v>
      </c>
      <c r="K5" t="s">
        <v>119</v>
      </c>
      <c r="L5">
        <v>22</v>
      </c>
      <c r="M5" t="b">
        <v>1</v>
      </c>
      <c r="N5" t="s">
        <v>120</v>
      </c>
      <c r="O5">
        <v>77.331314086914006</v>
      </c>
      <c r="P5">
        <v>63.489597320556598</v>
      </c>
      <c r="Q5">
        <v>65.225669860839801</v>
      </c>
      <c r="R5">
        <v>0.570917248897436</v>
      </c>
      <c r="S5" t="s">
        <v>110</v>
      </c>
      <c r="T5" t="s">
        <v>24</v>
      </c>
      <c r="U5">
        <v>3.5693277670856582E-5</v>
      </c>
      <c r="V5">
        <f>U5^2</f>
        <v>1.274010070888869E-9</v>
      </c>
      <c r="W5">
        <f>Table2[[#This Row],[area]]*Table2[[#This Row],[area_scale]]</f>
        <v>2.5747743532664041E-6</v>
      </c>
      <c r="X5">
        <f>Table2[[#This Row],[area_scale]]*Table2[[#This Row],[convex_hull_area]]</f>
        <v>4.3978827647083758E-6</v>
      </c>
      <c r="Y5">
        <f>Table2[[#This Row],[linear_scale]]*Table2[[#This Row],[perimeter]]</f>
        <v>1.6875525570163277E-2</v>
      </c>
      <c r="Z5">
        <f>Table2[[#This Row],[linear_scale]]*Table2[[#This Row],[width]]</f>
        <v>3.0339286020228096E-3</v>
      </c>
      <c r="AA5">
        <f>Table2[[#This Row],[height]]*Table2[[#This Row],[linear_scale]]</f>
        <v>2.212983215593108E-3</v>
      </c>
      <c r="AB5">
        <f>Table2[[#This Row],[longest_path]]*Table2[[#This Row],[linear_scale]]</f>
        <v>2.0809180882109389E-2</v>
      </c>
      <c r="AC5">
        <f>Table2[[#This Row],[linear_scale]]*Table2[[#This Row],[ellipse_major_axis]]</f>
        <v>2.7602080663564448E-3</v>
      </c>
      <c r="AD5">
        <f>Table2[[#This Row],[linear_scale]]*Table2[[#This Row],[ellipse_minor_axis]]</f>
        <v>2.2661518263734988E-3</v>
      </c>
    </row>
    <row r="6" spans="1:30" x14ac:dyDescent="0.3">
      <c r="A6" t="s">
        <v>20</v>
      </c>
      <c r="B6" t="s">
        <v>183</v>
      </c>
      <c r="C6" t="b">
        <v>1</v>
      </c>
      <c r="D6">
        <v>1396</v>
      </c>
      <c r="E6">
        <v>4540.5</v>
      </c>
      <c r="F6">
        <v>0.30745512608743503</v>
      </c>
      <c r="G6">
        <v>447.76853132247902</v>
      </c>
      <c r="H6">
        <v>74</v>
      </c>
      <c r="I6">
        <v>104</v>
      </c>
      <c r="J6">
        <v>865</v>
      </c>
      <c r="K6" t="s">
        <v>108</v>
      </c>
      <c r="L6">
        <v>17</v>
      </c>
      <c r="M6" t="b">
        <v>1</v>
      </c>
      <c r="N6" t="s">
        <v>109</v>
      </c>
      <c r="O6">
        <v>109.82891082763599</v>
      </c>
      <c r="P6">
        <v>70.073883056640597</v>
      </c>
      <c r="Q6">
        <v>42.393039703369098</v>
      </c>
      <c r="R6">
        <v>0.77001344412586403</v>
      </c>
      <c r="S6" t="s">
        <v>110</v>
      </c>
      <c r="T6" t="s">
        <v>24</v>
      </c>
      <c r="U6">
        <v>3.5693277670856582E-5</v>
      </c>
      <c r="V6">
        <f>U6^2</f>
        <v>1.274010070888869E-9</v>
      </c>
      <c r="W6">
        <f>Table2[[#This Row],[area]]*Table2[[#This Row],[area_scale]]</f>
        <v>1.7785180589608611E-6</v>
      </c>
      <c r="X6">
        <f>Table2[[#This Row],[area_scale]]*Table2[[#This Row],[convex_hull_area]]</f>
        <v>5.7846427268709098E-6</v>
      </c>
      <c r="Y6">
        <f>Table2[[#This Row],[linear_scale]]*Table2[[#This Row],[perimeter]]</f>
        <v>1.5982326520764888E-2</v>
      </c>
      <c r="Z6">
        <f>Table2[[#This Row],[linear_scale]]*Table2[[#This Row],[width]]</f>
        <v>2.6413025476433871E-3</v>
      </c>
      <c r="AA6">
        <f>Table2[[#This Row],[height]]*Table2[[#This Row],[linear_scale]]</f>
        <v>3.7121008777690847E-3</v>
      </c>
      <c r="AB6">
        <f>Table2[[#This Row],[longest_path]]*Table2[[#This Row],[linear_scale]]</f>
        <v>3.0874685185290945E-2</v>
      </c>
      <c r="AC6">
        <f>Table2[[#This Row],[linear_scale]]*Table2[[#This Row],[ellipse_major_axis]]</f>
        <v>3.9201538104585588E-3</v>
      </c>
      <c r="AD6">
        <f>Table2[[#This Row],[linear_scale]]*Table2[[#This Row],[ellipse_minor_axis]]</f>
        <v>2.5011665654158053E-3</v>
      </c>
    </row>
    <row r="7" spans="1:30" x14ac:dyDescent="0.3">
      <c r="A7" t="s">
        <v>34</v>
      </c>
      <c r="B7" t="s">
        <v>187</v>
      </c>
      <c r="C7" t="b">
        <v>1</v>
      </c>
      <c r="D7">
        <v>2332</v>
      </c>
      <c r="E7">
        <v>3039.5</v>
      </c>
      <c r="F7">
        <v>0.76723145254153602</v>
      </c>
      <c r="G7">
        <v>308.83556735515498</v>
      </c>
      <c r="H7">
        <v>90</v>
      </c>
      <c r="I7">
        <v>61</v>
      </c>
      <c r="J7">
        <v>699</v>
      </c>
      <c r="K7" t="s">
        <v>117</v>
      </c>
      <c r="L7">
        <v>21</v>
      </c>
      <c r="M7" t="b">
        <v>1</v>
      </c>
      <c r="N7" t="s">
        <v>118</v>
      </c>
      <c r="O7">
        <v>89.6380615234375</v>
      </c>
      <c r="P7">
        <v>39.62398147583</v>
      </c>
      <c r="Q7">
        <v>58.724205017089801</v>
      </c>
      <c r="R7">
        <v>0.89699328979359405</v>
      </c>
      <c r="S7" t="s">
        <v>110</v>
      </c>
      <c r="T7" t="s">
        <v>24</v>
      </c>
      <c r="U7">
        <v>3.5693277670856582E-5</v>
      </c>
      <c r="V7">
        <f>U7^2</f>
        <v>1.274010070888869E-9</v>
      </c>
      <c r="W7">
        <f>Table2[[#This Row],[area]]*Table2[[#This Row],[area_scale]]</f>
        <v>2.9709914853128427E-6</v>
      </c>
      <c r="X7">
        <f>Table2[[#This Row],[area_scale]]*Table2[[#This Row],[convex_hull_area]]</f>
        <v>3.8723536104667173E-6</v>
      </c>
      <c r="Y7">
        <f>Table2[[#This Row],[linear_scale]]*Table2[[#This Row],[perimeter]]</f>
        <v>1.1023353660244078E-2</v>
      </c>
      <c r="Z7">
        <f>Table2[[#This Row],[linear_scale]]*Table2[[#This Row],[width]]</f>
        <v>3.2123949903770923E-3</v>
      </c>
      <c r="AA7">
        <f>Table2[[#This Row],[height]]*Table2[[#This Row],[linear_scale]]</f>
        <v>2.1772899379222514E-3</v>
      </c>
      <c r="AB7">
        <f>Table2[[#This Row],[longest_path]]*Table2[[#This Row],[linear_scale]]</f>
        <v>2.4949601091928751E-2</v>
      </c>
      <c r="AC7">
        <f>Table2[[#This Row],[linear_scale]]*Table2[[#This Row],[ellipse_major_axis]]</f>
        <v>3.1994762198333804E-3</v>
      </c>
      <c r="AD7">
        <f>Table2[[#This Row],[linear_scale]]*Table2[[#This Row],[ellipse_minor_axis]]</f>
        <v>1.4143097732416778E-3</v>
      </c>
    </row>
    <row r="8" spans="1:30" x14ac:dyDescent="0.3">
      <c r="A8" t="s">
        <v>28</v>
      </c>
      <c r="B8" t="s">
        <v>185</v>
      </c>
      <c r="C8" t="b">
        <v>1</v>
      </c>
      <c r="D8">
        <v>1432</v>
      </c>
      <c r="E8">
        <v>3484</v>
      </c>
      <c r="F8">
        <v>0.41102181400688798</v>
      </c>
      <c r="G8">
        <v>461.28485333919502</v>
      </c>
      <c r="H8">
        <v>65</v>
      </c>
      <c r="I8">
        <v>103</v>
      </c>
      <c r="J8">
        <v>691</v>
      </c>
      <c r="K8" t="s">
        <v>113</v>
      </c>
      <c r="L8">
        <v>16</v>
      </c>
      <c r="M8" t="b">
        <v>1</v>
      </c>
      <c r="N8" t="s">
        <v>114</v>
      </c>
      <c r="O8">
        <v>98.929183959960895</v>
      </c>
      <c r="P8">
        <v>49.957000732421797</v>
      </c>
      <c r="Q8">
        <v>17.465353012084901</v>
      </c>
      <c r="R8">
        <v>0.86313257350938599</v>
      </c>
      <c r="S8" t="s">
        <v>110</v>
      </c>
      <c r="T8" t="s">
        <v>24</v>
      </c>
      <c r="U8">
        <v>3.5693277670856582E-5</v>
      </c>
      <c r="V8">
        <f>U8^2</f>
        <v>1.274010070888869E-9</v>
      </c>
      <c r="W8">
        <f>Table2[[#This Row],[area]]*Table2[[#This Row],[area_scale]]</f>
        <v>1.8243824215128604E-6</v>
      </c>
      <c r="X8">
        <f>Table2[[#This Row],[area_scale]]*Table2[[#This Row],[convex_hull_area]]</f>
        <v>4.4386510869768198E-6</v>
      </c>
      <c r="Y8">
        <f>Table2[[#This Row],[linear_scale]]*Table2[[#This Row],[perimeter]]</f>
        <v>1.6464768355596245E-2</v>
      </c>
      <c r="Z8">
        <f>Table2[[#This Row],[linear_scale]]*Table2[[#This Row],[width]]</f>
        <v>2.3200630486056779E-3</v>
      </c>
      <c r="AA8">
        <f>Table2[[#This Row],[height]]*Table2[[#This Row],[linear_scale]]</f>
        <v>3.6764076000982281E-3</v>
      </c>
      <c r="AB8">
        <f>Table2[[#This Row],[longest_path]]*Table2[[#This Row],[linear_scale]]</f>
        <v>2.4664054870561898E-2</v>
      </c>
      <c r="AC8">
        <f>Table2[[#This Row],[linear_scale]]*Table2[[#This Row],[ellipse_major_axis]]</f>
        <v>3.5311068328341354E-3</v>
      </c>
      <c r="AD8">
        <f>Table2[[#This Row],[linear_scale]]*Table2[[#This Row],[ellipse_minor_axis]]</f>
        <v>1.7831290987455168E-3</v>
      </c>
    </row>
    <row r="9" spans="1:30" x14ac:dyDescent="0.3">
      <c r="A9" t="s">
        <v>31</v>
      </c>
      <c r="B9" t="s">
        <v>186</v>
      </c>
      <c r="C9" t="b">
        <v>1</v>
      </c>
      <c r="D9">
        <v>16426</v>
      </c>
      <c r="E9">
        <v>25813</v>
      </c>
      <c r="F9">
        <v>0.63634602719559896</v>
      </c>
      <c r="G9">
        <v>959.41838943958203</v>
      </c>
      <c r="H9">
        <v>239</v>
      </c>
      <c r="I9">
        <v>145</v>
      </c>
      <c r="J9">
        <v>1622</v>
      </c>
      <c r="K9" t="s">
        <v>130</v>
      </c>
      <c r="L9">
        <v>36</v>
      </c>
      <c r="M9" t="b">
        <v>1</v>
      </c>
      <c r="N9" t="s">
        <v>131</v>
      </c>
      <c r="O9">
        <v>228.22145080566401</v>
      </c>
      <c r="P9">
        <v>133.52267456054599</v>
      </c>
      <c r="Q9">
        <v>100.387062072753</v>
      </c>
      <c r="R9">
        <v>0.81099180376248503</v>
      </c>
      <c r="S9" t="s">
        <v>125</v>
      </c>
      <c r="T9" t="s">
        <v>24</v>
      </c>
      <c r="U9">
        <v>2.0490795534645838E-5</v>
      </c>
      <c r="V9">
        <f>U9^2</f>
        <v>4.1987270164266179E-10</v>
      </c>
      <c r="W9">
        <f>Table2[[#This Row],[area]]*Table2[[#This Row],[area_scale]]</f>
        <v>6.8968289971823626E-6</v>
      </c>
      <c r="X9">
        <f>Table2[[#This Row],[area_scale]]*Table2[[#This Row],[convex_hull_area]]</f>
        <v>1.0838174047502029E-5</v>
      </c>
      <c r="Y9">
        <f>Table2[[#This Row],[linear_scale]]*Table2[[#This Row],[perimeter]]</f>
        <v>1.9659246050185687E-2</v>
      </c>
      <c r="Z9">
        <f>Table2[[#This Row],[linear_scale]]*Table2[[#This Row],[width]]</f>
        <v>4.8973001327803556E-3</v>
      </c>
      <c r="AA9">
        <f>Table2[[#This Row],[height]]*Table2[[#This Row],[linear_scale]]</f>
        <v>2.9711653525236466E-3</v>
      </c>
      <c r="AB9">
        <f>Table2[[#This Row],[longest_path]]*Table2[[#This Row],[linear_scale]]</f>
        <v>3.323607035719555E-2</v>
      </c>
      <c r="AC9">
        <f>Table2[[#This Row],[linear_scale]]*Table2[[#This Row],[ellipse_major_axis]]</f>
        <v>4.6764390850790949E-3</v>
      </c>
      <c r="AD9">
        <f>Table2[[#This Row],[linear_scale]]*Table2[[#This Row],[ellipse_minor_axis]]</f>
        <v>2.7359858236592053E-3</v>
      </c>
    </row>
    <row r="10" spans="1:30" x14ac:dyDescent="0.3">
      <c r="A10" t="s">
        <v>40</v>
      </c>
      <c r="B10" t="s">
        <v>189</v>
      </c>
      <c r="C10" t="b">
        <v>1</v>
      </c>
      <c r="D10">
        <v>28635</v>
      </c>
      <c r="E10">
        <v>38228.5</v>
      </c>
      <c r="F10">
        <v>0.74904848476921604</v>
      </c>
      <c r="G10">
        <v>1083.6437851190501</v>
      </c>
      <c r="H10">
        <v>253</v>
      </c>
      <c r="I10">
        <v>237</v>
      </c>
      <c r="J10">
        <v>1594</v>
      </c>
      <c r="K10" t="s">
        <v>136</v>
      </c>
      <c r="L10">
        <v>39</v>
      </c>
      <c r="M10" t="b">
        <v>1</v>
      </c>
      <c r="N10" t="s">
        <v>137</v>
      </c>
      <c r="O10">
        <v>246.256088256835</v>
      </c>
      <c r="P10">
        <v>193.528396606445</v>
      </c>
      <c r="Q10">
        <v>126.957138061523</v>
      </c>
      <c r="R10">
        <v>0.61837561441677402</v>
      </c>
      <c r="S10" t="s">
        <v>125</v>
      </c>
      <c r="T10" t="s">
        <v>24</v>
      </c>
      <c r="U10">
        <v>2.0490795534645838E-5</v>
      </c>
      <c r="V10">
        <f>U10^2</f>
        <v>4.1987270164266179E-10</v>
      </c>
      <c r="W10">
        <f>Table2[[#This Row],[area]]*Table2[[#This Row],[area_scale]]</f>
        <v>1.2023054811537621E-5</v>
      </c>
      <c r="X10">
        <f>Table2[[#This Row],[area_scale]]*Table2[[#This Row],[convex_hull_area]]</f>
        <v>1.6051103574746496E-5</v>
      </c>
      <c r="Y10">
        <f>Table2[[#This Row],[linear_scale]]*Table2[[#This Row],[perimeter]]</f>
        <v>2.2204723233264147E-2</v>
      </c>
      <c r="Z10">
        <f>Table2[[#This Row],[linear_scale]]*Table2[[#This Row],[width]]</f>
        <v>5.1841712702653973E-3</v>
      </c>
      <c r="AA10">
        <f>Table2[[#This Row],[height]]*Table2[[#This Row],[linear_scale]]</f>
        <v>4.8563185417110633E-3</v>
      </c>
      <c r="AB10">
        <f>Table2[[#This Row],[longest_path]]*Table2[[#This Row],[linear_scale]]</f>
        <v>3.2662328082225467E-2</v>
      </c>
      <c r="AC10">
        <f>Table2[[#This Row],[linear_scale]]*Table2[[#This Row],[ellipse_major_axis]]</f>
        <v>5.0459831536325056E-3</v>
      </c>
      <c r="AD10">
        <f>Table2[[#This Row],[linear_scale]]*Table2[[#This Row],[ellipse_minor_axis]]</f>
        <v>3.9655508050105122E-3</v>
      </c>
    </row>
    <row r="11" spans="1:30" x14ac:dyDescent="0.3">
      <c r="A11" t="s">
        <v>25</v>
      </c>
      <c r="B11" t="s">
        <v>184</v>
      </c>
      <c r="C11" t="b">
        <v>1</v>
      </c>
      <c r="D11">
        <v>16575</v>
      </c>
      <c r="E11">
        <v>30419</v>
      </c>
      <c r="F11">
        <v>0.54488970709096196</v>
      </c>
      <c r="G11">
        <v>1317.99055707454</v>
      </c>
      <c r="H11">
        <v>275</v>
      </c>
      <c r="I11">
        <v>169</v>
      </c>
      <c r="J11">
        <v>1853</v>
      </c>
      <c r="K11" t="s">
        <v>126</v>
      </c>
      <c r="L11">
        <v>35</v>
      </c>
      <c r="M11" t="b">
        <v>1</v>
      </c>
      <c r="N11" t="s">
        <v>127</v>
      </c>
      <c r="O11">
        <v>249.25459289550699</v>
      </c>
      <c r="P11">
        <v>151.17022705078099</v>
      </c>
      <c r="Q11">
        <v>88.343254089355398</v>
      </c>
      <c r="R11">
        <v>0.795091698711754</v>
      </c>
      <c r="S11" t="s">
        <v>125</v>
      </c>
      <c r="T11" t="s">
        <v>24</v>
      </c>
      <c r="U11">
        <v>2.0490795534645838E-5</v>
      </c>
      <c r="V11">
        <f>U11^2</f>
        <v>4.1987270164266179E-10</v>
      </c>
      <c r="W11">
        <f>Table2[[#This Row],[area]]*Table2[[#This Row],[area_scale]]</f>
        <v>6.9593900297271193E-6</v>
      </c>
      <c r="X11">
        <f>Table2[[#This Row],[area_scale]]*Table2[[#This Row],[convex_hull_area]]</f>
        <v>1.277210771126813E-5</v>
      </c>
      <c r="Y11">
        <f>Table2[[#This Row],[linear_scale]]*Table2[[#This Row],[perimeter]]</f>
        <v>2.7006675021608365E-2</v>
      </c>
      <c r="Z11">
        <f>Table2[[#This Row],[linear_scale]]*Table2[[#This Row],[width]]</f>
        <v>5.6349687720276057E-3</v>
      </c>
      <c r="AA11">
        <f>Table2[[#This Row],[height]]*Table2[[#This Row],[linear_scale]]</f>
        <v>3.4629444453551468E-3</v>
      </c>
      <c r="AB11">
        <f>Table2[[#This Row],[longest_path]]*Table2[[#This Row],[linear_scale]]</f>
        <v>3.7969444125698734E-2</v>
      </c>
      <c r="AC11">
        <f>Table2[[#This Row],[linear_scale]]*Table2[[#This Row],[ellipse_major_axis]]</f>
        <v>5.107424899093221E-3</v>
      </c>
      <c r="AD11">
        <f>Table2[[#This Row],[linear_scale]]*Table2[[#This Row],[ellipse_minor_axis]]</f>
        <v>3.0975982134235406E-3</v>
      </c>
    </row>
    <row r="12" spans="1:30" x14ac:dyDescent="0.3">
      <c r="A12" t="s">
        <v>20</v>
      </c>
      <c r="B12" t="s">
        <v>183</v>
      </c>
      <c r="C12" t="b">
        <v>1</v>
      </c>
      <c r="D12">
        <v>13602</v>
      </c>
      <c r="E12">
        <v>31925.5</v>
      </c>
      <c r="F12">
        <v>0.42605440791843502</v>
      </c>
      <c r="G12">
        <v>1290.5642937421701</v>
      </c>
      <c r="H12">
        <v>204</v>
      </c>
      <c r="I12">
        <v>235</v>
      </c>
      <c r="J12">
        <v>2022</v>
      </c>
      <c r="K12" t="s">
        <v>123</v>
      </c>
      <c r="L12">
        <v>39</v>
      </c>
      <c r="M12" t="b">
        <v>1</v>
      </c>
      <c r="N12" t="s">
        <v>124</v>
      </c>
      <c r="O12">
        <v>256.38854980468699</v>
      </c>
      <c r="P12">
        <v>164.43667602539</v>
      </c>
      <c r="Q12">
        <v>48.286361694335902</v>
      </c>
      <c r="R12">
        <v>0.76724231755945604</v>
      </c>
      <c r="S12" t="s">
        <v>125</v>
      </c>
      <c r="T12" t="s">
        <v>24</v>
      </c>
      <c r="U12">
        <v>2.0490795534645838E-5</v>
      </c>
      <c r="V12">
        <f>U12^2</f>
        <v>4.1987270164266179E-10</v>
      </c>
      <c r="W12">
        <f>Table2[[#This Row],[area]]*Table2[[#This Row],[area_scale]]</f>
        <v>5.7111084877434859E-6</v>
      </c>
      <c r="X12">
        <f>Table2[[#This Row],[area_scale]]*Table2[[#This Row],[convex_hull_area]]</f>
        <v>1.3404645936292798E-5</v>
      </c>
      <c r="Y12">
        <f>Table2[[#This Row],[linear_scale]]*Table2[[#This Row],[perimeter]]</f>
        <v>2.6444689067385417E-2</v>
      </c>
      <c r="Z12">
        <f>Table2[[#This Row],[linear_scale]]*Table2[[#This Row],[width]]</f>
        <v>4.1801222890677512E-3</v>
      </c>
      <c r="AA12">
        <f>Table2[[#This Row],[height]]*Table2[[#This Row],[linear_scale]]</f>
        <v>4.8153369506417718E-3</v>
      </c>
      <c r="AB12">
        <f>Table2[[#This Row],[longest_path]]*Table2[[#This Row],[linear_scale]]</f>
        <v>4.1432388571053885E-2</v>
      </c>
      <c r="AC12">
        <f>Table2[[#This Row],[linear_scale]]*Table2[[#This Row],[ellipse_major_axis]]</f>
        <v>5.2536053514722018E-3</v>
      </c>
      <c r="AD12">
        <f>Table2[[#This Row],[linear_scale]]*Table2[[#This Row],[ellipse_minor_axis]]</f>
        <v>3.3694383068330657E-3</v>
      </c>
    </row>
    <row r="13" spans="1:30" x14ac:dyDescent="0.3">
      <c r="A13" t="s">
        <v>37</v>
      </c>
      <c r="B13" t="s">
        <v>188</v>
      </c>
      <c r="C13" t="b">
        <v>1</v>
      </c>
      <c r="D13">
        <v>11546</v>
      </c>
      <c r="E13">
        <v>18943</v>
      </c>
      <c r="F13">
        <v>0.60951274877263295</v>
      </c>
      <c r="G13">
        <v>1031.2768955230699</v>
      </c>
      <c r="H13">
        <v>180</v>
      </c>
      <c r="I13">
        <v>160</v>
      </c>
      <c r="J13">
        <v>1252</v>
      </c>
      <c r="K13" t="s">
        <v>134</v>
      </c>
      <c r="L13">
        <v>34</v>
      </c>
      <c r="M13" t="b">
        <v>1</v>
      </c>
      <c r="N13" t="s">
        <v>135</v>
      </c>
      <c r="O13">
        <v>172.29438781738199</v>
      </c>
      <c r="P13">
        <v>154.029052734375</v>
      </c>
      <c r="Q13">
        <v>41.244216918945298</v>
      </c>
      <c r="R13">
        <v>0.44809162438218297</v>
      </c>
      <c r="S13" t="s">
        <v>125</v>
      </c>
      <c r="T13" t="s">
        <v>24</v>
      </c>
      <c r="U13">
        <v>2.0490795534645838E-5</v>
      </c>
      <c r="V13">
        <f>U13^2</f>
        <v>4.1987270164266179E-10</v>
      </c>
      <c r="W13">
        <f>Table2[[#This Row],[area]]*Table2[[#This Row],[area_scale]]</f>
        <v>4.847850213166173E-6</v>
      </c>
      <c r="X13">
        <f>Table2[[#This Row],[area_scale]]*Table2[[#This Row],[convex_hull_area]]</f>
        <v>7.9536485872169418E-6</v>
      </c>
      <c r="Y13">
        <f>Table2[[#This Row],[linear_scale]]*Table2[[#This Row],[perimeter]]</f>
        <v>2.1131684005767544E-2</v>
      </c>
      <c r="Z13">
        <f>Table2[[#This Row],[linear_scale]]*Table2[[#This Row],[width]]</f>
        <v>3.688343196236251E-3</v>
      </c>
      <c r="AA13">
        <f>Table2[[#This Row],[height]]*Table2[[#This Row],[linear_scale]]</f>
        <v>3.278527285543334E-3</v>
      </c>
      <c r="AB13">
        <f>Table2[[#This Row],[longest_path]]*Table2[[#This Row],[linear_scale]]</f>
        <v>2.5654476009376589E-2</v>
      </c>
      <c r="AC13">
        <f>Table2[[#This Row],[linear_scale]]*Table2[[#This Row],[ellipse_major_axis]]</f>
        <v>3.530449072532949E-3</v>
      </c>
      <c r="AD13">
        <f>Table2[[#This Row],[linear_scale]]*Table2[[#This Row],[ellipse_minor_axis]]</f>
        <v>3.1561778259752596E-3</v>
      </c>
    </row>
    <row r="14" spans="1:30" x14ac:dyDescent="0.3">
      <c r="A14" t="s">
        <v>28</v>
      </c>
      <c r="B14" t="s">
        <v>185</v>
      </c>
      <c r="C14" t="b">
        <v>1</v>
      </c>
      <c r="D14">
        <v>14958</v>
      </c>
      <c r="E14">
        <v>28599.5</v>
      </c>
      <c r="F14">
        <v>0.52301613664574498</v>
      </c>
      <c r="G14">
        <v>1444.1496248245201</v>
      </c>
      <c r="H14">
        <v>166</v>
      </c>
      <c r="I14">
        <v>275</v>
      </c>
      <c r="J14">
        <v>1890</v>
      </c>
      <c r="K14" t="s">
        <v>128</v>
      </c>
      <c r="L14">
        <v>33</v>
      </c>
      <c r="M14" t="b">
        <v>1</v>
      </c>
      <c r="N14" t="s">
        <v>129</v>
      </c>
      <c r="O14">
        <v>235.183822631835</v>
      </c>
      <c r="P14">
        <v>139.83767700195301</v>
      </c>
      <c r="Q14">
        <v>7.58616018295288</v>
      </c>
      <c r="R14">
        <v>0.80402991718246297</v>
      </c>
      <c r="S14" t="s">
        <v>125</v>
      </c>
      <c r="T14" t="s">
        <v>24</v>
      </c>
      <c r="U14">
        <v>2.0490795534645838E-5</v>
      </c>
      <c r="V14">
        <f>U14^2</f>
        <v>4.1987270164266179E-10</v>
      </c>
      <c r="W14">
        <f>Table2[[#This Row],[area]]*Table2[[#This Row],[area_scale]]</f>
        <v>6.2804558711709354E-6</v>
      </c>
      <c r="X14">
        <f>Table2[[#This Row],[area_scale]]*Table2[[#This Row],[convex_hull_area]]</f>
        <v>1.2008149330629306E-5</v>
      </c>
      <c r="Y14">
        <f>Table2[[#This Row],[linear_scale]]*Table2[[#This Row],[perimeter]]</f>
        <v>2.9591774683714739E-2</v>
      </c>
      <c r="Z14">
        <f>Table2[[#This Row],[linear_scale]]*Table2[[#This Row],[width]]</f>
        <v>3.4014720587512092E-3</v>
      </c>
      <c r="AA14">
        <f>Table2[[#This Row],[height]]*Table2[[#This Row],[linear_scale]]</f>
        <v>5.6349687720276057E-3</v>
      </c>
      <c r="AB14">
        <f>Table2[[#This Row],[longest_path]]*Table2[[#This Row],[linear_scale]]</f>
        <v>3.8727603560480633E-2</v>
      </c>
      <c r="AC14">
        <f>Table2[[#This Row],[linear_scale]]*Table2[[#This Row],[ellipse_major_axis]]</f>
        <v>4.8191036226053431E-3</v>
      </c>
      <c r="AD14">
        <f>Table2[[#This Row],[linear_scale]]*Table2[[#This Row],[ellipse_minor_axis]]</f>
        <v>2.8653852474868659E-3</v>
      </c>
    </row>
    <row r="15" spans="1:30" x14ac:dyDescent="0.3">
      <c r="A15" t="s">
        <v>34</v>
      </c>
      <c r="B15" t="s">
        <v>187</v>
      </c>
      <c r="C15" t="b">
        <v>1</v>
      </c>
      <c r="D15">
        <v>14416</v>
      </c>
      <c r="E15">
        <v>19160</v>
      </c>
      <c r="F15">
        <v>0.75240083507306799</v>
      </c>
      <c r="G15">
        <v>823.53613960742905</v>
      </c>
      <c r="H15">
        <v>241</v>
      </c>
      <c r="I15">
        <v>105</v>
      </c>
      <c r="J15">
        <v>1691</v>
      </c>
      <c r="K15" t="s">
        <v>132</v>
      </c>
      <c r="L15">
        <v>38</v>
      </c>
      <c r="M15" t="b">
        <v>1</v>
      </c>
      <c r="N15" t="s">
        <v>133</v>
      </c>
      <c r="O15">
        <v>243.88113403320301</v>
      </c>
      <c r="P15">
        <v>92.915817260742102</v>
      </c>
      <c r="Q15">
        <v>82.619789123535099</v>
      </c>
      <c r="R15">
        <v>0.92457992872535899</v>
      </c>
      <c r="S15" t="s">
        <v>125</v>
      </c>
      <c r="T15" t="s">
        <v>24</v>
      </c>
      <c r="U15">
        <v>2.0490795534645838E-5</v>
      </c>
      <c r="V15">
        <f>U15^2</f>
        <v>4.1987270164266179E-10</v>
      </c>
      <c r="W15">
        <f>Table2[[#This Row],[area]]*Table2[[#This Row],[area_scale]]</f>
        <v>6.0528848668806128E-6</v>
      </c>
      <c r="X15">
        <f>Table2[[#This Row],[area_scale]]*Table2[[#This Row],[convex_hull_area]]</f>
        <v>8.0447609634733995E-6</v>
      </c>
      <c r="Y15">
        <f>Table2[[#This Row],[linear_scale]]*Table2[[#This Row],[perimeter]]</f>
        <v>1.6874910652087377E-2</v>
      </c>
      <c r="Z15">
        <f>Table2[[#This Row],[linear_scale]]*Table2[[#This Row],[width]]</f>
        <v>4.938281723849647E-3</v>
      </c>
      <c r="AA15">
        <f>Table2[[#This Row],[height]]*Table2[[#This Row],[linear_scale]]</f>
        <v>2.1515335311378132E-3</v>
      </c>
      <c r="AB15">
        <f>Table2[[#This Row],[longest_path]]*Table2[[#This Row],[linear_scale]]</f>
        <v>3.4649935249086113E-2</v>
      </c>
      <c r="AC15">
        <f>Table2[[#This Row],[linear_scale]]*Table2[[#This Row],[ellipse_major_axis]]</f>
        <v>4.9973184522319192E-3</v>
      </c>
      <c r="AD15">
        <f>Table2[[#This Row],[linear_scale]]*Table2[[#This Row],[ellipse_minor_axis]]</f>
        <v>1.9039190134243829E-3</v>
      </c>
    </row>
    <row r="16" spans="1:30" x14ac:dyDescent="0.3">
      <c r="A16" t="s">
        <v>25</v>
      </c>
      <c r="B16" t="s">
        <v>184</v>
      </c>
      <c r="C16" t="b">
        <v>1</v>
      </c>
      <c r="D16">
        <v>2949</v>
      </c>
      <c r="E16">
        <v>3637.5</v>
      </c>
      <c r="F16">
        <v>0.81072164948453596</v>
      </c>
      <c r="G16">
        <v>304.97770273685398</v>
      </c>
      <c r="H16">
        <v>81</v>
      </c>
      <c r="I16">
        <v>84</v>
      </c>
      <c r="J16">
        <v>707</v>
      </c>
      <c r="K16" t="s">
        <v>141</v>
      </c>
      <c r="L16">
        <v>26</v>
      </c>
      <c r="M16" t="b">
        <v>1</v>
      </c>
      <c r="N16" t="s">
        <v>142</v>
      </c>
      <c r="O16">
        <v>110.603149414062</v>
      </c>
      <c r="P16">
        <v>40.402263641357401</v>
      </c>
      <c r="Q16">
        <v>135.85469055175699</v>
      </c>
      <c r="R16">
        <v>0.93089363356993704</v>
      </c>
      <c r="S16" t="s">
        <v>140</v>
      </c>
      <c r="T16" t="s">
        <v>24</v>
      </c>
      <c r="U16">
        <v>3.6443148688046647E-5</v>
      </c>
      <c r="V16">
        <f>U16^2</f>
        <v>1.328103086299076E-9</v>
      </c>
      <c r="W16">
        <f>Table2[[#This Row],[area]]*Table2[[#This Row],[area_scale]]</f>
        <v>3.9165760014959746E-6</v>
      </c>
      <c r="X16">
        <f>Table2[[#This Row],[area_scale]]*Table2[[#This Row],[convex_hull_area]]</f>
        <v>4.8309749764128886E-6</v>
      </c>
      <c r="Y16">
        <f>Table2[[#This Row],[linear_scale]]*Table2[[#This Row],[perimeter]]</f>
        <v>1.1114347767378061E-2</v>
      </c>
      <c r="Z16">
        <f>Table2[[#This Row],[linear_scale]]*Table2[[#This Row],[width]]</f>
        <v>2.9518950437317786E-3</v>
      </c>
      <c r="AA16">
        <f>Table2[[#This Row],[height]]*Table2[[#This Row],[linear_scale]]</f>
        <v>3.0612244897959182E-3</v>
      </c>
      <c r="AB16">
        <f>Table2[[#This Row],[longest_path]]*Table2[[#This Row],[linear_scale]]</f>
        <v>2.576530612244898E-2</v>
      </c>
      <c r="AC16">
        <f>Table2[[#This Row],[linear_scale]]*Table2[[#This Row],[ellipse_major_axis]]</f>
        <v>4.0307270194629005E-3</v>
      </c>
      <c r="AD16">
        <f>Table2[[#This Row],[linear_scale]]*Table2[[#This Row],[ellipse_minor_axis]]</f>
        <v>1.4723857012156486E-3</v>
      </c>
    </row>
    <row r="17" spans="1:30" x14ac:dyDescent="0.3">
      <c r="A17" t="s">
        <v>31</v>
      </c>
      <c r="B17" t="s">
        <v>186</v>
      </c>
      <c r="C17" t="b">
        <v>1</v>
      </c>
      <c r="D17">
        <v>2620</v>
      </c>
      <c r="E17">
        <v>5848</v>
      </c>
      <c r="F17">
        <v>0.44801641586867302</v>
      </c>
      <c r="G17">
        <v>639.44818830490101</v>
      </c>
      <c r="H17">
        <v>95</v>
      </c>
      <c r="I17">
        <v>95</v>
      </c>
      <c r="J17">
        <v>706</v>
      </c>
      <c r="K17" t="s">
        <v>145</v>
      </c>
      <c r="L17">
        <v>17</v>
      </c>
      <c r="M17" t="b">
        <v>1</v>
      </c>
      <c r="N17" t="s">
        <v>146</v>
      </c>
      <c r="O17">
        <v>105.66204071044901</v>
      </c>
      <c r="P17">
        <v>78.029647827148395</v>
      </c>
      <c r="Q17">
        <v>60.449188232421797</v>
      </c>
      <c r="R17">
        <v>0.67427181541219305</v>
      </c>
      <c r="S17" t="s">
        <v>140</v>
      </c>
      <c r="T17" t="s">
        <v>24</v>
      </c>
      <c r="U17">
        <v>3.6443148688046647E-5</v>
      </c>
      <c r="V17">
        <f>U17^2</f>
        <v>1.328103086299076E-9</v>
      </c>
      <c r="W17">
        <f>Table2[[#This Row],[area]]*Table2[[#This Row],[area_scale]]</f>
        <v>3.4796300861035792E-6</v>
      </c>
      <c r="X17">
        <f>Table2[[#This Row],[area_scale]]*Table2[[#This Row],[convex_hull_area]]</f>
        <v>7.7667468486769964E-6</v>
      </c>
      <c r="Y17">
        <f>Table2[[#This Row],[linear_scale]]*Table2[[#This Row],[perimeter]]</f>
        <v>2.3303505404697559E-2</v>
      </c>
      <c r="Z17">
        <f>Table2[[#This Row],[linear_scale]]*Table2[[#This Row],[width]]</f>
        <v>3.4620991253644312E-3</v>
      </c>
      <c r="AA17">
        <f>Table2[[#This Row],[height]]*Table2[[#This Row],[linear_scale]]</f>
        <v>3.4620991253644312E-3</v>
      </c>
      <c r="AB17">
        <f>Table2[[#This Row],[longest_path]]*Table2[[#This Row],[linear_scale]]</f>
        <v>2.5728862973760931E-2</v>
      </c>
      <c r="AC17">
        <f>Table2[[#This Row],[linear_scale]]*Table2[[#This Row],[ellipse_major_axis]]</f>
        <v>3.8506574602933312E-3</v>
      </c>
      <c r="AD17">
        <f>Table2[[#This Row],[linear_scale]]*Table2[[#This Row],[ellipse_minor_axis]]</f>
        <v>2.843646057840685E-3</v>
      </c>
    </row>
    <row r="18" spans="1:30" x14ac:dyDescent="0.3">
      <c r="A18" t="s">
        <v>37</v>
      </c>
      <c r="B18" t="s">
        <v>188</v>
      </c>
      <c r="C18" t="b">
        <v>1</v>
      </c>
      <c r="D18">
        <v>3616</v>
      </c>
      <c r="E18">
        <v>4680.5</v>
      </c>
      <c r="F18">
        <v>0.77256703343659805</v>
      </c>
      <c r="G18">
        <v>359.26197350025097</v>
      </c>
      <c r="H18">
        <v>56</v>
      </c>
      <c r="I18">
        <v>118</v>
      </c>
      <c r="J18">
        <v>849</v>
      </c>
      <c r="K18" t="s">
        <v>149</v>
      </c>
      <c r="L18">
        <v>23</v>
      </c>
      <c r="M18" t="b">
        <v>1</v>
      </c>
      <c r="N18" t="s">
        <v>150</v>
      </c>
      <c r="O18">
        <v>135.03184509277301</v>
      </c>
      <c r="P18">
        <v>42.562423706054602</v>
      </c>
      <c r="Q18">
        <v>170.00465393066401</v>
      </c>
      <c r="R18">
        <v>0.949024318613507</v>
      </c>
      <c r="S18" t="s">
        <v>140</v>
      </c>
      <c r="T18" t="s">
        <v>24</v>
      </c>
      <c r="U18">
        <v>3.6443148688046647E-5</v>
      </c>
      <c r="V18">
        <f>U18^2</f>
        <v>1.328103086299076E-9</v>
      </c>
      <c r="W18">
        <f>Table2[[#This Row],[area]]*Table2[[#This Row],[area_scale]]</f>
        <v>4.8024207600574584E-6</v>
      </c>
      <c r="X18">
        <f>Table2[[#This Row],[area_scale]]*Table2[[#This Row],[convex_hull_area]]</f>
        <v>6.216186495422825E-6</v>
      </c>
      <c r="Y18">
        <f>Table2[[#This Row],[linear_scale]]*Table2[[#This Row],[perimeter]]</f>
        <v>1.3092637518230721E-2</v>
      </c>
      <c r="Z18">
        <f>Table2[[#This Row],[linear_scale]]*Table2[[#This Row],[width]]</f>
        <v>2.0408163265306124E-3</v>
      </c>
      <c r="AA18">
        <f>Table2[[#This Row],[height]]*Table2[[#This Row],[linear_scale]]</f>
        <v>4.3002915451895041E-3</v>
      </c>
      <c r="AB18">
        <f>Table2[[#This Row],[longest_path]]*Table2[[#This Row],[linear_scale]]</f>
        <v>3.0940233236151603E-2</v>
      </c>
      <c r="AC18">
        <f>Table2[[#This Row],[linear_scale]]*Table2[[#This Row],[ellipse_major_axis]]</f>
        <v>4.9209856083372088E-3</v>
      </c>
      <c r="AD18">
        <f>Table2[[#This Row],[linear_scale]]*Table2[[#This Row],[ellipse_minor_axis]]</f>
        <v>1.5511087356433893E-3</v>
      </c>
    </row>
    <row r="19" spans="1:30" x14ac:dyDescent="0.3">
      <c r="A19" t="s">
        <v>28</v>
      </c>
      <c r="B19" t="s">
        <v>185</v>
      </c>
      <c r="C19" t="b">
        <v>1</v>
      </c>
      <c r="D19">
        <v>4625</v>
      </c>
      <c r="E19">
        <v>5663</v>
      </c>
      <c r="F19">
        <v>0.81670492671728701</v>
      </c>
      <c r="G19">
        <v>388.67618703842101</v>
      </c>
      <c r="H19">
        <v>126</v>
      </c>
      <c r="I19">
        <v>67</v>
      </c>
      <c r="J19">
        <v>896</v>
      </c>
      <c r="K19" t="s">
        <v>143</v>
      </c>
      <c r="L19">
        <v>25</v>
      </c>
      <c r="M19" t="b">
        <v>1</v>
      </c>
      <c r="N19" t="s">
        <v>144</v>
      </c>
      <c r="O19">
        <v>146.00964355468699</v>
      </c>
      <c r="P19">
        <v>47.214420318603501</v>
      </c>
      <c r="Q19">
        <v>104.491645812988</v>
      </c>
      <c r="R19">
        <v>0.94627428578096096</v>
      </c>
      <c r="S19" t="s">
        <v>140</v>
      </c>
      <c r="T19" t="s">
        <v>24</v>
      </c>
      <c r="U19">
        <v>3.6443148688046647E-5</v>
      </c>
      <c r="V19">
        <f>U19^2</f>
        <v>1.328103086299076E-9</v>
      </c>
      <c r="W19">
        <f>Table2[[#This Row],[area]]*Table2[[#This Row],[area_scale]]</f>
        <v>6.1424767741332263E-6</v>
      </c>
      <c r="X19">
        <f>Table2[[#This Row],[area_scale]]*Table2[[#This Row],[convex_hull_area]]</f>
        <v>7.5210477777116674E-6</v>
      </c>
      <c r="Y19">
        <f>Table2[[#This Row],[linear_scale]]*Table2[[#This Row],[perimeter]]</f>
        <v>1.4164584075744205E-2</v>
      </c>
      <c r="Z19">
        <f>Table2[[#This Row],[linear_scale]]*Table2[[#This Row],[width]]</f>
        <v>4.5918367346938771E-3</v>
      </c>
      <c r="AA19">
        <f>Table2[[#This Row],[height]]*Table2[[#This Row],[linear_scale]]</f>
        <v>2.4416909620991255E-3</v>
      </c>
      <c r="AB19">
        <f>Table2[[#This Row],[longest_path]]*Table2[[#This Row],[linear_scale]]</f>
        <v>3.2653061224489799E-2</v>
      </c>
      <c r="AC19">
        <f>Table2[[#This Row],[linear_scale]]*Table2[[#This Row],[ellipse_major_axis]]</f>
        <v>5.3210511499521499E-3</v>
      </c>
      <c r="AD19">
        <f>Table2[[#This Row],[linear_scale]]*Table2[[#This Row],[ellipse_minor_axis]]</f>
        <v>1.720642139890798E-3</v>
      </c>
    </row>
    <row r="20" spans="1:30" x14ac:dyDescent="0.3">
      <c r="A20" t="s">
        <v>20</v>
      </c>
      <c r="B20" t="s">
        <v>183</v>
      </c>
      <c r="C20" t="b">
        <v>1</v>
      </c>
      <c r="D20">
        <v>6440</v>
      </c>
      <c r="E20">
        <v>8485.5</v>
      </c>
      <c r="F20">
        <v>0.75894172411761196</v>
      </c>
      <c r="G20">
        <v>503.48736917972502</v>
      </c>
      <c r="H20">
        <v>165</v>
      </c>
      <c r="I20">
        <v>65</v>
      </c>
      <c r="J20">
        <v>1150</v>
      </c>
      <c r="K20" t="s">
        <v>138</v>
      </c>
      <c r="L20">
        <v>32</v>
      </c>
      <c r="M20" t="b">
        <v>1</v>
      </c>
      <c r="N20" t="s">
        <v>139</v>
      </c>
      <c r="O20">
        <v>186.639404296875</v>
      </c>
      <c r="P20">
        <v>56.3167114257812</v>
      </c>
      <c r="Q20">
        <v>85.298851013183594</v>
      </c>
      <c r="R20">
        <v>0.95339001860205397</v>
      </c>
      <c r="S20" t="s">
        <v>140</v>
      </c>
      <c r="T20" t="s">
        <v>24</v>
      </c>
      <c r="U20">
        <v>3.6443148688046647E-5</v>
      </c>
      <c r="V20">
        <f>U20^2</f>
        <v>1.328103086299076E-9</v>
      </c>
      <c r="W20">
        <f>Table2[[#This Row],[area]]*Table2[[#This Row],[area_scale]]</f>
        <v>8.5529838757660491E-6</v>
      </c>
      <c r="X20">
        <f>Table2[[#This Row],[area_scale]]*Table2[[#This Row],[convex_hull_area]]</f>
        <v>1.1269618738790809E-5</v>
      </c>
      <c r="Y20">
        <f>Table2[[#This Row],[linear_scale]]*Table2[[#This Row],[perimeter]]</f>
        <v>1.8348665057570154E-2</v>
      </c>
      <c r="Z20">
        <f>Table2[[#This Row],[linear_scale]]*Table2[[#This Row],[width]]</f>
        <v>6.0131195335276968E-3</v>
      </c>
      <c r="AA20">
        <f>Table2[[#This Row],[height]]*Table2[[#This Row],[linear_scale]]</f>
        <v>2.3688046647230322E-3</v>
      </c>
      <c r="AB20">
        <f>Table2[[#This Row],[longest_path]]*Table2[[#This Row],[linear_scale]]</f>
        <v>4.1909620991253643E-2</v>
      </c>
      <c r="AC20">
        <f>Table2[[#This Row],[linear_scale]]*Table2[[#This Row],[ellipse_major_axis]]</f>
        <v>6.8017275618394678E-3</v>
      </c>
      <c r="AD20">
        <f>Table2[[#This Row],[linear_scale]]*Table2[[#This Row],[ellipse_minor_axis]]</f>
        <v>2.0523582881115596E-3</v>
      </c>
    </row>
    <row r="21" spans="1:30" x14ac:dyDescent="0.3">
      <c r="A21" t="s">
        <v>40</v>
      </c>
      <c r="B21" t="s">
        <v>189</v>
      </c>
      <c r="C21" t="b">
        <v>1</v>
      </c>
      <c r="D21">
        <v>8031</v>
      </c>
      <c r="E21">
        <v>10422.5</v>
      </c>
      <c r="F21">
        <v>0.77054449508275302</v>
      </c>
      <c r="G21">
        <v>630.54119193553902</v>
      </c>
      <c r="H21">
        <v>174</v>
      </c>
      <c r="I21">
        <v>74</v>
      </c>
      <c r="J21">
        <v>1226</v>
      </c>
      <c r="K21" t="s">
        <v>151</v>
      </c>
      <c r="L21">
        <v>34</v>
      </c>
      <c r="M21" t="b">
        <v>1</v>
      </c>
      <c r="N21" t="s">
        <v>152</v>
      </c>
      <c r="O21">
        <v>189.260818481445</v>
      </c>
      <c r="P21">
        <v>63.942008972167898</v>
      </c>
      <c r="Q21">
        <v>95.008338928222599</v>
      </c>
      <c r="R21">
        <v>0.941199508860187</v>
      </c>
      <c r="S21" t="s">
        <v>140</v>
      </c>
      <c r="T21" t="s">
        <v>24</v>
      </c>
      <c r="U21">
        <v>3.6443148688046647E-5</v>
      </c>
      <c r="V21">
        <f>U21^2</f>
        <v>1.328103086299076E-9</v>
      </c>
      <c r="W21">
        <f>Table2[[#This Row],[area]]*Table2[[#This Row],[area_scale]]</f>
        <v>1.0665995886067878E-5</v>
      </c>
      <c r="X21">
        <f>Table2[[#This Row],[area_scale]]*Table2[[#This Row],[convex_hull_area]]</f>
        <v>1.3842154416952119E-5</v>
      </c>
      <c r="Y21">
        <f>Table2[[#This Row],[linear_scale]]*Table2[[#This Row],[perimeter]]</f>
        <v>2.2978906411645007E-2</v>
      </c>
      <c r="Z21">
        <f>Table2[[#This Row],[linear_scale]]*Table2[[#This Row],[width]]</f>
        <v>6.3411078717201166E-3</v>
      </c>
      <c r="AA21">
        <f>Table2[[#This Row],[height]]*Table2[[#This Row],[linear_scale]]</f>
        <v>2.696793002915452E-3</v>
      </c>
      <c r="AB21">
        <f>Table2[[#This Row],[longest_path]]*Table2[[#This Row],[linear_scale]]</f>
        <v>4.4679300291545189E-2</v>
      </c>
      <c r="AC21">
        <f>Table2[[#This Row],[linear_scale]]*Table2[[#This Row],[ellipse_major_axis]]</f>
        <v>6.8972601487407069E-3</v>
      </c>
      <c r="AD21">
        <f>Table2[[#This Row],[linear_scale]]*Table2[[#This Row],[ellipse_minor_axis]]</f>
        <v>2.3302481403851276E-3</v>
      </c>
    </row>
    <row r="22" spans="1:30" x14ac:dyDescent="0.3">
      <c r="A22" t="s">
        <v>34</v>
      </c>
      <c r="B22" t="s">
        <v>187</v>
      </c>
      <c r="C22" t="b">
        <v>1</v>
      </c>
      <c r="D22">
        <v>6119</v>
      </c>
      <c r="E22">
        <v>8206.5</v>
      </c>
      <c r="F22">
        <v>0.74562846524096704</v>
      </c>
      <c r="G22">
        <v>535.77163994312195</v>
      </c>
      <c r="H22">
        <v>170</v>
      </c>
      <c r="I22">
        <v>85</v>
      </c>
      <c r="J22">
        <v>1230</v>
      </c>
      <c r="K22" t="s">
        <v>147</v>
      </c>
      <c r="L22">
        <v>27</v>
      </c>
      <c r="M22" t="b">
        <v>1</v>
      </c>
      <c r="N22" t="s">
        <v>148</v>
      </c>
      <c r="O22">
        <v>179.549392700195</v>
      </c>
      <c r="P22">
        <v>53.430702209472599</v>
      </c>
      <c r="Q22">
        <v>71.018074035644503</v>
      </c>
      <c r="R22">
        <v>0.95469620184617499</v>
      </c>
      <c r="S22" t="s">
        <v>140</v>
      </c>
      <c r="T22" t="s">
        <v>24</v>
      </c>
      <c r="U22">
        <v>3.6443148688046647E-5</v>
      </c>
      <c r="V22">
        <f>U22^2</f>
        <v>1.328103086299076E-9</v>
      </c>
      <c r="W22">
        <f>Table2[[#This Row],[area]]*Table2[[#This Row],[area_scale]]</f>
        <v>8.1266627850640463E-6</v>
      </c>
      <c r="X22">
        <f>Table2[[#This Row],[area_scale]]*Table2[[#This Row],[convex_hull_area]]</f>
        <v>1.0899077977713367E-5</v>
      </c>
      <c r="Y22">
        <f>Table2[[#This Row],[linear_scale]]*Table2[[#This Row],[perimeter]]</f>
        <v>1.9525205537285786E-2</v>
      </c>
      <c r="Z22">
        <f>Table2[[#This Row],[linear_scale]]*Table2[[#This Row],[width]]</f>
        <v>6.1953352769679301E-3</v>
      </c>
      <c r="AA22">
        <f>Table2[[#This Row],[height]]*Table2[[#This Row],[linear_scale]]</f>
        <v>3.097667638483965E-3</v>
      </c>
      <c r="AB22">
        <f>Table2[[#This Row],[longest_path]]*Table2[[#This Row],[linear_scale]]</f>
        <v>4.4825072886297376E-2</v>
      </c>
      <c r="AC22">
        <f>Table2[[#This Row],[linear_scale]]*Table2[[#This Row],[ellipse_major_axis]]</f>
        <v>6.5433452150216835E-3</v>
      </c>
      <c r="AD22">
        <f>Table2[[#This Row],[linear_scale]]*Table2[[#This Row],[ellipse_minor_axis]]</f>
        <v>1.9471830251265524E-3</v>
      </c>
    </row>
    <row r="23" spans="1:30" x14ac:dyDescent="0.3">
      <c r="A23" t="s">
        <v>25</v>
      </c>
      <c r="B23" t="s">
        <v>184</v>
      </c>
      <c r="C23" t="b">
        <v>1</v>
      </c>
      <c r="D23">
        <v>2897</v>
      </c>
      <c r="E23">
        <v>3813</v>
      </c>
      <c r="F23">
        <v>0.75976921059533098</v>
      </c>
      <c r="G23">
        <v>340.19090580940201</v>
      </c>
      <c r="H23">
        <v>47</v>
      </c>
      <c r="I23">
        <v>101</v>
      </c>
      <c r="J23">
        <v>687</v>
      </c>
      <c r="K23" t="s">
        <v>156</v>
      </c>
      <c r="L23">
        <v>23</v>
      </c>
      <c r="M23" t="b">
        <v>1</v>
      </c>
      <c r="N23" t="s">
        <v>157</v>
      </c>
      <c r="O23">
        <v>109.01168823242099</v>
      </c>
      <c r="P23">
        <v>40.864944458007798</v>
      </c>
      <c r="Q23">
        <v>6.98256015777587</v>
      </c>
      <c r="R23">
        <v>0.92707837865549603</v>
      </c>
      <c r="S23" t="s">
        <v>155</v>
      </c>
      <c r="T23" t="s">
        <v>24</v>
      </c>
      <c r="U23">
        <v>3.6329711018946672E-5</v>
      </c>
      <c r="V23">
        <f>U23^2</f>
        <v>1.3198479027201753E-9</v>
      </c>
      <c r="W23">
        <f>Table2[[#This Row],[area]]*Table2[[#This Row],[area_scale]]</f>
        <v>3.8235993741803475E-6</v>
      </c>
      <c r="X23">
        <f>Table2[[#This Row],[area_scale]]*Table2[[#This Row],[convex_hull_area]]</f>
        <v>5.0325800530720286E-6</v>
      </c>
      <c r="Y23">
        <f>Table2[[#This Row],[linear_scale]]*Table2[[#This Row],[perimeter]]</f>
        <v>1.2359037299329282E-2</v>
      </c>
      <c r="Z23">
        <f>Table2[[#This Row],[linear_scale]]*Table2[[#This Row],[width]]</f>
        <v>1.7074964178904937E-3</v>
      </c>
      <c r="AA23">
        <f>Table2[[#This Row],[height]]*Table2[[#This Row],[linear_scale]]</f>
        <v>3.6693008129136139E-3</v>
      </c>
      <c r="AB23">
        <f>Table2[[#This Row],[longest_path]]*Table2[[#This Row],[linear_scale]]</f>
        <v>2.4958511470016365E-2</v>
      </c>
      <c r="AC23">
        <f>Table2[[#This Row],[linear_scale]]*Table2[[#This Row],[ellipse_major_axis]]</f>
        <v>3.9603631311713643E-3</v>
      </c>
      <c r="AD23">
        <f>Table2[[#This Row],[linear_scale]]*Table2[[#This Row],[ellipse_minor_axis]]</f>
        <v>1.4846116229647298E-3</v>
      </c>
    </row>
    <row r="24" spans="1:30" x14ac:dyDescent="0.3">
      <c r="A24" t="s">
        <v>37</v>
      </c>
      <c r="B24" t="s">
        <v>188</v>
      </c>
      <c r="C24" t="b">
        <v>1</v>
      </c>
      <c r="D24">
        <v>5756</v>
      </c>
      <c r="E24">
        <v>7784</v>
      </c>
      <c r="F24">
        <v>0.73946557040082195</v>
      </c>
      <c r="G24">
        <v>587.47012424468903</v>
      </c>
      <c r="H24">
        <v>68</v>
      </c>
      <c r="I24">
        <v>149</v>
      </c>
      <c r="J24">
        <v>1077</v>
      </c>
      <c r="K24" t="s">
        <v>164</v>
      </c>
      <c r="L24">
        <v>27</v>
      </c>
      <c r="M24" t="b">
        <v>1</v>
      </c>
      <c r="N24" t="s">
        <v>165</v>
      </c>
      <c r="O24">
        <v>160.12062072753901</v>
      </c>
      <c r="P24">
        <v>54.942295074462798</v>
      </c>
      <c r="Q24">
        <v>171.10124206542901</v>
      </c>
      <c r="R24">
        <v>0.93928768048956801</v>
      </c>
      <c r="S24" t="s">
        <v>155</v>
      </c>
      <c r="T24" t="s">
        <v>24</v>
      </c>
      <c r="U24">
        <v>3.6329711018946672E-5</v>
      </c>
      <c r="V24">
        <f>U24^2</f>
        <v>1.3198479027201753E-9</v>
      </c>
      <c r="W24">
        <f>Table2[[#This Row],[area]]*Table2[[#This Row],[area_scale]]</f>
        <v>7.5970445280573289E-6</v>
      </c>
      <c r="X24">
        <f>Table2[[#This Row],[area_scale]]*Table2[[#This Row],[convex_hull_area]]</f>
        <v>1.0273696074773845E-5</v>
      </c>
      <c r="Y24">
        <f>Table2[[#This Row],[linear_scale]]*Table2[[#This Row],[perimeter]]</f>
        <v>2.1342619846074249E-2</v>
      </c>
      <c r="Z24">
        <f>Table2[[#This Row],[linear_scale]]*Table2[[#This Row],[width]]</f>
        <v>2.4704203492883739E-3</v>
      </c>
      <c r="AA24">
        <f>Table2[[#This Row],[height]]*Table2[[#This Row],[linear_scale]]</f>
        <v>5.4131269418230543E-3</v>
      </c>
      <c r="AB24">
        <f>Table2[[#This Row],[longest_path]]*Table2[[#This Row],[linear_scale]]</f>
        <v>3.9127098767405569E-2</v>
      </c>
      <c r="AC24">
        <f>Table2[[#This Row],[linear_scale]]*Table2[[#This Row],[ellipse_major_axis]]</f>
        <v>5.817135879205855E-3</v>
      </c>
      <c r="AD24">
        <f>Table2[[#This Row],[linear_scale]]*Table2[[#This Row],[ellipse_minor_axis]]</f>
        <v>1.9960377027729305E-3</v>
      </c>
    </row>
    <row r="25" spans="1:30" x14ac:dyDescent="0.3">
      <c r="A25" t="s">
        <v>31</v>
      </c>
      <c r="B25" t="s">
        <v>186</v>
      </c>
      <c r="C25" t="b">
        <v>1</v>
      </c>
      <c r="D25">
        <v>4401</v>
      </c>
      <c r="E25">
        <v>7164.5</v>
      </c>
      <c r="F25">
        <v>0.61427873543164202</v>
      </c>
      <c r="G25">
        <v>669.805641651153</v>
      </c>
      <c r="H25">
        <v>107</v>
      </c>
      <c r="I25">
        <v>97</v>
      </c>
      <c r="J25">
        <v>756</v>
      </c>
      <c r="K25" t="s">
        <v>160</v>
      </c>
      <c r="L25">
        <v>22</v>
      </c>
      <c r="M25" t="b">
        <v>1</v>
      </c>
      <c r="N25" t="s">
        <v>161</v>
      </c>
      <c r="O25">
        <v>112.29669189453099</v>
      </c>
      <c r="P25">
        <v>82.990036010742102</v>
      </c>
      <c r="Q25">
        <v>74.561454772949205</v>
      </c>
      <c r="R25">
        <v>0.67367826224336302</v>
      </c>
      <c r="S25" t="s">
        <v>155</v>
      </c>
      <c r="T25" t="s">
        <v>24</v>
      </c>
      <c r="U25">
        <v>3.6329711018946672E-5</v>
      </c>
      <c r="V25">
        <f>U25^2</f>
        <v>1.3198479027201753E-9</v>
      </c>
      <c r="W25">
        <f>Table2[[#This Row],[area]]*Table2[[#This Row],[area_scale]]</f>
        <v>5.8086506198714915E-6</v>
      </c>
      <c r="X25">
        <f>Table2[[#This Row],[area_scale]]*Table2[[#This Row],[convex_hull_area]]</f>
        <v>9.4560502990386961E-6</v>
      </c>
      <c r="Y25">
        <f>Table2[[#This Row],[linear_scale]]*Table2[[#This Row],[perimeter]]</f>
        <v>2.4333845400046541E-2</v>
      </c>
      <c r="Z25">
        <f>Table2[[#This Row],[linear_scale]]*Table2[[#This Row],[width]]</f>
        <v>3.8872790790272938E-3</v>
      </c>
      <c r="AA25">
        <f>Table2[[#This Row],[height]]*Table2[[#This Row],[linear_scale]]</f>
        <v>3.5239819688378271E-3</v>
      </c>
      <c r="AB25">
        <f>Table2[[#This Row],[longest_path]]*Table2[[#This Row],[linear_scale]]</f>
        <v>2.7465261530323686E-2</v>
      </c>
      <c r="AC25">
        <f>Table2[[#This Row],[linear_scale]]*Table2[[#This Row],[ellipse_major_axis]]</f>
        <v>4.0797063649120023E-3</v>
      </c>
      <c r="AD25">
        <f>Table2[[#This Row],[linear_scale]]*Table2[[#This Row],[ellipse_minor_axis]]</f>
        <v>3.0150040257222385E-3</v>
      </c>
    </row>
    <row r="26" spans="1:30" x14ac:dyDescent="0.3">
      <c r="A26" t="s">
        <v>28</v>
      </c>
      <c r="B26" t="s">
        <v>185</v>
      </c>
      <c r="C26" t="b">
        <v>1</v>
      </c>
      <c r="D26">
        <v>10103</v>
      </c>
      <c r="E26">
        <v>13444.5</v>
      </c>
      <c r="F26">
        <v>0.75145970471196399</v>
      </c>
      <c r="G26">
        <v>747.83765530586197</v>
      </c>
      <c r="H26">
        <v>175</v>
      </c>
      <c r="I26">
        <v>112</v>
      </c>
      <c r="J26">
        <v>1241</v>
      </c>
      <c r="K26" t="s">
        <v>158</v>
      </c>
      <c r="L26">
        <v>27</v>
      </c>
      <c r="M26" t="b">
        <v>1</v>
      </c>
      <c r="N26" t="s">
        <v>159</v>
      </c>
      <c r="O26">
        <v>161.20056152343699</v>
      </c>
      <c r="P26">
        <v>95.034088134765597</v>
      </c>
      <c r="Q26">
        <v>95.4014892578125</v>
      </c>
      <c r="R26">
        <v>0.80773959499194203</v>
      </c>
      <c r="S26" t="s">
        <v>155</v>
      </c>
      <c r="T26" t="s">
        <v>24</v>
      </c>
      <c r="U26">
        <v>3.6329711018946672E-5</v>
      </c>
      <c r="V26">
        <f>U26^2</f>
        <v>1.3198479027201753E-9</v>
      </c>
      <c r="W26">
        <f>Table2[[#This Row],[area]]*Table2[[#This Row],[area_scale]]</f>
        <v>1.333442336118193E-5</v>
      </c>
      <c r="X26">
        <f>Table2[[#This Row],[area_scale]]*Table2[[#This Row],[convex_hull_area]]</f>
        <v>1.7744695128121397E-5</v>
      </c>
      <c r="Y26">
        <f>Table2[[#This Row],[linear_scale]]*Table2[[#This Row],[perimeter]]</f>
        <v>2.7168725906348615E-2</v>
      </c>
      <c r="Z26">
        <f>Table2[[#This Row],[linear_scale]]*Table2[[#This Row],[width]]</f>
        <v>6.3576994283156673E-3</v>
      </c>
      <c r="AA26">
        <f>Table2[[#This Row],[height]]*Table2[[#This Row],[linear_scale]]</f>
        <v>4.0689276341220274E-3</v>
      </c>
      <c r="AB26">
        <f>Table2[[#This Row],[longest_path]]*Table2[[#This Row],[linear_scale]]</f>
        <v>4.5085171374512824E-2</v>
      </c>
      <c r="AC26">
        <f>Table2[[#This Row],[linear_scale]]*Table2[[#This Row],[ellipse_major_axis]]</f>
        <v>5.8563698162383999E-3</v>
      </c>
      <c r="AD26">
        <f>Table2[[#This Row],[linear_scale]]*Table2[[#This Row],[ellipse_minor_axis]]</f>
        <v>3.4525609588851431E-3</v>
      </c>
    </row>
    <row r="27" spans="1:30" x14ac:dyDescent="0.3">
      <c r="A27" t="s">
        <v>20</v>
      </c>
      <c r="B27" t="s">
        <v>183</v>
      </c>
      <c r="C27" t="b">
        <v>1</v>
      </c>
      <c r="D27">
        <v>13439</v>
      </c>
      <c r="E27">
        <v>19678</v>
      </c>
      <c r="F27">
        <v>0.68294542128265001</v>
      </c>
      <c r="G27">
        <v>970.38895189762104</v>
      </c>
      <c r="H27">
        <v>229</v>
      </c>
      <c r="I27">
        <v>125</v>
      </c>
      <c r="J27">
        <v>1601</v>
      </c>
      <c r="K27" t="s">
        <v>153</v>
      </c>
      <c r="L27">
        <v>30</v>
      </c>
      <c r="M27" t="b">
        <v>1</v>
      </c>
      <c r="N27" t="s">
        <v>154</v>
      </c>
      <c r="O27">
        <v>213.44076538085901</v>
      </c>
      <c r="P27">
        <v>104.099403381347</v>
      </c>
      <c r="Q27">
        <v>83.866416931152301</v>
      </c>
      <c r="R27">
        <v>0.87299992363122603</v>
      </c>
      <c r="S27" t="s">
        <v>155</v>
      </c>
      <c r="T27" t="s">
        <v>24</v>
      </c>
      <c r="U27">
        <v>3.6329711018946672E-5</v>
      </c>
      <c r="V27">
        <f>U27^2</f>
        <v>1.3198479027201753E-9</v>
      </c>
      <c r="W27">
        <f>Table2[[#This Row],[area]]*Table2[[#This Row],[area_scale]]</f>
        <v>1.7737435964656435E-5</v>
      </c>
      <c r="X27">
        <f>Table2[[#This Row],[area_scale]]*Table2[[#This Row],[convex_hull_area]]</f>
        <v>2.5971967029727608E-5</v>
      </c>
      <c r="Y27">
        <f>Table2[[#This Row],[linear_scale]]*Table2[[#This Row],[perimeter]]</f>
        <v>3.5253950198419114E-2</v>
      </c>
      <c r="Z27">
        <f>Table2[[#This Row],[linear_scale]]*Table2[[#This Row],[width]]</f>
        <v>8.3195038233387884E-3</v>
      </c>
      <c r="AA27">
        <f>Table2[[#This Row],[height]]*Table2[[#This Row],[linear_scale]]</f>
        <v>4.5412138773683339E-3</v>
      </c>
      <c r="AB27">
        <f>Table2[[#This Row],[longest_path]]*Table2[[#This Row],[linear_scale]]</f>
        <v>5.8163867341333622E-2</v>
      </c>
      <c r="AC27">
        <f>Table2[[#This Row],[linear_scale]]*Table2[[#This Row],[ellipse_major_axis]]</f>
        <v>7.7542413259494049E-3</v>
      </c>
      <c r="AD27">
        <f>Table2[[#This Row],[linear_scale]]*Table2[[#This Row],[ellipse_minor_axis]]</f>
        <v>3.7819012420890969E-3</v>
      </c>
    </row>
    <row r="28" spans="1:30" x14ac:dyDescent="0.3">
      <c r="A28" t="s">
        <v>40</v>
      </c>
      <c r="B28" t="s">
        <v>189</v>
      </c>
      <c r="C28" t="b">
        <v>1</v>
      </c>
      <c r="D28">
        <v>16386</v>
      </c>
      <c r="E28">
        <v>26078</v>
      </c>
      <c r="F28">
        <v>0.62834573203466504</v>
      </c>
      <c r="G28">
        <v>1133.7442903518599</v>
      </c>
      <c r="H28">
        <v>216</v>
      </c>
      <c r="I28">
        <v>191</v>
      </c>
      <c r="J28">
        <v>1509</v>
      </c>
      <c r="K28" t="s">
        <v>166</v>
      </c>
      <c r="L28">
        <v>29</v>
      </c>
      <c r="M28" t="b">
        <v>1</v>
      </c>
      <c r="N28" t="s">
        <v>167</v>
      </c>
      <c r="O28">
        <v>186.76643371582</v>
      </c>
      <c r="P28">
        <v>160.00469970703099</v>
      </c>
      <c r="Q28">
        <v>93.017051696777301</v>
      </c>
      <c r="R28">
        <v>0.51579813538887498</v>
      </c>
      <c r="S28" t="s">
        <v>155</v>
      </c>
      <c r="T28" t="s">
        <v>24</v>
      </c>
      <c r="U28">
        <v>3.6329711018946672E-5</v>
      </c>
      <c r="V28">
        <f>U28^2</f>
        <v>1.3198479027201753E-9</v>
      </c>
      <c r="W28">
        <f>Table2[[#This Row],[area]]*Table2[[#This Row],[area_scale]]</f>
        <v>2.1627027733972791E-5</v>
      </c>
      <c r="X28">
        <f>Table2[[#This Row],[area_scale]]*Table2[[#This Row],[convex_hull_area]]</f>
        <v>3.4418993607136728E-5</v>
      </c>
      <c r="Y28">
        <f>Table2[[#This Row],[linear_scale]]*Table2[[#This Row],[perimeter]]</f>
        <v>4.118860243786384E-2</v>
      </c>
      <c r="Z28">
        <f>Table2[[#This Row],[linear_scale]]*Table2[[#This Row],[width]]</f>
        <v>7.8472175800924811E-3</v>
      </c>
      <c r="AA28">
        <f>Table2[[#This Row],[height]]*Table2[[#This Row],[linear_scale]]</f>
        <v>6.9389748046188148E-3</v>
      </c>
      <c r="AB28">
        <f>Table2[[#This Row],[longest_path]]*Table2[[#This Row],[linear_scale]]</f>
        <v>5.4821533927590531E-2</v>
      </c>
      <c r="AC28">
        <f>Table2[[#This Row],[linear_scale]]*Table2[[#This Row],[ellipse_major_axis]]</f>
        <v>6.785170564934999E-3</v>
      </c>
      <c r="AD28">
        <f>Table2[[#This Row],[linear_scale]]*Table2[[#This Row],[ellipse_minor_axis]]</f>
        <v>5.8129245020297777E-3</v>
      </c>
    </row>
    <row r="29" spans="1:30" x14ac:dyDescent="0.3">
      <c r="A29" t="s">
        <v>34</v>
      </c>
      <c r="B29" t="s">
        <v>187</v>
      </c>
      <c r="C29" t="b">
        <v>1</v>
      </c>
      <c r="D29">
        <v>11803</v>
      </c>
      <c r="E29">
        <v>16861</v>
      </c>
      <c r="F29">
        <v>0.70001779253899499</v>
      </c>
      <c r="G29">
        <v>897.86204051971401</v>
      </c>
      <c r="H29">
        <v>198</v>
      </c>
      <c r="I29">
        <v>126</v>
      </c>
      <c r="J29">
        <v>1470</v>
      </c>
      <c r="K29" t="s">
        <v>162</v>
      </c>
      <c r="L29">
        <v>34</v>
      </c>
      <c r="M29" t="b">
        <v>1</v>
      </c>
      <c r="N29" t="s">
        <v>163</v>
      </c>
      <c r="O29">
        <v>196.60943603515599</v>
      </c>
      <c r="P29">
        <v>94.6793212890625</v>
      </c>
      <c r="Q29">
        <v>64.934997558593693</v>
      </c>
      <c r="R29">
        <v>0.87641289828323299</v>
      </c>
      <c r="S29" t="s">
        <v>155</v>
      </c>
      <c r="T29" t="s">
        <v>24</v>
      </c>
      <c r="U29">
        <v>3.6329711018946672E-5</v>
      </c>
      <c r="V29">
        <f>U29^2</f>
        <v>1.3198479027201753E-9</v>
      </c>
      <c r="W29">
        <f>Table2[[#This Row],[area]]*Table2[[#This Row],[area_scale]]</f>
        <v>1.5578164795806228E-5</v>
      </c>
      <c r="X29">
        <f>Table2[[#This Row],[area_scale]]*Table2[[#This Row],[convex_hull_area]]</f>
        <v>2.2253955487764876E-5</v>
      </c>
      <c r="Y29">
        <f>Table2[[#This Row],[linear_scale]]*Table2[[#This Row],[perimeter]]</f>
        <v>3.2619068466962997E-2</v>
      </c>
      <c r="Z29">
        <f>Table2[[#This Row],[linear_scale]]*Table2[[#This Row],[width]]</f>
        <v>7.193282781751441E-3</v>
      </c>
      <c r="AA29">
        <f>Table2[[#This Row],[height]]*Table2[[#This Row],[linear_scale]]</f>
        <v>4.5775435883872806E-3</v>
      </c>
      <c r="AB29">
        <f>Table2[[#This Row],[longest_path]]*Table2[[#This Row],[linear_scale]]</f>
        <v>5.3404675197851609E-2</v>
      </c>
      <c r="AC29">
        <f>Table2[[#This Row],[linear_scale]]*Table2[[#This Row],[ellipse_major_axis]]</f>
        <v>7.142763994755298E-3</v>
      </c>
      <c r="AD29">
        <f>Table2[[#This Row],[linear_scale]]*Table2[[#This Row],[ellipse_minor_axis]]</f>
        <v>3.4396723819016461E-3</v>
      </c>
    </row>
    <row r="30" spans="1:30" x14ac:dyDescent="0.3">
      <c r="A30" t="s">
        <v>25</v>
      </c>
      <c r="B30" t="s">
        <v>184</v>
      </c>
      <c r="C30" t="b">
        <v>1</v>
      </c>
      <c r="D30">
        <v>1892</v>
      </c>
      <c r="E30">
        <v>3704.5</v>
      </c>
      <c r="F30">
        <v>0.51073019300850298</v>
      </c>
      <c r="G30">
        <v>578.57420527935005</v>
      </c>
      <c r="H30">
        <v>50</v>
      </c>
      <c r="I30">
        <v>99</v>
      </c>
      <c r="J30">
        <v>664</v>
      </c>
      <c r="K30" t="s">
        <v>171</v>
      </c>
      <c r="L30">
        <v>20</v>
      </c>
      <c r="M30" t="b">
        <v>1</v>
      </c>
      <c r="N30" t="s">
        <v>172</v>
      </c>
      <c r="O30">
        <v>93.059303283691406</v>
      </c>
      <c r="P30">
        <v>43.338665008544901</v>
      </c>
      <c r="Q30">
        <v>2.0514292716979901</v>
      </c>
      <c r="R30">
        <v>0.88493730116151503</v>
      </c>
      <c r="S30" t="s">
        <v>170</v>
      </c>
      <c r="T30" t="s">
        <v>24</v>
      </c>
      <c r="U30">
        <v>3.6539664536647827E-5</v>
      </c>
      <c r="V30">
        <f>U30^2</f>
        <v>1.3351470844507589E-9</v>
      </c>
      <c r="W30">
        <f>Table2[[#This Row],[area]]*Table2[[#This Row],[area_scale]]</f>
        <v>2.5260982837808357E-6</v>
      </c>
      <c r="X30">
        <f>Table2[[#This Row],[area_scale]]*Table2[[#This Row],[convex_hull_area]]</f>
        <v>4.9460523743478368E-6</v>
      </c>
      <c r="Y30">
        <f>Table2[[#This Row],[linear_scale]]*Table2[[#This Row],[perimeter]]</f>
        <v>2.1140907370465069E-2</v>
      </c>
      <c r="Z30">
        <f>Table2[[#This Row],[linear_scale]]*Table2[[#This Row],[width]]</f>
        <v>1.8269832268323913E-3</v>
      </c>
      <c r="AA30">
        <f>Table2[[#This Row],[height]]*Table2[[#This Row],[linear_scale]]</f>
        <v>3.6174267891281348E-3</v>
      </c>
      <c r="AB30">
        <f>Table2[[#This Row],[longest_path]]*Table2[[#This Row],[linear_scale]]</f>
        <v>2.4262337252334159E-2</v>
      </c>
      <c r="AC30">
        <f>Table2[[#This Row],[linear_scale]]*Table2[[#This Row],[ellipse_major_axis]]</f>
        <v>3.4003557240002537E-3</v>
      </c>
      <c r="AD30">
        <f>Table2[[#This Row],[linear_scale]]*Table2[[#This Row],[ellipse_minor_axis]]</f>
        <v>1.5835802808783883E-3</v>
      </c>
    </row>
    <row r="31" spans="1:30" x14ac:dyDescent="0.3">
      <c r="A31" t="s">
        <v>31</v>
      </c>
      <c r="B31" t="s">
        <v>186</v>
      </c>
      <c r="C31" t="b">
        <v>1</v>
      </c>
      <c r="D31">
        <v>5177</v>
      </c>
      <c r="E31">
        <v>7742</v>
      </c>
      <c r="F31">
        <v>0.66869026091449202</v>
      </c>
      <c r="G31">
        <v>792.55518102645794</v>
      </c>
      <c r="H31">
        <v>131</v>
      </c>
      <c r="I31">
        <v>85</v>
      </c>
      <c r="J31">
        <v>914</v>
      </c>
      <c r="K31" t="s">
        <v>175</v>
      </c>
      <c r="L31">
        <v>24</v>
      </c>
      <c r="M31" t="b">
        <v>1</v>
      </c>
      <c r="N31" t="s">
        <v>176</v>
      </c>
      <c r="O31">
        <v>122.184310913085</v>
      </c>
      <c r="P31">
        <v>68.930213928222599</v>
      </c>
      <c r="Q31">
        <v>97.921134948730398</v>
      </c>
      <c r="R31">
        <v>0.82567268237123503</v>
      </c>
      <c r="S31" t="s">
        <v>170</v>
      </c>
      <c r="T31" t="s">
        <v>24</v>
      </c>
      <c r="U31">
        <v>3.6539664536647827E-5</v>
      </c>
      <c r="V31">
        <f>U31^2</f>
        <v>1.3351470844507589E-9</v>
      </c>
      <c r="W31">
        <f>Table2[[#This Row],[area]]*Table2[[#This Row],[area_scale]]</f>
        <v>6.9120564562015793E-6</v>
      </c>
      <c r="X31">
        <f>Table2[[#This Row],[area_scale]]*Table2[[#This Row],[convex_hull_area]]</f>
        <v>1.0336708727817775E-5</v>
      </c>
      <c r="Y31">
        <f>Table2[[#This Row],[linear_scale]]*Table2[[#This Row],[perimeter]]</f>
        <v>2.8959700441488965E-2</v>
      </c>
      <c r="Z31">
        <f>Table2[[#This Row],[linear_scale]]*Table2[[#This Row],[width]]</f>
        <v>4.786696054300865E-3</v>
      </c>
      <c r="AA31">
        <f>Table2[[#This Row],[height]]*Table2[[#This Row],[linear_scale]]</f>
        <v>3.1058714856150652E-3</v>
      </c>
      <c r="AB31">
        <f>Table2[[#This Row],[longest_path]]*Table2[[#This Row],[linear_scale]]</f>
        <v>3.3397253386496115E-2</v>
      </c>
      <c r="AC31">
        <f>Table2[[#This Row],[linear_scale]]*Table2[[#This Row],[ellipse_major_axis]]</f>
        <v>4.4645737324056044E-3</v>
      </c>
      <c r="AD31">
        <f>Table2[[#This Row],[linear_scale]]*Table2[[#This Row],[ellipse_minor_axis]]</f>
        <v>2.5186868933766236E-3</v>
      </c>
    </row>
    <row r="32" spans="1:30" x14ac:dyDescent="0.3">
      <c r="A32" t="s">
        <v>37</v>
      </c>
      <c r="B32" t="s">
        <v>188</v>
      </c>
      <c r="C32" t="b">
        <v>1</v>
      </c>
      <c r="D32">
        <v>12074</v>
      </c>
      <c r="E32">
        <v>19576.5</v>
      </c>
      <c r="F32">
        <v>0.61675989068526005</v>
      </c>
      <c r="G32">
        <v>990.33007681369702</v>
      </c>
      <c r="H32">
        <v>154</v>
      </c>
      <c r="I32">
        <v>203</v>
      </c>
      <c r="J32">
        <v>1417</v>
      </c>
      <c r="K32" t="s">
        <v>179</v>
      </c>
      <c r="L32">
        <v>28</v>
      </c>
      <c r="M32" t="b">
        <v>1</v>
      </c>
      <c r="N32" t="s">
        <v>180</v>
      </c>
      <c r="O32">
        <v>175.98361206054599</v>
      </c>
      <c r="P32">
        <v>126.762199401855</v>
      </c>
      <c r="Q32">
        <v>175.37188720703099</v>
      </c>
      <c r="R32">
        <v>0.69365557520477705</v>
      </c>
      <c r="S32" t="s">
        <v>170</v>
      </c>
      <c r="T32" t="s">
        <v>24</v>
      </c>
      <c r="U32">
        <v>3.6539664536647827E-5</v>
      </c>
      <c r="V32">
        <f>U32^2</f>
        <v>1.3351470844507589E-9</v>
      </c>
      <c r="W32">
        <f>Table2[[#This Row],[area]]*Table2[[#This Row],[area_scale]]</f>
        <v>1.6120565897658464E-5</v>
      </c>
      <c r="X32">
        <f>Table2[[#This Row],[area_scale]]*Table2[[#This Row],[convex_hull_area]]</f>
        <v>2.6137506898750283E-5</v>
      </c>
      <c r="Y32">
        <f>Table2[[#This Row],[linear_scale]]*Table2[[#This Row],[perimeter]]</f>
        <v>3.618632878732516E-2</v>
      </c>
      <c r="Z32">
        <f>Table2[[#This Row],[linear_scale]]*Table2[[#This Row],[width]]</f>
        <v>5.6271083386437654E-3</v>
      </c>
      <c r="AA32">
        <f>Table2[[#This Row],[height]]*Table2[[#This Row],[linear_scale]]</f>
        <v>7.4175519009395093E-3</v>
      </c>
      <c r="AB32">
        <f>Table2[[#This Row],[longest_path]]*Table2[[#This Row],[linear_scale]]</f>
        <v>5.1776704648429969E-2</v>
      </c>
      <c r="AC32">
        <f>Table2[[#This Row],[linear_scale]]*Table2[[#This Row],[ellipse_major_axis]]</f>
        <v>6.4303821486399217E-3</v>
      </c>
      <c r="AD32">
        <f>Table2[[#This Row],[linear_scale]]*Table2[[#This Row],[ellipse_minor_axis]]</f>
        <v>4.6318482420714419E-3</v>
      </c>
    </row>
    <row r="33" spans="1:30" x14ac:dyDescent="0.3">
      <c r="A33" t="s">
        <v>28</v>
      </c>
      <c r="B33" t="s">
        <v>185</v>
      </c>
      <c r="C33" t="b">
        <v>1</v>
      </c>
      <c r="D33">
        <v>22099</v>
      </c>
      <c r="E33">
        <v>34895.5</v>
      </c>
      <c r="F33">
        <v>0.63329082546460103</v>
      </c>
      <c r="G33">
        <v>1293.5676651000899</v>
      </c>
      <c r="H33">
        <v>216</v>
      </c>
      <c r="I33">
        <v>258</v>
      </c>
      <c r="J33">
        <v>1810</v>
      </c>
      <c r="K33" t="s">
        <v>173</v>
      </c>
      <c r="L33">
        <v>39</v>
      </c>
      <c r="M33" t="b">
        <v>1</v>
      </c>
      <c r="N33" t="s">
        <v>174</v>
      </c>
      <c r="O33">
        <v>225.35848999023401</v>
      </c>
      <c r="P33">
        <v>178.3369140625</v>
      </c>
      <c r="Q33">
        <v>4.9421443939208896</v>
      </c>
      <c r="R33">
        <v>0.61136640288076305</v>
      </c>
      <c r="S33" t="s">
        <v>170</v>
      </c>
      <c r="T33" t="s">
        <v>24</v>
      </c>
      <c r="U33">
        <v>3.6539664536647827E-5</v>
      </c>
      <c r="V33">
        <f>U33^2</f>
        <v>1.3351470844507589E-9</v>
      </c>
      <c r="W33">
        <f>Table2[[#This Row],[area]]*Table2[[#This Row],[area_scale]]</f>
        <v>2.9505415419277323E-5</v>
      </c>
      <c r="X33">
        <f>Table2[[#This Row],[area_scale]]*Table2[[#This Row],[convex_hull_area]]</f>
        <v>4.6590625085451458E-5</v>
      </c>
      <c r="Y33">
        <f>Table2[[#This Row],[linear_scale]]*Table2[[#This Row],[perimeter]]</f>
        <v>4.7266528538212088E-2</v>
      </c>
      <c r="Z33">
        <f>Table2[[#This Row],[linear_scale]]*Table2[[#This Row],[width]]</f>
        <v>7.892567539915931E-3</v>
      </c>
      <c r="AA33">
        <f>Table2[[#This Row],[height]]*Table2[[#This Row],[linear_scale]]</f>
        <v>9.4272334504551386E-3</v>
      </c>
      <c r="AB33">
        <f>Table2[[#This Row],[longest_path]]*Table2[[#This Row],[linear_scale]]</f>
        <v>6.613679281133257E-2</v>
      </c>
      <c r="AC33">
        <f>Table2[[#This Row],[linear_scale]]*Table2[[#This Row],[ellipse_major_axis]]</f>
        <v>8.2345236247286582E-3</v>
      </c>
      <c r="AD33">
        <f>Table2[[#This Row],[linear_scale]]*Table2[[#This Row],[ellipse_minor_axis]]</f>
        <v>6.5163710143447424E-3</v>
      </c>
    </row>
    <row r="34" spans="1:30" x14ac:dyDescent="0.3">
      <c r="A34" t="s">
        <v>20</v>
      </c>
      <c r="B34" t="s">
        <v>183</v>
      </c>
      <c r="C34" t="b">
        <v>1</v>
      </c>
      <c r="D34">
        <v>27181</v>
      </c>
      <c r="E34">
        <v>46869</v>
      </c>
      <c r="F34">
        <v>0.57993556508566402</v>
      </c>
      <c r="G34">
        <v>1530.66311800479</v>
      </c>
      <c r="H34">
        <v>275</v>
      </c>
      <c r="I34">
        <v>276</v>
      </c>
      <c r="J34">
        <v>1946</v>
      </c>
      <c r="K34" t="s">
        <v>168</v>
      </c>
      <c r="L34">
        <v>40</v>
      </c>
      <c r="M34" t="b">
        <v>1</v>
      </c>
      <c r="N34" t="s">
        <v>169</v>
      </c>
      <c r="O34">
        <v>242.99848937988199</v>
      </c>
      <c r="P34">
        <v>226.97073364257801</v>
      </c>
      <c r="Q34">
        <v>29.117446899413999</v>
      </c>
      <c r="R34">
        <v>0.357163847642744</v>
      </c>
      <c r="S34" t="s">
        <v>170</v>
      </c>
      <c r="T34" t="s">
        <v>24</v>
      </c>
      <c r="U34">
        <v>3.6539664536647827E-5</v>
      </c>
      <c r="V34">
        <f>U34^2</f>
        <v>1.3351470844507589E-9</v>
      </c>
      <c r="W34">
        <f>Table2[[#This Row],[area]]*Table2[[#This Row],[area_scale]]</f>
        <v>3.6290632902456077E-5</v>
      </c>
      <c r="X34">
        <f>Table2[[#This Row],[area_scale]]*Table2[[#This Row],[convex_hull_area]]</f>
        <v>6.2577008701122621E-5</v>
      </c>
      <c r="Y34">
        <f>Table2[[#This Row],[linear_scale]]*Table2[[#This Row],[perimeter]]</f>
        <v>5.5929916850514412E-2</v>
      </c>
      <c r="Z34">
        <f>Table2[[#This Row],[linear_scale]]*Table2[[#This Row],[width]]</f>
        <v>1.0048407747578153E-2</v>
      </c>
      <c r="AA34">
        <f>Table2[[#This Row],[height]]*Table2[[#This Row],[linear_scale]]</f>
        <v>1.0084947412114801E-2</v>
      </c>
      <c r="AB34">
        <f>Table2[[#This Row],[longest_path]]*Table2[[#This Row],[linear_scale]]</f>
        <v>7.1106187188316669E-2</v>
      </c>
      <c r="AC34">
        <f>Table2[[#This Row],[linear_scale]]*Table2[[#This Row],[ellipse_major_axis]]</f>
        <v>8.8790832848530676E-3</v>
      </c>
      <c r="AD34">
        <f>Table2[[#This Row],[linear_scale]]*Table2[[#This Row],[ellipse_minor_axis]]</f>
        <v>8.2934344669366479E-3</v>
      </c>
    </row>
    <row r="35" spans="1:30" x14ac:dyDescent="0.3">
      <c r="A35" t="s">
        <v>34</v>
      </c>
      <c r="B35" t="s">
        <v>187</v>
      </c>
      <c r="C35" t="b">
        <v>1</v>
      </c>
      <c r="D35">
        <v>25072</v>
      </c>
      <c r="E35">
        <v>40781.5</v>
      </c>
      <c r="F35">
        <v>0.61478856834594098</v>
      </c>
      <c r="G35">
        <v>1480.26109707355</v>
      </c>
      <c r="H35">
        <v>223</v>
      </c>
      <c r="I35">
        <v>224</v>
      </c>
      <c r="J35">
        <v>1790</v>
      </c>
      <c r="K35" t="s">
        <v>177</v>
      </c>
      <c r="L35">
        <v>37</v>
      </c>
      <c r="M35" t="b">
        <v>1</v>
      </c>
      <c r="N35" t="s">
        <v>178</v>
      </c>
      <c r="O35">
        <v>221.92398071289</v>
      </c>
      <c r="P35">
        <v>212.198974609375</v>
      </c>
      <c r="Q35">
        <v>163.12359619140599</v>
      </c>
      <c r="R35">
        <v>0.29278382676881398</v>
      </c>
      <c r="S35" t="s">
        <v>170</v>
      </c>
      <c r="T35" t="s">
        <v>24</v>
      </c>
      <c r="U35">
        <v>3.6539664536647827E-5</v>
      </c>
      <c r="V35">
        <f>U35^2</f>
        <v>1.3351470844507589E-9</v>
      </c>
      <c r="W35">
        <f>Table2[[#This Row],[area]]*Table2[[#This Row],[area_scale]]</f>
        <v>3.3474807701349426E-5</v>
      </c>
      <c r="X35">
        <f>Table2[[#This Row],[area_scale]]*Table2[[#This Row],[convex_hull_area]]</f>
        <v>5.4449300824528624E-5</v>
      </c>
      <c r="Y35">
        <f>Table2[[#This Row],[linear_scale]]*Table2[[#This Row],[perimeter]]</f>
        <v>5.4088243913717804E-2</v>
      </c>
      <c r="Z35">
        <f>Table2[[#This Row],[linear_scale]]*Table2[[#This Row],[width]]</f>
        <v>8.1483451916724656E-3</v>
      </c>
      <c r="AA35">
        <f>Table2[[#This Row],[height]]*Table2[[#This Row],[linear_scale]]</f>
        <v>8.1848848562091139E-3</v>
      </c>
      <c r="AB35">
        <f>Table2[[#This Row],[longest_path]]*Table2[[#This Row],[linear_scale]]</f>
        <v>6.5405999520599611E-2</v>
      </c>
      <c r="AC35">
        <f>Table2[[#This Row],[linear_scale]]*Table2[[#This Row],[ellipse_major_axis]]</f>
        <v>8.1090278078865038E-3</v>
      </c>
      <c r="AD35">
        <f>Table2[[#This Row],[linear_scale]]*Table2[[#This Row],[ellipse_minor_axis]]</f>
        <v>7.7536793472472122E-3</v>
      </c>
    </row>
    <row r="36" spans="1:30" x14ac:dyDescent="0.3">
      <c r="A36" t="s">
        <v>40</v>
      </c>
      <c r="B36" t="s">
        <v>189</v>
      </c>
      <c r="C36" t="b">
        <v>1</v>
      </c>
      <c r="D36">
        <v>30135</v>
      </c>
      <c r="E36">
        <v>50224</v>
      </c>
      <c r="F36">
        <v>0.60001194647976996</v>
      </c>
      <c r="G36">
        <v>1583.87632107734</v>
      </c>
      <c r="H36">
        <v>245</v>
      </c>
      <c r="I36">
        <v>326</v>
      </c>
      <c r="J36">
        <v>2177</v>
      </c>
      <c r="K36" t="s">
        <v>181</v>
      </c>
      <c r="L36">
        <v>41</v>
      </c>
      <c r="M36" t="b">
        <v>1</v>
      </c>
      <c r="N36" t="s">
        <v>182</v>
      </c>
      <c r="O36">
        <v>285.18841552734301</v>
      </c>
      <c r="P36">
        <v>200.46438598632801</v>
      </c>
      <c r="Q36">
        <v>176.62095642089801</v>
      </c>
      <c r="R36">
        <v>0.711269801764293</v>
      </c>
      <c r="S36" t="s">
        <v>170</v>
      </c>
      <c r="T36" t="s">
        <v>24</v>
      </c>
      <c r="U36">
        <v>3.6539664536647827E-5</v>
      </c>
      <c r="V36">
        <f>U36^2</f>
        <v>1.3351470844507589E-9</v>
      </c>
      <c r="W36">
        <f>Table2[[#This Row],[area]]*Table2[[#This Row],[area_scale]]</f>
        <v>4.023465738992362E-5</v>
      </c>
      <c r="X36">
        <f>Table2[[#This Row],[area_scale]]*Table2[[#This Row],[convex_hull_area]]</f>
        <v>6.7056427169454922E-5</v>
      </c>
      <c r="Y36">
        <f>Table2[[#This Row],[linear_scale]]*Table2[[#This Row],[perimeter]]</f>
        <v>5.7874309439705909E-2</v>
      </c>
      <c r="Z36">
        <f>Table2[[#This Row],[linear_scale]]*Table2[[#This Row],[width]]</f>
        <v>8.9522178114787177E-3</v>
      </c>
      <c r="AA36">
        <f>Table2[[#This Row],[height]]*Table2[[#This Row],[linear_scale]]</f>
        <v>1.1911930638947191E-2</v>
      </c>
      <c r="AB36">
        <f>Table2[[#This Row],[longest_path]]*Table2[[#This Row],[linear_scale]]</f>
        <v>7.9546849696282326E-2</v>
      </c>
      <c r="AC36">
        <f>Table2[[#This Row],[linear_scale]]*Table2[[#This Row],[ellipse_major_axis]]</f>
        <v>1.042068903310724E-2</v>
      </c>
      <c r="AD36">
        <f>Table2[[#This Row],[linear_scale]]*Table2[[#This Row],[ellipse_minor_axis]]</f>
        <v>7.3249014154855114E-3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4029B-F701-4B6F-BC47-EEE690074135}">
  <dimension ref="A1:AD38"/>
  <sheetViews>
    <sheetView topLeftCell="X1" zoomScale="85" zoomScaleNormal="85" workbookViewId="0">
      <selection activeCell="AD3" sqref="AD3"/>
    </sheetView>
  </sheetViews>
  <sheetFormatPr defaultRowHeight="14.4" x14ac:dyDescent="0.3"/>
  <cols>
    <col min="1" max="1" width="9.6640625" customWidth="1"/>
    <col min="2" max="2" width="14.6640625" customWidth="1"/>
    <col min="3" max="3" width="11.77734375" customWidth="1"/>
    <col min="5" max="5" width="17.6640625" customWidth="1"/>
    <col min="7" max="7" width="11.109375" customWidth="1"/>
    <col min="10" max="10" width="13.88671875" customWidth="1"/>
    <col min="11" max="11" width="16.21875" customWidth="1"/>
    <col min="12" max="12" width="20.44140625" customWidth="1"/>
    <col min="13" max="13" width="16.77734375" customWidth="1"/>
    <col min="14" max="14" width="14.44140625" customWidth="1"/>
    <col min="15" max="16" width="18.21875" customWidth="1"/>
    <col min="17" max="17" width="13.6640625" customWidth="1"/>
    <col min="18" max="18" width="18.77734375" customWidth="1"/>
    <col min="19" max="19" width="33.88671875" customWidth="1"/>
    <col min="21" max="21" width="12.6640625" customWidth="1"/>
    <col min="22" max="22" width="11.6640625" customWidth="1"/>
    <col min="23" max="23" width="12.44140625" bestFit="1" customWidth="1"/>
    <col min="24" max="24" width="18.6640625" customWidth="1"/>
    <col min="25" max="25" width="12.109375" customWidth="1"/>
    <col min="27" max="27" width="9.21875" customWidth="1"/>
    <col min="28" max="28" width="14.88671875" customWidth="1"/>
    <col min="29" max="30" width="19.21875" customWidth="1"/>
  </cols>
  <sheetData>
    <row r="1" spans="1:30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9" t="s">
        <v>19</v>
      </c>
      <c r="U1" s="10" t="s">
        <v>354</v>
      </c>
      <c r="V1" s="10" t="s">
        <v>355</v>
      </c>
      <c r="W1" s="10" t="s">
        <v>346</v>
      </c>
      <c r="X1" s="10" t="s">
        <v>347</v>
      </c>
      <c r="Y1" s="10" t="s">
        <v>348</v>
      </c>
      <c r="Z1" s="10" t="s">
        <v>349</v>
      </c>
      <c r="AA1" s="10" t="s">
        <v>350</v>
      </c>
      <c r="AB1" s="10" t="s">
        <v>351</v>
      </c>
      <c r="AC1" s="10" t="s">
        <v>352</v>
      </c>
      <c r="AD1" s="10" t="s">
        <v>353</v>
      </c>
    </row>
    <row r="2" spans="1:30" x14ac:dyDescent="0.3">
      <c r="A2" s="4" t="s">
        <v>20</v>
      </c>
      <c r="B2" s="4" t="s">
        <v>266</v>
      </c>
      <c r="C2" s="4" t="b">
        <v>1</v>
      </c>
      <c r="D2" s="4">
        <v>2366</v>
      </c>
      <c r="E2" s="4">
        <v>3085.5</v>
      </c>
      <c r="F2" s="4">
        <v>0.76681251012801799</v>
      </c>
      <c r="G2" s="4">
        <v>371.54543161392201</v>
      </c>
      <c r="H2" s="4">
        <v>70</v>
      </c>
      <c r="I2" s="4">
        <v>77</v>
      </c>
      <c r="J2" s="4">
        <v>612</v>
      </c>
      <c r="K2" s="4" t="s">
        <v>190</v>
      </c>
      <c r="L2" s="4">
        <v>20</v>
      </c>
      <c r="M2" s="4" t="b">
        <v>1</v>
      </c>
      <c r="N2" s="4" t="s">
        <v>191</v>
      </c>
      <c r="O2" s="4">
        <v>86.315818786621094</v>
      </c>
      <c r="P2" s="4">
        <v>47.387195587158203</v>
      </c>
      <c r="Q2" s="4">
        <v>35.893947601318303</v>
      </c>
      <c r="R2" s="4">
        <v>0.83582378721846295</v>
      </c>
      <c r="S2" s="4" t="s">
        <v>192</v>
      </c>
      <c r="T2" s="5" t="s">
        <v>24</v>
      </c>
      <c r="U2" s="1">
        <v>3.6337209302325581E-5</v>
      </c>
      <c r="V2" s="1">
        <f>U2^2</f>
        <v>1.3203927798810167E-9</v>
      </c>
      <c r="W2" s="1">
        <f>Table4[[#This Row],[area]]*Table4[[#This Row],[area_scale]]</f>
        <v>3.1240493171984854E-6</v>
      </c>
      <c r="X2" s="1">
        <f>Table4[[#This Row],[area_scale]]*Table4[[#This Row],[convex_hull_area]]</f>
        <v>4.0740719223228772E-6</v>
      </c>
      <c r="Y2" s="1">
        <f>Table4[[#This Row],[linear_scale]]*Table4[[#This Row],[perimeter]]</f>
        <v>1.3500924113877979E-2</v>
      </c>
      <c r="Z2" s="1">
        <f>Table4[[#This Row],[linear_scale]]*Table4[[#This Row],[width]]</f>
        <v>2.5436046511627909E-3</v>
      </c>
      <c r="AA2" s="1">
        <f>Table4[[#This Row],[height]]*Table4[[#This Row],[linear_scale]]</f>
        <v>2.7979651162790696E-3</v>
      </c>
      <c r="AB2" s="1">
        <f>Table4[[#This Row],[longest_path]]*Table4[[#This Row],[linear_scale]]</f>
        <v>2.2238372093023255E-2</v>
      </c>
      <c r="AC2" s="1">
        <f>Table4[[#This Row],[linear_scale]]*Table4[[#This Row],[ellipse_major_axis]]</f>
        <v>3.136475973351057E-3</v>
      </c>
      <c r="AD2" s="1">
        <f>Table4[[#This Row],[linear_scale]]*Table4[[#This Row],[ellipse_minor_axis]]</f>
        <v>1.7219184443008069E-3</v>
      </c>
    </row>
    <row r="3" spans="1:30" x14ac:dyDescent="0.3">
      <c r="A3" s="6" t="s">
        <v>25</v>
      </c>
      <c r="B3" s="6" t="s">
        <v>260</v>
      </c>
      <c r="C3" s="6" t="b">
        <v>1</v>
      </c>
      <c r="D3" s="6">
        <v>732</v>
      </c>
      <c r="E3" s="6">
        <v>905.5</v>
      </c>
      <c r="F3" s="6">
        <v>0.80839315295416803</v>
      </c>
      <c r="G3" s="6">
        <v>198.01074862480101</v>
      </c>
      <c r="H3" s="6">
        <v>35</v>
      </c>
      <c r="I3" s="6">
        <v>47</v>
      </c>
      <c r="J3" s="6">
        <v>373</v>
      </c>
      <c r="K3" s="6" t="s">
        <v>193</v>
      </c>
      <c r="L3" s="6">
        <v>22</v>
      </c>
      <c r="M3" s="6" t="b">
        <v>1</v>
      </c>
      <c r="N3" s="6" t="s">
        <v>194</v>
      </c>
      <c r="O3" s="6">
        <v>55.5531196594238</v>
      </c>
      <c r="P3" s="6">
        <v>19.840784072875898</v>
      </c>
      <c r="Q3" s="6">
        <v>149.54815673828099</v>
      </c>
      <c r="R3" s="6">
        <v>0.93404712926260303</v>
      </c>
      <c r="S3" s="6" t="s">
        <v>192</v>
      </c>
      <c r="T3" s="7" t="s">
        <v>24</v>
      </c>
      <c r="U3" s="2">
        <v>3.6337209302325581E-5</v>
      </c>
      <c r="V3" s="2">
        <f>U3^2</f>
        <v>1.3203927798810167E-9</v>
      </c>
      <c r="W3" s="2">
        <f>Table4[[#This Row],[area]]*Table4[[#This Row],[area_scale]]</f>
        <v>9.6652751487290413E-7</v>
      </c>
      <c r="X3" s="2">
        <f>Table4[[#This Row],[area_scale]]*Table4[[#This Row],[convex_hull_area]]</f>
        <v>1.1956156621822606E-6</v>
      </c>
      <c r="Y3" s="2">
        <f>Table4[[#This Row],[linear_scale]]*Table4[[#This Row],[perimeter]]</f>
        <v>7.1951580168895714E-3</v>
      </c>
      <c r="Z3" s="2">
        <f>Table4[[#This Row],[linear_scale]]*Table4[[#This Row],[width]]</f>
        <v>1.2718023255813954E-3</v>
      </c>
      <c r="AA3" s="2">
        <f>Table4[[#This Row],[height]]*Table4[[#This Row],[linear_scale]]</f>
        <v>1.7078488372093024E-3</v>
      </c>
      <c r="AB3" s="2">
        <f>Table4[[#This Row],[longest_path]]*Table4[[#This Row],[linear_scale]]</f>
        <v>1.3553779069767442E-2</v>
      </c>
      <c r="AC3" s="2">
        <f>Table4[[#This Row],[linear_scale]]*Table4[[#This Row],[ellipse_major_axis]]</f>
        <v>2.0186453364616206E-3</v>
      </c>
      <c r="AD3" s="2">
        <f>Table4[[#This Row],[linear_scale]]*Table4[[#This Row],[ellipse_minor_axis]]</f>
        <v>7.2095872357833934E-4</v>
      </c>
    </row>
    <row r="4" spans="1:30" x14ac:dyDescent="0.3">
      <c r="A4" s="4" t="s">
        <v>28</v>
      </c>
      <c r="B4" s="4" t="s">
        <v>261</v>
      </c>
      <c r="C4" s="4" t="b">
        <v>1</v>
      </c>
      <c r="D4" s="4">
        <v>1645</v>
      </c>
      <c r="E4" s="4">
        <v>2613</v>
      </c>
      <c r="F4" s="4">
        <v>0.62954458476846498</v>
      </c>
      <c r="G4" s="4">
        <v>305.320848584175</v>
      </c>
      <c r="H4" s="4">
        <v>86</v>
      </c>
      <c r="I4" s="4">
        <v>51</v>
      </c>
      <c r="J4" s="4">
        <v>583</v>
      </c>
      <c r="K4" s="4" t="s">
        <v>195</v>
      </c>
      <c r="L4" s="4">
        <v>16</v>
      </c>
      <c r="M4" s="4" t="b">
        <v>1</v>
      </c>
      <c r="N4" s="4" t="s">
        <v>196</v>
      </c>
      <c r="O4" s="4">
        <v>76.487602233886705</v>
      </c>
      <c r="P4" s="4">
        <v>39.5982246398925</v>
      </c>
      <c r="Q4" s="4">
        <v>104.16244506835901</v>
      </c>
      <c r="R4" s="4">
        <v>0.85555752763473503</v>
      </c>
      <c r="S4" s="4" t="s">
        <v>192</v>
      </c>
      <c r="T4" s="5" t="s">
        <v>24</v>
      </c>
      <c r="U4" s="1">
        <v>3.6337209302325581E-5</v>
      </c>
      <c r="V4" s="1">
        <f>U4^2</f>
        <v>1.3203927798810167E-9</v>
      </c>
      <c r="W4" s="1">
        <f>Table4[[#This Row],[area]]*Table4[[#This Row],[area_scale]]</f>
        <v>2.1720461229042724E-6</v>
      </c>
      <c r="X4" s="1">
        <f>Table4[[#This Row],[area_scale]]*Table4[[#This Row],[convex_hull_area]]</f>
        <v>3.4501863338290965E-6</v>
      </c>
      <c r="Y4" s="1">
        <f>Table4[[#This Row],[linear_scale]]*Table4[[#This Row],[perimeter]]</f>
        <v>1.1094507579366824E-2</v>
      </c>
      <c r="Z4" s="1">
        <f>Table4[[#This Row],[linear_scale]]*Table4[[#This Row],[width]]</f>
        <v>3.1250000000000002E-3</v>
      </c>
      <c r="AA4" s="1">
        <f>Table4[[#This Row],[height]]*Table4[[#This Row],[linear_scale]]</f>
        <v>1.8531976744186047E-3</v>
      </c>
      <c r="AB4" s="1">
        <f>Table4[[#This Row],[longest_path]]*Table4[[#This Row],[linear_scale]]</f>
        <v>2.1184593023255812E-2</v>
      </c>
      <c r="AC4" s="1">
        <f>Table4[[#This Row],[linear_scale]]*Table4[[#This Row],[ellipse_major_axis]]</f>
        <v>2.7793460114057668E-3</v>
      </c>
      <c r="AD4" s="1">
        <f>Table4[[#This Row],[linear_scale]]*Table4[[#This Row],[ellipse_minor_axis]]</f>
        <v>1.4388889767402797E-3</v>
      </c>
    </row>
    <row r="5" spans="1:30" x14ac:dyDescent="0.3">
      <c r="A5" s="6" t="s">
        <v>31</v>
      </c>
      <c r="B5" s="6" t="s">
        <v>262</v>
      </c>
      <c r="C5" s="6" t="b">
        <v>1</v>
      </c>
      <c r="D5" s="6">
        <v>2919</v>
      </c>
      <c r="E5" s="6">
        <v>9853.5</v>
      </c>
      <c r="F5" s="6">
        <v>0.29623991475110301</v>
      </c>
      <c r="G5" s="6">
        <v>912.48892307281403</v>
      </c>
      <c r="H5" s="6">
        <v>122</v>
      </c>
      <c r="I5" s="6">
        <v>126</v>
      </c>
      <c r="J5" s="6">
        <v>1053</v>
      </c>
      <c r="K5" s="6" t="s">
        <v>197</v>
      </c>
      <c r="L5" s="6">
        <v>20</v>
      </c>
      <c r="M5" s="6" t="b">
        <v>1</v>
      </c>
      <c r="N5" s="6" t="s">
        <v>198</v>
      </c>
      <c r="O5" s="6">
        <v>130.8193359375</v>
      </c>
      <c r="P5" s="6">
        <v>97.727127075195298</v>
      </c>
      <c r="Q5" s="6">
        <v>123.567138671875</v>
      </c>
      <c r="R5" s="6">
        <v>0.66478037536391998</v>
      </c>
      <c r="S5" s="6" t="s">
        <v>192</v>
      </c>
      <c r="T5" s="7" t="s">
        <v>24</v>
      </c>
      <c r="U5" s="2">
        <v>3.6337209302325581E-5</v>
      </c>
      <c r="V5" s="2">
        <f>U5^2</f>
        <v>1.3203927798810167E-9</v>
      </c>
      <c r="W5" s="2">
        <f>Table4[[#This Row],[area]]*Table4[[#This Row],[area_scale]]</f>
        <v>3.854226524472688E-6</v>
      </c>
      <c r="X5" s="2">
        <f>Table4[[#This Row],[area_scale]]*Table4[[#This Row],[convex_hull_area]]</f>
        <v>1.3010490256557597E-5</v>
      </c>
      <c r="Y5" s="2">
        <f>Table4[[#This Row],[linear_scale]]*Table4[[#This Row],[perimeter]]</f>
        <v>3.3157300983750512E-2</v>
      </c>
      <c r="Z5" s="2">
        <f>Table4[[#This Row],[linear_scale]]*Table4[[#This Row],[width]]</f>
        <v>4.4331395348837207E-3</v>
      </c>
      <c r="AA5" s="2">
        <f>Table4[[#This Row],[height]]*Table4[[#This Row],[linear_scale]]</f>
        <v>4.5784883720930234E-3</v>
      </c>
      <c r="AB5" s="2">
        <f>Table4[[#This Row],[longest_path]]*Table4[[#This Row],[linear_scale]]</f>
        <v>3.8263081395348834E-2</v>
      </c>
      <c r="AC5" s="2">
        <f>Table4[[#This Row],[linear_scale]]*Table4[[#This Row],[ellipse_major_axis]]</f>
        <v>4.7536095907521805E-3</v>
      </c>
      <c r="AD5" s="2">
        <f>Table4[[#This Row],[linear_scale]]*Table4[[#This Row],[ellipse_minor_axis]]</f>
        <v>3.5511310710463406E-3</v>
      </c>
    </row>
    <row r="6" spans="1:30" x14ac:dyDescent="0.3">
      <c r="A6" s="4" t="s">
        <v>34</v>
      </c>
      <c r="B6" s="4" t="s">
        <v>263</v>
      </c>
      <c r="C6" s="4" t="b">
        <v>1</v>
      </c>
      <c r="D6" s="4">
        <v>461</v>
      </c>
      <c r="E6" s="4">
        <v>556</v>
      </c>
      <c r="F6" s="4">
        <v>0.82913669064748197</v>
      </c>
      <c r="G6" s="4">
        <v>157.27784144878299</v>
      </c>
      <c r="H6" s="4">
        <v>38</v>
      </c>
      <c r="I6" s="4">
        <v>27</v>
      </c>
      <c r="J6" s="4">
        <v>277</v>
      </c>
      <c r="K6" s="4" t="s">
        <v>199</v>
      </c>
      <c r="L6" s="4">
        <v>17</v>
      </c>
      <c r="M6" s="4" t="b">
        <v>1</v>
      </c>
      <c r="N6" s="4" t="s">
        <v>200</v>
      </c>
      <c r="O6" s="4">
        <v>44.067958831787102</v>
      </c>
      <c r="P6" s="4">
        <v>14.991818428039499</v>
      </c>
      <c r="Q6" s="4">
        <v>60.9166259765625</v>
      </c>
      <c r="R6" s="4">
        <v>0.94035393442294202</v>
      </c>
      <c r="S6" s="4" t="s">
        <v>192</v>
      </c>
      <c r="T6" s="5" t="s">
        <v>24</v>
      </c>
      <c r="U6" s="1">
        <v>3.6337209302325581E-5</v>
      </c>
      <c r="V6" s="1">
        <f>U6^2</f>
        <v>1.3203927798810167E-9</v>
      </c>
      <c r="W6" s="1">
        <f>Table4[[#This Row],[area]]*Table4[[#This Row],[area_scale]]</f>
        <v>6.0870107152514874E-7</v>
      </c>
      <c r="X6" s="1">
        <f>Table4[[#This Row],[area_scale]]*Table4[[#This Row],[convex_hull_area]]</f>
        <v>7.3413838561384531E-7</v>
      </c>
      <c r="Y6" s="1">
        <f>Table4[[#This Row],[linear_scale]]*Table4[[#This Row],[perimeter]]</f>
        <v>5.7150378433424055E-3</v>
      </c>
      <c r="Z6" s="1">
        <f>Table4[[#This Row],[linear_scale]]*Table4[[#This Row],[width]]</f>
        <v>1.3808139534883721E-3</v>
      </c>
      <c r="AA6" s="1">
        <f>Table4[[#This Row],[height]]*Table4[[#This Row],[linear_scale]]</f>
        <v>9.8110465116279079E-4</v>
      </c>
      <c r="AB6" s="1">
        <f>Table4[[#This Row],[longest_path]]*Table4[[#This Row],[linear_scale]]</f>
        <v>1.0065406976744186E-2</v>
      </c>
      <c r="AC6" s="1">
        <f>Table4[[#This Row],[linear_scale]]*Table4[[#This Row],[ellipse_major_axis]]</f>
        <v>1.601306643596915E-3</v>
      </c>
      <c r="AD6" s="1">
        <f>Table4[[#This Row],[linear_scale]]*Table4[[#This Row],[ellipse_minor_axis]]</f>
        <v>5.4476084404213299E-4</v>
      </c>
    </row>
    <row r="7" spans="1:30" x14ac:dyDescent="0.3">
      <c r="A7" s="6" t="s">
        <v>37</v>
      </c>
      <c r="B7" s="6" t="s">
        <v>264</v>
      </c>
      <c r="C7" s="6" t="b">
        <v>1</v>
      </c>
      <c r="D7" s="6">
        <v>1344</v>
      </c>
      <c r="E7" s="6">
        <v>2121</v>
      </c>
      <c r="F7" s="6">
        <v>0.633663366336633</v>
      </c>
      <c r="G7" s="6">
        <v>311.460946083068</v>
      </c>
      <c r="H7" s="6">
        <v>74</v>
      </c>
      <c r="I7" s="6">
        <v>57</v>
      </c>
      <c r="J7" s="6">
        <v>491</v>
      </c>
      <c r="K7" s="6" t="s">
        <v>201</v>
      </c>
      <c r="L7" s="6">
        <v>21</v>
      </c>
      <c r="M7" s="6" t="b">
        <v>1</v>
      </c>
      <c r="N7" s="6" t="s">
        <v>202</v>
      </c>
      <c r="O7" s="6">
        <v>74.827629089355398</v>
      </c>
      <c r="P7" s="6">
        <v>37.521610260009702</v>
      </c>
      <c r="Q7" s="6">
        <v>52.791858673095703</v>
      </c>
      <c r="R7" s="6">
        <v>0.86519208135171</v>
      </c>
      <c r="S7" s="6" t="s">
        <v>192</v>
      </c>
      <c r="T7" s="7" t="s">
        <v>24</v>
      </c>
      <c r="U7" s="2">
        <v>3.6337209302325581E-5</v>
      </c>
      <c r="V7" s="2">
        <f>U7^2</f>
        <v>1.3203927798810167E-9</v>
      </c>
      <c r="W7" s="2">
        <f>Table4[[#This Row],[area]]*Table4[[#This Row],[area_scale]]</f>
        <v>1.7746078961600864E-6</v>
      </c>
      <c r="X7" s="2">
        <f>Table4[[#This Row],[area_scale]]*Table4[[#This Row],[convex_hull_area]]</f>
        <v>2.8005530861276362E-6</v>
      </c>
      <c r="Y7" s="2">
        <f>Table4[[#This Row],[linear_scale]]*Table4[[#This Row],[perimeter]]</f>
        <v>1.1317621587320784E-2</v>
      </c>
      <c r="Z7" s="2">
        <f>Table4[[#This Row],[linear_scale]]*Table4[[#This Row],[width]]</f>
        <v>2.6889534883720928E-3</v>
      </c>
      <c r="AA7" s="2">
        <f>Table4[[#This Row],[height]]*Table4[[#This Row],[linear_scale]]</f>
        <v>2.071220930232558E-3</v>
      </c>
      <c r="AB7" s="2">
        <f>Table4[[#This Row],[longest_path]]*Table4[[#This Row],[linear_scale]]</f>
        <v>1.7841569767441862E-2</v>
      </c>
      <c r="AC7" s="2">
        <f>Table4[[#This Row],[linear_scale]]*Table4[[#This Row],[ellipse_major_axis]]</f>
        <v>2.7190272198166932E-3</v>
      </c>
      <c r="AD7" s="2">
        <f>Table4[[#This Row],[linear_scale]]*Table4[[#This Row],[ellipse_minor_axis]]</f>
        <v>1.3634306053782596E-3</v>
      </c>
    </row>
    <row r="8" spans="1:30" x14ac:dyDescent="0.3">
      <c r="A8" s="4" t="s">
        <v>40</v>
      </c>
      <c r="B8" s="4" t="s">
        <v>265</v>
      </c>
      <c r="C8" s="4" t="b">
        <v>1</v>
      </c>
      <c r="D8" s="4">
        <v>1910</v>
      </c>
      <c r="E8" s="4">
        <v>3004.5</v>
      </c>
      <c r="F8" s="4">
        <v>0.63571309702113499</v>
      </c>
      <c r="G8" s="4">
        <v>332.53405165672302</v>
      </c>
      <c r="H8" s="4">
        <v>71</v>
      </c>
      <c r="I8" s="4">
        <v>67</v>
      </c>
      <c r="J8" s="4">
        <v>595</v>
      </c>
      <c r="K8" s="4" t="s">
        <v>203</v>
      </c>
      <c r="L8" s="4">
        <v>18</v>
      </c>
      <c r="M8" s="4" t="b">
        <v>1</v>
      </c>
      <c r="N8" s="4" t="s">
        <v>204</v>
      </c>
      <c r="O8" s="4">
        <v>75.936691284179602</v>
      </c>
      <c r="P8" s="4">
        <v>46.329421997070298</v>
      </c>
      <c r="Q8" s="4">
        <v>132.99295043945301</v>
      </c>
      <c r="R8" s="4">
        <v>0.792319893092713</v>
      </c>
      <c r="S8" s="4" t="s">
        <v>192</v>
      </c>
      <c r="T8" s="5" t="s">
        <v>24</v>
      </c>
      <c r="U8" s="1">
        <v>3.6337209302325581E-5</v>
      </c>
      <c r="V8" s="1">
        <f>U8^2</f>
        <v>1.3203927798810167E-9</v>
      </c>
      <c r="W8" s="1">
        <f>Table4[[#This Row],[area]]*Table4[[#This Row],[area_scale]]</f>
        <v>2.5219502095727419E-6</v>
      </c>
      <c r="X8" s="1">
        <f>Table4[[#This Row],[area_scale]]*Table4[[#This Row],[convex_hull_area]]</f>
        <v>3.9671201071525149E-6</v>
      </c>
      <c r="Y8" s="1">
        <f>Table4[[#This Row],[linear_scale]]*Table4[[#This Row],[perimeter]]</f>
        <v>1.2083359435200692E-2</v>
      </c>
      <c r="Z8" s="1">
        <f>Table4[[#This Row],[linear_scale]]*Table4[[#This Row],[width]]</f>
        <v>2.5799418604651164E-3</v>
      </c>
      <c r="AA8" s="1">
        <f>Table4[[#This Row],[height]]*Table4[[#This Row],[linear_scale]]</f>
        <v>2.434593023255814E-3</v>
      </c>
      <c r="AB8" s="1">
        <f>Table4[[#This Row],[longest_path]]*Table4[[#This Row],[linear_scale]]</f>
        <v>2.1620639534883721E-2</v>
      </c>
      <c r="AC8" s="1">
        <f>Table4[[#This Row],[linear_scale]]*Table4[[#This Row],[ellipse_major_axis]]</f>
        <v>2.7593274449193169E-3</v>
      </c>
      <c r="AD8" s="1">
        <f>Table4[[#This Row],[linear_scale]]*Table4[[#This Row],[ellipse_minor_axis]]</f>
        <v>1.6834819039633101E-3</v>
      </c>
    </row>
    <row r="9" spans="1:30" x14ac:dyDescent="0.3">
      <c r="A9" s="6" t="s">
        <v>20</v>
      </c>
      <c r="B9" s="6" t="s">
        <v>266</v>
      </c>
      <c r="C9" s="6" t="b">
        <v>1</v>
      </c>
      <c r="D9" s="6">
        <v>21295</v>
      </c>
      <c r="E9" s="6">
        <v>29685</v>
      </c>
      <c r="F9" s="6">
        <v>0.71736567289876996</v>
      </c>
      <c r="G9" s="6">
        <v>952.63159251213006</v>
      </c>
      <c r="H9" s="6">
        <v>220</v>
      </c>
      <c r="I9" s="6">
        <v>237</v>
      </c>
      <c r="J9" s="6">
        <v>1781</v>
      </c>
      <c r="K9" s="6" t="s">
        <v>205</v>
      </c>
      <c r="L9" s="6">
        <v>38</v>
      </c>
      <c r="M9" s="6" t="b">
        <v>1</v>
      </c>
      <c r="N9" s="6" t="s">
        <v>206</v>
      </c>
      <c r="O9" s="6">
        <v>251.602615356445</v>
      </c>
      <c r="P9" s="6">
        <v>155.83331298828099</v>
      </c>
      <c r="Q9" s="6">
        <v>38.306777954101499</v>
      </c>
      <c r="R9" s="6">
        <v>0.78510487177015098</v>
      </c>
      <c r="S9" s="6" t="s">
        <v>207</v>
      </c>
      <c r="T9" s="7" t="s">
        <v>24</v>
      </c>
      <c r="U9" s="2">
        <v>2.0487840057169269E-5</v>
      </c>
      <c r="V9" s="2">
        <f>U9^2</f>
        <v>4.1975159020814969E-10</v>
      </c>
      <c r="W9" s="2">
        <f>Table4[[#This Row],[area]]*Table4[[#This Row],[area_scale]]</f>
        <v>8.9386101134825471E-6</v>
      </c>
      <c r="X9" s="2">
        <f>Table4[[#This Row],[area_scale]]*Table4[[#This Row],[convex_hull_area]]</f>
        <v>1.2460325955328923E-5</v>
      </c>
      <c r="Y9" s="2">
        <f>Table4[[#This Row],[linear_scale]]*Table4[[#This Row],[perimeter]]</f>
        <v>1.951736370079497E-2</v>
      </c>
      <c r="Z9" s="2">
        <f>Table4[[#This Row],[linear_scale]]*Table4[[#This Row],[width]]</f>
        <v>4.5073248125772391E-3</v>
      </c>
      <c r="AA9" s="2">
        <f>Table4[[#This Row],[height]]*Table4[[#This Row],[linear_scale]]</f>
        <v>4.8556180935491172E-3</v>
      </c>
      <c r="AB9" s="2">
        <f>Table4[[#This Row],[longest_path]]*Table4[[#This Row],[linear_scale]]</f>
        <v>3.6488843141818467E-2</v>
      </c>
      <c r="AC9" s="2">
        <f>Table4[[#This Row],[linear_scale]]*Table4[[#This Row],[ellipse_major_axis]]</f>
        <v>5.1547941413883254E-3</v>
      </c>
      <c r="AD9" s="2">
        <f>Table4[[#This Row],[linear_scale]]*Table4[[#This Row],[ellipse_minor_axis]]</f>
        <v>3.1926879920826995E-3</v>
      </c>
    </row>
    <row r="10" spans="1:30" x14ac:dyDescent="0.3">
      <c r="A10" s="4" t="s">
        <v>25</v>
      </c>
      <c r="B10" s="4" t="s">
        <v>260</v>
      </c>
      <c r="C10" s="4" t="b">
        <v>1</v>
      </c>
      <c r="D10" s="4">
        <v>4778</v>
      </c>
      <c r="E10" s="4">
        <v>5908</v>
      </c>
      <c r="F10" s="4">
        <v>0.80873392010832701</v>
      </c>
      <c r="G10" s="4">
        <v>526.75048232078495</v>
      </c>
      <c r="H10" s="4">
        <v>102</v>
      </c>
      <c r="I10" s="4">
        <v>108</v>
      </c>
      <c r="J10" s="4">
        <v>863</v>
      </c>
      <c r="K10" s="4" t="s">
        <v>208</v>
      </c>
      <c r="L10" s="4">
        <v>35</v>
      </c>
      <c r="M10" s="4" t="b">
        <v>1</v>
      </c>
      <c r="N10" s="4" t="s">
        <v>209</v>
      </c>
      <c r="O10" s="4">
        <v>141.464920043945</v>
      </c>
      <c r="P10" s="4">
        <v>51.806983947753899</v>
      </c>
      <c r="Q10" s="4">
        <v>138.51045227050699</v>
      </c>
      <c r="R10" s="4">
        <v>0.93052912906885998</v>
      </c>
      <c r="S10" s="4" t="s">
        <v>207</v>
      </c>
      <c r="T10" s="5" t="s">
        <v>24</v>
      </c>
      <c r="U10" s="1">
        <v>2.0487840057169269E-5</v>
      </c>
      <c r="V10" s="1">
        <f>U10^2</f>
        <v>4.1975159020814969E-10</v>
      </c>
      <c r="W10" s="1">
        <f>Table4[[#This Row],[area]]*Table4[[#This Row],[area_scale]]</f>
        <v>2.0055730980145393E-6</v>
      </c>
      <c r="X10" s="1">
        <f>Table4[[#This Row],[area_scale]]*Table4[[#This Row],[convex_hull_area]]</f>
        <v>2.4798923949497483E-6</v>
      </c>
      <c r="Y10" s="1">
        <f>Table4[[#This Row],[linear_scale]]*Table4[[#This Row],[perimeter]]</f>
        <v>1.0791979631825011E-2</v>
      </c>
      <c r="Z10" s="1">
        <f>Table4[[#This Row],[linear_scale]]*Table4[[#This Row],[width]]</f>
        <v>2.0897596858312655E-3</v>
      </c>
      <c r="AA10" s="1">
        <f>Table4[[#This Row],[height]]*Table4[[#This Row],[linear_scale]]</f>
        <v>2.212686726174281E-3</v>
      </c>
      <c r="AB10" s="1">
        <f>Table4[[#This Row],[longest_path]]*Table4[[#This Row],[linear_scale]]</f>
        <v>1.7681005969337079E-2</v>
      </c>
      <c r="AC10" s="1">
        <f>Table4[[#This Row],[linear_scale]]*Table4[[#This Row],[ellipse_major_axis]]</f>
        <v>2.8983106555605844E-3</v>
      </c>
      <c r="AD10" s="1">
        <f>Table4[[#This Row],[linear_scale]]*Table4[[#This Row],[ellipse_minor_axis]]</f>
        <v>1.0614132009659177E-3</v>
      </c>
    </row>
    <row r="11" spans="1:30" x14ac:dyDescent="0.3">
      <c r="A11" s="6" t="s">
        <v>28</v>
      </c>
      <c r="B11" s="6" t="s">
        <v>261</v>
      </c>
      <c r="C11" s="6" t="b">
        <v>1</v>
      </c>
      <c r="D11" s="6">
        <v>16448</v>
      </c>
      <c r="E11" s="6">
        <v>23727.5</v>
      </c>
      <c r="F11" s="6">
        <v>0.69320408808344702</v>
      </c>
      <c r="G11" s="6">
        <v>1000.97473835945</v>
      </c>
      <c r="H11" s="6">
        <v>229</v>
      </c>
      <c r="I11" s="6">
        <v>167</v>
      </c>
      <c r="J11" s="6">
        <v>1555</v>
      </c>
      <c r="K11" s="6" t="s">
        <v>210</v>
      </c>
      <c r="L11" s="6">
        <v>37</v>
      </c>
      <c r="M11" s="6" t="b">
        <v>1</v>
      </c>
      <c r="N11" s="6" t="s">
        <v>211</v>
      </c>
      <c r="O11" s="6">
        <v>211.06150817871</v>
      </c>
      <c r="P11" s="6">
        <v>131.87091064453099</v>
      </c>
      <c r="Q11" s="6">
        <v>105.70744323730401</v>
      </c>
      <c r="R11" s="6">
        <v>0.78078604789860495</v>
      </c>
      <c r="S11" s="6" t="s">
        <v>207</v>
      </c>
      <c r="T11" s="7" t="s">
        <v>24</v>
      </c>
      <c r="U11" s="2">
        <v>2.0487840057169269E-5</v>
      </c>
      <c r="V11" s="2">
        <f>U11^2</f>
        <v>4.1975159020814969E-10</v>
      </c>
      <c r="W11" s="2">
        <f>Table4[[#This Row],[area]]*Table4[[#This Row],[area_scale]]</f>
        <v>6.9040741557436459E-6</v>
      </c>
      <c r="X11" s="2">
        <f>Table4[[#This Row],[area_scale]]*Table4[[#This Row],[convex_hull_area]]</f>
        <v>9.9596558566638719E-6</v>
      </c>
      <c r="Y11" s="2">
        <f>Table4[[#This Row],[linear_scale]]*Table4[[#This Row],[perimeter]]</f>
        <v>2.050781034077527E-2</v>
      </c>
      <c r="Z11" s="2">
        <f>Table4[[#This Row],[linear_scale]]*Table4[[#This Row],[width]]</f>
        <v>4.6917153730917623E-3</v>
      </c>
      <c r="AA11" s="2">
        <f>Table4[[#This Row],[height]]*Table4[[#This Row],[linear_scale]]</f>
        <v>3.421469289547268E-3</v>
      </c>
      <c r="AB11" s="2">
        <f>Table4[[#This Row],[longest_path]]*Table4[[#This Row],[linear_scale]]</f>
        <v>3.1858591288898216E-2</v>
      </c>
      <c r="AC11" s="2">
        <f>Table4[[#This Row],[linear_scale]]*Table4[[#This Row],[ellipse_major_axis]]</f>
        <v>4.3241944217903344E-3</v>
      </c>
      <c r="AD11" s="2">
        <f>Table4[[#This Row],[linear_scale]]*Table4[[#This Row],[ellipse_minor_axis]]</f>
        <v>2.7017501254784112E-3</v>
      </c>
    </row>
    <row r="12" spans="1:30" x14ac:dyDescent="0.3">
      <c r="A12" s="4" t="s">
        <v>31</v>
      </c>
      <c r="B12" s="4" t="s">
        <v>262</v>
      </c>
      <c r="C12" s="4" t="b">
        <v>1</v>
      </c>
      <c r="D12" s="4">
        <v>17617</v>
      </c>
      <c r="E12" s="4">
        <v>38867.5</v>
      </c>
      <c r="F12" s="4">
        <v>0.45325786325335998</v>
      </c>
      <c r="G12" s="4">
        <v>2132.2357339859</v>
      </c>
      <c r="H12" s="4">
        <v>237</v>
      </c>
      <c r="I12" s="4">
        <v>255</v>
      </c>
      <c r="J12" s="4">
        <v>1988</v>
      </c>
      <c r="K12" s="4" t="s">
        <v>212</v>
      </c>
      <c r="L12" s="4">
        <v>29</v>
      </c>
      <c r="M12" s="4" t="b">
        <v>1</v>
      </c>
      <c r="N12" s="4" t="s">
        <v>213</v>
      </c>
      <c r="O12" s="4">
        <v>250.51452636718699</v>
      </c>
      <c r="P12" s="4">
        <v>184.67881774902301</v>
      </c>
      <c r="Q12" s="4">
        <v>145.51631164550699</v>
      </c>
      <c r="R12" s="4">
        <v>0.675676735054067</v>
      </c>
      <c r="S12" s="4" t="s">
        <v>207</v>
      </c>
      <c r="T12" s="5" t="s">
        <v>24</v>
      </c>
      <c r="U12" s="1">
        <v>2.0487840057169269E-5</v>
      </c>
      <c r="V12" s="1">
        <f>U12^2</f>
        <v>4.1975159020814969E-10</v>
      </c>
      <c r="W12" s="1">
        <f>Table4[[#This Row],[area]]*Table4[[#This Row],[area_scale]]</f>
        <v>7.3947637646969728E-6</v>
      </c>
      <c r="X12" s="1">
        <f>Table4[[#This Row],[area_scale]]*Table4[[#This Row],[convex_hull_area]]</f>
        <v>1.6314694932415259E-5</v>
      </c>
      <c r="Y12" s="1">
        <f>Table4[[#This Row],[linear_scale]]*Table4[[#This Row],[perimeter]]</f>
        <v>4.3684904682084039E-2</v>
      </c>
      <c r="Z12" s="1">
        <f>Table4[[#This Row],[linear_scale]]*Table4[[#This Row],[width]]</f>
        <v>4.8556180935491172E-3</v>
      </c>
      <c r="AA12" s="1">
        <f>Table4[[#This Row],[height]]*Table4[[#This Row],[linear_scale]]</f>
        <v>5.2243992145781636E-3</v>
      </c>
      <c r="AB12" s="1">
        <f>Table4[[#This Row],[longest_path]]*Table4[[#This Row],[linear_scale]]</f>
        <v>4.0729826033652508E-2</v>
      </c>
      <c r="AC12" s="1">
        <f>Table4[[#This Row],[linear_scale]]*Table4[[#This Row],[ellipse_major_axis]]</f>
        <v>5.1325015482084407E-3</v>
      </c>
      <c r="AD12" s="1">
        <f>Table4[[#This Row],[linear_scale]]*Table4[[#This Row],[ellipse_minor_axis]]</f>
        <v>3.7836700799890968E-3</v>
      </c>
    </row>
    <row r="13" spans="1:30" x14ac:dyDescent="0.3">
      <c r="A13" s="6" t="s">
        <v>34</v>
      </c>
      <c r="B13" s="6" t="s">
        <v>263</v>
      </c>
      <c r="C13" s="6" t="b">
        <v>1</v>
      </c>
      <c r="D13" s="6">
        <v>8867</v>
      </c>
      <c r="E13" s="6">
        <v>12267</v>
      </c>
      <c r="F13" s="6">
        <v>0.72283361865166695</v>
      </c>
      <c r="G13" s="6">
        <v>803.13923597335804</v>
      </c>
      <c r="H13" s="6">
        <v>120</v>
      </c>
      <c r="I13" s="6">
        <v>158</v>
      </c>
      <c r="J13" s="6">
        <v>1029</v>
      </c>
      <c r="K13" s="6" t="s">
        <v>214</v>
      </c>
      <c r="L13" s="6">
        <v>31</v>
      </c>
      <c r="M13" s="6" t="b">
        <v>1</v>
      </c>
      <c r="N13" s="6" t="s">
        <v>215</v>
      </c>
      <c r="O13" s="6">
        <v>148.04057312011699</v>
      </c>
      <c r="P13" s="6">
        <v>113.865684509277</v>
      </c>
      <c r="Q13" s="6">
        <v>0.31387951970100397</v>
      </c>
      <c r="R13" s="6">
        <v>0.63906603098525105</v>
      </c>
      <c r="S13" s="6" t="s">
        <v>207</v>
      </c>
      <c r="T13" s="7" t="s">
        <v>24</v>
      </c>
      <c r="U13" s="2">
        <v>2.0487840057169269E-5</v>
      </c>
      <c r="V13" s="2">
        <f>U13^2</f>
        <v>4.1975159020814969E-10</v>
      </c>
      <c r="W13" s="2">
        <f>Table4[[#This Row],[area]]*Table4[[#This Row],[area_scale]]</f>
        <v>3.7219373503756634E-6</v>
      </c>
      <c r="X13" s="2">
        <f>Table4[[#This Row],[area_scale]]*Table4[[#This Row],[convex_hull_area]]</f>
        <v>5.149092757083372E-6</v>
      </c>
      <c r="Y13" s="2">
        <f>Table4[[#This Row],[linear_scale]]*Table4[[#This Row],[perimeter]]</f>
        <v>1.6454588210259288E-2</v>
      </c>
      <c r="Z13" s="2">
        <f>Table4[[#This Row],[linear_scale]]*Table4[[#This Row],[width]]</f>
        <v>2.4585408068603124E-3</v>
      </c>
      <c r="AA13" s="2">
        <f>Table4[[#This Row],[height]]*Table4[[#This Row],[linear_scale]]</f>
        <v>3.2370787290327443E-3</v>
      </c>
      <c r="AB13" s="2">
        <f>Table4[[#This Row],[longest_path]]*Table4[[#This Row],[linear_scale]]</f>
        <v>2.1081987418827178E-2</v>
      </c>
      <c r="AC13" s="2">
        <f>Table4[[#This Row],[linear_scale]]*Table4[[#This Row],[ellipse_major_axis]]</f>
        <v>3.0330315840566289E-3</v>
      </c>
      <c r="AD13" s="2">
        <f>Table4[[#This Row],[linear_scale]]*Table4[[#This Row],[ellipse_minor_axis]]</f>
        <v>2.3328619322261638E-3</v>
      </c>
    </row>
    <row r="14" spans="1:30" x14ac:dyDescent="0.3">
      <c r="A14" s="4" t="s">
        <v>37</v>
      </c>
      <c r="B14" s="4" t="s">
        <v>264</v>
      </c>
      <c r="C14" s="4" t="b">
        <v>1</v>
      </c>
      <c r="D14" s="4">
        <v>10961</v>
      </c>
      <c r="E14" s="4">
        <v>20445</v>
      </c>
      <c r="F14" s="4">
        <v>0.53612130105160105</v>
      </c>
      <c r="G14" s="4">
        <v>1322.37087416648</v>
      </c>
      <c r="H14" s="4">
        <v>221</v>
      </c>
      <c r="I14" s="4">
        <v>179</v>
      </c>
      <c r="J14" s="4">
        <v>1591</v>
      </c>
      <c r="K14" s="4" t="s">
        <v>216</v>
      </c>
      <c r="L14" s="4">
        <v>30</v>
      </c>
      <c r="M14" s="4" t="b">
        <v>1</v>
      </c>
      <c r="N14" s="4" t="s">
        <v>217</v>
      </c>
      <c r="O14" s="4">
        <v>226.36723327636699</v>
      </c>
      <c r="P14" s="4">
        <v>127.54998016357401</v>
      </c>
      <c r="Q14" s="4">
        <v>49.591102600097599</v>
      </c>
      <c r="R14" s="4">
        <v>0.82614003518389201</v>
      </c>
      <c r="S14" s="4" t="s">
        <v>207</v>
      </c>
      <c r="T14" s="5" t="s">
        <v>24</v>
      </c>
      <c r="U14" s="1">
        <v>2.0487840057169269E-5</v>
      </c>
      <c r="V14" s="1">
        <f>U14^2</f>
        <v>4.1975159020814969E-10</v>
      </c>
      <c r="W14" s="1">
        <f>Table4[[#This Row],[area]]*Table4[[#This Row],[area_scale]]</f>
        <v>4.6008971802715289E-6</v>
      </c>
      <c r="X14" s="1">
        <f>Table4[[#This Row],[area_scale]]*Table4[[#This Row],[convex_hull_area]]</f>
        <v>8.5818212618056195E-6</v>
      </c>
      <c r="Y14" s="1">
        <f>Table4[[#This Row],[linear_scale]]*Table4[[#This Row],[perimeter]]</f>
        <v>2.7092522966181951E-2</v>
      </c>
      <c r="Z14" s="1">
        <f>Table4[[#This Row],[linear_scale]]*Table4[[#This Row],[width]]</f>
        <v>4.5278126526344083E-3</v>
      </c>
      <c r="AA14" s="1">
        <f>Table4[[#This Row],[height]]*Table4[[#This Row],[linear_scale]]</f>
        <v>3.667323370233299E-3</v>
      </c>
      <c r="AB14" s="1">
        <f>Table4[[#This Row],[longest_path]]*Table4[[#This Row],[linear_scale]]</f>
        <v>3.2596153530956309E-2</v>
      </c>
      <c r="AC14" s="1">
        <f>Table4[[#This Row],[linear_scale]]*Table4[[#This Row],[ellipse_major_axis]]</f>
        <v>4.6377756695501317E-3</v>
      </c>
      <c r="AD14" s="1">
        <f>Table4[[#This Row],[linear_scale]]*Table4[[#This Row],[ellipse_minor_axis]]</f>
        <v>2.6132235928864171E-3</v>
      </c>
    </row>
    <row r="15" spans="1:30" x14ac:dyDescent="0.3">
      <c r="A15" s="6" t="s">
        <v>40</v>
      </c>
      <c r="B15" s="6" t="s">
        <v>265</v>
      </c>
      <c r="C15" s="6" t="b">
        <v>1</v>
      </c>
      <c r="D15" s="6">
        <v>18129</v>
      </c>
      <c r="E15" s="6">
        <v>26913.5</v>
      </c>
      <c r="F15" s="6">
        <v>0.67360246716331895</v>
      </c>
      <c r="G15" s="6">
        <v>1337.0890613794299</v>
      </c>
      <c r="H15" s="6">
        <v>210</v>
      </c>
      <c r="I15" s="6">
        <v>200</v>
      </c>
      <c r="J15" s="6">
        <v>1833</v>
      </c>
      <c r="K15" s="6" t="s">
        <v>218</v>
      </c>
      <c r="L15" s="6">
        <v>36</v>
      </c>
      <c r="M15" s="6" t="b">
        <v>1</v>
      </c>
      <c r="N15" s="6" t="s">
        <v>219</v>
      </c>
      <c r="O15" s="6">
        <v>223.99058532714801</v>
      </c>
      <c r="P15" s="6">
        <v>140.59004211425699</v>
      </c>
      <c r="Q15" s="6">
        <v>133.57487487792901</v>
      </c>
      <c r="R15" s="6">
        <v>0.77848718710104603</v>
      </c>
      <c r="S15" s="6" t="s">
        <v>207</v>
      </c>
      <c r="T15" s="7" t="s">
        <v>24</v>
      </c>
      <c r="U15" s="2">
        <v>2.0487840057169269E-5</v>
      </c>
      <c r="V15" s="2">
        <f>U15^2</f>
        <v>4.1975159020814969E-10</v>
      </c>
      <c r="W15" s="2">
        <f>Table4[[#This Row],[area]]*Table4[[#This Row],[area_scale]]</f>
        <v>7.6096765788835457E-6</v>
      </c>
      <c r="X15" s="2">
        <f>Table4[[#This Row],[area_scale]]*Table4[[#This Row],[convex_hull_area]]</f>
        <v>1.1296984423067036E-5</v>
      </c>
      <c r="Y15" s="2">
        <f>Table4[[#This Row],[linear_scale]]*Table4[[#This Row],[perimeter]]</f>
        <v>2.7394066831732344E-2</v>
      </c>
      <c r="Z15" s="2">
        <f>Table4[[#This Row],[linear_scale]]*Table4[[#This Row],[width]]</f>
        <v>4.3024464120055466E-3</v>
      </c>
      <c r="AA15" s="2">
        <f>Table4[[#This Row],[height]]*Table4[[#This Row],[linear_scale]]</f>
        <v>4.0975680114338541E-3</v>
      </c>
      <c r="AB15" s="2">
        <f>Table4[[#This Row],[longest_path]]*Table4[[#This Row],[linear_scale]]</f>
        <v>3.7554210824791268E-2</v>
      </c>
      <c r="AC15" s="2">
        <f>Table4[[#This Row],[linear_scale]]*Table4[[#This Row],[ellipse_major_axis]]</f>
        <v>4.5890832864943342E-3</v>
      </c>
      <c r="AD15" s="2">
        <f>Table4[[#This Row],[linear_scale]]*Table4[[#This Row],[ellipse_minor_axis]]</f>
        <v>2.8803862964675887E-3</v>
      </c>
    </row>
    <row r="16" spans="1:30" x14ac:dyDescent="0.3">
      <c r="A16" s="4" t="s">
        <v>20</v>
      </c>
      <c r="B16" s="4" t="s">
        <v>266</v>
      </c>
      <c r="C16" s="4" t="b">
        <v>1</v>
      </c>
      <c r="D16" s="4">
        <v>16731</v>
      </c>
      <c r="E16" s="4">
        <v>28092</v>
      </c>
      <c r="F16" s="4">
        <v>0.59557881247330202</v>
      </c>
      <c r="G16" s="4">
        <v>1509.0546897649699</v>
      </c>
      <c r="H16" s="4">
        <v>182</v>
      </c>
      <c r="I16" s="4">
        <v>238</v>
      </c>
      <c r="J16" s="4">
        <v>1747</v>
      </c>
      <c r="K16" s="4" t="s">
        <v>220</v>
      </c>
      <c r="L16" s="4">
        <v>28</v>
      </c>
      <c r="M16" s="4" t="b">
        <v>1</v>
      </c>
      <c r="N16" s="4" t="s">
        <v>221</v>
      </c>
      <c r="O16" s="4">
        <v>226.389724731445</v>
      </c>
      <c r="P16" s="4">
        <v>144.868240356445</v>
      </c>
      <c r="Q16" s="4">
        <v>28.438173294067301</v>
      </c>
      <c r="R16" s="4">
        <v>0.76845283647811302</v>
      </c>
      <c r="S16" s="4" t="s">
        <v>222</v>
      </c>
      <c r="T16" s="5" t="s">
        <v>24</v>
      </c>
      <c r="U16" s="1">
        <v>3.6534111168916194E-5</v>
      </c>
      <c r="V16" s="1">
        <f>U16^2</f>
        <v>1.3347412789027269E-9</v>
      </c>
      <c r="W16" s="1">
        <f>Table4[[#This Row],[area]]*Table4[[#This Row],[area_scale]]</f>
        <v>2.2331556337321524E-5</v>
      </c>
      <c r="X16" s="1">
        <f>Table4[[#This Row],[area_scale]]*Table4[[#This Row],[convex_hull_area]]</f>
        <v>3.7495552006935407E-5</v>
      </c>
      <c r="Y16" s="1">
        <f>Table4[[#This Row],[linear_scale]]*Table4[[#This Row],[perimeter]]</f>
        <v>5.5131971795847751E-2</v>
      </c>
      <c r="Z16" s="1">
        <f>Table4[[#This Row],[linear_scale]]*Table4[[#This Row],[width]]</f>
        <v>6.6492082327427472E-3</v>
      </c>
      <c r="AA16" s="1">
        <f>Table4[[#This Row],[height]]*Table4[[#This Row],[linear_scale]]</f>
        <v>8.6951184582020544E-3</v>
      </c>
      <c r="AB16" s="1">
        <f>Table4[[#This Row],[longest_path]]*Table4[[#This Row],[linear_scale]]</f>
        <v>6.382509221209659E-2</v>
      </c>
      <c r="AC16" s="1">
        <f>Table4[[#This Row],[linear_scale]]*Table4[[#This Row],[ellipse_major_axis]]</f>
        <v>8.2709473708389471E-3</v>
      </c>
      <c r="AD16" s="1">
        <f>Table4[[#This Row],[linear_scale]]*Table4[[#This Row],[ellipse_minor_axis]]</f>
        <v>5.2926323980276328E-3</v>
      </c>
    </row>
    <row r="17" spans="1:30" x14ac:dyDescent="0.3">
      <c r="A17" s="6" t="s">
        <v>25</v>
      </c>
      <c r="B17" s="6" t="s">
        <v>260</v>
      </c>
      <c r="C17" s="6" t="b">
        <v>1</v>
      </c>
      <c r="D17" s="6">
        <v>265</v>
      </c>
      <c r="E17" s="6">
        <v>293.5</v>
      </c>
      <c r="F17" s="6">
        <v>0.90289608177171998</v>
      </c>
      <c r="G17" s="6">
        <v>77.840619683265601</v>
      </c>
      <c r="H17" s="6">
        <v>20</v>
      </c>
      <c r="I17" s="6">
        <v>23</v>
      </c>
      <c r="J17" s="6">
        <v>145</v>
      </c>
      <c r="K17" s="6" t="s">
        <v>223</v>
      </c>
      <c r="L17" s="6">
        <v>15</v>
      </c>
      <c r="M17" s="6" t="b">
        <v>1</v>
      </c>
      <c r="N17" s="6" t="s">
        <v>224</v>
      </c>
      <c r="O17" s="6">
        <v>21.626060485839801</v>
      </c>
      <c r="P17" s="6">
        <v>15.892076492309499</v>
      </c>
      <c r="Q17" s="6">
        <v>28.9096984863281</v>
      </c>
      <c r="R17" s="6">
        <v>0.67822135024003405</v>
      </c>
      <c r="S17" s="6" t="s">
        <v>222</v>
      </c>
      <c r="T17" s="7" t="s">
        <v>24</v>
      </c>
      <c r="U17" s="2">
        <v>3.6534111168916194E-5</v>
      </c>
      <c r="V17" s="2">
        <f>U17^2</f>
        <v>1.3347412789027269E-9</v>
      </c>
      <c r="W17" s="2">
        <f>Table4[[#This Row],[area]]*Table4[[#This Row],[area_scale]]</f>
        <v>3.5370643890922264E-7</v>
      </c>
      <c r="X17" s="2">
        <f>Table4[[#This Row],[area_scale]]*Table4[[#This Row],[convex_hull_area]]</f>
        <v>3.9174656535795033E-7</v>
      </c>
      <c r="Y17" s="2">
        <f>Table4[[#This Row],[linear_scale]]*Table4[[#This Row],[perimeter]]</f>
        <v>2.8438378529657515E-3</v>
      </c>
      <c r="Z17" s="2">
        <f>Table4[[#This Row],[linear_scale]]*Table4[[#This Row],[width]]</f>
        <v>7.3068222337832394E-4</v>
      </c>
      <c r="AA17" s="2">
        <f>Table4[[#This Row],[height]]*Table4[[#This Row],[linear_scale]]</f>
        <v>8.4028455688507251E-4</v>
      </c>
      <c r="AB17" s="2">
        <f>Table4[[#This Row],[longest_path]]*Table4[[#This Row],[linear_scale]]</f>
        <v>5.2974461194928478E-3</v>
      </c>
      <c r="AC17" s="2">
        <f>Table4[[#This Row],[linear_scale]]*Table4[[#This Row],[ellipse_major_axis]]</f>
        <v>7.9008889793537708E-4</v>
      </c>
      <c r="AD17" s="2">
        <f>Table4[[#This Row],[linear_scale]]*Table4[[#This Row],[ellipse_minor_axis]]</f>
        <v>5.8060288927495494E-4</v>
      </c>
    </row>
    <row r="18" spans="1:30" x14ac:dyDescent="0.3">
      <c r="A18" s="4" t="s">
        <v>28</v>
      </c>
      <c r="B18" s="4" t="s">
        <v>261</v>
      </c>
      <c r="C18" s="4" t="b">
        <v>1</v>
      </c>
      <c r="D18" s="4">
        <v>7385</v>
      </c>
      <c r="E18" s="4">
        <v>10074.5</v>
      </c>
      <c r="F18" s="4">
        <v>0.73303886048935396</v>
      </c>
      <c r="G18" s="4">
        <v>846.20353591442097</v>
      </c>
      <c r="H18" s="4">
        <v>110</v>
      </c>
      <c r="I18" s="4">
        <v>172</v>
      </c>
      <c r="J18" s="4">
        <v>1257</v>
      </c>
      <c r="K18" s="4" t="s">
        <v>225</v>
      </c>
      <c r="L18" s="4">
        <v>33</v>
      </c>
      <c r="M18" s="4" t="b">
        <v>1</v>
      </c>
      <c r="N18" s="4" t="s">
        <v>226</v>
      </c>
      <c r="O18" s="4">
        <v>204.41131591796801</v>
      </c>
      <c r="P18" s="4">
        <v>58.981006622314403</v>
      </c>
      <c r="Q18" s="4">
        <v>25.454767227172798</v>
      </c>
      <c r="R18" s="4">
        <v>0.95746759793420999</v>
      </c>
      <c r="S18" s="4" t="s">
        <v>222</v>
      </c>
      <c r="T18" s="5" t="s">
        <v>24</v>
      </c>
      <c r="U18" s="1">
        <v>3.6534111168916194E-5</v>
      </c>
      <c r="V18" s="1">
        <f>U18^2</f>
        <v>1.3347412789027269E-9</v>
      </c>
      <c r="W18" s="1">
        <f>Table4[[#This Row],[area]]*Table4[[#This Row],[area_scale]]</f>
        <v>9.8570643446966383E-6</v>
      </c>
      <c r="X18" s="1">
        <f>Table4[[#This Row],[area_scale]]*Table4[[#This Row],[convex_hull_area]]</f>
        <v>1.3446851014305522E-5</v>
      </c>
      <c r="Y18" s="1">
        <f>Table4[[#This Row],[linear_scale]]*Table4[[#This Row],[perimeter]]</f>
        <v>3.0915294052627423E-2</v>
      </c>
      <c r="Z18" s="1">
        <f>Table4[[#This Row],[linear_scale]]*Table4[[#This Row],[width]]</f>
        <v>4.0187522285807815E-3</v>
      </c>
      <c r="AA18" s="1">
        <f>Table4[[#This Row],[height]]*Table4[[#This Row],[linear_scale]]</f>
        <v>6.2838671210535858E-3</v>
      </c>
      <c r="AB18" s="1">
        <f>Table4[[#This Row],[longest_path]]*Table4[[#This Row],[linear_scale]]</f>
        <v>4.5923377739327656E-2</v>
      </c>
      <c r="AC18" s="1">
        <f>Table4[[#This Row],[linear_scale]]*Table4[[#This Row],[ellipse_major_axis]]</f>
        <v>7.4679857399314918E-3</v>
      </c>
      <c r="AD18" s="1">
        <f>Table4[[#This Row],[linear_scale]]*Table4[[#This Row],[ellipse_minor_axis]]</f>
        <v>2.1548186527942169E-3</v>
      </c>
    </row>
    <row r="19" spans="1:30" x14ac:dyDescent="0.3">
      <c r="A19" s="6" t="s">
        <v>31</v>
      </c>
      <c r="B19" s="6" t="s">
        <v>262</v>
      </c>
      <c r="C19" s="6" t="b">
        <v>1</v>
      </c>
      <c r="D19" s="6">
        <v>335</v>
      </c>
      <c r="E19" s="6">
        <v>332</v>
      </c>
      <c r="F19" s="6">
        <v>1.00903614457831</v>
      </c>
      <c r="G19" s="6">
        <v>81.254833221435504</v>
      </c>
      <c r="H19" s="6">
        <v>28</v>
      </c>
      <c r="I19" s="6">
        <v>19</v>
      </c>
      <c r="J19" s="6">
        <v>190</v>
      </c>
      <c r="K19" s="6" t="s">
        <v>227</v>
      </c>
      <c r="L19" s="6">
        <v>16</v>
      </c>
      <c r="M19" s="6" t="b">
        <v>1</v>
      </c>
      <c r="N19" s="6" t="s">
        <v>228</v>
      </c>
      <c r="O19" s="6">
        <v>29.146102905273398</v>
      </c>
      <c r="P19" s="6">
        <v>14.596839904785099</v>
      </c>
      <c r="Q19" s="6">
        <v>68.089523315429602</v>
      </c>
      <c r="R19" s="6">
        <v>0.86555366924037702</v>
      </c>
      <c r="S19" s="6" t="s">
        <v>222</v>
      </c>
      <c r="T19" s="7" t="s">
        <v>24</v>
      </c>
      <c r="U19" s="2">
        <v>3.6534111168916194E-5</v>
      </c>
      <c r="V19" s="2">
        <f>U19^2</f>
        <v>1.3347412789027269E-9</v>
      </c>
      <c r="W19" s="2">
        <f>Table4[[#This Row],[area]]*Table4[[#This Row],[area_scale]]</f>
        <v>4.4713832843241354E-7</v>
      </c>
      <c r="X19" s="2">
        <f>Table4[[#This Row],[area_scale]]*Table4[[#This Row],[convex_hull_area]]</f>
        <v>4.4313410459570534E-7</v>
      </c>
      <c r="Y19" s="2">
        <f>Table4[[#This Row],[linear_scale]]*Table4[[#This Row],[perimeter]]</f>
        <v>2.9685731099236695E-3</v>
      </c>
      <c r="Z19" s="2">
        <f>Table4[[#This Row],[linear_scale]]*Table4[[#This Row],[width]]</f>
        <v>1.0229551127296534E-3</v>
      </c>
      <c r="AA19" s="2">
        <f>Table4[[#This Row],[height]]*Table4[[#This Row],[linear_scale]]</f>
        <v>6.9414811220940768E-4</v>
      </c>
      <c r="AB19" s="2">
        <f>Table4[[#This Row],[longest_path]]*Table4[[#This Row],[linear_scale]]</f>
        <v>6.9414811220940772E-3</v>
      </c>
      <c r="AC19" s="2">
        <f>Table4[[#This Row],[linear_scale]]*Table4[[#This Row],[ellipse_major_axis]]</f>
        <v>1.0648269636819297E-3</v>
      </c>
      <c r="AD19" s="2">
        <f>Table4[[#This Row],[linear_scale]]*Table4[[#This Row],[ellipse_minor_axis]]</f>
        <v>5.3328257179629092E-4</v>
      </c>
    </row>
    <row r="20" spans="1:30" x14ac:dyDescent="0.3">
      <c r="A20" s="4" t="s">
        <v>34</v>
      </c>
      <c r="B20" s="4" t="s">
        <v>263</v>
      </c>
      <c r="C20" s="4" t="b">
        <v>1</v>
      </c>
      <c r="D20" s="4">
        <v>6959</v>
      </c>
      <c r="E20" s="4">
        <v>9473</v>
      </c>
      <c r="F20" s="4">
        <v>0.73461416657869705</v>
      </c>
      <c r="G20" s="4">
        <v>608.44068670272804</v>
      </c>
      <c r="H20" s="4">
        <v>122</v>
      </c>
      <c r="I20" s="4">
        <v>155</v>
      </c>
      <c r="J20" s="4">
        <v>1240</v>
      </c>
      <c r="K20" s="4" t="s">
        <v>229</v>
      </c>
      <c r="L20" s="4">
        <v>34</v>
      </c>
      <c r="M20" s="4" t="b">
        <v>1</v>
      </c>
      <c r="N20" s="4" t="s">
        <v>230</v>
      </c>
      <c r="O20" s="4">
        <v>186.471908569335</v>
      </c>
      <c r="P20" s="4">
        <v>59.241100311279297</v>
      </c>
      <c r="Q20" s="4">
        <v>33.523017883300703</v>
      </c>
      <c r="R20" s="4">
        <v>0.94819312525509203</v>
      </c>
      <c r="S20" s="4" t="s">
        <v>222</v>
      </c>
      <c r="T20" s="5" t="s">
        <v>24</v>
      </c>
      <c r="U20" s="1">
        <v>3.6534111168916194E-5</v>
      </c>
      <c r="V20" s="1">
        <f>U20^2</f>
        <v>1.3347412789027269E-9</v>
      </c>
      <c r="W20" s="1">
        <f>Table4[[#This Row],[area]]*Table4[[#This Row],[area_scale]]</f>
        <v>9.2884645598840762E-6</v>
      </c>
      <c r="X20" s="1">
        <f>Table4[[#This Row],[area_scale]]*Table4[[#This Row],[convex_hull_area]]</f>
        <v>1.2644004135045533E-5</v>
      </c>
      <c r="Y20" s="1">
        <f>Table4[[#This Row],[linear_scale]]*Table4[[#This Row],[perimeter]]</f>
        <v>2.2228839687689177E-2</v>
      </c>
      <c r="Z20" s="1">
        <f>Table4[[#This Row],[linear_scale]]*Table4[[#This Row],[width]]</f>
        <v>4.4571615626077758E-3</v>
      </c>
      <c r="AA20" s="1">
        <f>Table4[[#This Row],[height]]*Table4[[#This Row],[linear_scale]]</f>
        <v>5.66278723118201E-3</v>
      </c>
      <c r="AB20" s="1">
        <f>Table4[[#This Row],[longest_path]]*Table4[[#This Row],[linear_scale]]</f>
        <v>4.530229784945608E-2</v>
      </c>
      <c r="AC20" s="1">
        <f>Table4[[#This Row],[linear_scale]]*Table4[[#This Row],[ellipse_major_axis]]</f>
        <v>6.8125854375520609E-3</v>
      </c>
      <c r="AD20" s="1">
        <f>Table4[[#This Row],[linear_scale]]*Table4[[#This Row],[ellipse_minor_axis]]</f>
        <v>2.1643209445411935E-3</v>
      </c>
    </row>
    <row r="21" spans="1:30" x14ac:dyDescent="0.3">
      <c r="A21" s="6" t="s">
        <v>37</v>
      </c>
      <c r="B21" s="6" t="s">
        <v>264</v>
      </c>
      <c r="C21" s="6" t="b">
        <v>1</v>
      </c>
      <c r="D21" s="6">
        <v>885</v>
      </c>
      <c r="E21" s="6">
        <v>1771.5</v>
      </c>
      <c r="F21" s="6">
        <v>0.49957662997459701</v>
      </c>
      <c r="G21" s="6">
        <v>280.133496046066</v>
      </c>
      <c r="H21" s="6">
        <v>67</v>
      </c>
      <c r="I21" s="6">
        <v>49</v>
      </c>
      <c r="J21" s="6">
        <v>425</v>
      </c>
      <c r="K21" s="6" t="s">
        <v>231</v>
      </c>
      <c r="L21" s="6">
        <v>16</v>
      </c>
      <c r="M21" s="6" t="b">
        <v>1</v>
      </c>
      <c r="N21" s="6" t="s">
        <v>232</v>
      </c>
      <c r="O21" s="6">
        <v>64.0968017578125</v>
      </c>
      <c r="P21" s="6">
        <v>36.723720550537102</v>
      </c>
      <c r="Q21" s="6">
        <v>64.278823852539006</v>
      </c>
      <c r="R21" s="6">
        <v>0.81959623438007501</v>
      </c>
      <c r="S21" s="6" t="s">
        <v>222</v>
      </c>
      <c r="T21" s="7" t="s">
        <v>24</v>
      </c>
      <c r="U21" s="2">
        <v>3.6534111168916194E-5</v>
      </c>
      <c r="V21" s="2">
        <f>U21^2</f>
        <v>1.3347412789027269E-9</v>
      </c>
      <c r="W21" s="2">
        <f>Table4[[#This Row],[area]]*Table4[[#This Row],[area_scale]]</f>
        <v>1.1812460318289132E-6</v>
      </c>
      <c r="X21" s="2">
        <f>Table4[[#This Row],[area_scale]]*Table4[[#This Row],[convex_hull_area]]</f>
        <v>2.3644941755761807E-6</v>
      </c>
      <c r="Y21" s="2">
        <f>Table4[[#This Row],[linear_scale]]*Table4[[#This Row],[perimeter]]</f>
        <v>1.0234428286684121E-2</v>
      </c>
      <c r="Z21" s="2">
        <f>Table4[[#This Row],[linear_scale]]*Table4[[#This Row],[width]]</f>
        <v>2.447785448317385E-3</v>
      </c>
      <c r="AA21" s="2">
        <f>Table4[[#This Row],[height]]*Table4[[#This Row],[linear_scale]]</f>
        <v>1.7901714472768936E-3</v>
      </c>
      <c r="AB21" s="2">
        <f>Table4[[#This Row],[longest_path]]*Table4[[#This Row],[linear_scale]]</f>
        <v>1.5526997246789383E-2</v>
      </c>
      <c r="AC21" s="2">
        <f>Table4[[#This Row],[linear_scale]]*Table4[[#This Row],[ellipse_major_axis]]</f>
        <v>2.3417196809919047E-3</v>
      </c>
      <c r="AD21" s="2">
        <f>Table4[[#This Row],[linear_scale]]*Table4[[#This Row],[ellipse_minor_axis]]</f>
        <v>1.3416684891295347E-3</v>
      </c>
    </row>
    <row r="22" spans="1:30" x14ac:dyDescent="0.3">
      <c r="A22" s="4" t="s">
        <v>40</v>
      </c>
      <c r="B22" s="4" t="s">
        <v>265</v>
      </c>
      <c r="C22" s="4" t="b">
        <v>1</v>
      </c>
      <c r="D22" s="4">
        <v>4259</v>
      </c>
      <c r="E22" s="4">
        <v>6497.5</v>
      </c>
      <c r="F22" s="4">
        <v>0.65548287803001104</v>
      </c>
      <c r="G22" s="4">
        <v>655.72262454032898</v>
      </c>
      <c r="H22" s="4">
        <v>81</v>
      </c>
      <c r="I22" s="4">
        <v>127</v>
      </c>
      <c r="J22" s="4">
        <v>919</v>
      </c>
      <c r="K22" s="4" t="s">
        <v>233</v>
      </c>
      <c r="L22" s="4">
        <v>26</v>
      </c>
      <c r="M22" s="4" t="b">
        <v>1</v>
      </c>
      <c r="N22" s="4" t="s">
        <v>234</v>
      </c>
      <c r="O22" s="4">
        <v>121.428405761718</v>
      </c>
      <c r="P22" s="4">
        <v>59.700706481933501</v>
      </c>
      <c r="Q22" s="4">
        <v>155.58561706542901</v>
      </c>
      <c r="R22" s="4">
        <v>0.87079089858197301</v>
      </c>
      <c r="S22" s="4" t="s">
        <v>222</v>
      </c>
      <c r="T22" s="5" t="s">
        <v>24</v>
      </c>
      <c r="U22" s="1">
        <v>3.6534111168916194E-5</v>
      </c>
      <c r="V22" s="1">
        <f>U22^2</f>
        <v>1.3347412789027269E-9</v>
      </c>
      <c r="W22" s="1">
        <f>Table4[[#This Row],[area]]*Table4[[#This Row],[area_scale]]</f>
        <v>5.6846631068467142E-6</v>
      </c>
      <c r="X22" s="1">
        <f>Table4[[#This Row],[area_scale]]*Table4[[#This Row],[convex_hull_area]]</f>
        <v>8.6724814596704674E-6</v>
      </c>
      <c r="Y22" s="1">
        <f>Table4[[#This Row],[linear_scale]]*Table4[[#This Row],[perimeter]]</f>
        <v>2.3956243260929874E-2</v>
      </c>
      <c r="Z22" s="1">
        <f>Table4[[#This Row],[linear_scale]]*Table4[[#This Row],[width]]</f>
        <v>2.9592630046822118E-3</v>
      </c>
      <c r="AA22" s="1">
        <f>Table4[[#This Row],[height]]*Table4[[#This Row],[linear_scale]]</f>
        <v>4.6398321184523564E-3</v>
      </c>
      <c r="AB22" s="1">
        <f>Table4[[#This Row],[longest_path]]*Table4[[#This Row],[linear_scale]]</f>
        <v>3.3574848164233985E-2</v>
      </c>
      <c r="AC22" s="1">
        <f>Table4[[#This Row],[linear_scale]]*Table4[[#This Row],[ellipse_major_axis]]</f>
        <v>4.4362788751628694E-3</v>
      </c>
      <c r="AD22" s="1">
        <f>Table4[[#This Row],[linear_scale]]*Table4[[#This Row],[ellipse_minor_axis]]</f>
        <v>2.1811122474737943E-3</v>
      </c>
    </row>
    <row r="23" spans="1:30" x14ac:dyDescent="0.3">
      <c r="A23" s="6" t="s">
        <v>20</v>
      </c>
      <c r="B23" s="6" t="s">
        <v>266</v>
      </c>
      <c r="C23" s="6" t="b">
        <v>1</v>
      </c>
      <c r="D23" s="6">
        <v>28043</v>
      </c>
      <c r="E23" s="6">
        <v>46549.5</v>
      </c>
      <c r="F23" s="6">
        <v>0.60243396814144001</v>
      </c>
      <c r="G23" s="6">
        <v>1552.6875032186499</v>
      </c>
      <c r="H23" s="6">
        <v>270</v>
      </c>
      <c r="I23" s="6">
        <v>262</v>
      </c>
      <c r="J23" s="6">
        <v>1965</v>
      </c>
      <c r="K23" s="6" t="s">
        <v>235</v>
      </c>
      <c r="L23" s="6">
        <v>37</v>
      </c>
      <c r="M23" s="6" t="b">
        <v>1</v>
      </c>
      <c r="N23" s="6" t="s">
        <v>236</v>
      </c>
      <c r="O23" s="6">
        <v>253.66798400878901</v>
      </c>
      <c r="P23" s="6">
        <v>215.17103576660099</v>
      </c>
      <c r="Q23" s="6">
        <v>56.919300079345703</v>
      </c>
      <c r="R23" s="6">
        <v>0.52961389259092195</v>
      </c>
      <c r="S23" s="6" t="s">
        <v>237</v>
      </c>
      <c r="T23" s="7" t="s">
        <v>24</v>
      </c>
      <c r="U23" s="2">
        <v>3.665441920339684E-5</v>
      </c>
      <c r="V23" s="2">
        <f>U23^2</f>
        <v>1.343546447138347E-9</v>
      </c>
      <c r="W23" s="2">
        <f>Table4[[#This Row],[area]]*Table4[[#This Row],[area_scale]]</f>
        <v>3.7677073017100665E-5</v>
      </c>
      <c r="X23" s="2">
        <f>Table4[[#This Row],[area_scale]]*Table4[[#This Row],[convex_hull_area]]</f>
        <v>6.2541415341066481E-5</v>
      </c>
      <c r="Y23" s="2">
        <f>Table4[[#This Row],[linear_scale]]*Table4[[#This Row],[perimeter]]</f>
        <v>5.6912858634851973E-2</v>
      </c>
      <c r="Z23" s="2">
        <f>Table4[[#This Row],[linear_scale]]*Table4[[#This Row],[width]]</f>
        <v>9.8966931849171474E-3</v>
      </c>
      <c r="AA23" s="2">
        <f>Table4[[#This Row],[height]]*Table4[[#This Row],[linear_scale]]</f>
        <v>9.6034578312899719E-3</v>
      </c>
      <c r="AB23" s="2">
        <f>Table4[[#This Row],[longest_path]]*Table4[[#This Row],[linear_scale]]</f>
        <v>7.2025933734674794E-2</v>
      </c>
      <c r="AC23" s="2">
        <f>Table4[[#This Row],[linear_scale]]*Table4[[#This Row],[ellipse_major_axis]]</f>
        <v>9.298052624338719E-3</v>
      </c>
      <c r="AD23" s="2">
        <f>Table4[[#This Row],[linear_scale]]*Table4[[#This Row],[ellipse_minor_axis]]</f>
        <v>7.8869693454180871E-3</v>
      </c>
    </row>
    <row r="24" spans="1:30" x14ac:dyDescent="0.3">
      <c r="A24" s="4" t="s">
        <v>28</v>
      </c>
      <c r="B24" s="4" t="s">
        <v>261</v>
      </c>
      <c r="C24" s="4" t="b">
        <v>1</v>
      </c>
      <c r="D24" s="4">
        <v>12222</v>
      </c>
      <c r="E24" s="4">
        <v>17037.5</v>
      </c>
      <c r="F24" s="4">
        <v>0.71735876742479798</v>
      </c>
      <c r="G24" s="4">
        <v>940.38895189762104</v>
      </c>
      <c r="H24" s="4">
        <v>130</v>
      </c>
      <c r="I24" s="4">
        <v>199</v>
      </c>
      <c r="J24" s="4">
        <v>1438</v>
      </c>
      <c r="K24" s="4" t="s">
        <v>238</v>
      </c>
      <c r="L24" s="4">
        <v>29</v>
      </c>
      <c r="M24" s="4" t="b">
        <v>1</v>
      </c>
      <c r="N24" s="4" t="s">
        <v>239</v>
      </c>
      <c r="O24" s="4">
        <v>200.09303283691401</v>
      </c>
      <c r="P24" s="4">
        <v>94.767333984375</v>
      </c>
      <c r="Q24" s="4">
        <v>26.114913940429599</v>
      </c>
      <c r="R24" s="4">
        <v>0.88073125470591096</v>
      </c>
      <c r="S24" s="4" t="s">
        <v>237</v>
      </c>
      <c r="T24" s="5" t="s">
        <v>24</v>
      </c>
      <c r="U24" s="1">
        <v>3.665441920339684E-5</v>
      </c>
      <c r="V24" s="1">
        <f>U24^2</f>
        <v>1.343546447138347E-9</v>
      </c>
      <c r="W24" s="1">
        <f>Table4[[#This Row],[area]]*Table4[[#This Row],[area_scale]]</f>
        <v>1.6420824676924878E-5</v>
      </c>
      <c r="X24" s="1">
        <f>Table4[[#This Row],[area_scale]]*Table4[[#This Row],[convex_hull_area]]</f>
        <v>2.2890672593119589E-5</v>
      </c>
      <c r="Y24" s="1">
        <f>Table4[[#This Row],[linear_scale]]*Table4[[#This Row],[perimeter]]</f>
        <v>3.4469410857098391E-2</v>
      </c>
      <c r="Z24" s="1">
        <f>Table4[[#This Row],[linear_scale]]*Table4[[#This Row],[width]]</f>
        <v>4.7650744964415894E-3</v>
      </c>
      <c r="AA24" s="1">
        <f>Table4[[#This Row],[height]]*Table4[[#This Row],[linear_scale]]</f>
        <v>7.2942294214759715E-3</v>
      </c>
      <c r="AB24" s="1">
        <f>Table4[[#This Row],[longest_path]]*Table4[[#This Row],[linear_scale]]</f>
        <v>5.2709054814484659E-2</v>
      </c>
      <c r="AC24" s="1">
        <f>Table4[[#This Row],[linear_scale]]*Table4[[#This Row],[ellipse_major_axis]]</f>
        <v>7.3342939052832949E-3</v>
      </c>
      <c r="AD24" s="1">
        <f>Table4[[#This Row],[linear_scale]]*Table4[[#This Row],[ellipse_minor_axis]]</f>
        <v>3.4736415866515971E-3</v>
      </c>
    </row>
    <row r="25" spans="1:30" x14ac:dyDescent="0.3">
      <c r="A25" s="6" t="s">
        <v>31</v>
      </c>
      <c r="B25" s="6" t="s">
        <v>262</v>
      </c>
      <c r="C25" s="6" t="b">
        <v>1</v>
      </c>
      <c r="D25" s="6">
        <v>451</v>
      </c>
      <c r="E25" s="6">
        <v>444</v>
      </c>
      <c r="F25" s="6">
        <v>1.0157657657657599</v>
      </c>
      <c r="G25" s="6">
        <v>87.840619683265601</v>
      </c>
      <c r="H25" s="6">
        <v>30</v>
      </c>
      <c r="I25" s="6">
        <v>22</v>
      </c>
      <c r="J25" s="6">
        <v>192</v>
      </c>
      <c r="K25" s="6" t="s">
        <v>240</v>
      </c>
      <c r="L25" s="6">
        <v>16</v>
      </c>
      <c r="M25" s="6" t="b">
        <v>1</v>
      </c>
      <c r="N25" s="6" t="s">
        <v>241</v>
      </c>
      <c r="O25" s="6">
        <v>30.369783401489201</v>
      </c>
      <c r="P25" s="6">
        <v>17.980690002441399</v>
      </c>
      <c r="Q25" s="6">
        <v>72.917289733886705</v>
      </c>
      <c r="R25" s="6">
        <v>0.805894949936377</v>
      </c>
      <c r="S25" s="6" t="s">
        <v>237</v>
      </c>
      <c r="T25" s="7" t="s">
        <v>24</v>
      </c>
      <c r="U25" s="2">
        <v>3.665441920339684E-5</v>
      </c>
      <c r="V25" s="2">
        <f>U25^2</f>
        <v>1.343546447138347E-9</v>
      </c>
      <c r="W25" s="2">
        <f>Table4[[#This Row],[area]]*Table4[[#This Row],[area_scale]]</f>
        <v>6.0593944765939455E-7</v>
      </c>
      <c r="X25" s="2">
        <f>Table4[[#This Row],[area_scale]]*Table4[[#This Row],[convex_hull_area]]</f>
        <v>5.9653462252942613E-7</v>
      </c>
      <c r="Y25" s="2">
        <f>Table4[[#This Row],[linear_scale]]*Table4[[#This Row],[perimeter]]</f>
        <v>3.2197468969565692E-3</v>
      </c>
      <c r="Z25" s="2">
        <f>Table4[[#This Row],[linear_scale]]*Table4[[#This Row],[width]]</f>
        <v>1.0996325761019052E-3</v>
      </c>
      <c r="AA25" s="2">
        <f>Table4[[#This Row],[height]]*Table4[[#This Row],[linear_scale]]</f>
        <v>8.0639722247473052E-4</v>
      </c>
      <c r="AB25" s="2">
        <f>Table4[[#This Row],[longest_path]]*Table4[[#This Row],[linear_scale]]</f>
        <v>7.0376484870521934E-3</v>
      </c>
      <c r="AC25" s="2">
        <f>Table4[[#This Row],[linear_scale]]*Table4[[#This Row],[ellipse_major_axis]]</f>
        <v>1.1131867719145483E-3</v>
      </c>
      <c r="AD25" s="2">
        <f>Table4[[#This Row],[linear_scale]]*Table4[[#This Row],[ellipse_minor_axis]]</f>
        <v>6.5907174891581359E-4</v>
      </c>
    </row>
    <row r="26" spans="1:30" x14ac:dyDescent="0.3">
      <c r="A26" s="4" t="s">
        <v>34</v>
      </c>
      <c r="B26" s="4" t="s">
        <v>263</v>
      </c>
      <c r="C26" s="4" t="b">
        <v>1</v>
      </c>
      <c r="D26" s="4">
        <v>11956</v>
      </c>
      <c r="E26" s="4">
        <v>17161.5</v>
      </c>
      <c r="F26" s="4">
        <v>0.69667569851120204</v>
      </c>
      <c r="G26" s="4">
        <v>884.40619683265595</v>
      </c>
      <c r="H26" s="4">
        <v>135</v>
      </c>
      <c r="I26" s="4">
        <v>191</v>
      </c>
      <c r="J26" s="4">
        <v>1407</v>
      </c>
      <c r="K26" s="4" t="s">
        <v>242</v>
      </c>
      <c r="L26" s="4">
        <v>27</v>
      </c>
      <c r="M26" s="4" t="b">
        <v>1</v>
      </c>
      <c r="N26" s="4" t="s">
        <v>243</v>
      </c>
      <c r="O26" s="4">
        <v>190.42294311523401</v>
      </c>
      <c r="P26" s="4">
        <v>100.53923034667901</v>
      </c>
      <c r="Q26" s="4">
        <v>28.26123046875</v>
      </c>
      <c r="R26" s="4">
        <v>0.84925770261437505</v>
      </c>
      <c r="S26" s="4" t="s">
        <v>237</v>
      </c>
      <c r="T26" s="5" t="s">
        <v>24</v>
      </c>
      <c r="U26" s="1">
        <v>3.665441920339684E-5</v>
      </c>
      <c r="V26" s="1">
        <f>U26^2</f>
        <v>1.343546447138347E-9</v>
      </c>
      <c r="W26" s="1">
        <f>Table4[[#This Row],[area]]*Table4[[#This Row],[area_scale]]</f>
        <v>1.6063441321986078E-5</v>
      </c>
      <c r="X26" s="1">
        <f>Table4[[#This Row],[area_scale]]*Table4[[#This Row],[convex_hull_area]]</f>
        <v>2.3057272352564742E-5</v>
      </c>
      <c r="Y26" s="1">
        <f>Table4[[#This Row],[linear_scale]]*Table4[[#This Row],[perimeter]]</f>
        <v>3.2417395484786067E-2</v>
      </c>
      <c r="Z26" s="1">
        <f>Table4[[#This Row],[linear_scale]]*Table4[[#This Row],[width]]</f>
        <v>4.9483465924585737E-3</v>
      </c>
      <c r="AA26" s="1">
        <f>Table4[[#This Row],[height]]*Table4[[#This Row],[linear_scale]]</f>
        <v>7.0009940678487969E-3</v>
      </c>
      <c r="AB26" s="1">
        <f>Table4[[#This Row],[longest_path]]*Table4[[#This Row],[linear_scale]]</f>
        <v>5.1572767819179355E-2</v>
      </c>
      <c r="AC26" s="1">
        <f>Table4[[#This Row],[linear_scale]]*Table4[[#This Row],[ellipse_major_axis]]</f>
        <v>6.9798423828903774E-3</v>
      </c>
      <c r="AD26" s="1">
        <f>Table4[[#This Row],[linear_scale]]*Table4[[#This Row],[ellipse_minor_axis]]</f>
        <v>3.6852070955140492E-3</v>
      </c>
    </row>
    <row r="27" spans="1:30" x14ac:dyDescent="0.3">
      <c r="A27" s="6" t="s">
        <v>37</v>
      </c>
      <c r="B27" s="6" t="s">
        <v>264</v>
      </c>
      <c r="C27" s="6" t="b">
        <v>1</v>
      </c>
      <c r="D27" s="6">
        <v>1678</v>
      </c>
      <c r="E27" s="6">
        <v>2439</v>
      </c>
      <c r="F27" s="6">
        <v>0.68798687986879803</v>
      </c>
      <c r="G27" s="6">
        <v>346.61317145824398</v>
      </c>
      <c r="H27" s="6">
        <v>78</v>
      </c>
      <c r="I27" s="6">
        <v>54</v>
      </c>
      <c r="J27" s="6">
        <v>580</v>
      </c>
      <c r="K27" s="6" t="s">
        <v>244</v>
      </c>
      <c r="L27" s="6">
        <v>21</v>
      </c>
      <c r="M27" s="6" t="b">
        <v>1</v>
      </c>
      <c r="N27" s="6" t="s">
        <v>245</v>
      </c>
      <c r="O27" s="6">
        <v>88.2091064453125</v>
      </c>
      <c r="P27" s="6">
        <v>33.286922454833899</v>
      </c>
      <c r="Q27" s="6">
        <v>65.119308471679602</v>
      </c>
      <c r="R27" s="6">
        <v>0.92606510152999399</v>
      </c>
      <c r="S27" s="6" t="s">
        <v>237</v>
      </c>
      <c r="T27" s="7" t="s">
        <v>24</v>
      </c>
      <c r="U27" s="2">
        <v>3.665441920339684E-5</v>
      </c>
      <c r="V27" s="2">
        <f>U27^2</f>
        <v>1.343546447138347E-9</v>
      </c>
      <c r="W27" s="2">
        <f>Table4[[#This Row],[area]]*Table4[[#This Row],[area_scale]]</f>
        <v>2.2544709382981463E-6</v>
      </c>
      <c r="X27" s="2">
        <f>Table4[[#This Row],[area_scale]]*Table4[[#This Row],[convex_hull_area]]</f>
        <v>3.2769097845704282E-6</v>
      </c>
      <c r="Y27" s="2">
        <f>Table4[[#This Row],[linear_scale]]*Table4[[#This Row],[perimeter]]</f>
        <v>1.270490448804934E-2</v>
      </c>
      <c r="Z27" s="2">
        <f>Table4[[#This Row],[linear_scale]]*Table4[[#This Row],[width]]</f>
        <v>2.8590446978649536E-3</v>
      </c>
      <c r="AA27" s="2">
        <f>Table4[[#This Row],[height]]*Table4[[#This Row],[linear_scale]]</f>
        <v>1.9793386369834293E-3</v>
      </c>
      <c r="AB27" s="2">
        <f>Table4[[#This Row],[longest_path]]*Table4[[#This Row],[linear_scale]]</f>
        <v>2.1259563137970169E-2</v>
      </c>
      <c r="AC27" s="2">
        <f>Table4[[#This Row],[linear_scale]]*Table4[[#This Row],[ellipse_major_axis]]</f>
        <v>3.2332535652035387E-3</v>
      </c>
      <c r="AD27" s="2">
        <f>Table4[[#This Row],[linear_scale]]*Table4[[#This Row],[ellipse_minor_axis]]</f>
        <v>1.2201128096504452E-3</v>
      </c>
    </row>
    <row r="28" spans="1:30" x14ac:dyDescent="0.3">
      <c r="A28" s="4" t="s">
        <v>40</v>
      </c>
      <c r="B28" s="4" t="s">
        <v>265</v>
      </c>
      <c r="C28" s="4" t="b">
        <v>1</v>
      </c>
      <c r="D28" s="4">
        <v>7734</v>
      </c>
      <c r="E28" s="4">
        <v>11227</v>
      </c>
      <c r="F28" s="4">
        <v>0.68887503340162104</v>
      </c>
      <c r="G28" s="4">
        <v>745.15136361122097</v>
      </c>
      <c r="H28" s="4">
        <v>116</v>
      </c>
      <c r="I28" s="4">
        <v>142</v>
      </c>
      <c r="J28" s="4">
        <v>1038</v>
      </c>
      <c r="K28" s="4" t="s">
        <v>246</v>
      </c>
      <c r="L28" s="4">
        <v>30</v>
      </c>
      <c r="M28" s="4" t="b">
        <v>1</v>
      </c>
      <c r="N28" s="4" t="s">
        <v>247</v>
      </c>
      <c r="O28" s="4">
        <v>127.568244934082</v>
      </c>
      <c r="P28" s="4">
        <v>100.724281311035</v>
      </c>
      <c r="Q28" s="4">
        <v>151.31471252441401</v>
      </c>
      <c r="R28" s="4">
        <v>0.61365826405686597</v>
      </c>
      <c r="S28" s="4" t="s">
        <v>237</v>
      </c>
      <c r="T28" s="5" t="s">
        <v>24</v>
      </c>
      <c r="U28" s="1">
        <v>3.665441920339684E-5</v>
      </c>
      <c r="V28" s="1">
        <f>U28^2</f>
        <v>1.343546447138347E-9</v>
      </c>
      <c r="W28" s="1">
        <f>Table4[[#This Row],[area]]*Table4[[#This Row],[area_scale]]</f>
        <v>1.0390988222167977E-5</v>
      </c>
      <c r="X28" s="1">
        <f>Table4[[#This Row],[area_scale]]*Table4[[#This Row],[convex_hull_area]]</f>
        <v>1.5083995962022223E-5</v>
      </c>
      <c r="Y28" s="1">
        <f>Table4[[#This Row],[linear_scale]]*Table4[[#This Row],[perimeter]]</f>
        <v>2.731309045178848E-2</v>
      </c>
      <c r="Z28" s="1">
        <f>Table4[[#This Row],[linear_scale]]*Table4[[#This Row],[width]]</f>
        <v>4.2519126275940332E-3</v>
      </c>
      <c r="AA28" s="1">
        <f>Table4[[#This Row],[height]]*Table4[[#This Row],[linear_scale]]</f>
        <v>5.2049275268823509E-3</v>
      </c>
      <c r="AB28" s="1">
        <f>Table4[[#This Row],[longest_path]]*Table4[[#This Row],[linear_scale]]</f>
        <v>3.8047287133125919E-2</v>
      </c>
      <c r="AC28" s="1">
        <f>Table4[[#This Row],[linear_scale]]*Table4[[#This Row],[ellipse_major_axis]]</f>
        <v>4.675939926855447E-3</v>
      </c>
      <c r="AD28" s="1">
        <f>Table4[[#This Row],[linear_scale]]*Table4[[#This Row],[ellipse_minor_axis]]</f>
        <v>3.6919900311355469E-3</v>
      </c>
    </row>
    <row r="29" spans="1:30" x14ac:dyDescent="0.3">
      <c r="A29" s="6" t="s">
        <v>20</v>
      </c>
      <c r="B29" s="6" t="s">
        <v>266</v>
      </c>
      <c r="C29" s="6" t="b">
        <v>1</v>
      </c>
      <c r="D29" s="6">
        <v>52973</v>
      </c>
      <c r="E29" s="6">
        <v>82976</v>
      </c>
      <c r="F29" s="6">
        <v>0.63841351716158801</v>
      </c>
      <c r="G29" s="6">
        <v>2155.5302108526198</v>
      </c>
      <c r="H29" s="6">
        <v>411</v>
      </c>
      <c r="I29" s="6">
        <v>282</v>
      </c>
      <c r="J29" s="6">
        <v>2816</v>
      </c>
      <c r="K29" s="6" t="s">
        <v>248</v>
      </c>
      <c r="L29" s="6">
        <v>38</v>
      </c>
      <c r="M29" s="6" t="b">
        <v>1</v>
      </c>
      <c r="N29" s="6" t="s">
        <v>249</v>
      </c>
      <c r="O29" s="6">
        <v>397.69720458984301</v>
      </c>
      <c r="P29" s="6">
        <v>244.01492309570301</v>
      </c>
      <c r="Q29" s="6">
        <v>94.811744689941406</v>
      </c>
      <c r="R29" s="6">
        <v>0.78964062723331296</v>
      </c>
      <c r="S29" s="6" t="s">
        <v>250</v>
      </c>
      <c r="T29" s="7" t="s">
        <v>24</v>
      </c>
      <c r="U29" s="2">
        <v>3.6626065452244012E-5</v>
      </c>
      <c r="V29" s="2">
        <f>U29^2</f>
        <v>1.3414686705120624E-9</v>
      </c>
      <c r="W29" s="2">
        <f>Table4[[#This Row],[area]]*Table4[[#This Row],[area_scale]]</f>
        <v>7.1061619883035489E-5</v>
      </c>
      <c r="X29" s="2">
        <f>Table4[[#This Row],[area_scale]]*Table4[[#This Row],[convex_hull_area]]</f>
        <v>1.1130970440440889E-4</v>
      </c>
      <c r="Y29" s="2">
        <f>Table4[[#This Row],[linear_scale]]*Table4[[#This Row],[perimeter]]</f>
        <v>7.8948590586977382E-2</v>
      </c>
      <c r="Z29" s="2">
        <f>Table4[[#This Row],[linear_scale]]*Table4[[#This Row],[width]]</f>
        <v>1.5053312900872289E-2</v>
      </c>
      <c r="AA29" s="2">
        <f>Table4[[#This Row],[height]]*Table4[[#This Row],[linear_scale]]</f>
        <v>1.0328550457532811E-2</v>
      </c>
      <c r="AB29" s="2">
        <f>Table4[[#This Row],[longest_path]]*Table4[[#This Row],[linear_scale]]</f>
        <v>0.10313900031351914</v>
      </c>
      <c r="AC29" s="2">
        <f>Table4[[#This Row],[linear_scale]]*Table4[[#This Row],[ellipse_major_axis]]</f>
        <v>1.4566083845482069E-2</v>
      </c>
      <c r="AD29" s="2">
        <f>Table4[[#This Row],[linear_scale]]*Table4[[#This Row],[ellipse_minor_axis]]</f>
        <v>8.9373065446275071E-3</v>
      </c>
    </row>
    <row r="30" spans="1:30" x14ac:dyDescent="0.3">
      <c r="A30" s="4" t="s">
        <v>251</v>
      </c>
      <c r="B30" s="4" t="s">
        <v>24</v>
      </c>
      <c r="C30" s="4" t="b">
        <v>1</v>
      </c>
      <c r="D30" s="4">
        <v>52973</v>
      </c>
      <c r="E30" s="4">
        <v>82976</v>
      </c>
      <c r="F30" s="4">
        <v>0.63841351716158801</v>
      </c>
      <c r="G30" s="4">
        <v>2155.5302108526198</v>
      </c>
      <c r="H30" s="4">
        <v>411</v>
      </c>
      <c r="I30" s="4">
        <v>282</v>
      </c>
      <c r="J30" s="4">
        <v>2816</v>
      </c>
      <c r="K30" s="4" t="s">
        <v>248</v>
      </c>
      <c r="L30" s="4">
        <v>38</v>
      </c>
      <c r="M30" s="4" t="b">
        <v>1</v>
      </c>
      <c r="N30" s="4" t="s">
        <v>249</v>
      </c>
      <c r="O30" s="4">
        <v>397.69720458984301</v>
      </c>
      <c r="P30" s="4">
        <v>244.01492309570301</v>
      </c>
      <c r="Q30" s="4">
        <v>94.811744689941406</v>
      </c>
      <c r="R30" s="4">
        <v>0.78964062723331296</v>
      </c>
      <c r="S30" s="4" t="s">
        <v>250</v>
      </c>
      <c r="T30" s="5" t="s">
        <v>24</v>
      </c>
      <c r="U30" s="1">
        <v>3.6626065452244012E-5</v>
      </c>
      <c r="V30" s="1">
        <f>U30^2</f>
        <v>1.3414686705120624E-9</v>
      </c>
      <c r="W30" s="1">
        <f>Table4[[#This Row],[area]]*Table4[[#This Row],[area_scale]]</f>
        <v>7.1061619883035489E-5</v>
      </c>
      <c r="X30" s="1">
        <f>Table4[[#This Row],[area_scale]]*Table4[[#This Row],[convex_hull_area]]</f>
        <v>1.1130970440440889E-4</v>
      </c>
      <c r="Y30" s="1">
        <f>Table4[[#This Row],[linear_scale]]*Table4[[#This Row],[perimeter]]</f>
        <v>7.8948590586977382E-2</v>
      </c>
      <c r="Z30" s="1">
        <f>Table4[[#This Row],[linear_scale]]*Table4[[#This Row],[width]]</f>
        <v>1.5053312900872289E-2</v>
      </c>
      <c r="AA30" s="1">
        <f>Table4[[#This Row],[height]]*Table4[[#This Row],[linear_scale]]</f>
        <v>1.0328550457532811E-2</v>
      </c>
      <c r="AB30" s="1">
        <f>Table4[[#This Row],[longest_path]]*Table4[[#This Row],[linear_scale]]</f>
        <v>0.10313900031351914</v>
      </c>
      <c r="AC30" s="1">
        <f>Table4[[#This Row],[linear_scale]]*Table4[[#This Row],[ellipse_major_axis]]</f>
        <v>1.4566083845482069E-2</v>
      </c>
      <c r="AD30" s="1">
        <f>Table4[[#This Row],[linear_scale]]*Table4[[#This Row],[ellipse_minor_axis]]</f>
        <v>8.9373065446275071E-3</v>
      </c>
    </row>
    <row r="31" spans="1:30" x14ac:dyDescent="0.3">
      <c r="A31" s="6" t="s">
        <v>28</v>
      </c>
      <c r="B31" s="6" t="s">
        <v>103</v>
      </c>
      <c r="C31" s="6" t="b">
        <v>1</v>
      </c>
      <c r="D31" s="6">
        <v>26223</v>
      </c>
      <c r="E31" s="6">
        <v>44406</v>
      </c>
      <c r="F31" s="6">
        <v>0.59052830698554204</v>
      </c>
      <c r="G31" s="6">
        <v>1482.7047481536799</v>
      </c>
      <c r="H31" s="6">
        <v>251</v>
      </c>
      <c r="I31" s="6">
        <v>249</v>
      </c>
      <c r="J31" s="6">
        <v>2037</v>
      </c>
      <c r="K31" s="6" t="s">
        <v>252</v>
      </c>
      <c r="L31" s="6">
        <v>33</v>
      </c>
      <c r="M31" s="6" t="b">
        <v>1</v>
      </c>
      <c r="N31" s="6" t="s">
        <v>253</v>
      </c>
      <c r="O31" s="6">
        <v>239.26026916503901</v>
      </c>
      <c r="P31" s="6">
        <v>215.53678894042901</v>
      </c>
      <c r="Q31" s="6">
        <v>134.91438293457</v>
      </c>
      <c r="R31" s="6">
        <v>0.434137635425424</v>
      </c>
      <c r="S31" s="6" t="s">
        <v>250</v>
      </c>
      <c r="T31" s="7" t="s">
        <v>24</v>
      </c>
      <c r="U31" s="2">
        <v>3.6626065452244012E-5</v>
      </c>
      <c r="V31" s="2">
        <f>U31^2</f>
        <v>1.3414686705120624E-9</v>
      </c>
      <c r="W31" s="2">
        <f>Table4[[#This Row],[area]]*Table4[[#This Row],[area_scale]]</f>
        <v>3.517733294683781E-5</v>
      </c>
      <c r="X31" s="2">
        <f>Table4[[#This Row],[area_scale]]*Table4[[#This Row],[convex_hull_area]]</f>
        <v>5.9569257782758645E-5</v>
      </c>
      <c r="Y31" s="2">
        <f>Table4[[#This Row],[linear_scale]]*Table4[[#This Row],[perimeter]]</f>
        <v>5.4305641152229654E-2</v>
      </c>
      <c r="Z31" s="2">
        <f>Table4[[#This Row],[linear_scale]]*Table4[[#This Row],[width]]</f>
        <v>9.1931424285132471E-3</v>
      </c>
      <c r="AA31" s="2">
        <f>Table4[[#This Row],[height]]*Table4[[#This Row],[linear_scale]]</f>
        <v>9.1198902976087591E-3</v>
      </c>
      <c r="AB31" s="2">
        <f>Table4[[#This Row],[longest_path]]*Table4[[#This Row],[linear_scale]]</f>
        <v>7.4607295326221054E-2</v>
      </c>
      <c r="AC31" s="2">
        <f>Table4[[#This Row],[linear_scale]]*Table4[[#This Row],[ellipse_major_axis]]</f>
        <v>8.7631622785602388E-3</v>
      </c>
      <c r="AD31" s="2">
        <f>Table4[[#This Row],[linear_scale]]*Table4[[#This Row],[ellipse_minor_axis]]</f>
        <v>7.8942645390986561E-3</v>
      </c>
    </row>
    <row r="32" spans="1:30" x14ac:dyDescent="0.3">
      <c r="A32" s="4" t="s">
        <v>31</v>
      </c>
      <c r="B32" s="4" t="s">
        <v>104</v>
      </c>
      <c r="C32" s="4" t="b">
        <v>1</v>
      </c>
      <c r="D32" s="4">
        <v>703</v>
      </c>
      <c r="E32" s="4">
        <v>1374.5</v>
      </c>
      <c r="F32" s="4">
        <v>0.51145871225900297</v>
      </c>
      <c r="G32" s="4">
        <v>262.84788537025401</v>
      </c>
      <c r="H32" s="4">
        <v>46</v>
      </c>
      <c r="I32" s="4">
        <v>42</v>
      </c>
      <c r="J32" s="4">
        <v>323</v>
      </c>
      <c r="K32" s="4" t="s">
        <v>254</v>
      </c>
      <c r="L32" s="4">
        <v>15</v>
      </c>
      <c r="M32" s="4" t="b">
        <v>1</v>
      </c>
      <c r="N32" s="4" t="s">
        <v>255</v>
      </c>
      <c r="O32" s="4">
        <v>47.054679870605398</v>
      </c>
      <c r="P32" s="4">
        <v>38.702781677246001</v>
      </c>
      <c r="Q32" s="4">
        <v>141.92958068847599</v>
      </c>
      <c r="R32" s="4">
        <v>0.56875565978250697</v>
      </c>
      <c r="S32" s="4" t="s">
        <v>250</v>
      </c>
      <c r="T32" s="5" t="s">
        <v>24</v>
      </c>
      <c r="U32" s="1">
        <v>3.6626065452244012E-5</v>
      </c>
      <c r="V32" s="1">
        <f>U32^2</f>
        <v>1.3414686705120624E-9</v>
      </c>
      <c r="W32" s="1">
        <f>Table4[[#This Row],[area]]*Table4[[#This Row],[area_scale]]</f>
        <v>9.4305247536997986E-7</v>
      </c>
      <c r="X32" s="1">
        <f>Table4[[#This Row],[area_scale]]*Table4[[#This Row],[convex_hull_area]]</f>
        <v>1.8438486876188297E-6</v>
      </c>
      <c r="Y32" s="1">
        <f>Table4[[#This Row],[linear_scale]]*Table4[[#This Row],[perimeter]]</f>
        <v>9.6270838535548551E-3</v>
      </c>
      <c r="Z32" s="1">
        <f>Table4[[#This Row],[linear_scale]]*Table4[[#This Row],[width]]</f>
        <v>1.6847990108032245E-3</v>
      </c>
      <c r="AA32" s="1">
        <f>Table4[[#This Row],[height]]*Table4[[#This Row],[linear_scale]]</f>
        <v>1.5382947489942485E-3</v>
      </c>
      <c r="AB32" s="1">
        <f>Table4[[#This Row],[longest_path]]*Table4[[#This Row],[linear_scale]]</f>
        <v>1.1830219141074816E-2</v>
      </c>
      <c r="AC32" s="1">
        <f>Table4[[#This Row],[linear_scale]]*Table4[[#This Row],[ellipse_major_axis]]</f>
        <v>1.7234277847751822E-3</v>
      </c>
      <c r="AD32" s="1">
        <f>Table4[[#This Row],[linear_scale]]*Table4[[#This Row],[ellipse_minor_axis]]</f>
        <v>1.4175306148947223E-3</v>
      </c>
    </row>
    <row r="33" spans="1:30" x14ac:dyDescent="0.3">
      <c r="A33" s="6" t="s">
        <v>34</v>
      </c>
      <c r="B33" s="6" t="s">
        <v>105</v>
      </c>
      <c r="C33" s="6" t="b">
        <v>1</v>
      </c>
      <c r="D33" s="6">
        <v>25140</v>
      </c>
      <c r="E33" s="6">
        <v>41352</v>
      </c>
      <c r="F33" s="6">
        <v>0.60795124782356302</v>
      </c>
      <c r="G33" s="6">
        <v>1485.03064906597</v>
      </c>
      <c r="H33" s="6">
        <v>254</v>
      </c>
      <c r="I33" s="6">
        <v>243</v>
      </c>
      <c r="J33" s="6">
        <v>1909</v>
      </c>
      <c r="K33" s="6" t="s">
        <v>256</v>
      </c>
      <c r="L33" s="6">
        <v>35</v>
      </c>
      <c r="M33" s="6" t="b">
        <v>1</v>
      </c>
      <c r="N33" s="6" t="s">
        <v>257</v>
      </c>
      <c r="O33" s="6">
        <v>247.85574340820301</v>
      </c>
      <c r="P33" s="6">
        <v>193.75178527832</v>
      </c>
      <c r="Q33" s="6">
        <v>131.99359130859301</v>
      </c>
      <c r="R33" s="6">
        <v>0.62363971810711505</v>
      </c>
      <c r="S33" s="6" t="s">
        <v>250</v>
      </c>
      <c r="T33" s="7" t="s">
        <v>24</v>
      </c>
      <c r="U33" s="2">
        <v>3.6626065452244012E-5</v>
      </c>
      <c r="V33" s="2">
        <f>U33^2</f>
        <v>1.3414686705120624E-9</v>
      </c>
      <c r="W33" s="2">
        <f>Table4[[#This Row],[area]]*Table4[[#This Row],[area_scale]]</f>
        <v>3.3724522376673247E-5</v>
      </c>
      <c r="X33" s="2">
        <f>Table4[[#This Row],[area_scale]]*Table4[[#This Row],[convex_hull_area]]</f>
        <v>5.5472412463014806E-5</v>
      </c>
      <c r="Y33" s="2">
        <f>Table4[[#This Row],[linear_scale]]*Table4[[#This Row],[perimeter]]</f>
        <v>5.4390829751278624E-2</v>
      </c>
      <c r="Z33" s="2">
        <f>Table4[[#This Row],[linear_scale]]*Table4[[#This Row],[width]]</f>
        <v>9.3030206248699791E-3</v>
      </c>
      <c r="AA33" s="2">
        <f>Table4[[#This Row],[height]]*Table4[[#This Row],[linear_scale]]</f>
        <v>8.9001339048952952E-3</v>
      </c>
      <c r="AB33" s="2">
        <f>Table4[[#This Row],[longest_path]]*Table4[[#This Row],[linear_scale]]</f>
        <v>6.9919158948333823E-2</v>
      </c>
      <c r="AC33" s="2">
        <f>Table4[[#This Row],[linear_scale]]*Table4[[#This Row],[ellipse_major_axis]]</f>
        <v>9.0779806807834412E-3</v>
      </c>
      <c r="AD33" s="2">
        <f>Table4[[#This Row],[linear_scale]]*Table4[[#This Row],[ellipse_minor_axis]]</f>
        <v>7.0963655690928764E-3</v>
      </c>
    </row>
    <row r="34" spans="1:30" x14ac:dyDescent="0.3">
      <c r="A34" s="4" t="s">
        <v>40</v>
      </c>
      <c r="B34" s="4" t="s">
        <v>107</v>
      </c>
      <c r="C34" s="4" t="b">
        <v>1</v>
      </c>
      <c r="D34" s="4">
        <v>15086</v>
      </c>
      <c r="E34" s="4">
        <v>23360.5</v>
      </c>
      <c r="F34" s="4">
        <v>0.64579097193981205</v>
      </c>
      <c r="G34" s="4">
        <v>1090.12906634807</v>
      </c>
      <c r="H34" s="4">
        <v>219</v>
      </c>
      <c r="I34" s="4">
        <v>158</v>
      </c>
      <c r="J34" s="4">
        <v>1525</v>
      </c>
      <c r="K34" s="4" t="s">
        <v>258</v>
      </c>
      <c r="L34" s="4">
        <v>31</v>
      </c>
      <c r="M34" s="4" t="b">
        <v>1</v>
      </c>
      <c r="N34" s="4" t="s">
        <v>259</v>
      </c>
      <c r="O34" s="4">
        <v>197.98498535156199</v>
      </c>
      <c r="P34" s="4">
        <v>131.50598144531199</v>
      </c>
      <c r="Q34" s="4">
        <v>79.252746582031193</v>
      </c>
      <c r="R34" s="4">
        <v>0.74753538026392496</v>
      </c>
      <c r="S34" s="4" t="s">
        <v>250</v>
      </c>
      <c r="T34" s="5" t="s">
        <v>24</v>
      </c>
      <c r="U34" s="4">
        <v>3.6626065452244012E-5</v>
      </c>
      <c r="V34" s="4">
        <f>U34^2</f>
        <v>1.3414686705120624E-9</v>
      </c>
      <c r="W34" s="4">
        <f>Table4[[#This Row],[area]]*Table4[[#This Row],[area_scale]]</f>
        <v>2.0237396363344974E-5</v>
      </c>
      <c r="X34" s="4">
        <f>Table4[[#This Row],[area_scale]]*Table4[[#This Row],[convex_hull_area]]</f>
        <v>3.1337378877497032E-5</v>
      </c>
      <c r="Y34" s="4">
        <f>Table4[[#This Row],[linear_scale]]*Table4[[#This Row],[perimeter]]</f>
        <v>3.9927138535458068E-2</v>
      </c>
      <c r="Z34" s="4">
        <f>Table4[[#This Row],[linear_scale]]*Table4[[#This Row],[width]]</f>
        <v>8.0211083340414394E-3</v>
      </c>
      <c r="AA34" s="4">
        <f>Table4[[#This Row],[height]]*Table4[[#This Row],[linear_scale]]</f>
        <v>5.7869183414545541E-3</v>
      </c>
      <c r="AB34" s="4">
        <f>Table4[[#This Row],[longest_path]]*Table4[[#This Row],[linear_scale]]</f>
        <v>5.5854749814672117E-2</v>
      </c>
      <c r="AC34" s="4">
        <f>Table4[[#This Row],[linear_scale]]*Table4[[#This Row],[ellipse_major_axis]]</f>
        <v>7.251411032047881E-3</v>
      </c>
      <c r="AD34" s="4">
        <f>Table4[[#This Row],[linear_scale]]*Table4[[#This Row],[ellipse_minor_axis]]</f>
        <v>4.8165466837775837E-3</v>
      </c>
    </row>
    <row r="35" spans="1:30" x14ac:dyDescent="0.3">
      <c r="U35" s="2"/>
      <c r="V35" s="2"/>
      <c r="W35" s="2"/>
      <c r="X35" s="2"/>
      <c r="Y35" s="2"/>
      <c r="Z35" s="2"/>
      <c r="AA35" s="2"/>
      <c r="AB35" s="2"/>
      <c r="AC35" s="2"/>
      <c r="AD35" s="3"/>
    </row>
    <row r="36" spans="1:30" x14ac:dyDescent="0.3"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x14ac:dyDescent="0.3">
      <c r="U37" s="2"/>
      <c r="Y37" s="2"/>
    </row>
    <row r="38" spans="1:30" x14ac:dyDescent="0.3">
      <c r="U38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4B1BC-FD80-45CC-9368-3818B7A1265E}">
  <dimension ref="A1:AD34"/>
  <sheetViews>
    <sheetView tabSelected="1" topLeftCell="A12" workbookViewId="0">
      <selection activeCell="AB30" sqref="AB30"/>
    </sheetView>
  </sheetViews>
  <sheetFormatPr defaultRowHeight="14.4" x14ac:dyDescent="0.3"/>
  <cols>
    <col min="1" max="1" width="9.6640625" customWidth="1"/>
    <col min="2" max="2" width="14.6640625" customWidth="1"/>
    <col min="3" max="3" width="11.77734375" customWidth="1"/>
    <col min="5" max="5" width="17.6640625" customWidth="1"/>
    <col min="7" max="7" width="11.109375" customWidth="1"/>
    <col min="10" max="10" width="13.88671875" customWidth="1"/>
    <col min="11" max="11" width="16.21875" customWidth="1"/>
    <col min="12" max="12" width="20.44140625" customWidth="1"/>
    <col min="13" max="13" width="16.77734375" customWidth="1"/>
    <col min="14" max="14" width="14.44140625" customWidth="1"/>
    <col min="15" max="16" width="18.21875" customWidth="1"/>
    <col min="17" max="17" width="13.6640625" customWidth="1"/>
    <col min="18" max="18" width="18.77734375" customWidth="1"/>
    <col min="19" max="19" width="34.6640625" customWidth="1"/>
    <col min="23" max="24" width="12" bestFit="1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10" t="s">
        <v>354</v>
      </c>
      <c r="V1" s="10" t="s">
        <v>355</v>
      </c>
      <c r="W1" s="10" t="s">
        <v>346</v>
      </c>
      <c r="X1" s="10" t="s">
        <v>347</v>
      </c>
      <c r="Y1" s="10" t="s">
        <v>348</v>
      </c>
      <c r="Z1" s="10" t="s">
        <v>349</v>
      </c>
      <c r="AA1" s="10" t="s">
        <v>350</v>
      </c>
      <c r="AB1" s="10" t="s">
        <v>351</v>
      </c>
      <c r="AC1" s="10" t="s">
        <v>352</v>
      </c>
      <c r="AD1" s="10" t="s">
        <v>353</v>
      </c>
    </row>
    <row r="2" spans="1:30" x14ac:dyDescent="0.3">
      <c r="A2" t="s">
        <v>20</v>
      </c>
      <c r="B2" t="s">
        <v>339</v>
      </c>
      <c r="C2" t="b">
        <v>1</v>
      </c>
      <c r="D2">
        <v>618</v>
      </c>
      <c r="E2">
        <v>724</v>
      </c>
      <c r="F2">
        <v>0.85359116022099402</v>
      </c>
      <c r="G2">
        <v>134.953317523002</v>
      </c>
      <c r="H2">
        <v>41</v>
      </c>
      <c r="I2">
        <v>34</v>
      </c>
      <c r="J2">
        <v>304</v>
      </c>
      <c r="K2" t="s">
        <v>267</v>
      </c>
      <c r="L2">
        <v>16</v>
      </c>
      <c r="M2" t="b">
        <v>1</v>
      </c>
      <c r="N2" t="s">
        <v>268</v>
      </c>
      <c r="O2">
        <v>50.008274078369098</v>
      </c>
      <c r="P2">
        <v>17.5826110839843</v>
      </c>
      <c r="Q2">
        <v>56.6156616210937</v>
      </c>
      <c r="R2">
        <v>0.93615256849280604</v>
      </c>
      <c r="S2" t="s">
        <v>269</v>
      </c>
      <c r="T2" t="s">
        <v>24</v>
      </c>
      <c r="U2" s="1">
        <v>3.6226423843362739E-5</v>
      </c>
      <c r="V2" s="1">
        <f t="shared" ref="V2:V37" si="0">U2^2</f>
        <v>1.3123537844789603E-9</v>
      </c>
      <c r="W2" s="1">
        <f>Table5[[#This Row],[area]]*Table5[[#This Row],[area_scale]]</f>
        <v>8.1103463880799745E-7</v>
      </c>
      <c r="X2" s="1">
        <f>Table5[[#This Row],[area_scale]]*Table5[[#This Row],[convex_hull_area]]</f>
        <v>9.5014413996276723E-7</v>
      </c>
      <c r="Y2" s="1">
        <f>Table5[[#This Row],[linear_scale]]*Table5[[#This Row],[perimeter]]</f>
        <v>4.8888760796561822E-3</v>
      </c>
      <c r="Z2" s="1">
        <f>Table5[[#This Row],[linear_scale]]*Table5[[#This Row],[width]]</f>
        <v>1.4852833775778722E-3</v>
      </c>
      <c r="AA2" s="1">
        <f>Table5[[#This Row],[height]]*Table5[[#This Row],[linear_scale]]</f>
        <v>1.2316984106743331E-3</v>
      </c>
      <c r="AB2" s="1">
        <f>Table5[[#This Row],[longest_path]]*Table5[[#This Row],[linear_scale]]</f>
        <v>1.1012832848382273E-2</v>
      </c>
      <c r="AC2" s="1">
        <f>Table5[[#This Row],[linear_scale]]*Table5[[#This Row],[ellipse_major_axis]]</f>
        <v>1.811620932438049E-3</v>
      </c>
      <c r="AD2" s="1">
        <f>Table5[[#This Row],[linear_scale]]*Table5[[#This Row],[ellipse_minor_axis]]</f>
        <v>6.369551214014228E-4</v>
      </c>
    </row>
    <row r="3" spans="1:30" x14ac:dyDescent="0.3">
      <c r="A3" t="s">
        <v>25</v>
      </c>
      <c r="B3" t="s">
        <v>340</v>
      </c>
      <c r="C3" t="b">
        <v>1</v>
      </c>
      <c r="D3">
        <v>2419</v>
      </c>
      <c r="E3">
        <v>3011.5</v>
      </c>
      <c r="F3">
        <v>0.803254192262991</v>
      </c>
      <c r="G3">
        <v>300.83556735515498</v>
      </c>
      <c r="H3">
        <v>72</v>
      </c>
      <c r="I3">
        <v>65</v>
      </c>
      <c r="J3">
        <v>504</v>
      </c>
      <c r="K3" t="s">
        <v>270</v>
      </c>
      <c r="L3">
        <v>22</v>
      </c>
      <c r="M3" t="b">
        <v>1</v>
      </c>
      <c r="N3" t="s">
        <v>271</v>
      </c>
      <c r="O3">
        <v>66.957504272460895</v>
      </c>
      <c r="P3">
        <v>52.668521881103501</v>
      </c>
      <c r="Q3">
        <v>128.79342651367099</v>
      </c>
      <c r="R3">
        <v>0.61746768083626902</v>
      </c>
      <c r="S3" t="s">
        <v>269</v>
      </c>
      <c r="T3" t="s">
        <v>24</v>
      </c>
      <c r="U3" s="2">
        <v>3.6226423843362739E-5</v>
      </c>
      <c r="V3" s="2">
        <f t="shared" si="0"/>
        <v>1.3123537844789603E-9</v>
      </c>
      <c r="W3" s="1">
        <f>Table5[[#This Row],[area]]*Table5[[#This Row],[area_scale]]</f>
        <v>3.174583804654605E-6</v>
      </c>
      <c r="X3" s="1">
        <f>Table5[[#This Row],[area_scale]]*Table5[[#This Row],[convex_hull_area]]</f>
        <v>3.9521534219583894E-6</v>
      </c>
      <c r="Y3" s="1">
        <f>Table5[[#This Row],[linear_scale]]*Table5[[#This Row],[perimeter]]</f>
        <v>1.0898196770166343E-2</v>
      </c>
      <c r="Z3" s="1">
        <f>Table5[[#This Row],[linear_scale]]*Table5[[#This Row],[width]]</f>
        <v>2.6083025167221172E-3</v>
      </c>
      <c r="AA3" s="1">
        <f>Table5[[#This Row],[height]]*Table5[[#This Row],[linear_scale]]</f>
        <v>2.3547175498185779E-3</v>
      </c>
      <c r="AB3" s="1">
        <f>Table5[[#This Row],[longest_path]]*Table5[[#This Row],[linear_scale]]</f>
        <v>1.8258117617054821E-2</v>
      </c>
      <c r="AC3" s="1">
        <f>Table5[[#This Row],[linear_scale]]*Table5[[#This Row],[ellipse_major_axis]]</f>
        <v>2.4256309292679397E-3</v>
      </c>
      <c r="AD3" s="1">
        <f>Table5[[#This Row],[linear_scale]]*Table5[[#This Row],[ellipse_minor_axis]]</f>
        <v>1.90799219686828E-3</v>
      </c>
    </row>
    <row r="4" spans="1:30" x14ac:dyDescent="0.3">
      <c r="A4" t="s">
        <v>28</v>
      </c>
      <c r="B4" t="s">
        <v>341</v>
      </c>
      <c r="C4" t="b">
        <v>1</v>
      </c>
      <c r="D4">
        <v>2120</v>
      </c>
      <c r="E4">
        <v>2818</v>
      </c>
      <c r="F4">
        <v>0.75230660042583397</v>
      </c>
      <c r="G4">
        <v>298.735062122344</v>
      </c>
      <c r="H4">
        <v>78</v>
      </c>
      <c r="I4">
        <v>57</v>
      </c>
      <c r="J4">
        <v>545</v>
      </c>
      <c r="K4" t="s">
        <v>272</v>
      </c>
      <c r="L4">
        <v>22</v>
      </c>
      <c r="M4" t="b">
        <v>1</v>
      </c>
      <c r="N4" t="s">
        <v>273</v>
      </c>
      <c r="O4">
        <v>75.5474853515625</v>
      </c>
      <c r="P4">
        <v>45.770790100097599</v>
      </c>
      <c r="Q4">
        <v>56.807762145996001</v>
      </c>
      <c r="R4">
        <v>0.79557540586137199</v>
      </c>
      <c r="S4" t="s">
        <v>269</v>
      </c>
      <c r="T4" t="s">
        <v>24</v>
      </c>
      <c r="U4" s="1">
        <v>3.6226423843362739E-5</v>
      </c>
      <c r="V4" s="1">
        <f t="shared" si="0"/>
        <v>1.3123537844789603E-9</v>
      </c>
      <c r="W4" s="1">
        <f>Table5[[#This Row],[area]]*Table5[[#This Row],[area_scale]]</f>
        <v>2.782190023095396E-6</v>
      </c>
      <c r="X4" s="1">
        <f>Table5[[#This Row],[area_scale]]*Table5[[#This Row],[convex_hull_area]]</f>
        <v>3.6982129646617102E-6</v>
      </c>
      <c r="Y4" s="1">
        <f>Table5[[#This Row],[linear_scale]]*Table5[[#This Row],[perimeter]]</f>
        <v>1.0822102977317331E-2</v>
      </c>
      <c r="Z4" s="1">
        <f>Table5[[#This Row],[linear_scale]]*Table5[[#This Row],[width]]</f>
        <v>2.8256610597822938E-3</v>
      </c>
      <c r="AA4" s="1">
        <f>Table5[[#This Row],[height]]*Table5[[#This Row],[linear_scale]]</f>
        <v>2.064906159071676E-3</v>
      </c>
      <c r="AB4" s="1">
        <f>Table5[[#This Row],[longest_path]]*Table5[[#This Row],[linear_scale]]</f>
        <v>1.9743400994632693E-2</v>
      </c>
      <c r="AC4" s="1">
        <f>Table5[[#This Row],[linear_scale]]*Table5[[#This Row],[ellipse_major_axis]]</f>
        <v>2.7368152246459408E-3</v>
      </c>
      <c r="AD4" s="1">
        <f>Table5[[#This Row],[linear_scale]]*Table5[[#This Row],[ellipse_minor_axis]]</f>
        <v>1.6581120418117268E-3</v>
      </c>
    </row>
    <row r="5" spans="1:30" x14ac:dyDescent="0.3">
      <c r="A5" t="s">
        <v>31</v>
      </c>
      <c r="B5" t="s">
        <v>342</v>
      </c>
      <c r="C5" t="b">
        <v>1</v>
      </c>
      <c r="D5">
        <v>3580</v>
      </c>
      <c r="E5">
        <v>6001</v>
      </c>
      <c r="F5">
        <v>0.59656723879353402</v>
      </c>
      <c r="G5">
        <v>709.29282724857296</v>
      </c>
      <c r="H5">
        <v>95</v>
      </c>
      <c r="I5">
        <v>80</v>
      </c>
      <c r="J5">
        <v>785</v>
      </c>
      <c r="K5" t="s">
        <v>274</v>
      </c>
      <c r="L5">
        <v>17</v>
      </c>
      <c r="M5" t="b">
        <v>1</v>
      </c>
      <c r="N5" t="s">
        <v>275</v>
      </c>
      <c r="O5">
        <v>95.013221740722599</v>
      </c>
      <c r="P5">
        <v>73.142677307128906</v>
      </c>
      <c r="Q5">
        <v>112.60122680664</v>
      </c>
      <c r="R5">
        <v>0.63826614076200106</v>
      </c>
      <c r="S5" t="s">
        <v>269</v>
      </c>
      <c r="T5" t="s">
        <v>24</v>
      </c>
      <c r="U5" s="2">
        <v>3.6226423843362739E-5</v>
      </c>
      <c r="V5" s="2">
        <f t="shared" si="0"/>
        <v>1.3123537844789603E-9</v>
      </c>
      <c r="W5" s="1">
        <f>Table5[[#This Row],[area]]*Table5[[#This Row],[area_scale]]</f>
        <v>4.6982265484346782E-6</v>
      </c>
      <c r="X5" s="1">
        <f>Table5[[#This Row],[area_scale]]*Table5[[#This Row],[convex_hull_area]]</f>
        <v>7.87543506065824E-6</v>
      </c>
      <c r="Y5" s="1">
        <f>Table5[[#This Row],[linear_scale]]*Table5[[#This Row],[perimeter]]</f>
        <v>2.5695142588963871E-2</v>
      </c>
      <c r="Z5" s="1">
        <f>Table5[[#This Row],[linear_scale]]*Table5[[#This Row],[width]]</f>
        <v>3.4415102651194603E-3</v>
      </c>
      <c r="AA5" s="1">
        <f>Table5[[#This Row],[height]]*Table5[[#This Row],[linear_scale]]</f>
        <v>2.8981139074690191E-3</v>
      </c>
      <c r="AB5" s="1">
        <f>Table5[[#This Row],[longest_path]]*Table5[[#This Row],[linear_scale]]</f>
        <v>2.8437742717039749E-2</v>
      </c>
      <c r="AC5" s="1">
        <f>Table5[[#This Row],[linear_scale]]*Table5[[#This Row],[ellipse_major_axis]]</f>
        <v>3.4419892415028241E-3</v>
      </c>
      <c r="AD5" s="1">
        <f>Table5[[#This Row],[linear_scale]]*Table5[[#This Row],[ellipse_minor_axis]]</f>
        <v>2.6496976291663613E-3</v>
      </c>
    </row>
    <row r="6" spans="1:30" x14ac:dyDescent="0.3">
      <c r="A6" t="s">
        <v>34</v>
      </c>
      <c r="B6" t="s">
        <v>343</v>
      </c>
      <c r="C6" t="b">
        <v>1</v>
      </c>
      <c r="D6">
        <v>2542</v>
      </c>
      <c r="E6">
        <v>3572</v>
      </c>
      <c r="F6">
        <v>0.71164613661814102</v>
      </c>
      <c r="G6">
        <v>332.14927566051398</v>
      </c>
      <c r="H6">
        <v>86</v>
      </c>
      <c r="I6">
        <v>71</v>
      </c>
      <c r="J6">
        <v>546</v>
      </c>
      <c r="K6" t="s">
        <v>276</v>
      </c>
      <c r="L6">
        <v>19</v>
      </c>
      <c r="M6" t="b">
        <v>1</v>
      </c>
      <c r="N6" t="s">
        <v>277</v>
      </c>
      <c r="O6">
        <v>85.297172546386705</v>
      </c>
      <c r="P6">
        <v>57.0242500305175</v>
      </c>
      <c r="Q6">
        <v>117.263786315917</v>
      </c>
      <c r="R6">
        <v>0.74367957566883403</v>
      </c>
      <c r="S6" t="s">
        <v>269</v>
      </c>
      <c r="T6" t="s">
        <v>24</v>
      </c>
      <c r="U6" s="1">
        <v>3.6226423843362739E-5</v>
      </c>
      <c r="V6" s="1">
        <f t="shared" si="0"/>
        <v>1.3123537844789603E-9</v>
      </c>
      <c r="W6" s="1">
        <f>Table5[[#This Row],[area]]*Table5[[#This Row],[area_scale]]</f>
        <v>3.336003320145517E-6</v>
      </c>
      <c r="X6" s="1">
        <f>Table5[[#This Row],[area_scale]]*Table5[[#This Row],[convex_hull_area]]</f>
        <v>4.6877277181588466E-6</v>
      </c>
      <c r="Y6" s="1">
        <f>Table5[[#This Row],[linear_scale]]*Table5[[#This Row],[perimeter]]</f>
        <v>1.2032580439343707E-2</v>
      </c>
      <c r="Z6" s="1">
        <f>Table5[[#This Row],[linear_scale]]*Table5[[#This Row],[width]]</f>
        <v>3.1154724505291958E-3</v>
      </c>
      <c r="AA6" s="1">
        <f>Table5[[#This Row],[height]]*Table5[[#This Row],[linear_scale]]</f>
        <v>2.5720760928787546E-3</v>
      </c>
      <c r="AB6" s="1">
        <f>Table5[[#This Row],[longest_path]]*Table5[[#This Row],[linear_scale]]</f>
        <v>1.9779627418476057E-2</v>
      </c>
      <c r="AC6" s="1">
        <f>Table5[[#This Row],[linear_scale]]*Table5[[#This Row],[ellipse_major_axis]]</f>
        <v>3.0900115253058489E-3</v>
      </c>
      <c r="AD6" s="1">
        <f>Table5[[#This Row],[linear_scale]]*Table5[[#This Row],[ellipse_minor_axis]]</f>
        <v>2.0657846509554174E-3</v>
      </c>
    </row>
    <row r="7" spans="1:30" x14ac:dyDescent="0.3">
      <c r="A7" t="s">
        <v>37</v>
      </c>
      <c r="B7" t="s">
        <v>344</v>
      </c>
      <c r="C7" t="b">
        <v>1</v>
      </c>
      <c r="D7">
        <v>2978</v>
      </c>
      <c r="E7">
        <v>3946</v>
      </c>
      <c r="F7">
        <v>0.75468829194120601</v>
      </c>
      <c r="G7">
        <v>354.09040057659098</v>
      </c>
      <c r="H7">
        <v>77</v>
      </c>
      <c r="I7">
        <v>77</v>
      </c>
      <c r="J7">
        <v>502</v>
      </c>
      <c r="K7" t="s">
        <v>278</v>
      </c>
      <c r="L7">
        <v>18</v>
      </c>
      <c r="M7" t="b">
        <v>1</v>
      </c>
      <c r="N7" t="s">
        <v>279</v>
      </c>
      <c r="O7">
        <v>73.330871582031193</v>
      </c>
      <c r="P7">
        <v>62.282474517822202</v>
      </c>
      <c r="Q7">
        <v>63.230438232421797</v>
      </c>
      <c r="R7">
        <v>0.52785422971337903</v>
      </c>
      <c r="S7" t="s">
        <v>269</v>
      </c>
      <c r="T7" t="s">
        <v>24</v>
      </c>
      <c r="U7" s="2">
        <v>3.6226423843362739E-5</v>
      </c>
      <c r="V7" s="2">
        <f t="shared" si="0"/>
        <v>1.3123537844789603E-9</v>
      </c>
      <c r="W7" s="1">
        <f>Table5[[#This Row],[area]]*Table5[[#This Row],[area_scale]]</f>
        <v>3.9081895701783438E-6</v>
      </c>
      <c r="X7" s="1">
        <f>Table5[[#This Row],[area_scale]]*Table5[[#This Row],[convex_hull_area]]</f>
        <v>5.178548033553977E-6</v>
      </c>
      <c r="Y7" s="1">
        <f>Table5[[#This Row],[linear_scale]]*Table5[[#This Row],[perimeter]]</f>
        <v>1.2827428930153678E-2</v>
      </c>
      <c r="Z7" s="1">
        <f>Table5[[#This Row],[linear_scale]]*Table5[[#This Row],[width]]</f>
        <v>2.7894346359389308E-3</v>
      </c>
      <c r="AA7" s="1">
        <f>Table5[[#This Row],[height]]*Table5[[#This Row],[linear_scale]]</f>
        <v>2.7894346359389308E-3</v>
      </c>
      <c r="AB7" s="1">
        <f>Table5[[#This Row],[longest_path]]*Table5[[#This Row],[linear_scale]]</f>
        <v>1.8185664769368094E-2</v>
      </c>
      <c r="AC7" s="1">
        <f>Table5[[#This Row],[linear_scale]]*Table5[[#This Row],[ellipse_major_axis]]</f>
        <v>2.6565152347338659E-3</v>
      </c>
      <c r="AD7" s="1">
        <f>Table5[[#This Row],[linear_scale]]*Table5[[#This Row],[ellipse_minor_axis]]</f>
        <v>2.2562713198960665E-3</v>
      </c>
    </row>
    <row r="8" spans="1:30" x14ac:dyDescent="0.3">
      <c r="A8" t="s">
        <v>40</v>
      </c>
      <c r="B8" t="s">
        <v>345</v>
      </c>
      <c r="C8" t="b">
        <v>1</v>
      </c>
      <c r="D8">
        <v>4231</v>
      </c>
      <c r="E8">
        <v>5235.5</v>
      </c>
      <c r="F8">
        <v>0.80813675866679402</v>
      </c>
      <c r="G8">
        <v>360.33304119110102</v>
      </c>
      <c r="H8">
        <v>94</v>
      </c>
      <c r="I8">
        <v>93</v>
      </c>
      <c r="J8">
        <v>646</v>
      </c>
      <c r="K8" t="s">
        <v>280</v>
      </c>
      <c r="L8">
        <v>24</v>
      </c>
      <c r="M8" t="b">
        <v>1</v>
      </c>
      <c r="N8" t="s">
        <v>281</v>
      </c>
      <c r="O8">
        <v>94.271026611328097</v>
      </c>
      <c r="P8">
        <v>70.788749694824205</v>
      </c>
      <c r="Q8">
        <v>132.399810791015</v>
      </c>
      <c r="R8">
        <v>0.66040825331115305</v>
      </c>
      <c r="S8" t="s">
        <v>269</v>
      </c>
      <c r="T8" t="s">
        <v>24</v>
      </c>
      <c r="U8" s="1">
        <v>3.6226423843362739E-5</v>
      </c>
      <c r="V8" s="1">
        <f t="shared" si="0"/>
        <v>1.3123537844789603E-9</v>
      </c>
      <c r="W8" s="1">
        <f>Table5[[#This Row],[area]]*Table5[[#This Row],[area_scale]]</f>
        <v>5.5525688621304811E-6</v>
      </c>
      <c r="X8" s="1">
        <f>Table5[[#This Row],[area_scale]]*Table5[[#This Row],[convex_hull_area]]</f>
        <v>6.8708282386395968E-6</v>
      </c>
      <c r="Y8" s="1">
        <f>Table5[[#This Row],[linear_scale]]*Table5[[#This Row],[perimeter]]</f>
        <v>1.305357747495671E-2</v>
      </c>
      <c r="Z8" s="1">
        <f>Table5[[#This Row],[linear_scale]]*Table5[[#This Row],[width]]</f>
        <v>3.4052838412760977E-3</v>
      </c>
      <c r="AA8" s="1">
        <f>Table5[[#This Row],[height]]*Table5[[#This Row],[linear_scale]]</f>
        <v>3.3690574174327346E-3</v>
      </c>
      <c r="AB8" s="1">
        <f>Table5[[#This Row],[longest_path]]*Table5[[#This Row],[linear_scale]]</f>
        <v>2.340226980281233E-2</v>
      </c>
      <c r="AC8" s="1">
        <f>Table5[[#This Row],[linear_scale]]*Table5[[#This Row],[ellipse_major_axis]]</f>
        <v>3.4151021661708992E-3</v>
      </c>
      <c r="AD8" s="1">
        <f>Table5[[#This Row],[linear_scale]]*Table5[[#This Row],[ellipse_minor_axis]]</f>
        <v>2.5644232497864165E-3</v>
      </c>
    </row>
    <row r="9" spans="1:30" x14ac:dyDescent="0.3">
      <c r="A9" t="s">
        <v>20</v>
      </c>
      <c r="B9" t="s">
        <v>339</v>
      </c>
      <c r="C9" t="b">
        <v>1</v>
      </c>
      <c r="D9">
        <v>4408</v>
      </c>
      <c r="E9">
        <v>5561</v>
      </c>
      <c r="F9">
        <v>0.79266319007372699</v>
      </c>
      <c r="G9">
        <v>358.19090580940201</v>
      </c>
      <c r="H9">
        <v>100</v>
      </c>
      <c r="I9">
        <v>99</v>
      </c>
      <c r="J9">
        <v>817</v>
      </c>
      <c r="K9" t="s">
        <v>282</v>
      </c>
      <c r="L9">
        <v>32</v>
      </c>
      <c r="M9" t="b">
        <v>1</v>
      </c>
      <c r="N9" t="s">
        <v>283</v>
      </c>
      <c r="O9">
        <v>132.72880554199199</v>
      </c>
      <c r="P9">
        <v>51.98579788208</v>
      </c>
      <c r="Q9">
        <v>44.566490173339801</v>
      </c>
      <c r="R9">
        <v>0.92010606031981601</v>
      </c>
      <c r="S9" t="s">
        <v>284</v>
      </c>
      <c r="T9" t="s">
        <v>24</v>
      </c>
      <c r="U9" s="2">
        <v>2.2768670309653916E-5</v>
      </c>
      <c r="V9" s="2">
        <f t="shared" si="0"/>
        <v>5.1841234766971578E-10</v>
      </c>
      <c r="W9" s="1">
        <f>Table5[[#This Row],[area]]*Table5[[#This Row],[area_scale]]</f>
        <v>2.2851616285281071E-6</v>
      </c>
      <c r="X9" s="1">
        <f>Table5[[#This Row],[area_scale]]*Table5[[#This Row],[convex_hull_area]]</f>
        <v>2.8828910653912895E-6</v>
      </c>
      <c r="Y9" s="1">
        <f>Table5[[#This Row],[linear_scale]]*Table5[[#This Row],[perimeter]]</f>
        <v>8.1555306422905743E-3</v>
      </c>
      <c r="Z9" s="1">
        <f>Table5[[#This Row],[linear_scale]]*Table5[[#This Row],[width]]</f>
        <v>2.2768670309653918E-3</v>
      </c>
      <c r="AA9" s="1">
        <f>Table5[[#This Row],[height]]*Table5[[#This Row],[linear_scale]]</f>
        <v>2.2540983606557379E-3</v>
      </c>
      <c r="AB9" s="1">
        <f>Table5[[#This Row],[longest_path]]*Table5[[#This Row],[linear_scale]]</f>
        <v>1.8602003642987249E-2</v>
      </c>
      <c r="AC9" s="1">
        <f>Table5[[#This Row],[linear_scale]]*Table5[[#This Row],[ellipse_major_axis]]</f>
        <v>3.0220584139797812E-3</v>
      </c>
      <c r="AD9" s="1">
        <f>Table5[[#This Row],[linear_scale]]*Table5[[#This Row],[ellipse_minor_axis]]</f>
        <v>1.1836474927613843E-3</v>
      </c>
    </row>
    <row r="10" spans="1:30" x14ac:dyDescent="0.3">
      <c r="A10" t="s">
        <v>25</v>
      </c>
      <c r="B10" t="s">
        <v>340</v>
      </c>
      <c r="C10" t="b">
        <v>1</v>
      </c>
      <c r="D10">
        <v>9098</v>
      </c>
      <c r="E10">
        <v>12335.5</v>
      </c>
      <c r="F10">
        <v>0.73754610676502697</v>
      </c>
      <c r="G10">
        <v>813.09316325187604</v>
      </c>
      <c r="H10">
        <v>170</v>
      </c>
      <c r="I10">
        <v>105</v>
      </c>
      <c r="J10">
        <v>1196</v>
      </c>
      <c r="K10" t="s">
        <v>285</v>
      </c>
      <c r="L10">
        <v>28</v>
      </c>
      <c r="M10" t="b">
        <v>1</v>
      </c>
      <c r="N10" t="s">
        <v>286</v>
      </c>
      <c r="O10">
        <v>150.23959350585901</v>
      </c>
      <c r="P10">
        <v>91.654769897460895</v>
      </c>
      <c r="Q10">
        <v>90.40966796875</v>
      </c>
      <c r="R10">
        <v>0.79235725311842597</v>
      </c>
      <c r="S10" t="s">
        <v>284</v>
      </c>
      <c r="T10" t="s">
        <v>24</v>
      </c>
      <c r="U10" s="1">
        <v>2.2768670309653916E-5</v>
      </c>
      <c r="V10" s="1">
        <f t="shared" si="0"/>
        <v>5.1841234766971578E-10</v>
      </c>
      <c r="W10" s="1">
        <f>Table5[[#This Row],[area]]*Table5[[#This Row],[area_scale]]</f>
        <v>4.7165155390990743E-6</v>
      </c>
      <c r="X10" s="1">
        <f>Table5[[#This Row],[area_scale]]*Table5[[#This Row],[convex_hull_area]]</f>
        <v>6.394875514679779E-6</v>
      </c>
      <c r="Y10" s="1">
        <f>Table5[[#This Row],[linear_scale]]*Table5[[#This Row],[perimeter]]</f>
        <v>1.8513050165115574E-2</v>
      </c>
      <c r="Z10" s="1">
        <f>Table5[[#This Row],[linear_scale]]*Table5[[#This Row],[width]]</f>
        <v>3.8706739526411659E-3</v>
      </c>
      <c r="AA10" s="1">
        <f>Table5[[#This Row],[height]]*Table5[[#This Row],[linear_scale]]</f>
        <v>2.3907103825136613E-3</v>
      </c>
      <c r="AB10" s="1">
        <f>Table5[[#This Row],[longest_path]]*Table5[[#This Row],[linear_scale]]</f>
        <v>2.7231329690346084E-2</v>
      </c>
      <c r="AC10" s="1">
        <f>Table5[[#This Row],[linear_scale]]*Table5[[#This Row],[ellipse_major_axis]]</f>
        <v>3.4207557719913252E-3</v>
      </c>
      <c r="AD10" s="1">
        <f>Table5[[#This Row],[linear_scale]]*Table5[[#This Row],[ellipse_minor_axis]]</f>
        <v>2.0868572381024793E-3</v>
      </c>
    </row>
    <row r="11" spans="1:30" x14ac:dyDescent="0.3">
      <c r="A11" t="s">
        <v>28</v>
      </c>
      <c r="B11" t="s">
        <v>341</v>
      </c>
      <c r="C11" t="b">
        <v>1</v>
      </c>
      <c r="D11">
        <v>12750</v>
      </c>
      <c r="E11">
        <v>18165</v>
      </c>
      <c r="F11">
        <v>0.70189925681255105</v>
      </c>
      <c r="G11">
        <v>721.83765530586197</v>
      </c>
      <c r="H11">
        <v>180</v>
      </c>
      <c r="I11">
        <v>160</v>
      </c>
      <c r="J11">
        <v>1255</v>
      </c>
      <c r="K11" t="s">
        <v>287</v>
      </c>
      <c r="L11">
        <v>35</v>
      </c>
      <c r="M11" t="b">
        <v>1</v>
      </c>
      <c r="N11" t="s">
        <v>288</v>
      </c>
      <c r="O11">
        <v>177.88282775878901</v>
      </c>
      <c r="P11">
        <v>134.18058776855401</v>
      </c>
      <c r="Q11">
        <v>53.047454833984297</v>
      </c>
      <c r="R11">
        <v>0.656506836379666</v>
      </c>
      <c r="S11" t="s">
        <v>284</v>
      </c>
      <c r="T11" t="s">
        <v>24</v>
      </c>
      <c r="U11" s="2">
        <v>2.2768670309653916E-5</v>
      </c>
      <c r="V11" s="2">
        <f t="shared" si="0"/>
        <v>5.1841234766971578E-10</v>
      </c>
      <c r="W11" s="1">
        <f>Table5[[#This Row],[area]]*Table5[[#This Row],[area_scale]]</f>
        <v>6.6097574327888761E-6</v>
      </c>
      <c r="X11" s="1">
        <f>Table5[[#This Row],[area_scale]]*Table5[[#This Row],[convex_hull_area]]</f>
        <v>9.4169602954203878E-6</v>
      </c>
      <c r="Y11" s="1">
        <f>Table5[[#This Row],[linear_scale]]*Table5[[#This Row],[perimeter]]</f>
        <v>1.6435283590752778E-2</v>
      </c>
      <c r="Z11" s="1">
        <f>Table5[[#This Row],[linear_scale]]*Table5[[#This Row],[width]]</f>
        <v>4.0983606557377051E-3</v>
      </c>
      <c r="AA11" s="1">
        <f>Table5[[#This Row],[height]]*Table5[[#This Row],[linear_scale]]</f>
        <v>3.6429872495446266E-3</v>
      </c>
      <c r="AB11" s="1">
        <f>Table5[[#This Row],[longest_path]]*Table5[[#This Row],[linear_scale]]</f>
        <v>2.8574681238615667E-2</v>
      </c>
      <c r="AC11" s="1">
        <f>Table5[[#This Row],[linear_scale]]*Table5[[#This Row],[ellipse_major_axis]]</f>
        <v>4.0501554589888206E-3</v>
      </c>
      <c r="AD11" s="1">
        <f>Table5[[#This Row],[linear_scale]]*Table5[[#This Row],[ellipse_minor_axis]]</f>
        <v>3.0551135648577872E-3</v>
      </c>
    </row>
    <row r="12" spans="1:30" x14ac:dyDescent="0.3">
      <c r="A12" t="s">
        <v>31</v>
      </c>
      <c r="B12" t="s">
        <v>342</v>
      </c>
      <c r="C12" t="b">
        <v>1</v>
      </c>
      <c r="D12">
        <v>17893</v>
      </c>
      <c r="E12">
        <v>24428</v>
      </c>
      <c r="F12">
        <v>0.73247912231864998</v>
      </c>
      <c r="G12">
        <v>1124.9402484893701</v>
      </c>
      <c r="H12">
        <v>188</v>
      </c>
      <c r="I12">
        <v>160</v>
      </c>
      <c r="J12">
        <v>1304</v>
      </c>
      <c r="K12" t="s">
        <v>289</v>
      </c>
      <c r="L12">
        <v>29</v>
      </c>
      <c r="M12" t="b">
        <v>1</v>
      </c>
      <c r="N12" t="s">
        <v>290</v>
      </c>
      <c r="O12">
        <v>173.68769836425699</v>
      </c>
      <c r="P12">
        <v>147.58384704589801</v>
      </c>
      <c r="Q12">
        <v>96.551208496093693</v>
      </c>
      <c r="R12">
        <v>0.52725337045887299</v>
      </c>
      <c r="S12" t="s">
        <v>284</v>
      </c>
      <c r="T12" t="s">
        <v>24</v>
      </c>
      <c r="U12" s="1">
        <v>2.2768670309653916E-5</v>
      </c>
      <c r="V12" s="1">
        <f t="shared" si="0"/>
        <v>5.1841234766971578E-10</v>
      </c>
      <c r="W12" s="1">
        <f>Table5[[#This Row],[area]]*Table5[[#This Row],[area_scale]]</f>
        <v>9.2759521368542249E-6</v>
      </c>
      <c r="X12" s="1">
        <f>Table5[[#This Row],[area_scale]]*Table5[[#This Row],[convex_hull_area]]</f>
        <v>1.2663776828875817E-5</v>
      </c>
      <c r="Y12" s="1">
        <f>Table5[[#This Row],[linear_scale]]*Table5[[#This Row],[perimeter]]</f>
        <v>2.5613393635914621E-2</v>
      </c>
      <c r="Z12" s="1">
        <f>Table5[[#This Row],[linear_scale]]*Table5[[#This Row],[width]]</f>
        <v>4.280510018214936E-3</v>
      </c>
      <c r="AA12" s="1">
        <f>Table5[[#This Row],[height]]*Table5[[#This Row],[linear_scale]]</f>
        <v>3.6429872495446266E-3</v>
      </c>
      <c r="AB12" s="1">
        <f>Table5[[#This Row],[longest_path]]*Table5[[#This Row],[linear_scale]]</f>
        <v>2.9690346083788708E-2</v>
      </c>
      <c r="AC12" s="1">
        <f>Table5[[#This Row],[linear_scale]]*Table5[[#This Row],[ellipse_major_axis]]</f>
        <v>3.9546379408983831E-3</v>
      </c>
      <c r="AD12" s="1">
        <f>Table5[[#This Row],[linear_scale]]*Table5[[#This Row],[ellipse_minor_axis]]</f>
        <v>3.3602879564184427E-3</v>
      </c>
    </row>
    <row r="13" spans="1:30" x14ac:dyDescent="0.3">
      <c r="A13" t="s">
        <v>34</v>
      </c>
      <c r="B13" t="s">
        <v>343</v>
      </c>
      <c r="C13" t="b">
        <v>1</v>
      </c>
      <c r="D13">
        <v>15398</v>
      </c>
      <c r="E13">
        <v>21883.5</v>
      </c>
      <c r="F13">
        <v>0.70363515890967998</v>
      </c>
      <c r="G13">
        <v>1045.57412707805</v>
      </c>
      <c r="H13">
        <v>207</v>
      </c>
      <c r="I13">
        <v>184</v>
      </c>
      <c r="J13">
        <v>1398</v>
      </c>
      <c r="K13" t="s">
        <v>291</v>
      </c>
      <c r="L13">
        <v>37</v>
      </c>
      <c r="M13" t="b">
        <v>1</v>
      </c>
      <c r="N13" t="s">
        <v>292</v>
      </c>
      <c r="O13">
        <v>205.50926208496</v>
      </c>
      <c r="P13">
        <v>137.46342468261699</v>
      </c>
      <c r="Q13">
        <v>125.000282287597</v>
      </c>
      <c r="R13">
        <v>0.74335993388769195</v>
      </c>
      <c r="S13" t="s">
        <v>284</v>
      </c>
      <c r="T13" t="s">
        <v>24</v>
      </c>
      <c r="U13" s="2">
        <v>2.2768670309653916E-5</v>
      </c>
      <c r="V13" s="2">
        <f t="shared" si="0"/>
        <v>5.1841234766971578E-10</v>
      </c>
      <c r="W13" s="1">
        <f>Table5[[#This Row],[area]]*Table5[[#This Row],[area_scale]]</f>
        <v>7.9825133294182833E-6</v>
      </c>
      <c r="X13" s="1">
        <f>Table5[[#This Row],[area_scale]]*Table5[[#This Row],[convex_hull_area]]</f>
        <v>1.1344676610230226E-5</v>
      </c>
      <c r="Y13" s="1">
        <f>Table5[[#This Row],[linear_scale]]*Table5[[#This Row],[perimeter]]</f>
        <v>2.3806332583744306E-2</v>
      </c>
      <c r="Z13" s="1">
        <f>Table5[[#This Row],[linear_scale]]*Table5[[#This Row],[width]]</f>
        <v>4.713114754098361E-3</v>
      </c>
      <c r="AA13" s="1">
        <f>Table5[[#This Row],[height]]*Table5[[#This Row],[linear_scale]]</f>
        <v>4.1894353369763201E-3</v>
      </c>
      <c r="AB13" s="1">
        <f>Table5[[#This Row],[longest_path]]*Table5[[#This Row],[linear_scale]]</f>
        <v>3.1830601092896177E-2</v>
      </c>
      <c r="AC13" s="1">
        <f>Table5[[#This Row],[linear_scale]]*Table5[[#This Row],[ellipse_major_axis]]</f>
        <v>4.6791726339927139E-3</v>
      </c>
      <c r="AD13" s="1">
        <f>Table5[[#This Row],[linear_scale]]*Table5[[#This Row],[ellipse_minor_axis]]</f>
        <v>3.1298593962344489E-3</v>
      </c>
    </row>
    <row r="14" spans="1:30" x14ac:dyDescent="0.3">
      <c r="A14" t="s">
        <v>37</v>
      </c>
      <c r="B14" t="s">
        <v>344</v>
      </c>
      <c r="C14" t="b">
        <v>1</v>
      </c>
      <c r="D14">
        <v>14888</v>
      </c>
      <c r="E14">
        <v>23802</v>
      </c>
      <c r="F14">
        <v>0.62549365599529405</v>
      </c>
      <c r="G14">
        <v>1512.47688245773</v>
      </c>
      <c r="H14">
        <v>159</v>
      </c>
      <c r="I14">
        <v>243</v>
      </c>
      <c r="J14">
        <v>1609</v>
      </c>
      <c r="K14" t="s">
        <v>293</v>
      </c>
      <c r="L14">
        <v>30</v>
      </c>
      <c r="M14" t="b">
        <v>1</v>
      </c>
      <c r="N14" t="s">
        <v>294</v>
      </c>
      <c r="O14">
        <v>203.86024475097599</v>
      </c>
      <c r="P14">
        <v>125.34071350097599</v>
      </c>
      <c r="Q14">
        <v>170.99789428710901</v>
      </c>
      <c r="R14">
        <v>0.78865462255692997</v>
      </c>
      <c r="S14" t="s">
        <v>284</v>
      </c>
      <c r="T14" t="s">
        <v>24</v>
      </c>
      <c r="U14" s="1">
        <v>2.2768670309653916E-5</v>
      </c>
      <c r="V14" s="1">
        <f t="shared" si="0"/>
        <v>5.1841234766971578E-10</v>
      </c>
      <c r="W14" s="1">
        <f>Table5[[#This Row],[area]]*Table5[[#This Row],[area_scale]]</f>
        <v>7.7181230321067291E-6</v>
      </c>
      <c r="X14" s="1">
        <f>Table5[[#This Row],[area_scale]]*Table5[[#This Row],[convex_hull_area]]</f>
        <v>1.2339250699234575E-5</v>
      </c>
      <c r="Y14" s="1">
        <f>Table5[[#This Row],[linear_scale]]*Table5[[#This Row],[perimeter]]</f>
        <v>3.4437087487653235E-2</v>
      </c>
      <c r="Z14" s="1">
        <f>Table5[[#This Row],[linear_scale]]*Table5[[#This Row],[width]]</f>
        <v>3.6202185792349726E-3</v>
      </c>
      <c r="AA14" s="1">
        <f>Table5[[#This Row],[height]]*Table5[[#This Row],[linear_scale]]</f>
        <v>5.5327868852459014E-3</v>
      </c>
      <c r="AB14" s="1">
        <f>Table5[[#This Row],[longest_path]]*Table5[[#This Row],[linear_scale]]</f>
        <v>3.6634790528233152E-2</v>
      </c>
      <c r="AC14" s="1">
        <f>Table5[[#This Row],[linear_scale]]*Table5[[#This Row],[ellipse_major_axis]]</f>
        <v>4.6416267019803274E-3</v>
      </c>
      <c r="AD14" s="1">
        <f>Table5[[#This Row],[linear_scale]]*Table5[[#This Row],[ellipse_minor_axis]]</f>
        <v>2.8538413820805098E-3</v>
      </c>
    </row>
    <row r="15" spans="1:30" x14ac:dyDescent="0.3">
      <c r="A15" t="s">
        <v>40</v>
      </c>
      <c r="B15" t="s">
        <v>345</v>
      </c>
      <c r="C15" t="b">
        <v>1</v>
      </c>
      <c r="D15">
        <v>22292</v>
      </c>
      <c r="E15">
        <v>30534</v>
      </c>
      <c r="F15">
        <v>0.73007139582105196</v>
      </c>
      <c r="G15">
        <v>899.17574882507301</v>
      </c>
      <c r="H15">
        <v>221</v>
      </c>
      <c r="I15">
        <v>223</v>
      </c>
      <c r="J15">
        <v>1476</v>
      </c>
      <c r="K15" t="s">
        <v>295</v>
      </c>
      <c r="L15">
        <v>39</v>
      </c>
      <c r="M15" t="b">
        <v>1</v>
      </c>
      <c r="N15" t="s">
        <v>296</v>
      </c>
      <c r="O15">
        <v>196.06758117675699</v>
      </c>
      <c r="P15">
        <v>192.76252746582</v>
      </c>
      <c r="Q15">
        <v>137.95939636230401</v>
      </c>
      <c r="R15">
        <v>0.182836716378035</v>
      </c>
      <c r="S15" t="s">
        <v>284</v>
      </c>
      <c r="T15" t="s">
        <v>24</v>
      </c>
      <c r="U15" s="2">
        <v>2.2768670309653916E-5</v>
      </c>
      <c r="V15" s="2">
        <f t="shared" si="0"/>
        <v>5.1841234766971578E-10</v>
      </c>
      <c r="W15" s="1">
        <f>Table5[[#This Row],[area]]*Table5[[#This Row],[area_scale]]</f>
        <v>1.1556448054253304E-5</v>
      </c>
      <c r="X15" s="1">
        <f>Table5[[#This Row],[area_scale]]*Table5[[#This Row],[convex_hull_area]]</f>
        <v>1.5829202623747103E-5</v>
      </c>
      <c r="Y15" s="1">
        <f>Table5[[#This Row],[linear_scale]]*Table5[[#This Row],[perimeter]]</f>
        <v>2.0473036175434268E-2</v>
      </c>
      <c r="Z15" s="1">
        <f>Table5[[#This Row],[linear_scale]]*Table5[[#This Row],[width]]</f>
        <v>5.0318761384335157E-3</v>
      </c>
      <c r="AA15" s="1">
        <f>Table5[[#This Row],[height]]*Table5[[#This Row],[linear_scale]]</f>
        <v>5.0774134790528237E-3</v>
      </c>
      <c r="AB15" s="1">
        <f>Table5[[#This Row],[longest_path]]*Table5[[#This Row],[linear_scale]]</f>
        <v>3.3606557377049179E-2</v>
      </c>
      <c r="AC15" s="1">
        <f>Table5[[#This Row],[linear_scale]]*Table5[[#This Row],[ellipse_major_axis]]</f>
        <v>4.4641981142248856E-3</v>
      </c>
      <c r="AD15" s="1">
        <f>Table5[[#This Row],[linear_scale]]*Table5[[#This Row],[ellipse_minor_axis]]</f>
        <v>4.3889464359248634E-3</v>
      </c>
    </row>
    <row r="16" spans="1:30" x14ac:dyDescent="0.3">
      <c r="A16" t="s">
        <v>20</v>
      </c>
      <c r="B16" t="s">
        <v>339</v>
      </c>
      <c r="C16" t="b">
        <v>1</v>
      </c>
      <c r="D16">
        <v>5511</v>
      </c>
      <c r="E16">
        <v>7181</v>
      </c>
      <c r="F16">
        <v>0.76744186046511598</v>
      </c>
      <c r="G16">
        <v>480.03152549266798</v>
      </c>
      <c r="H16">
        <v>98</v>
      </c>
      <c r="I16">
        <v>130</v>
      </c>
      <c r="J16">
        <v>983</v>
      </c>
      <c r="K16" t="s">
        <v>297</v>
      </c>
      <c r="L16">
        <v>30</v>
      </c>
      <c r="M16" t="b">
        <v>1</v>
      </c>
      <c r="N16" t="s">
        <v>298</v>
      </c>
      <c r="O16">
        <v>154.77828979492099</v>
      </c>
      <c r="P16">
        <v>54.561328887939403</v>
      </c>
      <c r="Q16">
        <v>30.0665988922119</v>
      </c>
      <c r="R16">
        <v>0.93580699037010695</v>
      </c>
      <c r="S16" t="s">
        <v>299</v>
      </c>
      <c r="T16" t="s">
        <v>24</v>
      </c>
      <c r="U16" s="1">
        <v>3.6333406969038126E-5</v>
      </c>
      <c r="V16" s="1">
        <f t="shared" si="0"/>
        <v>1.3201164619777482E-9</v>
      </c>
      <c r="W16" s="1">
        <f>Table5[[#This Row],[area]]*Table5[[#This Row],[area_scale]]</f>
        <v>7.2751618219593704E-6</v>
      </c>
      <c r="X16" s="1">
        <f>Table5[[#This Row],[area_scale]]*Table5[[#This Row],[convex_hull_area]]</f>
        <v>9.4797563134622095E-6</v>
      </c>
      <c r="Y16" s="1">
        <f>Table5[[#This Row],[linear_scale]]*Table5[[#This Row],[perimeter]]</f>
        <v>1.7441180773693304E-2</v>
      </c>
      <c r="Z16" s="1">
        <f>Table5[[#This Row],[linear_scale]]*Table5[[#This Row],[width]]</f>
        <v>3.5606738829657364E-3</v>
      </c>
      <c r="AA16" s="1">
        <f>Table5[[#This Row],[height]]*Table5[[#This Row],[linear_scale]]</f>
        <v>4.7233429059749567E-3</v>
      </c>
      <c r="AB16" s="1">
        <f>Table5[[#This Row],[longest_path]]*Table5[[#This Row],[linear_scale]]</f>
        <v>3.571573905056448E-2</v>
      </c>
      <c r="AC16" s="1">
        <f>Table5[[#This Row],[linear_scale]]*Table5[[#This Row],[ellipse_major_axis]]</f>
        <v>5.6236225930905853E-3</v>
      </c>
      <c r="AD16" s="1">
        <f>Table5[[#This Row],[linear_scale]]*Table5[[#This Row],[ellipse_minor_axis]]</f>
        <v>1.9823989672570386E-3</v>
      </c>
    </row>
    <row r="17" spans="1:30" x14ac:dyDescent="0.3">
      <c r="A17" t="s">
        <v>25</v>
      </c>
      <c r="B17" t="s">
        <v>340</v>
      </c>
      <c r="C17" t="b">
        <v>1</v>
      </c>
      <c r="D17">
        <v>189</v>
      </c>
      <c r="E17">
        <v>187</v>
      </c>
      <c r="F17">
        <v>1.0106951871657699</v>
      </c>
      <c r="G17">
        <v>60.870057225227299</v>
      </c>
      <c r="H17">
        <v>15</v>
      </c>
      <c r="I17">
        <v>22</v>
      </c>
      <c r="J17">
        <v>131</v>
      </c>
      <c r="K17" t="s">
        <v>300</v>
      </c>
      <c r="L17">
        <v>10</v>
      </c>
      <c r="M17" t="b">
        <v>1</v>
      </c>
      <c r="N17" t="s">
        <v>301</v>
      </c>
      <c r="O17">
        <v>19.794887542724599</v>
      </c>
      <c r="P17">
        <v>12.411015510559</v>
      </c>
      <c r="Q17">
        <v>155.31750488281199</v>
      </c>
      <c r="R17">
        <v>0.77903466406744304</v>
      </c>
      <c r="S17" t="s">
        <v>299</v>
      </c>
      <c r="T17" t="s">
        <v>24</v>
      </c>
      <c r="U17" s="2">
        <v>3.6333406969038126E-5</v>
      </c>
      <c r="V17" s="2">
        <f t="shared" si="0"/>
        <v>1.3201164619777482E-9</v>
      </c>
      <c r="W17" s="1">
        <f>Table5[[#This Row],[area]]*Table5[[#This Row],[area_scale]]</f>
        <v>2.4950201131379441E-7</v>
      </c>
      <c r="X17" s="1">
        <f>Table5[[#This Row],[area_scale]]*Table5[[#This Row],[convex_hull_area]]</f>
        <v>2.4686177838983894E-7</v>
      </c>
      <c r="Y17" s="1">
        <f>Table5[[#This Row],[linear_scale]]*Table5[[#This Row],[perimeter]]</f>
        <v>2.2116165613928233E-3</v>
      </c>
      <c r="Z17" s="1">
        <f>Table5[[#This Row],[linear_scale]]*Table5[[#This Row],[width]]</f>
        <v>5.4500110453557186E-4</v>
      </c>
      <c r="AA17" s="1">
        <f>Table5[[#This Row],[height]]*Table5[[#This Row],[linear_scale]]</f>
        <v>7.9933495331883876E-4</v>
      </c>
      <c r="AB17" s="1">
        <f>Table5[[#This Row],[longest_path]]*Table5[[#This Row],[linear_scale]]</f>
        <v>4.7596763129439945E-3</v>
      </c>
      <c r="AC17" s="1">
        <f>Table5[[#This Row],[linear_scale]]*Table5[[#This Row],[ellipse_major_axis]]</f>
        <v>7.192157049961559E-4</v>
      </c>
      <c r="AD17" s="1">
        <f>Table5[[#This Row],[linear_scale]]*Table5[[#This Row],[ellipse_minor_axis]]</f>
        <v>4.5093447744418467E-4</v>
      </c>
    </row>
    <row r="18" spans="1:30" x14ac:dyDescent="0.3">
      <c r="A18" t="s">
        <v>28</v>
      </c>
      <c r="B18" t="s">
        <v>341</v>
      </c>
      <c r="C18" t="b">
        <v>1</v>
      </c>
      <c r="D18">
        <v>8531</v>
      </c>
      <c r="E18">
        <v>11898</v>
      </c>
      <c r="F18">
        <v>0.71701126239704105</v>
      </c>
      <c r="G18">
        <v>885.88769865035999</v>
      </c>
      <c r="H18">
        <v>89</v>
      </c>
      <c r="I18">
        <v>179</v>
      </c>
      <c r="J18">
        <v>1277</v>
      </c>
      <c r="K18" t="s">
        <v>302</v>
      </c>
      <c r="L18">
        <v>30</v>
      </c>
      <c r="M18" t="b">
        <v>1</v>
      </c>
      <c r="N18" t="s">
        <v>303</v>
      </c>
      <c r="O18">
        <v>183.965087890625</v>
      </c>
      <c r="P18">
        <v>72.752273559570298</v>
      </c>
      <c r="Q18">
        <v>9.8155546188354492</v>
      </c>
      <c r="R18">
        <v>0.91847982981403498</v>
      </c>
      <c r="S18" t="s">
        <v>299</v>
      </c>
      <c r="T18" t="s">
        <v>24</v>
      </c>
      <c r="U18" s="1">
        <v>3.6333406969038126E-5</v>
      </c>
      <c r="V18" s="1">
        <f t="shared" si="0"/>
        <v>1.3201164619777482E-9</v>
      </c>
      <c r="W18" s="1">
        <f>Table5[[#This Row],[area]]*Table5[[#This Row],[area_scale]]</f>
        <v>1.1261913537132171E-5</v>
      </c>
      <c r="X18" s="1">
        <f>Table5[[#This Row],[area_scale]]*Table5[[#This Row],[convex_hull_area]]</f>
        <v>1.5706745664611249E-5</v>
      </c>
      <c r="Y18" s="1">
        <f>Table5[[#This Row],[linear_scale]]*Table5[[#This Row],[perimeter]]</f>
        <v>3.2187318283928137E-2</v>
      </c>
      <c r="Z18" s="1">
        <f>Table5[[#This Row],[linear_scale]]*Table5[[#This Row],[width]]</f>
        <v>3.2336732202443933E-3</v>
      </c>
      <c r="AA18" s="1">
        <f>Table5[[#This Row],[height]]*Table5[[#This Row],[linear_scale]]</f>
        <v>6.5036798474578245E-3</v>
      </c>
      <c r="AB18" s="1">
        <f>Table5[[#This Row],[longest_path]]*Table5[[#This Row],[linear_scale]]</f>
        <v>4.6397760699461686E-2</v>
      </c>
      <c r="AC18" s="1">
        <f>Table5[[#This Row],[linear_scale]]*Table5[[#This Row],[ellipse_major_axis]]</f>
        <v>6.6840784064249453E-3</v>
      </c>
      <c r="AD18" s="1">
        <f>Table5[[#This Row],[linear_scale]]*Table5[[#This Row],[ellipse_minor_axis]]</f>
        <v>2.6433379631626598E-3</v>
      </c>
    </row>
    <row r="19" spans="1:30" x14ac:dyDescent="0.3">
      <c r="A19" t="s">
        <v>31</v>
      </c>
      <c r="B19" t="s">
        <v>342</v>
      </c>
      <c r="C19" t="b">
        <v>1</v>
      </c>
      <c r="D19">
        <v>4373</v>
      </c>
      <c r="E19">
        <v>9196.5</v>
      </c>
      <c r="F19">
        <v>0.47550698635350402</v>
      </c>
      <c r="G19">
        <v>694.01525628566696</v>
      </c>
      <c r="H19">
        <v>109</v>
      </c>
      <c r="I19">
        <v>127</v>
      </c>
      <c r="J19">
        <v>806</v>
      </c>
      <c r="K19" t="s">
        <v>304</v>
      </c>
      <c r="L19">
        <v>20</v>
      </c>
      <c r="M19" t="b">
        <v>1</v>
      </c>
      <c r="N19" t="s">
        <v>305</v>
      </c>
      <c r="O19">
        <v>117.195602416992</v>
      </c>
      <c r="P19">
        <v>109.30417633056599</v>
      </c>
      <c r="Q19">
        <v>131.27398681640599</v>
      </c>
      <c r="R19">
        <v>0.36074500121828501</v>
      </c>
      <c r="S19" t="s">
        <v>299</v>
      </c>
      <c r="T19" t="s">
        <v>24</v>
      </c>
      <c r="U19" s="2">
        <v>3.6333406969038126E-5</v>
      </c>
      <c r="V19" s="2">
        <f t="shared" si="0"/>
        <v>1.3201164619777482E-9</v>
      </c>
      <c r="W19" s="1">
        <f>Table5[[#This Row],[area]]*Table5[[#This Row],[area_scale]]</f>
        <v>5.7728692882286928E-6</v>
      </c>
      <c r="X19" s="1">
        <f>Table5[[#This Row],[area_scale]]*Table5[[#This Row],[convex_hull_area]]</f>
        <v>1.2140451042578362E-5</v>
      </c>
      <c r="Y19" s="1">
        <f>Table5[[#This Row],[linear_scale]]*Table5[[#This Row],[perimeter]]</f>
        <v>2.5215938749348434E-2</v>
      </c>
      <c r="Z19" s="1">
        <f>Table5[[#This Row],[linear_scale]]*Table5[[#This Row],[width]]</f>
        <v>3.9603413596251561E-3</v>
      </c>
      <c r="AA19" s="1">
        <f>Table5[[#This Row],[height]]*Table5[[#This Row],[linear_scale]]</f>
        <v>4.6143426850678423E-3</v>
      </c>
      <c r="AB19" s="1">
        <f>Table5[[#This Row],[longest_path]]*Table5[[#This Row],[linear_scale]]</f>
        <v>2.9284726017044731E-2</v>
      </c>
      <c r="AC19" s="1">
        <f>Table5[[#This Row],[linear_scale]]*Table5[[#This Row],[ellipse_major_axis]]</f>
        <v>4.2581155175981586E-3</v>
      </c>
      <c r="AD19" s="1">
        <f>Table5[[#This Row],[linear_scale]]*Table5[[#This Row],[ellipse_minor_axis]]</f>
        <v>3.9713931220339586E-3</v>
      </c>
    </row>
    <row r="20" spans="1:30" x14ac:dyDescent="0.3">
      <c r="A20" t="s">
        <v>34</v>
      </c>
      <c r="B20" t="s">
        <v>343</v>
      </c>
      <c r="C20" t="b">
        <v>1</v>
      </c>
      <c r="D20">
        <v>7470</v>
      </c>
      <c r="E20">
        <v>10161</v>
      </c>
      <c r="F20">
        <v>0.73516386182462301</v>
      </c>
      <c r="G20">
        <v>661.31074392795495</v>
      </c>
      <c r="H20">
        <v>185</v>
      </c>
      <c r="I20">
        <v>80</v>
      </c>
      <c r="J20">
        <v>1312</v>
      </c>
      <c r="K20" t="s">
        <v>306</v>
      </c>
      <c r="L20">
        <v>37</v>
      </c>
      <c r="M20" t="b">
        <v>1</v>
      </c>
      <c r="N20" t="s">
        <v>307</v>
      </c>
      <c r="O20">
        <v>208.26611328125</v>
      </c>
      <c r="P20">
        <v>58.6155395507812</v>
      </c>
      <c r="Q20">
        <v>79.312255859375</v>
      </c>
      <c r="R20">
        <v>0.95957724381143295</v>
      </c>
      <c r="S20" t="s">
        <v>299</v>
      </c>
      <c r="T20" t="s">
        <v>24</v>
      </c>
      <c r="U20" s="1">
        <v>3.6333406969038126E-5</v>
      </c>
      <c r="V20" s="1">
        <f t="shared" si="0"/>
        <v>1.3201164619777482E-9</v>
      </c>
      <c r="W20" s="1">
        <f>Table5[[#This Row],[area]]*Table5[[#This Row],[area_scale]]</f>
        <v>9.8612699709737796E-6</v>
      </c>
      <c r="X20" s="1">
        <f>Table5[[#This Row],[area_scale]]*Table5[[#This Row],[convex_hull_area]]</f>
        <v>1.34137033701559E-5</v>
      </c>
      <c r="Y20" s="1">
        <f>Table5[[#This Row],[linear_scale]]*Table5[[#This Row],[perimeter]]</f>
        <v>2.4027672392131747E-2</v>
      </c>
      <c r="Z20" s="1">
        <f>Table5[[#This Row],[linear_scale]]*Table5[[#This Row],[width]]</f>
        <v>6.7216802892720532E-3</v>
      </c>
      <c r="AA20" s="1">
        <f>Table5[[#This Row],[height]]*Table5[[#This Row],[linear_scale]]</f>
        <v>2.9066725575230502E-3</v>
      </c>
      <c r="AB20" s="1">
        <f>Table5[[#This Row],[longest_path]]*Table5[[#This Row],[linear_scale]]</f>
        <v>4.7669429943378021E-2</v>
      </c>
      <c r="AC20" s="1">
        <f>Table5[[#This Row],[linear_scale]]*Table5[[#This Row],[ellipse_major_axis]]</f>
        <v>7.5670174517074524E-3</v>
      </c>
      <c r="AD20" s="1">
        <f>Table5[[#This Row],[linear_scale]]*Table5[[#This Row],[ellipse_minor_axis]]</f>
        <v>2.1297022532082836E-3</v>
      </c>
    </row>
    <row r="21" spans="1:30" x14ac:dyDescent="0.3">
      <c r="A21" t="s">
        <v>37</v>
      </c>
      <c r="B21" t="s">
        <v>344</v>
      </c>
      <c r="C21" t="b">
        <v>1</v>
      </c>
      <c r="D21">
        <v>3204</v>
      </c>
      <c r="E21">
        <v>13080.5</v>
      </c>
      <c r="F21">
        <v>0.24494476510836699</v>
      </c>
      <c r="G21">
        <v>879.77775406837395</v>
      </c>
      <c r="H21">
        <v>85</v>
      </c>
      <c r="I21">
        <v>224</v>
      </c>
      <c r="J21">
        <v>1300</v>
      </c>
      <c r="K21" t="s">
        <v>308</v>
      </c>
      <c r="L21">
        <v>24</v>
      </c>
      <c r="M21" t="b">
        <v>1</v>
      </c>
      <c r="N21" t="s">
        <v>309</v>
      </c>
      <c r="O21">
        <v>213.15402221679599</v>
      </c>
      <c r="P21">
        <v>110.99761962890599</v>
      </c>
      <c r="Q21">
        <v>9.4754877090454102</v>
      </c>
      <c r="R21">
        <v>0.85371591202044705</v>
      </c>
      <c r="S21" t="s">
        <v>299</v>
      </c>
      <c r="T21" t="s">
        <v>24</v>
      </c>
      <c r="U21" s="2">
        <v>3.6333406969038126E-5</v>
      </c>
      <c r="V21" s="2">
        <f t="shared" si="0"/>
        <v>1.3201164619777482E-9</v>
      </c>
      <c r="W21" s="1">
        <f>Table5[[#This Row],[area]]*Table5[[#This Row],[area_scale]]</f>
        <v>4.2296531441767053E-6</v>
      </c>
      <c r="X21" s="1">
        <f>Table5[[#This Row],[area_scale]]*Table5[[#This Row],[convex_hull_area]]</f>
        <v>1.7267783380899936E-5</v>
      </c>
      <c r="Y21" s="1">
        <f>Table5[[#This Row],[linear_scale]]*Table5[[#This Row],[perimeter]]</f>
        <v>3.1965323180872571E-2</v>
      </c>
      <c r="Z21" s="1">
        <f>Table5[[#This Row],[linear_scale]]*Table5[[#This Row],[width]]</f>
        <v>3.0883395923682407E-3</v>
      </c>
      <c r="AA21" s="1">
        <f>Table5[[#This Row],[height]]*Table5[[#This Row],[linear_scale]]</f>
        <v>8.1386831610645409E-3</v>
      </c>
      <c r="AB21" s="1">
        <f>Table5[[#This Row],[longest_path]]*Table5[[#This Row],[linear_scale]]</f>
        <v>4.7233429059749567E-2</v>
      </c>
      <c r="AC21" s="1">
        <f>Table5[[#This Row],[linear_scale]]*Table5[[#This Row],[ellipse_major_axis]]</f>
        <v>7.744611836290243E-3</v>
      </c>
      <c r="AD21" s="1">
        <f>Table5[[#This Row],[linear_scale]]*Table5[[#This Row],[ellipse_minor_axis]]</f>
        <v>4.0329216865715358E-3</v>
      </c>
    </row>
    <row r="22" spans="1:30" x14ac:dyDescent="0.3">
      <c r="A22" t="s">
        <v>40</v>
      </c>
      <c r="B22" t="s">
        <v>345</v>
      </c>
      <c r="C22" t="b">
        <v>1</v>
      </c>
      <c r="D22">
        <v>8371</v>
      </c>
      <c r="E22">
        <v>11130.5</v>
      </c>
      <c r="F22">
        <v>0.75207762454516802</v>
      </c>
      <c r="G22">
        <v>632.64169716834999</v>
      </c>
      <c r="H22">
        <v>80</v>
      </c>
      <c r="I22">
        <v>182</v>
      </c>
      <c r="J22">
        <v>1271</v>
      </c>
      <c r="K22" t="s">
        <v>310</v>
      </c>
      <c r="L22">
        <v>33</v>
      </c>
      <c r="M22" t="b">
        <v>1</v>
      </c>
      <c r="N22" t="s">
        <v>311</v>
      </c>
      <c r="O22">
        <v>183.88836669921801</v>
      </c>
      <c r="P22">
        <v>70.472312927246094</v>
      </c>
      <c r="Q22">
        <v>0.22712588310241699</v>
      </c>
      <c r="R22">
        <v>0.92365120058359895</v>
      </c>
      <c r="S22" t="s">
        <v>299</v>
      </c>
      <c r="T22" t="s">
        <v>24</v>
      </c>
      <c r="U22" s="1">
        <v>3.6333406969038126E-5</v>
      </c>
      <c r="V22" s="1">
        <f t="shared" si="0"/>
        <v>1.3201164619777482E-9</v>
      </c>
      <c r="W22" s="1">
        <f>Table5[[#This Row],[area]]*Table5[[#This Row],[area_scale]]</f>
        <v>1.1050694903215731E-5</v>
      </c>
      <c r="X22" s="1">
        <f>Table5[[#This Row],[area_scale]]*Table5[[#This Row],[convex_hull_area]]</f>
        <v>1.4693556280043327E-5</v>
      </c>
      <c r="Y22" s="1">
        <f>Table5[[#This Row],[linear_scale]]*Table5[[#This Row],[perimeter]]</f>
        <v>2.2986028248800635E-2</v>
      </c>
      <c r="Z22" s="1">
        <f>Table5[[#This Row],[linear_scale]]*Table5[[#This Row],[width]]</f>
        <v>2.9066725575230502E-3</v>
      </c>
      <c r="AA22" s="1">
        <f>Table5[[#This Row],[height]]*Table5[[#This Row],[linear_scale]]</f>
        <v>6.6126800683649388E-3</v>
      </c>
      <c r="AB22" s="1">
        <f>Table5[[#This Row],[longest_path]]*Table5[[#This Row],[linear_scale]]</f>
        <v>4.6179760257647459E-2</v>
      </c>
      <c r="AC22" s="1">
        <f>Table5[[#This Row],[linear_scale]]*Table5[[#This Row],[ellipse_major_axis]]</f>
        <v>6.6812908641544063E-3</v>
      </c>
      <c r="AD22" s="1">
        <f>Table5[[#This Row],[linear_scale]]*Table5[[#This Row],[ellipse_minor_axis]]</f>
        <v>2.5604992256350388E-3</v>
      </c>
    </row>
    <row r="23" spans="1:30" x14ac:dyDescent="0.3">
      <c r="A23" t="s">
        <v>20</v>
      </c>
      <c r="B23" t="s">
        <v>339</v>
      </c>
      <c r="C23" t="b">
        <v>1</v>
      </c>
      <c r="D23">
        <v>12350</v>
      </c>
      <c r="E23">
        <v>18674.5</v>
      </c>
      <c r="F23">
        <v>0.66132962060563805</v>
      </c>
      <c r="G23">
        <v>980.38895189762104</v>
      </c>
      <c r="H23">
        <v>149</v>
      </c>
      <c r="I23">
        <v>167</v>
      </c>
      <c r="J23">
        <v>1331</v>
      </c>
      <c r="K23" t="s">
        <v>312</v>
      </c>
      <c r="L23">
        <v>32</v>
      </c>
      <c r="M23" t="b">
        <v>1</v>
      </c>
      <c r="N23" t="s">
        <v>313</v>
      </c>
      <c r="O23">
        <v>159.82501220703099</v>
      </c>
      <c r="P23">
        <v>134.18247985839801</v>
      </c>
      <c r="Q23">
        <v>31.8641452789306</v>
      </c>
      <c r="R23">
        <v>0.54326898055847495</v>
      </c>
      <c r="S23" t="s">
        <v>314</v>
      </c>
      <c r="T23" t="s">
        <v>24</v>
      </c>
      <c r="U23" s="2">
        <v>3.6315145739942887E-5</v>
      </c>
      <c r="V23" s="2">
        <f t="shared" si="0"/>
        <v>1.318789810113292E-9</v>
      </c>
      <c r="W23" s="1">
        <f>Table5[[#This Row],[area]]*Table5[[#This Row],[area_scale]]</f>
        <v>1.6287054154899157E-5</v>
      </c>
      <c r="X23" s="1">
        <f>Table5[[#This Row],[area_scale]]*Table5[[#This Row],[convex_hull_area]]</f>
        <v>2.4627740308960672E-5</v>
      </c>
      <c r="Y23" s="1">
        <f>Table5[[#This Row],[linear_scale]]*Table5[[#This Row],[perimeter]]</f>
        <v>3.5602967669991964E-2</v>
      </c>
      <c r="Z23" s="1">
        <f>Table5[[#This Row],[linear_scale]]*Table5[[#This Row],[width]]</f>
        <v>5.4109567152514906E-3</v>
      </c>
      <c r="AA23" s="1">
        <f>Table5[[#This Row],[height]]*Table5[[#This Row],[linear_scale]]</f>
        <v>6.0646293385704618E-3</v>
      </c>
      <c r="AB23" s="1">
        <f>Table5[[#This Row],[longest_path]]*Table5[[#This Row],[linear_scale]]</f>
        <v>4.8335458979863986E-2</v>
      </c>
      <c r="AC23" s="1">
        <f>Table5[[#This Row],[linear_scale]]*Table5[[#This Row],[ellipse_major_axis]]</f>
        <v>5.8040686111864815E-3</v>
      </c>
      <c r="AD23" s="1">
        <f>Table5[[#This Row],[linear_scale]]*Table5[[#This Row],[ellipse_minor_axis]]</f>
        <v>4.872856311804675E-3</v>
      </c>
    </row>
    <row r="24" spans="1:30" x14ac:dyDescent="0.3">
      <c r="A24" t="s">
        <v>25</v>
      </c>
      <c r="B24" t="s">
        <v>340</v>
      </c>
      <c r="C24" t="b">
        <v>1</v>
      </c>
      <c r="D24">
        <v>602</v>
      </c>
      <c r="E24">
        <v>6049.5</v>
      </c>
      <c r="F24">
        <v>9.9512356393090307E-2</v>
      </c>
      <c r="G24">
        <v>642.51543486118305</v>
      </c>
      <c r="H24">
        <v>132</v>
      </c>
      <c r="I24">
        <v>180</v>
      </c>
      <c r="J24">
        <v>1526</v>
      </c>
      <c r="K24" t="s">
        <v>315</v>
      </c>
      <c r="L24">
        <v>20</v>
      </c>
      <c r="M24" t="b">
        <v>1</v>
      </c>
      <c r="N24" t="s">
        <v>316</v>
      </c>
      <c r="O24">
        <v>200.27301025390599</v>
      </c>
      <c r="P24">
        <v>59.849090576171797</v>
      </c>
      <c r="Q24">
        <v>37.175823211669901</v>
      </c>
      <c r="R24">
        <v>0.95430400504609103</v>
      </c>
      <c r="S24" t="s">
        <v>314</v>
      </c>
      <c r="T24" t="s">
        <v>24</v>
      </c>
      <c r="U24" s="1">
        <v>3.6315145739942887E-5</v>
      </c>
      <c r="V24" s="1">
        <f t="shared" si="0"/>
        <v>1.318789810113292E-9</v>
      </c>
      <c r="W24" s="1">
        <f>Table5[[#This Row],[area]]*Table5[[#This Row],[area_scale]]</f>
        <v>7.9391146568820179E-7</v>
      </c>
      <c r="X24" s="1">
        <f>Table5[[#This Row],[area_scale]]*Table5[[#This Row],[convex_hull_area]]</f>
        <v>7.9780189562803597E-6</v>
      </c>
      <c r="Y24" s="1">
        <f>Table5[[#This Row],[linear_scale]]*Table5[[#This Row],[perimeter]]</f>
        <v>2.3333041657146645E-2</v>
      </c>
      <c r="Z24" s="1">
        <f>Table5[[#This Row],[linear_scale]]*Table5[[#This Row],[width]]</f>
        <v>4.7935992376724615E-3</v>
      </c>
      <c r="AA24" s="1">
        <f>Table5[[#This Row],[height]]*Table5[[#This Row],[linear_scale]]</f>
        <v>6.5367262331897198E-3</v>
      </c>
      <c r="AB24" s="1">
        <f>Table5[[#This Row],[longest_path]]*Table5[[#This Row],[linear_scale]]</f>
        <v>5.5416912399152848E-2</v>
      </c>
      <c r="AC24" s="1">
        <f>Table5[[#This Row],[linear_scale]]*Table5[[#This Row],[ellipse_major_axis]]</f>
        <v>7.2729435551476722E-3</v>
      </c>
      <c r="AD24" s="1">
        <f>Table5[[#This Row],[linear_scale]]*Table5[[#This Row],[ellipse_minor_axis]]</f>
        <v>2.173428446676721E-3</v>
      </c>
    </row>
    <row r="25" spans="1:30" x14ac:dyDescent="0.3">
      <c r="A25" t="s">
        <v>28</v>
      </c>
      <c r="B25" t="s">
        <v>341</v>
      </c>
      <c r="C25" t="b">
        <v>1</v>
      </c>
      <c r="D25">
        <v>19783</v>
      </c>
      <c r="E25">
        <v>33903</v>
      </c>
      <c r="F25">
        <v>0.58351768280093197</v>
      </c>
      <c r="G25">
        <v>1289.96968603134</v>
      </c>
      <c r="H25">
        <v>232</v>
      </c>
      <c r="I25">
        <v>235</v>
      </c>
      <c r="J25">
        <v>1638</v>
      </c>
      <c r="K25" t="s">
        <v>317</v>
      </c>
      <c r="L25">
        <v>35</v>
      </c>
      <c r="M25" t="b">
        <v>1</v>
      </c>
      <c r="N25" t="s">
        <v>318</v>
      </c>
      <c r="O25">
        <v>200.93487548828099</v>
      </c>
      <c r="P25">
        <v>194.546630859375</v>
      </c>
      <c r="Q25">
        <v>151.25914001464801</v>
      </c>
      <c r="R25">
        <v>0.25014886515840501</v>
      </c>
      <c r="S25" t="s">
        <v>314</v>
      </c>
      <c r="T25" t="s">
        <v>24</v>
      </c>
      <c r="U25" s="2">
        <v>3.6315145739942887E-5</v>
      </c>
      <c r="V25" s="2">
        <f t="shared" si="0"/>
        <v>1.318789810113292E-9</v>
      </c>
      <c r="W25" s="1">
        <f>Table5[[#This Row],[area]]*Table5[[#This Row],[area_scale]]</f>
        <v>2.6089618813471257E-5</v>
      </c>
      <c r="X25" s="1">
        <f>Table5[[#This Row],[area_scale]]*Table5[[#This Row],[convex_hull_area]]</f>
        <v>4.4710930932270938E-5</v>
      </c>
      <c r="Y25" s="1">
        <f>Table5[[#This Row],[linear_scale]]*Table5[[#This Row],[perimeter]]</f>
        <v>4.6845437148336479E-2</v>
      </c>
      <c r="Z25" s="1">
        <f>Table5[[#This Row],[linear_scale]]*Table5[[#This Row],[width]]</f>
        <v>8.4251138116667491E-3</v>
      </c>
      <c r="AA25" s="1">
        <f>Table5[[#This Row],[height]]*Table5[[#This Row],[linear_scale]]</f>
        <v>8.5340592488865781E-3</v>
      </c>
      <c r="AB25" s="1">
        <f>Table5[[#This Row],[longest_path]]*Table5[[#This Row],[linear_scale]]</f>
        <v>5.9484208722026449E-2</v>
      </c>
      <c r="AC25" s="1">
        <f>Table5[[#This Row],[linear_scale]]*Table5[[#This Row],[ellipse_major_axis]]</f>
        <v>7.2969792875942022E-3</v>
      </c>
      <c r="AD25" s="1">
        <f>Table5[[#This Row],[linear_scale]]*Table5[[#This Row],[ellipse_minor_axis]]</f>
        <v>7.0649892528730739E-3</v>
      </c>
    </row>
    <row r="26" spans="1:30" x14ac:dyDescent="0.3">
      <c r="A26" t="s">
        <v>31</v>
      </c>
      <c r="B26" t="s">
        <v>342</v>
      </c>
      <c r="C26" t="b">
        <v>1</v>
      </c>
      <c r="D26">
        <v>5235</v>
      </c>
      <c r="E26">
        <v>7524</v>
      </c>
      <c r="F26">
        <v>0.69577352472089304</v>
      </c>
      <c r="G26">
        <v>636.59251153468995</v>
      </c>
      <c r="H26">
        <v>141</v>
      </c>
      <c r="I26">
        <v>96</v>
      </c>
      <c r="J26">
        <v>1068</v>
      </c>
      <c r="K26" t="s">
        <v>319</v>
      </c>
      <c r="L26">
        <v>32</v>
      </c>
      <c r="M26" t="b">
        <v>1</v>
      </c>
      <c r="N26" t="s">
        <v>320</v>
      </c>
      <c r="O26">
        <v>160.13436889648401</v>
      </c>
      <c r="P26">
        <v>54.923500061035099</v>
      </c>
      <c r="Q26">
        <v>63.882911682128899</v>
      </c>
      <c r="R26">
        <v>0.93934130564635898</v>
      </c>
      <c r="S26" t="s">
        <v>314</v>
      </c>
      <c r="T26" t="s">
        <v>24</v>
      </c>
      <c r="U26" s="1">
        <v>3.6315145739942887E-5</v>
      </c>
      <c r="V26" s="1">
        <f t="shared" si="0"/>
        <v>1.318789810113292E-9</v>
      </c>
      <c r="W26" s="1">
        <f>Table5[[#This Row],[area]]*Table5[[#This Row],[area_scale]]</f>
        <v>6.9038646559430834E-6</v>
      </c>
      <c r="X26" s="1">
        <f>Table5[[#This Row],[area_scale]]*Table5[[#This Row],[convex_hull_area]]</f>
        <v>9.9225745312924099E-6</v>
      </c>
      <c r="Y26" s="1">
        <f>Table5[[#This Row],[linear_scale]]*Table5[[#This Row],[perimeter]]</f>
        <v>2.3117949833338539E-2</v>
      </c>
      <c r="Z26" s="1">
        <f>Table5[[#This Row],[linear_scale]]*Table5[[#This Row],[width]]</f>
        <v>5.1204355493319467E-3</v>
      </c>
      <c r="AA26" s="1">
        <f>Table5[[#This Row],[height]]*Table5[[#This Row],[linear_scale]]</f>
        <v>3.4862539910345174E-3</v>
      </c>
      <c r="AB26" s="1">
        <f>Table5[[#This Row],[longest_path]]*Table5[[#This Row],[linear_scale]]</f>
        <v>3.8784575650259001E-2</v>
      </c>
      <c r="AC26" s="1">
        <f>Table5[[#This Row],[linear_scale]]*Table5[[#This Row],[ellipse_major_axis]]</f>
        <v>5.8153029444495937E-3</v>
      </c>
      <c r="AD26" s="1">
        <f>Table5[[#This Row],[linear_scale]]*Table5[[#This Row],[ellipse_minor_axis]]</f>
        <v>1.9945549092642515E-3</v>
      </c>
    </row>
    <row r="27" spans="1:30" x14ac:dyDescent="0.3">
      <c r="A27" t="s">
        <v>34</v>
      </c>
      <c r="B27" t="s">
        <v>343</v>
      </c>
      <c r="C27" t="b">
        <v>1</v>
      </c>
      <c r="D27">
        <v>15791</v>
      </c>
      <c r="E27">
        <v>25721</v>
      </c>
      <c r="F27">
        <v>0.61393413941915098</v>
      </c>
      <c r="G27">
        <v>1149.0407537221899</v>
      </c>
      <c r="H27">
        <v>230</v>
      </c>
      <c r="I27">
        <v>162</v>
      </c>
      <c r="J27">
        <v>1644</v>
      </c>
      <c r="K27" t="s">
        <v>321</v>
      </c>
      <c r="L27">
        <v>32</v>
      </c>
      <c r="M27" t="b">
        <v>1</v>
      </c>
      <c r="N27" t="s">
        <v>322</v>
      </c>
      <c r="O27">
        <v>204.58856201171801</v>
      </c>
      <c r="P27">
        <v>146.98799133300699</v>
      </c>
      <c r="Q27">
        <v>70.620018005371094</v>
      </c>
      <c r="R27">
        <v>0.69557184638511804</v>
      </c>
      <c r="S27" t="s">
        <v>314</v>
      </c>
      <c r="T27" t="s">
        <v>24</v>
      </c>
      <c r="U27" s="2">
        <v>3.6315145739942887E-5</v>
      </c>
      <c r="V27" s="2">
        <f t="shared" si="0"/>
        <v>1.318789810113292E-9</v>
      </c>
      <c r="W27" s="1">
        <f>Table5[[#This Row],[area]]*Table5[[#This Row],[area_scale]]</f>
        <v>2.0825009891498995E-5</v>
      </c>
      <c r="X27" s="1">
        <f>Table5[[#This Row],[area_scale]]*Table5[[#This Row],[convex_hull_area]]</f>
        <v>3.3920592705923987E-5</v>
      </c>
      <c r="Y27" s="1">
        <f>Table5[[#This Row],[linear_scale]]*Table5[[#This Row],[perimeter]]</f>
        <v>4.1727582432555151E-2</v>
      </c>
      <c r="Z27" s="1">
        <f>Table5[[#This Row],[linear_scale]]*Table5[[#This Row],[width]]</f>
        <v>8.3524835201868649E-3</v>
      </c>
      <c r="AA27" s="1">
        <f>Table5[[#This Row],[height]]*Table5[[#This Row],[linear_scale]]</f>
        <v>5.8830536098707477E-3</v>
      </c>
      <c r="AB27" s="1">
        <f>Table5[[#This Row],[longest_path]]*Table5[[#This Row],[linear_scale]]</f>
        <v>5.9702099596466107E-2</v>
      </c>
      <c r="AC27" s="1">
        <f>Table5[[#This Row],[linear_scale]]*Table5[[#This Row],[ellipse_major_axis]]</f>
        <v>7.4296634461808826E-3</v>
      </c>
      <c r="AD27" s="1">
        <f>Table5[[#This Row],[linear_scale]]*Table5[[#This Row],[ellipse_minor_axis]]</f>
        <v>5.337890327279611E-3</v>
      </c>
    </row>
    <row r="28" spans="1:30" x14ac:dyDescent="0.3">
      <c r="A28" t="s">
        <v>37</v>
      </c>
      <c r="B28" t="s">
        <v>344</v>
      </c>
      <c r="C28" t="b">
        <v>1</v>
      </c>
      <c r="D28">
        <v>2496</v>
      </c>
      <c r="E28">
        <v>9882</v>
      </c>
      <c r="F28">
        <v>0.25258044930175999</v>
      </c>
      <c r="G28">
        <v>831.54764854907899</v>
      </c>
      <c r="H28">
        <v>83</v>
      </c>
      <c r="I28">
        <v>229</v>
      </c>
      <c r="J28">
        <v>1587</v>
      </c>
      <c r="K28" t="s">
        <v>323</v>
      </c>
      <c r="L28">
        <v>24</v>
      </c>
      <c r="M28" t="b">
        <v>1</v>
      </c>
      <c r="N28" t="s">
        <v>324</v>
      </c>
      <c r="O28">
        <v>210.65939331054599</v>
      </c>
      <c r="P28">
        <v>100.396766662597</v>
      </c>
      <c r="Q28">
        <v>177.02247619628901</v>
      </c>
      <c r="R28">
        <v>0.87912927235944704</v>
      </c>
      <c r="S28" t="s">
        <v>314</v>
      </c>
      <c r="T28" t="s">
        <v>24</v>
      </c>
      <c r="U28" s="1">
        <v>3.6315145739942887E-5</v>
      </c>
      <c r="V28" s="1">
        <f t="shared" si="0"/>
        <v>1.318789810113292E-9</v>
      </c>
      <c r="W28" s="1">
        <f>Table5[[#This Row],[area]]*Table5[[#This Row],[area_scale]]</f>
        <v>3.2916993660427771E-6</v>
      </c>
      <c r="X28" s="1">
        <f>Table5[[#This Row],[area_scale]]*Table5[[#This Row],[convex_hull_area]]</f>
        <v>1.3032280903539551E-5</v>
      </c>
      <c r="Y28" s="1">
        <f>Table5[[#This Row],[linear_scale]]*Table5[[#This Row],[perimeter]]</f>
        <v>3.0197774046766612E-2</v>
      </c>
      <c r="Z28" s="1">
        <f>Table5[[#This Row],[linear_scale]]*Table5[[#This Row],[width]]</f>
        <v>3.0141570964152598E-3</v>
      </c>
      <c r="AA28" s="1">
        <f>Table5[[#This Row],[height]]*Table5[[#This Row],[linear_scale]]</f>
        <v>8.3161683744469219E-3</v>
      </c>
      <c r="AB28" s="1">
        <f>Table5[[#This Row],[longest_path]]*Table5[[#This Row],[linear_scale]]</f>
        <v>5.7632136289289364E-2</v>
      </c>
      <c r="AC28" s="1">
        <f>Table5[[#This Row],[linear_scale]]*Table5[[#This Row],[ellipse_major_axis]]</f>
        <v>7.6501265695604276E-3</v>
      </c>
      <c r="AD28" s="1">
        <f>Table5[[#This Row],[linear_scale]]*Table5[[#This Row],[ellipse_minor_axis]]</f>
        <v>3.6459232131712494E-3</v>
      </c>
    </row>
    <row r="29" spans="1:30" x14ac:dyDescent="0.3">
      <c r="A29" t="s">
        <v>40</v>
      </c>
      <c r="B29" t="s">
        <v>345</v>
      </c>
      <c r="C29" t="b">
        <v>1</v>
      </c>
      <c r="D29">
        <v>18161</v>
      </c>
      <c r="E29">
        <v>29212</v>
      </c>
      <c r="F29">
        <v>0.62169656305627796</v>
      </c>
      <c r="G29">
        <v>1204.45496726036</v>
      </c>
      <c r="H29">
        <v>213</v>
      </c>
      <c r="I29">
        <v>224</v>
      </c>
      <c r="J29">
        <v>1566</v>
      </c>
      <c r="K29" t="s">
        <v>325</v>
      </c>
      <c r="L29">
        <v>34</v>
      </c>
      <c r="M29" t="b">
        <v>1</v>
      </c>
      <c r="N29" t="s">
        <v>326</v>
      </c>
      <c r="O29">
        <v>191.13188171386699</v>
      </c>
      <c r="P29">
        <v>179.600173950195</v>
      </c>
      <c r="Q29">
        <v>2.1534452438354399</v>
      </c>
      <c r="R29">
        <v>0.3420926538163</v>
      </c>
      <c r="S29" t="s">
        <v>314</v>
      </c>
      <c r="T29" t="s">
        <v>24</v>
      </c>
      <c r="U29" s="2">
        <v>3.6315145739942887E-5</v>
      </c>
      <c r="V29" s="2">
        <f t="shared" si="0"/>
        <v>1.318789810113292E-9</v>
      </c>
      <c r="W29" s="1">
        <f>Table5[[#This Row],[area]]*Table5[[#This Row],[area_scale]]</f>
        <v>2.3950541741467498E-5</v>
      </c>
      <c r="X29" s="1">
        <f>Table5[[#This Row],[area_scale]]*Table5[[#This Row],[convex_hull_area]]</f>
        <v>3.852448793302949E-5</v>
      </c>
      <c r="Y29" s="1">
        <f>Table5[[#This Row],[linear_scale]]*Table5[[#This Row],[perimeter]]</f>
        <v>4.3739957673258112E-2</v>
      </c>
      <c r="Z29" s="1">
        <f>Table5[[#This Row],[linear_scale]]*Table5[[#This Row],[width]]</f>
        <v>7.7351260426078349E-3</v>
      </c>
      <c r="AA29" s="1">
        <f>Table5[[#This Row],[height]]*Table5[[#This Row],[linear_scale]]</f>
        <v>8.134592645747207E-3</v>
      </c>
      <c r="AB29" s="1">
        <f>Table5[[#This Row],[longest_path]]*Table5[[#This Row],[linear_scale]]</f>
        <v>5.6869518228750561E-2</v>
      </c>
      <c r="AC29" s="1">
        <f>Table5[[#This Row],[linear_scale]]*Table5[[#This Row],[ellipse_major_axis]]</f>
        <v>6.940982139988605E-3</v>
      </c>
      <c r="AD29" s="1">
        <f>Table5[[#This Row],[linear_scale]]*Table5[[#This Row],[ellipse_minor_axis]]</f>
        <v>6.5222064919204254E-3</v>
      </c>
    </row>
    <row r="30" spans="1:30" x14ac:dyDescent="0.3">
      <c r="A30" t="s">
        <v>20</v>
      </c>
      <c r="B30" t="s">
        <v>339</v>
      </c>
      <c r="C30" t="b">
        <v>1</v>
      </c>
      <c r="D30">
        <v>23732</v>
      </c>
      <c r="E30">
        <v>39506.5</v>
      </c>
      <c r="F30">
        <v>0.60071127535975</v>
      </c>
      <c r="G30">
        <v>1247.42552971839</v>
      </c>
      <c r="H30">
        <v>260</v>
      </c>
      <c r="I30">
        <v>234</v>
      </c>
      <c r="J30">
        <v>1990</v>
      </c>
      <c r="K30" t="s">
        <v>327</v>
      </c>
      <c r="L30">
        <v>38</v>
      </c>
      <c r="M30" t="b">
        <v>1</v>
      </c>
      <c r="N30" t="s">
        <v>328</v>
      </c>
      <c r="O30">
        <v>272.98941040039</v>
      </c>
      <c r="P30">
        <v>177.22169494628901</v>
      </c>
      <c r="Q30">
        <v>125.544799804687</v>
      </c>
      <c r="R30">
        <v>0.76062722315702802</v>
      </c>
      <c r="S30" t="s">
        <v>329</v>
      </c>
      <c r="T30" t="s">
        <v>24</v>
      </c>
      <c r="U30" s="1">
        <v>3.6754544331861196E-5</v>
      </c>
      <c r="V30" s="1">
        <f t="shared" si="0"/>
        <v>1.35089652904275E-9</v>
      </c>
      <c r="W30" s="1">
        <f>Table5[[#This Row],[area]]*Table5[[#This Row],[area_scale]]</f>
        <v>3.2059476427242546E-5</v>
      </c>
      <c r="X30" s="1">
        <f>Table5[[#This Row],[area_scale]]*Table5[[#This Row],[convex_hull_area]]</f>
        <v>5.3369193724627401E-5</v>
      </c>
      <c r="Y30" s="1">
        <f>Table5[[#This Row],[linear_scale]]*Table5[[#This Row],[perimeter]]</f>
        <v>4.5848556932729996E-2</v>
      </c>
      <c r="Z30" s="1">
        <f>Table5[[#This Row],[linear_scale]]*Table5[[#This Row],[width]]</f>
        <v>9.5561815262839109E-3</v>
      </c>
      <c r="AA30" s="1">
        <f>Table5[[#This Row],[height]]*Table5[[#This Row],[linear_scale]]</f>
        <v>8.60056337365552E-3</v>
      </c>
      <c r="AB30" s="1">
        <f>Table5[[#This Row],[longest_path]]*Table5[[#This Row],[linear_scale]]</f>
        <v>7.3141543220403782E-2</v>
      </c>
      <c r="AC30" s="1">
        <f>Table5[[#This Row],[linear_scale]]*Table5[[#This Row],[ellipse_major_axis]]</f>
        <v>1.0033601386689784E-2</v>
      </c>
      <c r="AD30" s="1">
        <f>Table5[[#This Row],[linear_scale]]*Table5[[#This Row],[ellipse_minor_axis]]</f>
        <v>6.5137026434709602E-3</v>
      </c>
    </row>
    <row r="31" spans="1:30" x14ac:dyDescent="0.3">
      <c r="A31" t="s">
        <v>25</v>
      </c>
      <c r="B31" t="s">
        <v>340</v>
      </c>
      <c r="C31" t="b">
        <v>1</v>
      </c>
      <c r="D31">
        <v>240</v>
      </c>
      <c r="E31">
        <v>244.5</v>
      </c>
      <c r="F31">
        <v>0.98159509202453898</v>
      </c>
      <c r="G31">
        <v>68.1837655305862</v>
      </c>
      <c r="H31">
        <v>19</v>
      </c>
      <c r="I31">
        <v>23</v>
      </c>
      <c r="J31">
        <v>156</v>
      </c>
      <c r="K31" t="s">
        <v>330</v>
      </c>
      <c r="L31">
        <v>12</v>
      </c>
      <c r="M31" t="b">
        <v>1</v>
      </c>
      <c r="N31" t="s">
        <v>331</v>
      </c>
      <c r="O31">
        <v>21.5651741027832</v>
      </c>
      <c r="P31">
        <v>14.907218933105399</v>
      </c>
      <c r="Q31">
        <v>144.86956787109301</v>
      </c>
      <c r="R31">
        <v>0.72260272372510703</v>
      </c>
      <c r="S31" t="s">
        <v>329</v>
      </c>
      <c r="T31" t="s">
        <v>24</v>
      </c>
      <c r="U31" s="2">
        <v>3.6754544331861196E-5</v>
      </c>
      <c r="V31" s="2">
        <f t="shared" si="0"/>
        <v>1.35089652904275E-9</v>
      </c>
      <c r="W31" s="1">
        <f>Table5[[#This Row],[area]]*Table5[[#This Row],[area_scale]]</f>
        <v>3.2421516697026E-7</v>
      </c>
      <c r="X31" s="1">
        <f>Table5[[#This Row],[area_scale]]*Table5[[#This Row],[convex_hull_area]]</f>
        <v>3.302942013509524E-7</v>
      </c>
      <c r="Y31" s="1">
        <f>Table5[[#This Row],[linear_scale]]*Table5[[#This Row],[perimeter]]</f>
        <v>2.5060632329071599E-3</v>
      </c>
      <c r="Z31" s="1">
        <f>Table5[[#This Row],[linear_scale]]*Table5[[#This Row],[width]]</f>
        <v>6.9833634230536269E-4</v>
      </c>
      <c r="AA31" s="1">
        <f>Table5[[#This Row],[height]]*Table5[[#This Row],[linear_scale]]</f>
        <v>8.4535451963280747E-4</v>
      </c>
      <c r="AB31" s="1">
        <f>Table5[[#This Row],[longest_path]]*Table5[[#This Row],[linear_scale]]</f>
        <v>5.7337089157703464E-3</v>
      </c>
      <c r="AC31" s="1">
        <f>Table5[[#This Row],[linear_scale]]*Table5[[#This Row],[ellipse_major_axis]]</f>
        <v>7.9261814758505012E-4</v>
      </c>
      <c r="AD31" s="1">
        <f>Table5[[#This Row],[linear_scale]]*Table5[[#This Row],[ellipse_minor_axis]]</f>
        <v>5.4790803914158293E-4</v>
      </c>
    </row>
    <row r="32" spans="1:30" x14ac:dyDescent="0.3">
      <c r="A32" t="s">
        <v>332</v>
      </c>
      <c r="B32" t="s">
        <v>24</v>
      </c>
      <c r="C32" t="b">
        <v>1</v>
      </c>
      <c r="D32">
        <v>69816</v>
      </c>
      <c r="E32">
        <v>190914</v>
      </c>
      <c r="F32">
        <v>0.36569345359690703</v>
      </c>
      <c r="G32">
        <v>4326.3571884632102</v>
      </c>
      <c r="H32">
        <v>620</v>
      </c>
      <c r="I32">
        <v>581</v>
      </c>
      <c r="J32">
        <v>4783</v>
      </c>
      <c r="K32" t="s">
        <v>333</v>
      </c>
      <c r="L32">
        <v>35</v>
      </c>
      <c r="M32" t="b">
        <v>1</v>
      </c>
      <c r="N32" t="s">
        <v>334</v>
      </c>
      <c r="O32">
        <v>573.703125</v>
      </c>
      <c r="P32">
        <v>370.06280517578102</v>
      </c>
      <c r="Q32">
        <v>49.427398681640597</v>
      </c>
      <c r="R32">
        <v>0.76414683271274197</v>
      </c>
      <c r="S32" t="s">
        <v>329</v>
      </c>
      <c r="T32" t="s">
        <v>24</v>
      </c>
      <c r="U32" s="1">
        <v>3.6754544331861196E-5</v>
      </c>
      <c r="V32" s="1">
        <f t="shared" si="0"/>
        <v>1.35089652904275E-9</v>
      </c>
      <c r="W32" s="1">
        <f>Table5[[#This Row],[area]]*Table5[[#This Row],[area_scale]]</f>
        <v>9.431419207164863E-5</v>
      </c>
      <c r="X32" s="1">
        <f>Table5[[#This Row],[area_scale]]*Table5[[#This Row],[convex_hull_area]]</f>
        <v>2.5790505994566758E-4</v>
      </c>
      <c r="Y32" s="1">
        <f>Table5[[#This Row],[linear_scale]]*Table5[[#This Row],[perimeter]]</f>
        <v>0.15901328707883741</v>
      </c>
      <c r="Z32" s="1">
        <f>Table5[[#This Row],[linear_scale]]*Table5[[#This Row],[width]]</f>
        <v>2.2787817485753942E-2</v>
      </c>
      <c r="AA32" s="1">
        <f>Table5[[#This Row],[height]]*Table5[[#This Row],[linear_scale]]</f>
        <v>2.1354390256811354E-2</v>
      </c>
      <c r="AB32" s="1">
        <f>Table5[[#This Row],[longest_path]]*Table5[[#This Row],[linear_scale]]</f>
        <v>0.1757969855392921</v>
      </c>
      <c r="AC32" s="1">
        <f>Table5[[#This Row],[linear_scale]]*Table5[[#This Row],[ellipse_major_axis]]</f>
        <v>2.1086196941139806E-2</v>
      </c>
      <c r="AD32" s="1">
        <f>Table5[[#This Row],[linear_scale]]*Table5[[#This Row],[ellipse_minor_axis]]</f>
        <v>1.3601489778406157E-2</v>
      </c>
    </row>
    <row r="33" spans="1:30" x14ac:dyDescent="0.3">
      <c r="A33" t="s">
        <v>28</v>
      </c>
      <c r="B33" t="s">
        <v>341</v>
      </c>
      <c r="C33" t="b">
        <v>1</v>
      </c>
      <c r="D33">
        <v>38196</v>
      </c>
      <c r="E33">
        <v>66700</v>
      </c>
      <c r="F33">
        <v>0.57265367316341798</v>
      </c>
      <c r="G33">
        <v>1807.8418312072699</v>
      </c>
      <c r="H33">
        <v>390</v>
      </c>
      <c r="I33">
        <v>268</v>
      </c>
      <c r="J33">
        <v>2719</v>
      </c>
      <c r="K33" t="s">
        <v>335</v>
      </c>
      <c r="L33">
        <v>38</v>
      </c>
      <c r="M33" t="b">
        <v>1</v>
      </c>
      <c r="N33" t="s">
        <v>336</v>
      </c>
      <c r="O33">
        <v>342.60748291015602</v>
      </c>
      <c r="P33">
        <v>218.59750366210901</v>
      </c>
      <c r="Q33">
        <v>92.141258239746094</v>
      </c>
      <c r="R33">
        <v>0.77000267491136698</v>
      </c>
      <c r="S33" t="s">
        <v>329</v>
      </c>
      <c r="T33" t="s">
        <v>24</v>
      </c>
      <c r="U33" s="2">
        <v>3.6754544331861196E-5</v>
      </c>
      <c r="V33" s="2">
        <f t="shared" si="0"/>
        <v>1.35089652904275E-9</v>
      </c>
      <c r="W33" s="1">
        <f>Table5[[#This Row],[area]]*Table5[[#This Row],[area_scale]]</f>
        <v>5.1598843823316881E-5</v>
      </c>
      <c r="X33" s="1">
        <f>Table5[[#This Row],[area_scale]]*Table5[[#This Row],[convex_hull_area]]</f>
        <v>9.0104798487151429E-5</v>
      </c>
      <c r="Y33" s="1">
        <f>Table5[[#This Row],[linear_scale]]*Table5[[#This Row],[perimeter]]</f>
        <v>6.6446402730100732E-2</v>
      </c>
      <c r="Z33" s="1">
        <f>Table5[[#This Row],[linear_scale]]*Table5[[#This Row],[width]]</f>
        <v>1.4334272289425866E-2</v>
      </c>
      <c r="AA33" s="1">
        <f>Table5[[#This Row],[height]]*Table5[[#This Row],[linear_scale]]</f>
        <v>9.8502178809388007E-3</v>
      </c>
      <c r="AB33" s="1">
        <f>Table5[[#This Row],[longest_path]]*Table5[[#This Row],[linear_scale]]</f>
        <v>9.9935606038330585E-2</v>
      </c>
      <c r="AC33" s="1">
        <f>Table5[[#This Row],[linear_scale]]*Table5[[#This Row],[ellipse_major_axis]]</f>
        <v>1.2592381919048707E-2</v>
      </c>
      <c r="AD33" s="1">
        <f>Table5[[#This Row],[linear_scale]]*Table5[[#This Row],[ellipse_minor_axis]]</f>
        <v>8.0344516391831749E-3</v>
      </c>
    </row>
    <row r="34" spans="1:30" x14ac:dyDescent="0.3">
      <c r="A34" t="s">
        <v>31</v>
      </c>
      <c r="B34" t="s">
        <v>342</v>
      </c>
      <c r="C34" t="b">
        <v>1</v>
      </c>
      <c r="D34">
        <v>9156</v>
      </c>
      <c r="E34">
        <v>13105.5</v>
      </c>
      <c r="F34">
        <v>0.69863797642211201</v>
      </c>
      <c r="G34">
        <v>746.13917100429501</v>
      </c>
      <c r="H34">
        <v>151</v>
      </c>
      <c r="I34">
        <v>146</v>
      </c>
      <c r="J34">
        <v>1221</v>
      </c>
      <c r="K34" t="s">
        <v>337</v>
      </c>
      <c r="L34">
        <v>27</v>
      </c>
      <c r="M34" t="b">
        <v>1</v>
      </c>
      <c r="N34" t="s">
        <v>338</v>
      </c>
      <c r="O34">
        <v>172.09492492675699</v>
      </c>
      <c r="P34">
        <v>85.045913696289006</v>
      </c>
      <c r="Q34">
        <v>48.101280212402301</v>
      </c>
      <c r="R34">
        <v>0.86935946342644399</v>
      </c>
      <c r="S34" t="s">
        <v>329</v>
      </c>
      <c r="T34" t="s">
        <v>24</v>
      </c>
      <c r="U34" s="4">
        <v>3.6754544331861196E-5</v>
      </c>
      <c r="V34" s="4">
        <f t="shared" si="0"/>
        <v>1.35089652904275E-9</v>
      </c>
      <c r="W34" s="1">
        <f>Table5[[#This Row],[area]]*Table5[[#This Row],[area_scale]]</f>
        <v>1.2368808619915419E-5</v>
      </c>
      <c r="X34" s="1">
        <f>Table5[[#This Row],[area_scale]]*Table5[[#This Row],[convex_hull_area]]</f>
        <v>1.7704174461369761E-5</v>
      </c>
      <c r="Y34" s="1">
        <f>Table5[[#This Row],[linear_scale]]*Table5[[#This Row],[perimeter]]</f>
        <v>2.7424005238415521E-2</v>
      </c>
      <c r="Z34" s="1">
        <f>Table5[[#This Row],[linear_scale]]*Table5[[#This Row],[width]]</f>
        <v>5.5499361941110407E-3</v>
      </c>
      <c r="AA34" s="1">
        <f>Table5[[#This Row],[height]]*Table5[[#This Row],[linear_scale]]</f>
        <v>5.3661634724517342E-3</v>
      </c>
      <c r="AB34" s="1">
        <f>Table5[[#This Row],[longest_path]]*Table5[[#This Row],[linear_scale]]</f>
        <v>4.4877298629202519E-2</v>
      </c>
      <c r="AC34" s="1">
        <f>Table5[[#This Row],[linear_scale]]*Table5[[#This Row],[ellipse_major_axis]]</f>
        <v>6.3252705475088144E-3</v>
      </c>
      <c r="AD34" s="1">
        <f>Table5[[#This Row],[linear_scale]]*Table5[[#This Row],[ellipse_minor_axis]]</f>
        <v>3.1258238051938953E-3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P1</vt:lpstr>
      <vt:lpstr>P2</vt:lpstr>
      <vt:lpstr>P3</vt:lpstr>
      <vt:lpstr>P4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2023-05-15T13:46:48Z</dcterms:created>
  <dcterms:modified xsi:type="dcterms:W3CDTF">2023-05-15T15:23:53Z</dcterms:modified>
</cp:coreProperties>
</file>