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mc:AlternateContent xmlns:mc="http://schemas.openxmlformats.org/markup-compatibility/2006">
    <mc:Choice Requires="x15">
      <x15ac:absPath xmlns:x15ac="http://schemas.microsoft.com/office/spreadsheetml/2010/11/ac" url="C:\Users\Hyukjun Kwon\Desktop\Drexel\Company\Main Projects\Power Plant Analysis &amp; Design of Thermodynamic Analysis Tool\"/>
    </mc:Choice>
  </mc:AlternateContent>
  <xr:revisionPtr revIDLastSave="0" documentId="13_ncr:1_{BBAA7DEC-193E-4A99-8186-718E3CF263AE}" xr6:coauthVersionLast="47" xr6:coauthVersionMax="47" xr10:uidLastSave="{00000000-0000-0000-0000-000000000000}"/>
  <bookViews>
    <workbookView xWindow="15720" yWindow="1860" windowWidth="22050" windowHeight="17250" xr2:uid="{00000000-000D-0000-FFFF-FFFF00000000}"/>
  </bookViews>
  <sheets>
    <sheet name="Problem Statement" sheetId="6" r:id="rId1"/>
    <sheet name="Analysis Tool" sheetId="8" r:id="rId2"/>
    <sheet name="Conclusion &amp; Suggestion" sheetId="9" r:id="rId3"/>
    <sheet name="Thermodynamic Table" sheetId="1" state="hidden"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S2" i="8" l="1"/>
  <c r="AS11" i="8" s="1"/>
  <c r="AS4" i="8"/>
  <c r="AS5" i="8"/>
  <c r="AO13" i="8"/>
  <c r="AO34" i="8"/>
  <c r="AO7" i="8"/>
  <c r="AO8" i="8"/>
  <c r="AO9" i="8" s="1"/>
  <c r="AH51" i="8" s="1"/>
  <c r="AS19" i="8"/>
  <c r="C67" i="8"/>
  <c r="C69" i="8"/>
  <c r="C71" i="8"/>
  <c r="C73" i="8"/>
  <c r="C75" i="8"/>
  <c r="C77" i="8"/>
  <c r="C79" i="8"/>
  <c r="C81" i="8"/>
  <c r="C84" i="8"/>
  <c r="C86" i="8"/>
  <c r="C88" i="8"/>
  <c r="C90" i="8"/>
  <c r="C92" i="8"/>
  <c r="C94" i="8"/>
  <c r="C96" i="8"/>
  <c r="C99" i="8"/>
  <c r="C101" i="8"/>
  <c r="C103" i="8"/>
  <c r="C105" i="8"/>
  <c r="C107" i="8"/>
  <c r="C109" i="8"/>
  <c r="C111" i="8"/>
  <c r="C113" i="8"/>
  <c r="C116" i="8"/>
  <c r="C118" i="8"/>
  <c r="C120" i="8"/>
  <c r="C122" i="8"/>
  <c r="C124" i="8"/>
  <c r="C126" i="8"/>
  <c r="C128" i="8"/>
  <c r="C131" i="8"/>
  <c r="C133" i="8"/>
  <c r="C135" i="8"/>
  <c r="C137" i="8"/>
  <c r="C139" i="8"/>
  <c r="C141" i="8"/>
  <c r="C143" i="8"/>
  <c r="C145" i="8"/>
  <c r="C148" i="8"/>
  <c r="C150" i="8"/>
  <c r="C152" i="8"/>
  <c r="C154" i="8"/>
  <c r="C156" i="8"/>
  <c r="C158" i="8"/>
  <c r="C160" i="8"/>
  <c r="C163" i="8"/>
  <c r="C165" i="8"/>
  <c r="C167" i="8"/>
  <c r="C169" i="8"/>
  <c r="C171" i="8"/>
  <c r="C173" i="8"/>
  <c r="C175" i="8"/>
  <c r="C177" i="8"/>
  <c r="C180" i="8"/>
  <c r="C182" i="8"/>
  <c r="C184" i="8"/>
  <c r="C186" i="8"/>
  <c r="C188" i="8"/>
  <c r="C190" i="8"/>
  <c r="C192" i="8"/>
  <c r="C195" i="8"/>
  <c r="C197" i="8"/>
  <c r="C199" i="8"/>
  <c r="C201" i="8"/>
  <c r="C203" i="8"/>
  <c r="C205" i="8"/>
  <c r="C207" i="8"/>
  <c r="C209" i="8"/>
  <c r="C212" i="8"/>
  <c r="C214" i="8"/>
  <c r="C216" i="8"/>
  <c r="C218" i="8"/>
  <c r="C220" i="8"/>
  <c r="C222" i="8"/>
  <c r="C224" i="8"/>
  <c r="C227" i="8"/>
  <c r="C229" i="8"/>
  <c r="C231" i="8"/>
  <c r="C233" i="8"/>
  <c r="C235" i="8"/>
  <c r="C237" i="8"/>
  <c r="C239" i="8"/>
  <c r="C241" i="8"/>
  <c r="C244" i="8"/>
  <c r="C246" i="8"/>
  <c r="C248" i="8"/>
  <c r="C250" i="8"/>
  <c r="C252" i="8"/>
  <c r="C254" i="8"/>
  <c r="C256" i="8"/>
  <c r="C259" i="8"/>
  <c r="C261" i="8"/>
  <c r="C263" i="8"/>
  <c r="C265" i="8"/>
  <c r="C267" i="8"/>
  <c r="C269" i="8"/>
  <c r="C271" i="8"/>
  <c r="C273" i="8"/>
  <c r="C276" i="8"/>
  <c r="C278" i="8"/>
  <c r="C280" i="8"/>
  <c r="C282" i="8"/>
  <c r="C284" i="8"/>
  <c r="C286" i="8"/>
  <c r="C288" i="8"/>
  <c r="C291" i="8"/>
  <c r="C293" i="8"/>
  <c r="C295" i="8"/>
  <c r="C297" i="8"/>
  <c r="C299" i="8"/>
  <c r="C301" i="8"/>
  <c r="C303" i="8"/>
  <c r="C304" i="8"/>
  <c r="C305" i="8"/>
  <c r="C307" i="8"/>
  <c r="C308" i="8"/>
  <c r="C309" i="8"/>
  <c r="C310" i="8"/>
  <c r="C311" i="8"/>
  <c r="C312" i="8"/>
  <c r="C313" i="8"/>
  <c r="C314" i="8"/>
  <c r="C315" i="8"/>
  <c r="C316" i="8"/>
  <c r="C317" i="8"/>
  <c r="C318" i="8"/>
  <c r="C319" i="8"/>
  <c r="C320" i="8"/>
  <c r="C321" i="8"/>
  <c r="C323" i="8"/>
  <c r="C324" i="8"/>
  <c r="C325" i="8"/>
  <c r="C326" i="8"/>
  <c r="C327" i="8"/>
  <c r="C328" i="8"/>
  <c r="C329" i="8"/>
  <c r="C330" i="8"/>
  <c r="C331" i="8"/>
  <c r="C332" i="8"/>
  <c r="C333" i="8"/>
  <c r="C334" i="8"/>
  <c r="C335" i="8"/>
  <c r="C336" i="8"/>
  <c r="C337" i="8"/>
  <c r="C339" i="8"/>
  <c r="C340" i="8"/>
  <c r="C341" i="8"/>
  <c r="C342" i="8"/>
  <c r="C343" i="8"/>
  <c r="C344" i="8"/>
  <c r="C345" i="8"/>
  <c r="C346" i="8"/>
  <c r="C347" i="8"/>
  <c r="C348" i="8"/>
  <c r="C349" i="8"/>
  <c r="C350" i="8"/>
  <c r="C351" i="8"/>
  <c r="C352" i="8"/>
  <c r="C353" i="8"/>
  <c r="C355" i="8"/>
  <c r="C356" i="8"/>
  <c r="C357" i="8"/>
  <c r="C358" i="8"/>
  <c r="C359" i="8"/>
  <c r="C360" i="8"/>
  <c r="C361" i="8"/>
  <c r="C362" i="8"/>
  <c r="C363" i="8"/>
  <c r="C364" i="8"/>
  <c r="C365" i="8"/>
  <c r="C366" i="8"/>
  <c r="C367" i="8"/>
  <c r="C368" i="8"/>
  <c r="C369" i="8"/>
  <c r="C371" i="8"/>
  <c r="C372" i="8"/>
  <c r="C373" i="8"/>
  <c r="C374" i="8"/>
  <c r="C375" i="8"/>
  <c r="C376" i="8"/>
  <c r="C377" i="8"/>
  <c r="C378" i="8"/>
  <c r="C379" i="8"/>
  <c r="C380" i="8"/>
  <c r="C381" i="8"/>
  <c r="C382" i="8"/>
  <c r="C383" i="8"/>
  <c r="C384" i="8"/>
  <c r="C385" i="8"/>
  <c r="C387" i="8"/>
  <c r="C388" i="8"/>
  <c r="C389" i="8"/>
  <c r="C390" i="8"/>
  <c r="C391" i="8"/>
  <c r="C392" i="8"/>
  <c r="C393" i="8"/>
  <c r="C394" i="8"/>
  <c r="C395" i="8"/>
  <c r="C396" i="8"/>
  <c r="C397" i="8"/>
  <c r="C398" i="8"/>
  <c r="C399" i="8"/>
  <c r="C400" i="8"/>
  <c r="C401" i="8"/>
  <c r="C403" i="8"/>
  <c r="C404" i="8"/>
  <c r="C405" i="8"/>
  <c r="C406" i="8"/>
  <c r="C407" i="8"/>
  <c r="C408" i="8"/>
  <c r="C409" i="8"/>
  <c r="C410" i="8"/>
  <c r="C411" i="8"/>
  <c r="C412" i="8"/>
  <c r="C413" i="8"/>
  <c r="C414" i="8"/>
  <c r="C415" i="8"/>
  <c r="C416" i="8"/>
  <c r="C417" i="8"/>
  <c r="C419" i="8"/>
  <c r="C420" i="8"/>
  <c r="C421" i="8"/>
  <c r="C422" i="8"/>
  <c r="C423" i="8"/>
  <c r="C424" i="8"/>
  <c r="C425" i="8"/>
  <c r="C426" i="8"/>
  <c r="C427" i="8"/>
  <c r="C428" i="8"/>
  <c r="C429" i="8"/>
  <c r="C430" i="8"/>
  <c r="C431" i="8"/>
  <c r="C432" i="8"/>
  <c r="C433" i="8"/>
  <c r="C435" i="8"/>
  <c r="C436" i="8"/>
  <c r="C437" i="8"/>
  <c r="C438" i="8"/>
  <c r="C439" i="8"/>
  <c r="C440" i="8"/>
  <c r="C441" i="8"/>
  <c r="C442" i="8"/>
  <c r="C443" i="8"/>
  <c r="C444" i="8"/>
  <c r="C445" i="8"/>
  <c r="C446" i="8"/>
  <c r="C447" i="8"/>
  <c r="C448" i="8"/>
  <c r="C449" i="8"/>
  <c r="C451" i="8"/>
  <c r="C452" i="8"/>
  <c r="C453" i="8"/>
  <c r="C454" i="8"/>
  <c r="C455" i="8"/>
  <c r="C456" i="8"/>
  <c r="C457" i="8"/>
  <c r="C458" i="8"/>
  <c r="C459" i="8"/>
  <c r="C460" i="8"/>
  <c r="C461" i="8"/>
  <c r="C462" i="8"/>
  <c r="C463" i="8"/>
  <c r="C464" i="8"/>
  <c r="C465" i="8"/>
  <c r="C467" i="8"/>
  <c r="C468" i="8"/>
  <c r="C469" i="8"/>
  <c r="C470" i="8"/>
  <c r="C471" i="8"/>
  <c r="C472" i="8"/>
  <c r="C473" i="8"/>
  <c r="C474" i="8"/>
  <c r="C475" i="8"/>
  <c r="C476" i="8"/>
  <c r="C477" i="8"/>
  <c r="C478" i="8"/>
  <c r="C479" i="8"/>
  <c r="C480" i="8"/>
  <c r="C481" i="8"/>
  <c r="C483" i="8"/>
  <c r="C484" i="8"/>
  <c r="C485" i="8"/>
  <c r="C486" i="8"/>
  <c r="C487" i="8"/>
  <c r="C488" i="8"/>
  <c r="C489" i="8"/>
  <c r="C490" i="8"/>
  <c r="C491" i="8"/>
  <c r="C492" i="8"/>
  <c r="C493" i="8"/>
  <c r="C494" i="8"/>
  <c r="C495" i="8"/>
  <c r="C496" i="8"/>
  <c r="C497" i="8"/>
  <c r="C499" i="8"/>
  <c r="C500" i="8"/>
  <c r="C501" i="8"/>
  <c r="C502" i="8"/>
  <c r="C503" i="8"/>
  <c r="C504" i="8"/>
  <c r="C505" i="8"/>
  <c r="C506" i="8"/>
  <c r="C507" i="8"/>
  <c r="C508" i="8"/>
  <c r="C509" i="8"/>
  <c r="C510" i="8"/>
  <c r="C511" i="8"/>
  <c r="C512" i="8"/>
  <c r="C513" i="8"/>
  <c r="C515" i="8"/>
  <c r="C516" i="8"/>
  <c r="C517" i="8"/>
  <c r="C518" i="8"/>
  <c r="C519" i="8"/>
  <c r="C520" i="8"/>
  <c r="C521" i="8"/>
  <c r="C522" i="8"/>
  <c r="C523" i="8"/>
  <c r="C524" i="8"/>
  <c r="C525" i="8"/>
  <c r="C526" i="8"/>
  <c r="C527" i="8"/>
  <c r="C528" i="8"/>
  <c r="C529" i="8"/>
  <c r="C531" i="8"/>
  <c r="C532" i="8"/>
  <c r="C533" i="8"/>
  <c r="C534" i="8"/>
  <c r="C535" i="8"/>
  <c r="C536" i="8"/>
  <c r="C537" i="8"/>
  <c r="C538" i="8"/>
  <c r="C539" i="8"/>
  <c r="C540" i="8"/>
  <c r="C541" i="8"/>
  <c r="C542" i="8"/>
  <c r="C543" i="8"/>
  <c r="C544" i="8"/>
  <c r="C545" i="8"/>
  <c r="C547" i="8"/>
  <c r="C548" i="8"/>
  <c r="C549" i="8"/>
  <c r="C550" i="8"/>
  <c r="C551" i="8"/>
  <c r="C552" i="8"/>
  <c r="C553" i="8"/>
  <c r="C554" i="8"/>
  <c r="C555" i="8"/>
  <c r="C556" i="8"/>
  <c r="C557" i="8"/>
  <c r="C558" i="8"/>
  <c r="C559" i="8"/>
  <c r="C560" i="8"/>
  <c r="AH54" i="8"/>
  <c r="AA54" i="8"/>
  <c r="AK51" i="8"/>
  <c r="AD51" i="8"/>
  <c r="AK50" i="8"/>
  <c r="AH50" i="8"/>
  <c r="AD50" i="8"/>
  <c r="AA50" i="8"/>
  <c r="AK36" i="8"/>
  <c r="AD36" i="8"/>
  <c r="AO31" i="8"/>
  <c r="AS28" i="8"/>
  <c r="AS29" i="8"/>
  <c r="AS30" i="8" s="1"/>
  <c r="AH25" i="8"/>
  <c r="AA25" i="8"/>
  <c r="AK22" i="8"/>
  <c r="AD22" i="8"/>
  <c r="AK21" i="8"/>
  <c r="AH21" i="8"/>
  <c r="AD21" i="8"/>
  <c r="AA21" i="8"/>
  <c r="AK7" i="8"/>
  <c r="AD7" i="8"/>
  <c r="AS7" i="8" l="1"/>
  <c r="AA8" i="8" s="1"/>
  <c r="AA36" i="8"/>
  <c r="AA7" i="8"/>
  <c r="AS6" i="8"/>
  <c r="AD23" i="8" s="1"/>
  <c r="AH7" i="8"/>
  <c r="AH36" i="8"/>
  <c r="AA22" i="8"/>
  <c r="AA51" i="8"/>
  <c r="AA37" i="8"/>
  <c r="AH8" i="8"/>
  <c r="AH22" i="8"/>
  <c r="AD24" i="8"/>
  <c r="AD8" i="8"/>
  <c r="C68" i="8"/>
  <c r="C72" i="8"/>
  <c r="C76" i="8"/>
  <c r="C80" i="8"/>
  <c r="C85" i="8"/>
  <c r="C89" i="8"/>
  <c r="C93" i="8"/>
  <c r="C97" i="8"/>
  <c r="C102" i="8"/>
  <c r="C106" i="8"/>
  <c r="C110" i="8"/>
  <c r="C115" i="8"/>
  <c r="C119" i="8"/>
  <c r="C123" i="8"/>
  <c r="C127" i="8"/>
  <c r="C132" i="8"/>
  <c r="C136" i="8"/>
  <c r="C140" i="8"/>
  <c r="C144" i="8"/>
  <c r="C149" i="8"/>
  <c r="C153" i="8"/>
  <c r="C157" i="8"/>
  <c r="C161" i="8"/>
  <c r="C166" i="8"/>
  <c r="C170" i="8"/>
  <c r="C174" i="8"/>
  <c r="C179" i="8"/>
  <c r="C183" i="8"/>
  <c r="C187" i="8"/>
  <c r="C191" i="8"/>
  <c r="C196" i="8"/>
  <c r="C200" i="8"/>
  <c r="C204" i="8"/>
  <c r="C208" i="8"/>
  <c r="C213" i="8"/>
  <c r="C217" i="8"/>
  <c r="C221" i="8"/>
  <c r="C225" i="8"/>
  <c r="C230" i="8"/>
  <c r="C234" i="8"/>
  <c r="C238" i="8"/>
  <c r="C243" i="8"/>
  <c r="C247" i="8"/>
  <c r="C251" i="8"/>
  <c r="C255" i="8"/>
  <c r="C260" i="8"/>
  <c r="C264" i="8"/>
  <c r="C268" i="8"/>
  <c r="C272" i="8"/>
  <c r="C277" i="8"/>
  <c r="C281" i="8"/>
  <c r="C285" i="8"/>
  <c r="C289" i="8"/>
  <c r="C294" i="8"/>
  <c r="C298" i="8"/>
  <c r="C302" i="8"/>
  <c r="C561" i="8"/>
  <c r="C70" i="8"/>
  <c r="C74" i="8"/>
  <c r="C78" i="8"/>
  <c r="C83" i="8"/>
  <c r="C87" i="8"/>
  <c r="C91" i="8"/>
  <c r="C95" i="8"/>
  <c r="C100" i="8"/>
  <c r="C104" i="8"/>
  <c r="C108" i="8"/>
  <c r="C112" i="8"/>
  <c r="C117" i="8"/>
  <c r="C121" i="8"/>
  <c r="C125" i="8"/>
  <c r="C129" i="8"/>
  <c r="C134" i="8"/>
  <c r="C138" i="8"/>
  <c r="C142" i="8"/>
  <c r="C147" i="8"/>
  <c r="C151" i="8"/>
  <c r="C155" i="8"/>
  <c r="C159" i="8"/>
  <c r="C164" i="8"/>
  <c r="C168" i="8"/>
  <c r="C172" i="8"/>
  <c r="C176" i="8"/>
  <c r="C181" i="8"/>
  <c r="C185" i="8"/>
  <c r="C189" i="8"/>
  <c r="C193" i="8"/>
  <c r="C198" i="8"/>
  <c r="C202" i="8"/>
  <c r="C206" i="8"/>
  <c r="C211" i="8"/>
  <c r="C215" i="8"/>
  <c r="C219" i="8"/>
  <c r="C223" i="8"/>
  <c r="C228" i="8"/>
  <c r="C232" i="8"/>
  <c r="C236" i="8"/>
  <c r="C240" i="8"/>
  <c r="C245" i="8"/>
  <c r="C249" i="8"/>
  <c r="C253" i="8"/>
  <c r="C257" i="8"/>
  <c r="C262" i="8"/>
  <c r="C266" i="8"/>
  <c r="C270" i="8"/>
  <c r="C275" i="8"/>
  <c r="C279" i="8"/>
  <c r="C283" i="8"/>
  <c r="C287" i="8"/>
  <c r="C292" i="8"/>
  <c r="C296" i="8"/>
  <c r="C300" i="8"/>
  <c r="AO14" i="8"/>
  <c r="AO15" i="8"/>
  <c r="AS15" i="8"/>
  <c r="AS8" i="8" l="1"/>
  <c r="AD34" i="8"/>
  <c r="AO19" i="8"/>
  <c r="AO20" i="8" s="1"/>
  <c r="AA23" i="8"/>
  <c r="AD5" i="8"/>
  <c r="AH52" i="8"/>
  <c r="AK5" i="8"/>
  <c r="AH23" i="8"/>
  <c r="AA52" i="8"/>
  <c r="AS20" i="8"/>
  <c r="AS21" i="8" s="1"/>
  <c r="AS9" i="8"/>
  <c r="AS10" i="8" s="1"/>
  <c r="AD52" i="8"/>
  <c r="AK23" i="8"/>
  <c r="D70" i="8"/>
  <c r="D74" i="8"/>
  <c r="D78" i="8"/>
  <c r="D83" i="8"/>
  <c r="D87" i="8"/>
  <c r="D91" i="8"/>
  <c r="D95" i="8"/>
  <c r="D100" i="8"/>
  <c r="D104" i="8"/>
  <c r="D108" i="8"/>
  <c r="D112" i="8"/>
  <c r="D117" i="8"/>
  <c r="D121" i="8"/>
  <c r="D125" i="8"/>
  <c r="D129" i="8"/>
  <c r="D134" i="8"/>
  <c r="D138" i="8"/>
  <c r="D142" i="8"/>
  <c r="D147" i="8"/>
  <c r="D151" i="8"/>
  <c r="D155" i="8"/>
  <c r="D159" i="8"/>
  <c r="D164" i="8"/>
  <c r="D168" i="8"/>
  <c r="D172" i="8"/>
  <c r="D176" i="8"/>
  <c r="D182" i="8"/>
  <c r="D186" i="8"/>
  <c r="D190" i="8"/>
  <c r="D195" i="8"/>
  <c r="D199" i="8"/>
  <c r="D203" i="8"/>
  <c r="D207" i="8"/>
  <c r="D212" i="8"/>
  <c r="D216" i="8"/>
  <c r="D220" i="8"/>
  <c r="D224" i="8"/>
  <c r="D229" i="8"/>
  <c r="D233" i="8"/>
  <c r="D237" i="8"/>
  <c r="D241" i="8"/>
  <c r="D246" i="8"/>
  <c r="D250" i="8"/>
  <c r="D254" i="8"/>
  <c r="D259" i="8"/>
  <c r="D263" i="8"/>
  <c r="D267" i="8"/>
  <c r="D271" i="8"/>
  <c r="D276" i="8"/>
  <c r="D280" i="8"/>
  <c r="D284" i="8"/>
  <c r="D288" i="8"/>
  <c r="D293" i="8"/>
  <c r="D297" i="8"/>
  <c r="D301" i="8"/>
  <c r="D305" i="8"/>
  <c r="D310" i="8"/>
  <c r="D314" i="8"/>
  <c r="D318" i="8"/>
  <c r="D323" i="8"/>
  <c r="D327" i="8"/>
  <c r="D331" i="8"/>
  <c r="D335" i="8"/>
  <c r="D340" i="8"/>
  <c r="D344" i="8"/>
  <c r="D348" i="8"/>
  <c r="D352" i="8"/>
  <c r="D357" i="8"/>
  <c r="D361" i="8"/>
  <c r="D365" i="8"/>
  <c r="D369" i="8"/>
  <c r="D374" i="8"/>
  <c r="D378" i="8"/>
  <c r="D382" i="8"/>
  <c r="D387" i="8"/>
  <c r="D391" i="8"/>
  <c r="D395" i="8"/>
  <c r="D399" i="8"/>
  <c r="D404" i="8"/>
  <c r="D408" i="8"/>
  <c r="D412" i="8"/>
  <c r="D416" i="8"/>
  <c r="D421" i="8"/>
  <c r="D67" i="8"/>
  <c r="D71" i="8"/>
  <c r="D75" i="8"/>
  <c r="D79" i="8"/>
  <c r="D84" i="8"/>
  <c r="D88" i="8"/>
  <c r="D92" i="8"/>
  <c r="D96" i="8"/>
  <c r="D101" i="8"/>
  <c r="D105" i="8"/>
  <c r="D109" i="8"/>
  <c r="D113" i="8"/>
  <c r="D118" i="8"/>
  <c r="D122" i="8"/>
  <c r="D126" i="8"/>
  <c r="D131" i="8"/>
  <c r="D135" i="8"/>
  <c r="D139" i="8"/>
  <c r="D143" i="8"/>
  <c r="D148" i="8"/>
  <c r="D152" i="8"/>
  <c r="D156" i="8"/>
  <c r="D160" i="8"/>
  <c r="D165" i="8"/>
  <c r="D169" i="8"/>
  <c r="D173" i="8"/>
  <c r="D179" i="8"/>
  <c r="D183" i="8"/>
  <c r="D187" i="8"/>
  <c r="D191" i="8"/>
  <c r="D196" i="8"/>
  <c r="D200" i="8"/>
  <c r="D204" i="8"/>
  <c r="D208" i="8"/>
  <c r="D213" i="8"/>
  <c r="D217" i="8"/>
  <c r="D221" i="8"/>
  <c r="D225" i="8"/>
  <c r="D230" i="8"/>
  <c r="D234" i="8"/>
  <c r="D238" i="8"/>
  <c r="D243" i="8"/>
  <c r="D247" i="8"/>
  <c r="D251" i="8"/>
  <c r="D255" i="8"/>
  <c r="D260" i="8"/>
  <c r="D264" i="8"/>
  <c r="D268" i="8"/>
  <c r="D272" i="8"/>
  <c r="D277" i="8"/>
  <c r="D281" i="8"/>
  <c r="D285" i="8"/>
  <c r="D289" i="8"/>
  <c r="D294" i="8"/>
  <c r="D298" i="8"/>
  <c r="D302" i="8"/>
  <c r="D307" i="8"/>
  <c r="D311" i="8"/>
  <c r="D315" i="8"/>
  <c r="D319" i="8"/>
  <c r="D324" i="8"/>
  <c r="D328" i="8"/>
  <c r="D332" i="8"/>
  <c r="D336" i="8"/>
  <c r="D341" i="8"/>
  <c r="D345" i="8"/>
  <c r="D349" i="8"/>
  <c r="D353" i="8"/>
  <c r="D358" i="8"/>
  <c r="D362" i="8"/>
  <c r="D366" i="8"/>
  <c r="D371" i="8"/>
  <c r="D375" i="8"/>
  <c r="D379" i="8"/>
  <c r="D383" i="8"/>
  <c r="D388" i="8"/>
  <c r="D392" i="8"/>
  <c r="D396" i="8"/>
  <c r="D400" i="8"/>
  <c r="D405" i="8"/>
  <c r="D409" i="8"/>
  <c r="D413" i="8"/>
  <c r="D417" i="8"/>
  <c r="D68" i="8"/>
  <c r="D76" i="8"/>
  <c r="D85" i="8"/>
  <c r="D93" i="8"/>
  <c r="D102" i="8"/>
  <c r="D110" i="8"/>
  <c r="D119" i="8"/>
  <c r="D127" i="8"/>
  <c r="D136" i="8"/>
  <c r="D144" i="8"/>
  <c r="D153" i="8"/>
  <c r="D161" i="8"/>
  <c r="D170" i="8"/>
  <c r="D184" i="8"/>
  <c r="D192" i="8"/>
  <c r="D201" i="8"/>
  <c r="D209" i="8"/>
  <c r="D218" i="8"/>
  <c r="D227" i="8"/>
  <c r="D235" i="8"/>
  <c r="D244" i="8"/>
  <c r="D252" i="8"/>
  <c r="D261" i="8"/>
  <c r="D269" i="8"/>
  <c r="D278" i="8"/>
  <c r="D286" i="8"/>
  <c r="D295" i="8"/>
  <c r="D303" i="8"/>
  <c r="D312" i="8"/>
  <c r="D320" i="8"/>
  <c r="D329" i="8"/>
  <c r="D337" i="8"/>
  <c r="D346" i="8"/>
  <c r="D355" i="8"/>
  <c r="D363" i="8"/>
  <c r="D372" i="8"/>
  <c r="D380" i="8"/>
  <c r="D389" i="8"/>
  <c r="D397" i="8"/>
  <c r="D406" i="8"/>
  <c r="D414" i="8"/>
  <c r="D422" i="8"/>
  <c r="D426" i="8"/>
  <c r="D430" i="8"/>
  <c r="D435" i="8"/>
  <c r="D439" i="8"/>
  <c r="D443" i="8"/>
  <c r="D447" i="8"/>
  <c r="D452" i="8"/>
  <c r="D456" i="8"/>
  <c r="D460" i="8"/>
  <c r="D464" i="8"/>
  <c r="D469" i="8"/>
  <c r="D473" i="8"/>
  <c r="D477" i="8"/>
  <c r="D481" i="8"/>
  <c r="D486" i="8"/>
  <c r="D490" i="8"/>
  <c r="D494" i="8"/>
  <c r="D499" i="8"/>
  <c r="D503" i="8"/>
  <c r="D507" i="8"/>
  <c r="D511" i="8"/>
  <c r="D516" i="8"/>
  <c r="D520" i="8"/>
  <c r="D524" i="8"/>
  <c r="D528" i="8"/>
  <c r="D533" i="8"/>
  <c r="D537" i="8"/>
  <c r="D541" i="8"/>
  <c r="D545" i="8"/>
  <c r="D550" i="8"/>
  <c r="D554" i="8"/>
  <c r="D558" i="8"/>
  <c r="D69" i="8"/>
  <c r="D77" i="8"/>
  <c r="D86" i="8"/>
  <c r="D94" i="8"/>
  <c r="D103" i="8"/>
  <c r="D111" i="8"/>
  <c r="D120" i="8"/>
  <c r="D128" i="8"/>
  <c r="D137" i="8"/>
  <c r="D145" i="8"/>
  <c r="D154" i="8"/>
  <c r="D163" i="8"/>
  <c r="D171" i="8"/>
  <c r="D185" i="8"/>
  <c r="D193" i="8"/>
  <c r="D202" i="8"/>
  <c r="D211" i="8"/>
  <c r="D219" i="8"/>
  <c r="D228" i="8"/>
  <c r="D236" i="8"/>
  <c r="D245" i="8"/>
  <c r="D253" i="8"/>
  <c r="D262" i="8"/>
  <c r="D270" i="8"/>
  <c r="D279" i="8"/>
  <c r="D287" i="8"/>
  <c r="D296" i="8"/>
  <c r="D304" i="8"/>
  <c r="D313" i="8"/>
  <c r="D321" i="8"/>
  <c r="D330" i="8"/>
  <c r="D339" i="8"/>
  <c r="D347" i="8"/>
  <c r="D356" i="8"/>
  <c r="D364" i="8"/>
  <c r="D373" i="8"/>
  <c r="D381" i="8"/>
  <c r="D390" i="8"/>
  <c r="D398" i="8"/>
  <c r="D407" i="8"/>
  <c r="D415" i="8"/>
  <c r="D423" i="8"/>
  <c r="D427" i="8"/>
  <c r="D431" i="8"/>
  <c r="D436" i="8"/>
  <c r="D440" i="8"/>
  <c r="D444" i="8"/>
  <c r="D448" i="8"/>
  <c r="D453" i="8"/>
  <c r="D457" i="8"/>
  <c r="D461" i="8"/>
  <c r="D465" i="8"/>
  <c r="D470" i="8"/>
  <c r="D474" i="8"/>
  <c r="D478" i="8"/>
  <c r="D483" i="8"/>
  <c r="D487" i="8"/>
  <c r="D491" i="8"/>
  <c r="D495" i="8"/>
  <c r="D500" i="8"/>
  <c r="D504" i="8"/>
  <c r="D508" i="8"/>
  <c r="D512" i="8"/>
  <c r="D517" i="8"/>
  <c r="D521" i="8"/>
  <c r="D525" i="8"/>
  <c r="D529" i="8"/>
  <c r="D534" i="8"/>
  <c r="D538" i="8"/>
  <c r="D542" i="8"/>
  <c r="D547" i="8"/>
  <c r="D551" i="8"/>
  <c r="D555" i="8"/>
  <c r="D559" i="8"/>
  <c r="D72" i="8"/>
  <c r="D80" i="8"/>
  <c r="D89" i="8"/>
  <c r="D97" i="8"/>
  <c r="D106" i="8"/>
  <c r="D115" i="8"/>
  <c r="D123" i="8"/>
  <c r="D132" i="8"/>
  <c r="D140" i="8"/>
  <c r="D149" i="8"/>
  <c r="D157" i="8"/>
  <c r="D166" i="8"/>
  <c r="D174" i="8"/>
  <c r="D180" i="8"/>
  <c r="D188" i="8"/>
  <c r="D197" i="8"/>
  <c r="D205" i="8"/>
  <c r="D214" i="8"/>
  <c r="D222" i="8"/>
  <c r="D231" i="8"/>
  <c r="D239" i="8"/>
  <c r="D248" i="8"/>
  <c r="D256" i="8"/>
  <c r="D265" i="8"/>
  <c r="D273" i="8"/>
  <c r="D282" i="8"/>
  <c r="D291" i="8"/>
  <c r="D299" i="8"/>
  <c r="D308" i="8"/>
  <c r="D316" i="8"/>
  <c r="D325" i="8"/>
  <c r="D333" i="8"/>
  <c r="D342" i="8"/>
  <c r="D350" i="8"/>
  <c r="D359" i="8"/>
  <c r="D367" i="8"/>
  <c r="D376" i="8"/>
  <c r="D384" i="8"/>
  <c r="D393" i="8"/>
  <c r="D401" i="8"/>
  <c r="D410" i="8"/>
  <c r="D419" i="8"/>
  <c r="D424" i="8"/>
  <c r="D428" i="8"/>
  <c r="D432" i="8"/>
  <c r="D437" i="8"/>
  <c r="D441" i="8"/>
  <c r="D445" i="8"/>
  <c r="D449" i="8"/>
  <c r="D454" i="8"/>
  <c r="D458" i="8"/>
  <c r="D462" i="8"/>
  <c r="D467" i="8"/>
  <c r="D471" i="8"/>
  <c r="D475" i="8"/>
  <c r="D479" i="8"/>
  <c r="D484" i="8"/>
  <c r="D488" i="8"/>
  <c r="D492" i="8"/>
  <c r="D496" i="8"/>
  <c r="D501" i="8"/>
  <c r="D505" i="8"/>
  <c r="D509" i="8"/>
  <c r="D513" i="8"/>
  <c r="D518" i="8"/>
  <c r="D522" i="8"/>
  <c r="D526" i="8"/>
  <c r="D531" i="8"/>
  <c r="D535" i="8"/>
  <c r="D539" i="8"/>
  <c r="D543" i="8"/>
  <c r="D548" i="8"/>
  <c r="D552" i="8"/>
  <c r="D556" i="8"/>
  <c r="D560" i="8"/>
  <c r="D73" i="8"/>
  <c r="D81" i="8"/>
  <c r="D90" i="8"/>
  <c r="D99" i="8"/>
  <c r="D107" i="8"/>
  <c r="D116" i="8"/>
  <c r="D124" i="8"/>
  <c r="D133" i="8"/>
  <c r="D141" i="8"/>
  <c r="D150" i="8"/>
  <c r="D158" i="8"/>
  <c r="D167" i="8"/>
  <c r="D175" i="8"/>
  <c r="D181" i="8"/>
  <c r="D189" i="8"/>
  <c r="D198" i="8"/>
  <c r="D206" i="8"/>
  <c r="D215" i="8"/>
  <c r="D223" i="8"/>
  <c r="D232" i="8"/>
  <c r="D240" i="8"/>
  <c r="D249" i="8"/>
  <c r="D257" i="8"/>
  <c r="D275" i="8"/>
  <c r="D309" i="8"/>
  <c r="D343" i="8"/>
  <c r="D377" i="8"/>
  <c r="D411" i="8"/>
  <c r="D433" i="8"/>
  <c r="D451" i="8"/>
  <c r="D468" i="8"/>
  <c r="D485" i="8"/>
  <c r="D502" i="8"/>
  <c r="D519" i="8"/>
  <c r="D536" i="8"/>
  <c r="D553" i="8"/>
  <c r="D292" i="8"/>
  <c r="D326" i="8"/>
  <c r="D360" i="8"/>
  <c r="D394" i="8"/>
  <c r="D425" i="8"/>
  <c r="D442" i="8"/>
  <c r="D459" i="8"/>
  <c r="D476" i="8"/>
  <c r="D493" i="8"/>
  <c r="D510" i="8"/>
  <c r="D527" i="8"/>
  <c r="D544" i="8"/>
  <c r="D561" i="8"/>
  <c r="D266" i="8"/>
  <c r="D334" i="8"/>
  <c r="D403" i="8"/>
  <c r="D446" i="8"/>
  <c r="D480" i="8"/>
  <c r="D515" i="8"/>
  <c r="D549" i="8"/>
  <c r="D283" i="8"/>
  <c r="D351" i="8"/>
  <c r="D420" i="8"/>
  <c r="D455" i="8"/>
  <c r="D489" i="8"/>
  <c r="D523" i="8"/>
  <c r="D557" i="8"/>
  <c r="D300" i="8"/>
  <c r="D368" i="8"/>
  <c r="D429" i="8"/>
  <c r="D463" i="8"/>
  <c r="D497" i="8"/>
  <c r="D532" i="8"/>
  <c r="D317" i="8"/>
  <c r="D385" i="8"/>
  <c r="D438" i="8"/>
  <c r="D472" i="8"/>
  <c r="D506" i="8"/>
  <c r="D540" i="8"/>
  <c r="D177" i="8" l="1"/>
  <c r="AS18" i="8" s="1"/>
  <c r="E69" i="8"/>
  <c r="E73" i="8"/>
  <c r="E77" i="8"/>
  <c r="E81" i="8"/>
  <c r="E86" i="8"/>
  <c r="E90" i="8"/>
  <c r="E70" i="8"/>
  <c r="E74" i="8"/>
  <c r="E78" i="8"/>
  <c r="E83" i="8"/>
  <c r="E67" i="8"/>
  <c r="E75" i="8"/>
  <c r="E84" i="8"/>
  <c r="E89" i="8"/>
  <c r="E94" i="8"/>
  <c r="E99" i="8"/>
  <c r="E103" i="8"/>
  <c r="E107" i="8"/>
  <c r="E111" i="8"/>
  <c r="E116" i="8"/>
  <c r="E120" i="8"/>
  <c r="E124" i="8"/>
  <c r="E128" i="8"/>
  <c r="E133" i="8"/>
  <c r="E137" i="8"/>
  <c r="E141" i="8"/>
  <c r="E145" i="8"/>
  <c r="E150" i="8"/>
  <c r="E154" i="8"/>
  <c r="E158" i="8"/>
  <c r="E163" i="8"/>
  <c r="E167" i="8"/>
  <c r="E171" i="8"/>
  <c r="E175" i="8"/>
  <c r="E180" i="8"/>
  <c r="E184" i="8"/>
  <c r="E188" i="8"/>
  <c r="E192" i="8"/>
  <c r="E197" i="8"/>
  <c r="E201" i="8"/>
  <c r="E205" i="8"/>
  <c r="E209" i="8"/>
  <c r="E214" i="8"/>
  <c r="E218" i="8"/>
  <c r="E222" i="8"/>
  <c r="E227" i="8"/>
  <c r="E231" i="8"/>
  <c r="E235" i="8"/>
  <c r="E239" i="8"/>
  <c r="E244" i="8"/>
  <c r="E248" i="8"/>
  <c r="E252" i="8"/>
  <c r="E256" i="8"/>
  <c r="E261" i="8"/>
  <c r="E265" i="8"/>
  <c r="E269" i="8"/>
  <c r="E273" i="8"/>
  <c r="E278" i="8"/>
  <c r="E282" i="8"/>
  <c r="E286" i="8"/>
  <c r="E291" i="8"/>
  <c r="E295" i="8"/>
  <c r="E299" i="8"/>
  <c r="E303" i="8"/>
  <c r="E308" i="8"/>
  <c r="E312" i="8"/>
  <c r="E316" i="8"/>
  <c r="E320" i="8"/>
  <c r="E325" i="8"/>
  <c r="E329" i="8"/>
  <c r="E333" i="8"/>
  <c r="E337" i="8"/>
  <c r="E342" i="8"/>
  <c r="E346" i="8"/>
  <c r="E350" i="8"/>
  <c r="E355" i="8"/>
  <c r="E359" i="8"/>
  <c r="E363" i="8"/>
  <c r="E367" i="8"/>
  <c r="E372" i="8"/>
  <c r="E376" i="8"/>
  <c r="E380" i="8"/>
  <c r="E384" i="8"/>
  <c r="E71" i="8"/>
  <c r="E79" i="8"/>
  <c r="E87" i="8"/>
  <c r="E92" i="8"/>
  <c r="E96" i="8"/>
  <c r="E101" i="8"/>
  <c r="E105" i="8"/>
  <c r="E109" i="8"/>
  <c r="E113" i="8"/>
  <c r="E118" i="8"/>
  <c r="E122" i="8"/>
  <c r="E126" i="8"/>
  <c r="E131" i="8"/>
  <c r="E135" i="8"/>
  <c r="E139" i="8"/>
  <c r="E143" i="8"/>
  <c r="E148" i="8"/>
  <c r="E152" i="8"/>
  <c r="E156" i="8"/>
  <c r="E160" i="8"/>
  <c r="E165" i="8"/>
  <c r="E169" i="8"/>
  <c r="E173" i="8"/>
  <c r="E177" i="8"/>
  <c r="E182" i="8"/>
  <c r="E186" i="8"/>
  <c r="E190" i="8"/>
  <c r="E195" i="8"/>
  <c r="E199" i="8"/>
  <c r="E203" i="8"/>
  <c r="E207" i="8"/>
  <c r="E212" i="8"/>
  <c r="E216" i="8"/>
  <c r="E220" i="8"/>
  <c r="E224" i="8"/>
  <c r="E229" i="8"/>
  <c r="E233" i="8"/>
  <c r="E237" i="8"/>
  <c r="E241" i="8"/>
  <c r="E246" i="8"/>
  <c r="E250" i="8"/>
  <c r="E254" i="8"/>
  <c r="E259" i="8"/>
  <c r="E263" i="8"/>
  <c r="E267" i="8"/>
  <c r="E271" i="8"/>
  <c r="E276" i="8"/>
  <c r="E280" i="8"/>
  <c r="E284" i="8"/>
  <c r="E288" i="8"/>
  <c r="E293" i="8"/>
  <c r="E297" i="8"/>
  <c r="E301" i="8"/>
  <c r="E305" i="8"/>
  <c r="E310" i="8"/>
  <c r="E314" i="8"/>
  <c r="E318" i="8"/>
  <c r="E323" i="8"/>
  <c r="E327" i="8"/>
  <c r="E331" i="8"/>
  <c r="E335" i="8"/>
  <c r="E340" i="8"/>
  <c r="E344" i="8"/>
  <c r="E348" i="8"/>
  <c r="E352" i="8"/>
  <c r="E357" i="8"/>
  <c r="E361" i="8"/>
  <c r="E365" i="8"/>
  <c r="E369" i="8"/>
  <c r="E374" i="8"/>
  <c r="E378" i="8"/>
  <c r="E382" i="8"/>
  <c r="E76" i="8"/>
  <c r="E91" i="8"/>
  <c r="E100" i="8"/>
  <c r="E108" i="8"/>
  <c r="E117" i="8"/>
  <c r="E125" i="8"/>
  <c r="E134" i="8"/>
  <c r="E142" i="8"/>
  <c r="E151" i="8"/>
  <c r="E159" i="8"/>
  <c r="E168" i="8"/>
  <c r="E176" i="8"/>
  <c r="E185" i="8"/>
  <c r="E193" i="8"/>
  <c r="E202" i="8"/>
  <c r="E211" i="8"/>
  <c r="E219" i="8"/>
  <c r="E228" i="8"/>
  <c r="E236" i="8"/>
  <c r="E245" i="8"/>
  <c r="E253" i="8"/>
  <c r="E262" i="8"/>
  <c r="E270" i="8"/>
  <c r="E279" i="8"/>
  <c r="E287" i="8"/>
  <c r="E296" i="8"/>
  <c r="E304" i="8"/>
  <c r="E313" i="8"/>
  <c r="E321" i="8"/>
  <c r="E330" i="8"/>
  <c r="E339" i="8"/>
  <c r="E347" i="8"/>
  <c r="E356" i="8"/>
  <c r="E364" i="8"/>
  <c r="E373" i="8"/>
  <c r="E381" i="8"/>
  <c r="E388" i="8"/>
  <c r="E392" i="8"/>
  <c r="E396" i="8"/>
  <c r="E400" i="8"/>
  <c r="E405" i="8"/>
  <c r="E409" i="8"/>
  <c r="E413" i="8"/>
  <c r="E417" i="8"/>
  <c r="E422" i="8"/>
  <c r="E426" i="8"/>
  <c r="E430" i="8"/>
  <c r="E435" i="8"/>
  <c r="E439" i="8"/>
  <c r="E443" i="8"/>
  <c r="E447" i="8"/>
  <c r="E452" i="8"/>
  <c r="E456" i="8"/>
  <c r="E460" i="8"/>
  <c r="E464" i="8"/>
  <c r="E469" i="8"/>
  <c r="E473" i="8"/>
  <c r="E477" i="8"/>
  <c r="E481" i="8"/>
  <c r="E486" i="8"/>
  <c r="E490" i="8"/>
  <c r="E494" i="8"/>
  <c r="E499" i="8"/>
  <c r="E503" i="8"/>
  <c r="E507" i="8"/>
  <c r="E511" i="8"/>
  <c r="E516" i="8"/>
  <c r="E520" i="8"/>
  <c r="E524" i="8"/>
  <c r="E528" i="8"/>
  <c r="E533" i="8"/>
  <c r="E537" i="8"/>
  <c r="E541" i="8"/>
  <c r="E545" i="8"/>
  <c r="E550" i="8"/>
  <c r="E554" i="8"/>
  <c r="E558" i="8"/>
  <c r="AS12" i="8"/>
  <c r="E80" i="8"/>
  <c r="E93" i="8"/>
  <c r="E102" i="8"/>
  <c r="E110" i="8"/>
  <c r="E119" i="8"/>
  <c r="E127" i="8"/>
  <c r="E136" i="8"/>
  <c r="E144" i="8"/>
  <c r="E153" i="8"/>
  <c r="E161" i="8"/>
  <c r="E170" i="8"/>
  <c r="E179" i="8"/>
  <c r="E187" i="8"/>
  <c r="E196" i="8"/>
  <c r="E204" i="8"/>
  <c r="E213" i="8"/>
  <c r="E221" i="8"/>
  <c r="E230" i="8"/>
  <c r="E238" i="8"/>
  <c r="E247" i="8"/>
  <c r="E255" i="8"/>
  <c r="E264" i="8"/>
  <c r="E272" i="8"/>
  <c r="E281" i="8"/>
  <c r="E289" i="8"/>
  <c r="E298" i="8"/>
  <c r="E307" i="8"/>
  <c r="E315" i="8"/>
  <c r="E324" i="8"/>
  <c r="E332" i="8"/>
  <c r="E341" i="8"/>
  <c r="E349" i="8"/>
  <c r="E358" i="8"/>
  <c r="E366" i="8"/>
  <c r="E375" i="8"/>
  <c r="E383" i="8"/>
  <c r="E389" i="8"/>
  <c r="E393" i="8"/>
  <c r="E397" i="8"/>
  <c r="E401" i="8"/>
  <c r="E406" i="8"/>
  <c r="E410" i="8"/>
  <c r="E414" i="8"/>
  <c r="E419" i="8"/>
  <c r="E423" i="8"/>
  <c r="E427" i="8"/>
  <c r="E431" i="8"/>
  <c r="E436" i="8"/>
  <c r="E440" i="8"/>
  <c r="E444" i="8"/>
  <c r="E448" i="8"/>
  <c r="E453" i="8"/>
  <c r="E457" i="8"/>
  <c r="E461" i="8"/>
  <c r="E465" i="8"/>
  <c r="E470" i="8"/>
  <c r="E474" i="8"/>
  <c r="E478" i="8"/>
  <c r="E483" i="8"/>
  <c r="E487" i="8"/>
  <c r="E491" i="8"/>
  <c r="E495" i="8"/>
  <c r="E500" i="8"/>
  <c r="E504" i="8"/>
  <c r="E508" i="8"/>
  <c r="E512" i="8"/>
  <c r="E517" i="8"/>
  <c r="E521" i="8"/>
  <c r="E525" i="8"/>
  <c r="E529" i="8"/>
  <c r="E534" i="8"/>
  <c r="E538" i="8"/>
  <c r="E542" i="8"/>
  <c r="E547" i="8"/>
  <c r="E551" i="8"/>
  <c r="E555" i="8"/>
  <c r="E559" i="8"/>
  <c r="E68" i="8"/>
  <c r="E85" i="8"/>
  <c r="E95" i="8"/>
  <c r="E104" i="8"/>
  <c r="E112" i="8"/>
  <c r="E121" i="8"/>
  <c r="E129" i="8"/>
  <c r="E138" i="8"/>
  <c r="E147" i="8"/>
  <c r="E155" i="8"/>
  <c r="E164" i="8"/>
  <c r="E172" i="8"/>
  <c r="E181" i="8"/>
  <c r="E189" i="8"/>
  <c r="E198" i="8"/>
  <c r="E206" i="8"/>
  <c r="E215" i="8"/>
  <c r="E223" i="8"/>
  <c r="E232" i="8"/>
  <c r="E240" i="8"/>
  <c r="E249" i="8"/>
  <c r="E257" i="8"/>
  <c r="E266" i="8"/>
  <c r="E275" i="8"/>
  <c r="E283" i="8"/>
  <c r="E292" i="8"/>
  <c r="E300" i="8"/>
  <c r="E309" i="8"/>
  <c r="E317" i="8"/>
  <c r="E326" i="8"/>
  <c r="E334" i="8"/>
  <c r="E343" i="8"/>
  <c r="E351" i="8"/>
  <c r="E360" i="8"/>
  <c r="E368" i="8"/>
  <c r="E377" i="8"/>
  <c r="E385" i="8"/>
  <c r="E390" i="8"/>
  <c r="E394" i="8"/>
  <c r="E398" i="8"/>
  <c r="E403" i="8"/>
  <c r="E407" i="8"/>
  <c r="E411" i="8"/>
  <c r="E415" i="8"/>
  <c r="E420" i="8"/>
  <c r="E424" i="8"/>
  <c r="E428" i="8"/>
  <c r="E432" i="8"/>
  <c r="E437" i="8"/>
  <c r="E441" i="8"/>
  <c r="E445" i="8"/>
  <c r="E449" i="8"/>
  <c r="E454" i="8"/>
  <c r="E458" i="8"/>
  <c r="E462" i="8"/>
  <c r="E467" i="8"/>
  <c r="E471" i="8"/>
  <c r="E475" i="8"/>
  <c r="E479" i="8"/>
  <c r="E484" i="8"/>
  <c r="E488" i="8"/>
  <c r="E492" i="8"/>
  <c r="E496" i="8"/>
  <c r="E501" i="8"/>
  <c r="E505" i="8"/>
  <c r="E509" i="8"/>
  <c r="E513" i="8"/>
  <c r="E518" i="8"/>
  <c r="E522" i="8"/>
  <c r="E526" i="8"/>
  <c r="E531" i="8"/>
  <c r="E535" i="8"/>
  <c r="E539" i="8"/>
  <c r="E543" i="8"/>
  <c r="E548" i="8"/>
  <c r="E552" i="8"/>
  <c r="E556" i="8"/>
  <c r="E560" i="8"/>
  <c r="E72" i="8"/>
  <c r="E88" i="8"/>
  <c r="E97" i="8"/>
  <c r="E106" i="8"/>
  <c r="E115" i="8"/>
  <c r="E123" i="8"/>
  <c r="E132" i="8"/>
  <c r="E140" i="8"/>
  <c r="E149" i="8"/>
  <c r="E157" i="8"/>
  <c r="E166" i="8"/>
  <c r="E174" i="8"/>
  <c r="E183" i="8"/>
  <c r="E191" i="8"/>
  <c r="E200" i="8"/>
  <c r="E208" i="8"/>
  <c r="E217" i="8"/>
  <c r="E225" i="8"/>
  <c r="E234" i="8"/>
  <c r="E243" i="8"/>
  <c r="E251" i="8"/>
  <c r="E260" i="8"/>
  <c r="E268" i="8"/>
  <c r="E277" i="8"/>
  <c r="E285" i="8"/>
  <c r="E294" i="8"/>
  <c r="E302" i="8"/>
  <c r="E311" i="8"/>
  <c r="E319" i="8"/>
  <c r="E328" i="8"/>
  <c r="E336" i="8"/>
  <c r="E345" i="8"/>
  <c r="E353" i="8"/>
  <c r="E362" i="8"/>
  <c r="E371" i="8"/>
  <c r="E379" i="8"/>
  <c r="E387" i="8"/>
  <c r="E391" i="8"/>
  <c r="E395" i="8"/>
  <c r="E399" i="8"/>
  <c r="E404" i="8"/>
  <c r="E408" i="8"/>
  <c r="E412" i="8"/>
  <c r="E416" i="8"/>
  <c r="E421" i="8"/>
  <c r="E425" i="8"/>
  <c r="E429" i="8"/>
  <c r="E433" i="8"/>
  <c r="E438" i="8"/>
  <c r="E442" i="8"/>
  <c r="E446" i="8"/>
  <c r="E451" i="8"/>
  <c r="E455" i="8"/>
  <c r="E459" i="8"/>
  <c r="E463" i="8"/>
  <c r="E468" i="8"/>
  <c r="E472" i="8"/>
  <c r="E476" i="8"/>
  <c r="E480" i="8"/>
  <c r="E485" i="8"/>
  <c r="E489" i="8"/>
  <c r="E493" i="8"/>
  <c r="E497" i="8"/>
  <c r="E502" i="8"/>
  <c r="E506" i="8"/>
  <c r="E510" i="8"/>
  <c r="E515" i="8"/>
  <c r="E519" i="8"/>
  <c r="E523" i="8"/>
  <c r="E527" i="8"/>
  <c r="E532" i="8"/>
  <c r="E536" i="8"/>
  <c r="E540" i="8"/>
  <c r="E544" i="8"/>
  <c r="E549" i="8"/>
  <c r="E553" i="8"/>
  <c r="E557" i="8"/>
  <c r="E561" i="8"/>
  <c r="AS31" i="8"/>
  <c r="AS32" i="8" s="1"/>
  <c r="AS33" i="8" s="1"/>
  <c r="AS34" i="8" s="1"/>
  <c r="AH18" i="8" s="1"/>
  <c r="AH17" i="8"/>
  <c r="AA48" i="8"/>
  <c r="AH53" i="8"/>
  <c r="AH48" i="8"/>
  <c r="AA53" i="8"/>
  <c r="AH19" i="8"/>
  <c r="AH24" i="8"/>
  <c r="B551" i="8"/>
  <c r="B527" i="8"/>
  <c r="B494" i="8"/>
  <c r="B472" i="8"/>
  <c r="B448" i="8"/>
  <c r="B426" i="8"/>
  <c r="B404" i="8"/>
  <c r="B380" i="8"/>
  <c r="B358" i="8"/>
  <c r="B335" i="8"/>
  <c r="B312" i="8"/>
  <c r="B294" i="8"/>
  <c r="B278" i="8"/>
  <c r="B263" i="8"/>
  <c r="B248" i="8"/>
  <c r="B233" i="8"/>
  <c r="B217" i="8"/>
  <c r="B204" i="8"/>
  <c r="B192" i="8"/>
  <c r="B170" i="8"/>
  <c r="B158" i="8"/>
  <c r="B136" i="8"/>
  <c r="B124" i="8"/>
  <c r="B102" i="8"/>
  <c r="B78" i="8"/>
  <c r="B561" i="8"/>
  <c r="B516" i="8"/>
  <c r="B493" i="8"/>
  <c r="B470" i="8"/>
  <c r="B447" i="8"/>
  <c r="B425" i="8"/>
  <c r="B401" i="8"/>
  <c r="B379" i="8"/>
  <c r="B357" i="8"/>
  <c r="B333" i="8"/>
  <c r="B311" i="8"/>
  <c r="B291" i="8"/>
  <c r="B277" i="8"/>
  <c r="B261" i="8"/>
  <c r="B246" i="8"/>
  <c r="B231" i="8"/>
  <c r="B216" i="8"/>
  <c r="B202" i="8"/>
  <c r="B191" i="8"/>
  <c r="B180" i="8"/>
  <c r="B168" i="8"/>
  <c r="B157" i="8"/>
  <c r="B145" i="8"/>
  <c r="B134" i="8"/>
  <c r="B123" i="8"/>
  <c r="B111" i="8"/>
  <c r="B100" i="8"/>
  <c r="B89" i="8"/>
  <c r="B77" i="8"/>
  <c r="B119" i="8"/>
  <c r="B85" i="8"/>
  <c r="B73" i="8"/>
  <c r="B550" i="8"/>
  <c r="B506" i="8"/>
  <c r="B483" i="8"/>
  <c r="B460" i="8"/>
  <c r="B438" i="8"/>
  <c r="B414" i="8"/>
  <c r="B392" i="8"/>
  <c r="B369" i="8"/>
  <c r="B346" i="8"/>
  <c r="B324" i="8"/>
  <c r="B301" i="8"/>
  <c r="B285" i="8"/>
  <c r="B271" i="8"/>
  <c r="B255" i="8"/>
  <c r="B239" i="8"/>
  <c r="B225" i="8"/>
  <c r="B209" i="8"/>
  <c r="B198" i="8"/>
  <c r="B187" i="8"/>
  <c r="B175" i="8"/>
  <c r="B164" i="8"/>
  <c r="B153" i="8"/>
  <c r="B141" i="8"/>
  <c r="B129" i="8"/>
  <c r="B107" i="8"/>
  <c r="B95" i="8"/>
  <c r="B538" i="8"/>
  <c r="B504" i="8"/>
  <c r="B481" i="8"/>
  <c r="B459" i="8"/>
  <c r="B436" i="8"/>
  <c r="B413" i="8"/>
  <c r="B391" i="8"/>
  <c r="B367" i="8"/>
  <c r="B345" i="8"/>
  <c r="B323" i="8"/>
  <c r="B299" i="8"/>
  <c r="B284" i="8"/>
  <c r="B268" i="8"/>
  <c r="B254" i="8"/>
  <c r="B238" i="8"/>
  <c r="B222" i="8"/>
  <c r="B208" i="8"/>
  <c r="B197" i="8"/>
  <c r="B185" i="8"/>
  <c r="B174" i="8"/>
  <c r="B163" i="8"/>
  <c r="B151" i="8"/>
  <c r="B140" i="8"/>
  <c r="B128" i="8"/>
  <c r="B117" i="8"/>
  <c r="B106" i="8"/>
  <c r="B94" i="8"/>
  <c r="B83" i="8"/>
  <c r="B72" i="8"/>
  <c r="B181" i="8"/>
  <c r="B147" i="8"/>
  <c r="B112" i="8"/>
  <c r="B90" i="8"/>
  <c r="B68" i="8"/>
  <c r="B560" i="8"/>
  <c r="B543" i="8"/>
  <c r="B526" i="8"/>
  <c r="B509" i="8"/>
  <c r="B492" i="8"/>
  <c r="B475" i="8"/>
  <c r="B458" i="8"/>
  <c r="B441" i="8"/>
  <c r="B424" i="8"/>
  <c r="B407" i="8"/>
  <c r="B390" i="8"/>
  <c r="B373" i="8"/>
  <c r="B356" i="8"/>
  <c r="B339" i="8"/>
  <c r="B321" i="8"/>
  <c r="B304" i="8"/>
  <c r="B287" i="8"/>
  <c r="B270" i="8"/>
  <c r="B253" i="8"/>
  <c r="B236" i="8"/>
  <c r="B219" i="8"/>
  <c r="B554" i="8"/>
  <c r="B532" i="8"/>
  <c r="B508" i="8"/>
  <c r="B486" i="8"/>
  <c r="B463" i="8"/>
  <c r="B440" i="8"/>
  <c r="B417" i="8"/>
  <c r="B395" i="8"/>
  <c r="B372" i="8"/>
  <c r="B349" i="8"/>
  <c r="B327" i="8"/>
  <c r="B303" i="8"/>
  <c r="B281" i="8"/>
  <c r="B259" i="8"/>
  <c r="B235" i="8"/>
  <c r="B213" i="8"/>
  <c r="B195" i="8"/>
  <c r="B177" i="8"/>
  <c r="B160" i="8"/>
  <c r="B143" i="8"/>
  <c r="B126" i="8"/>
  <c r="B109" i="8"/>
  <c r="B92" i="8"/>
  <c r="B75" i="8"/>
  <c r="B553" i="8"/>
  <c r="B529" i="8"/>
  <c r="B507" i="8"/>
  <c r="B485" i="8"/>
  <c r="B461" i="8"/>
  <c r="B439" i="8"/>
  <c r="B416" i="8"/>
  <c r="B393" i="8"/>
  <c r="B371" i="8"/>
  <c r="B348" i="8"/>
  <c r="B325" i="8"/>
  <c r="B302" i="8"/>
  <c r="B69" i="8"/>
  <c r="B91" i="8"/>
  <c r="B115" i="8"/>
  <c r="B137" i="8"/>
  <c r="B159" i="8"/>
  <c r="B183" i="8"/>
  <c r="B205" i="8"/>
  <c r="B234" i="8"/>
  <c r="B265" i="8"/>
  <c r="B295" i="8"/>
  <c r="B340" i="8"/>
  <c r="B384" i="8"/>
  <c r="B430" i="8"/>
  <c r="B476" i="8"/>
  <c r="B521" i="8"/>
  <c r="AK34" i="8"/>
  <c r="B87" i="8"/>
  <c r="B110" i="8"/>
  <c r="B133" i="8"/>
  <c r="B155" i="8"/>
  <c r="B179" i="8"/>
  <c r="B201" i="8"/>
  <c r="B229" i="8"/>
  <c r="B260" i="8"/>
  <c r="B289" i="8"/>
  <c r="B329" i="8"/>
  <c r="B375" i="8"/>
  <c r="B421" i="8"/>
  <c r="B465" i="8"/>
  <c r="B511" i="8"/>
  <c r="B557" i="8"/>
  <c r="B517" i="8"/>
  <c r="B556" i="8"/>
  <c r="B539" i="8"/>
  <c r="B522" i="8"/>
  <c r="B505" i="8"/>
  <c r="B488" i="8"/>
  <c r="B471" i="8"/>
  <c r="B454" i="8"/>
  <c r="B437" i="8"/>
  <c r="B420" i="8"/>
  <c r="B403" i="8"/>
  <c r="B385" i="8"/>
  <c r="B368" i="8"/>
  <c r="B351" i="8"/>
  <c r="B334" i="8"/>
  <c r="B317" i="8"/>
  <c r="B300" i="8"/>
  <c r="B283" i="8"/>
  <c r="B266" i="8"/>
  <c r="B249" i="8"/>
  <c r="B232" i="8"/>
  <c r="B215" i="8"/>
  <c r="B549" i="8"/>
  <c r="B525" i="8"/>
  <c r="B503" i="8"/>
  <c r="B480" i="8"/>
  <c r="B457" i="8"/>
  <c r="B435" i="8"/>
  <c r="B412" i="8"/>
  <c r="B389" i="8"/>
  <c r="B366" i="8"/>
  <c r="B344" i="8"/>
  <c r="B320" i="8"/>
  <c r="B298" i="8"/>
  <c r="B276" i="8"/>
  <c r="B252" i="8"/>
  <c r="B230" i="8"/>
  <c r="B207" i="8"/>
  <c r="B190" i="8"/>
  <c r="B173" i="8"/>
  <c r="B156" i="8"/>
  <c r="B139" i="8"/>
  <c r="B122" i="8"/>
  <c r="B105" i="8"/>
  <c r="B88" i="8"/>
  <c r="B71" i="8"/>
  <c r="B547" i="8"/>
  <c r="B524" i="8"/>
  <c r="B502" i="8"/>
  <c r="B478" i="8"/>
  <c r="B456" i="8"/>
  <c r="B433" i="8"/>
  <c r="B410" i="8"/>
  <c r="B388" i="8"/>
  <c r="B365" i="8"/>
  <c r="B342" i="8"/>
  <c r="B319" i="8"/>
  <c r="B74" i="8"/>
  <c r="B97" i="8"/>
  <c r="B120" i="8"/>
  <c r="B142" i="8"/>
  <c r="B166" i="8"/>
  <c r="B188" i="8"/>
  <c r="B212" i="8"/>
  <c r="B243" i="8"/>
  <c r="B272" i="8"/>
  <c r="B305" i="8"/>
  <c r="B350" i="8"/>
  <c r="B396" i="8"/>
  <c r="B442" i="8"/>
  <c r="B487" i="8"/>
  <c r="B533" i="8"/>
  <c r="B70" i="8"/>
  <c r="B93" i="8"/>
  <c r="B116" i="8"/>
  <c r="B138" i="8"/>
  <c r="B161" i="8"/>
  <c r="B184" i="8"/>
  <c r="B206" i="8"/>
  <c r="B237" i="8"/>
  <c r="B267" i="8"/>
  <c r="B297" i="8"/>
  <c r="B341" i="8"/>
  <c r="B387" i="8"/>
  <c r="B431" i="8"/>
  <c r="B477" i="8"/>
  <c r="B523" i="8"/>
  <c r="B545" i="8"/>
  <c r="B528" i="8"/>
  <c r="B552" i="8"/>
  <c r="B535" i="8"/>
  <c r="B518" i="8"/>
  <c r="B501" i="8"/>
  <c r="B484" i="8"/>
  <c r="B467" i="8"/>
  <c r="B449" i="8"/>
  <c r="B432" i="8"/>
  <c r="B415" i="8"/>
  <c r="B398" i="8"/>
  <c r="B381" i="8"/>
  <c r="B364" i="8"/>
  <c r="B347" i="8"/>
  <c r="B330" i="8"/>
  <c r="B313" i="8"/>
  <c r="B296" i="8"/>
  <c r="B279" i="8"/>
  <c r="B262" i="8"/>
  <c r="B245" i="8"/>
  <c r="B228" i="8"/>
  <c r="B211" i="8"/>
  <c r="B542" i="8"/>
  <c r="B520" i="8"/>
  <c r="B497" i="8"/>
  <c r="B474" i="8"/>
  <c r="B452" i="8"/>
  <c r="B429" i="8"/>
  <c r="B406" i="8"/>
  <c r="B383" i="8"/>
  <c r="B361" i="8"/>
  <c r="B337" i="8"/>
  <c r="B315" i="8"/>
  <c r="B293" i="8"/>
  <c r="B269" i="8"/>
  <c r="B247" i="8"/>
  <c r="B224" i="8"/>
  <c r="B203" i="8"/>
  <c r="B186" i="8"/>
  <c r="B169" i="8"/>
  <c r="B152" i="8"/>
  <c r="B135" i="8"/>
  <c r="B118" i="8"/>
  <c r="B101" i="8"/>
  <c r="B84" i="8"/>
  <c r="B67" i="8"/>
  <c r="B541" i="8"/>
  <c r="B519" i="8"/>
  <c r="B495" i="8"/>
  <c r="B473" i="8"/>
  <c r="B451" i="8"/>
  <c r="B427" i="8"/>
  <c r="B405" i="8"/>
  <c r="B382" i="8"/>
  <c r="B359" i="8"/>
  <c r="B336" i="8"/>
  <c r="B314" i="8"/>
  <c r="B80" i="8"/>
  <c r="B103" i="8"/>
  <c r="B125" i="8"/>
  <c r="B149" i="8"/>
  <c r="B171" i="8"/>
  <c r="B193" i="8"/>
  <c r="B220" i="8"/>
  <c r="B250" i="8"/>
  <c r="B280" i="8"/>
  <c r="B316" i="8"/>
  <c r="B362" i="8"/>
  <c r="B408" i="8"/>
  <c r="B453" i="8"/>
  <c r="B499" i="8"/>
  <c r="B544" i="8"/>
  <c r="B76" i="8"/>
  <c r="B99" i="8"/>
  <c r="B121" i="8"/>
  <c r="B144" i="8"/>
  <c r="B167" i="8"/>
  <c r="B189" i="8"/>
  <c r="B214" i="8"/>
  <c r="B244" i="8"/>
  <c r="B273" i="8"/>
  <c r="B307" i="8"/>
  <c r="B352" i="8"/>
  <c r="B397" i="8"/>
  <c r="B443" i="8"/>
  <c r="B489" i="8"/>
  <c r="B534" i="8"/>
  <c r="B490" i="8"/>
  <c r="B308" i="8"/>
  <c r="AK52" i="8"/>
  <c r="B86" i="8"/>
  <c r="B108" i="8"/>
  <c r="B154" i="8"/>
  <c r="B200" i="8"/>
  <c r="B256" i="8"/>
  <c r="B328" i="8"/>
  <c r="B419" i="8"/>
  <c r="B510" i="8"/>
  <c r="B555" i="8"/>
  <c r="B81" i="8"/>
  <c r="B127" i="8"/>
  <c r="B172" i="8"/>
  <c r="B221" i="8"/>
  <c r="B282" i="8"/>
  <c r="B363" i="8"/>
  <c r="B455" i="8"/>
  <c r="B540" i="8"/>
  <c r="B548" i="8"/>
  <c r="B531" i="8"/>
  <c r="B513" i="8"/>
  <c r="B496" i="8"/>
  <c r="B479" i="8"/>
  <c r="B462" i="8"/>
  <c r="B445" i="8"/>
  <c r="B428" i="8"/>
  <c r="B411" i="8"/>
  <c r="B394" i="8"/>
  <c r="B377" i="8"/>
  <c r="B360" i="8"/>
  <c r="B343" i="8"/>
  <c r="B326" i="8"/>
  <c r="B309" i="8"/>
  <c r="B292" i="8"/>
  <c r="B275" i="8"/>
  <c r="B257" i="8"/>
  <c r="B240" i="8"/>
  <c r="B223" i="8"/>
  <c r="B559" i="8"/>
  <c r="B537" i="8"/>
  <c r="B515" i="8"/>
  <c r="B491" i="8"/>
  <c r="B469" i="8"/>
  <c r="B446" i="8"/>
  <c r="B423" i="8"/>
  <c r="B400" i="8"/>
  <c r="B378" i="8"/>
  <c r="B355" i="8"/>
  <c r="B332" i="8"/>
  <c r="B310" i="8"/>
  <c r="B286" i="8"/>
  <c r="B264" i="8"/>
  <c r="B241" i="8"/>
  <c r="B218" i="8"/>
  <c r="B199" i="8"/>
  <c r="B182" i="8"/>
  <c r="B165" i="8"/>
  <c r="B148" i="8"/>
  <c r="B131" i="8"/>
  <c r="B113" i="8"/>
  <c r="B96" i="8"/>
  <c r="B79" i="8"/>
  <c r="B558" i="8"/>
  <c r="B536" i="8"/>
  <c r="B512" i="8"/>
  <c r="B468" i="8"/>
  <c r="B444" i="8"/>
  <c r="B422" i="8"/>
  <c r="B399" i="8"/>
  <c r="B376" i="8"/>
  <c r="B353" i="8"/>
  <c r="B331" i="8"/>
  <c r="B132" i="8"/>
  <c r="B176" i="8"/>
  <c r="B227" i="8"/>
  <c r="B288" i="8"/>
  <c r="B374" i="8"/>
  <c r="B464" i="8"/>
  <c r="B104" i="8"/>
  <c r="B150" i="8"/>
  <c r="B196" i="8"/>
  <c r="B251" i="8"/>
  <c r="B318" i="8"/>
  <c r="B409" i="8"/>
  <c r="B500" i="8"/>
  <c r="AA19" i="8"/>
  <c r="AA24" i="8"/>
  <c r="AA17" i="8"/>
  <c r="AA16" i="8"/>
  <c r="AA18" i="8"/>
  <c r="AA46" i="8"/>
  <c r="AS17" i="8" l="1"/>
  <c r="AS14" i="8"/>
  <c r="AS36" i="8" s="1"/>
  <c r="AS37" i="8" s="1"/>
  <c r="AS38" i="8" s="1"/>
  <c r="AS39" i="8" s="1"/>
  <c r="AA47" i="8" s="1"/>
  <c r="AD33" i="8" s="1"/>
  <c r="AS13" i="8"/>
  <c r="AS16" i="8" s="1"/>
  <c r="AD3" i="8"/>
  <c r="AA3" i="8"/>
  <c r="AD17" i="8" s="1"/>
  <c r="AD4" i="8"/>
  <c r="AS23" i="8"/>
  <c r="AH37" i="8" s="1"/>
  <c r="AS22" i="8"/>
  <c r="AS41" i="8" s="1"/>
  <c r="AS42" i="8" s="1"/>
  <c r="AS43" i="8" s="1"/>
  <c r="AS44" i="8" s="1"/>
  <c r="AK4" i="8"/>
  <c r="AS35" i="8"/>
  <c r="AK8" i="8" s="1"/>
  <c r="AK24" i="8"/>
  <c r="AH46" i="8"/>
  <c r="AH16" i="8"/>
  <c r="AA45" i="8" l="1"/>
  <c r="AS40" i="8"/>
  <c r="AD37" i="8" s="1"/>
  <c r="AD53" i="8"/>
  <c r="AK53" i="8"/>
  <c r="AS45" i="8"/>
  <c r="AK37" i="8" s="1"/>
  <c r="AD18" i="8"/>
  <c r="AD16" i="8"/>
  <c r="AH47" i="8"/>
  <c r="AA4" i="8"/>
  <c r="AA5" i="8"/>
  <c r="AA9" i="8" s="1"/>
  <c r="AD12" i="8"/>
  <c r="AA12" i="8"/>
  <c r="AA13" i="8"/>
  <c r="AD11" i="8"/>
  <c r="AA27" i="8"/>
  <c r="AA11" i="8"/>
  <c r="AK3" i="8"/>
  <c r="AH3" i="8"/>
  <c r="AH45" i="8"/>
  <c r="AD19" i="8"/>
  <c r="AD27" i="8" s="1"/>
  <c r="AD32" i="8" l="1"/>
  <c r="AA32" i="8"/>
  <c r="AK16" i="8"/>
  <c r="AK17" i="8"/>
  <c r="AH5" i="8"/>
  <c r="AH9" i="8" s="1"/>
  <c r="AH4" i="8"/>
  <c r="AH13" i="8"/>
  <c r="AK11" i="8"/>
  <c r="AK12" i="8"/>
  <c r="AK19" i="8"/>
  <c r="AK27" i="8" s="1"/>
  <c r="AH12" i="8"/>
  <c r="AH27" i="8"/>
  <c r="AH11" i="8"/>
  <c r="AK18" i="8"/>
  <c r="AD14" i="8"/>
  <c r="AD9" i="8"/>
  <c r="AD13" i="8"/>
  <c r="AA14" i="8"/>
  <c r="AH32" i="8"/>
  <c r="AK45" i="8" s="1"/>
  <c r="AK32" i="8"/>
  <c r="AK33" i="8"/>
  <c r="AD47" i="8" l="1"/>
  <c r="AA33" i="8"/>
  <c r="AD41" i="8"/>
  <c r="AD40" i="8"/>
  <c r="AA56" i="8"/>
  <c r="AA40" i="8"/>
  <c r="AD48" i="8"/>
  <c r="AD56" i="8" s="1"/>
  <c r="AD46" i="8"/>
  <c r="AA34" i="8"/>
  <c r="AA38" i="8" s="1"/>
  <c r="AA42" i="8"/>
  <c r="AD45" i="8"/>
  <c r="AA41" i="8"/>
  <c r="AK47" i="8"/>
  <c r="AK9" i="8"/>
  <c r="AK14" i="8"/>
  <c r="AK13" i="8"/>
  <c r="AH14" i="8"/>
  <c r="AH56" i="8"/>
  <c r="AH34" i="8"/>
  <c r="AH38" i="8" s="1"/>
  <c r="AH41" i="8"/>
  <c r="AK40" i="8"/>
  <c r="AH33" i="8"/>
  <c r="AK48" i="8"/>
  <c r="AK56" i="8" s="1"/>
  <c r="AH42" i="8"/>
  <c r="AH40" i="8"/>
  <c r="AK41" i="8"/>
  <c r="AK46" i="8"/>
  <c r="AA43" i="8" l="1"/>
  <c r="AD42" i="8"/>
  <c r="AD43" i="8"/>
  <c r="AD38" i="8"/>
  <c r="AK42" i="8"/>
  <c r="AH43" i="8"/>
  <c r="AK38" i="8"/>
  <c r="AK43" i="8"/>
</calcChain>
</file>

<file path=xl/sharedStrings.xml><?xml version="1.0" encoding="utf-8"?>
<sst xmlns="http://schemas.openxmlformats.org/spreadsheetml/2006/main" count="1576" uniqueCount="1002">
  <si>
    <t>PROPERTY TABLES AND CHARTS</t>
  </si>
  <si>
    <t>TABLE A-1E</t>
  </si>
  <si>
    <t>Molar mass, gas constant, and critical-point properties</t>
  </si>
  <si>
    <t>Gas constant, R</t>
  </si>
  <si>
    <t>Critical-point properties</t>
  </si>
  <si>
    <t>Molar</t>
  </si>
  <si>
    <t>mass, M</t>
  </si>
  <si>
    <t>Btu/</t>
  </si>
  <si>
    <t>psia?ft3/</t>
  </si>
  <si>
    <t>Temperature,</t>
  </si>
  <si>
    <t>Pressure,</t>
  </si>
  <si>
    <t>Volume,</t>
  </si>
  <si>
    <t>Substance</t>
  </si>
  <si>
    <t>Formula   lbm/lbmol</t>
  </si>
  <si>
    <t>lbm?R*</t>
  </si>
  <si>
    <t>lbm?R*</t>
  </si>
  <si>
    <t>R</t>
  </si>
  <si>
    <t>psia</t>
  </si>
  <si>
    <t>ft3/lbmol</t>
  </si>
  <si>
    <t>Air</t>
  </si>
  <si>
    <t>—</t>
  </si>
  <si>
    <t>Ammonia</t>
  </si>
  <si>
    <t>NH3</t>
  </si>
  <si>
    <t>Argon</t>
  </si>
  <si>
    <t>Ar</t>
  </si>
  <si>
    <t>Benzene</t>
  </si>
  <si>
    <t>C6H6</t>
  </si>
  <si>
    <t>Bromine</t>
  </si>
  <si>
    <t>Br2</t>
  </si>
  <si>
    <t>n-Butane</t>
  </si>
  <si>
    <t>C4H10</t>
  </si>
  <si>
    <t>Carbon dioxide</t>
  </si>
  <si>
    <t>CO2</t>
  </si>
  <si>
    <t>Carbon monoxide</t>
  </si>
  <si>
    <t>CO</t>
  </si>
  <si>
    <t>Carbon tetrachloride</t>
  </si>
  <si>
    <t>CCl4</t>
  </si>
  <si>
    <t>Chlorine</t>
  </si>
  <si>
    <t>Cl2</t>
  </si>
  <si>
    <t>Chloroform</t>
  </si>
  <si>
    <t>CHCl3</t>
  </si>
  <si>
    <t>Dichlorodifluoromethane (R-12)</t>
  </si>
  <si>
    <t>CCl2F2</t>
  </si>
  <si>
    <t>Dichlorofluoromethane (R-21)</t>
  </si>
  <si>
    <t>CHCl2F</t>
  </si>
  <si>
    <t>Ethane</t>
  </si>
  <si>
    <t>C2H6</t>
  </si>
  <si>
    <t>Ethyl alcohol</t>
  </si>
  <si>
    <t>C2H5OH</t>
  </si>
  <si>
    <t>Ethylene</t>
  </si>
  <si>
    <t>C2H4</t>
  </si>
  <si>
    <t>Helium</t>
  </si>
  <si>
    <t>He</t>
  </si>
  <si>
    <t>n-Hexane</t>
  </si>
  <si>
    <t>C6H14</t>
  </si>
  <si>
    <t>Hydrogen (normal)</t>
  </si>
  <si>
    <t>H2</t>
  </si>
  <si>
    <t>Krypton</t>
  </si>
  <si>
    <t>Kr</t>
  </si>
  <si>
    <t>Methane</t>
  </si>
  <si>
    <t>CH4</t>
  </si>
  <si>
    <t>Methyl alcohol</t>
  </si>
  <si>
    <t>CH3OH</t>
  </si>
  <si>
    <t>Methyl chloride</t>
  </si>
  <si>
    <t>CH3Cl</t>
  </si>
  <si>
    <t>Neon</t>
  </si>
  <si>
    <t>Ne</t>
  </si>
  <si>
    <t>Nitrogen</t>
  </si>
  <si>
    <t>N2</t>
  </si>
  <si>
    <t>Nitrous oxide</t>
  </si>
  <si>
    <t>N2O</t>
  </si>
  <si>
    <t>Oxygen</t>
  </si>
  <si>
    <t>O2</t>
  </si>
  <si>
    <t>Propane</t>
  </si>
  <si>
    <t>C3H8</t>
  </si>
  <si>
    <t>Propylene</t>
  </si>
  <si>
    <t>C3H6</t>
  </si>
  <si>
    <t>Sulfur dioxide</t>
  </si>
  <si>
    <t>SO2</t>
  </si>
  <si>
    <t>Tetrafluoroethane (R-134a)</t>
  </si>
  <si>
    <t>CF3CH2F 102.03</t>
  </si>
  <si>
    <t>Trichlorofluoromethane (R-11)</t>
  </si>
  <si>
    <t>CCl3F</t>
  </si>
  <si>
    <t>Water</t>
  </si>
  <si>
    <t>H2O</t>
  </si>
  <si>
    <t>Xenon</t>
  </si>
  <si>
    <t>Xe</t>
  </si>
  <si>
    <t>*Calculated from R 5 Ru  /M, where Ru 5 1.98588 Btu/lbmol?R 5 10.7316 psia?ft3/lbmol?R and M is the molar mass.</t>
  </si>
  <si>
    <t>Source of Data: K. A. Kobe and R. E. Lynn, Jr., Chemical Review 52 (1953), pp. 117-236, and ASHRAE, Handbook of Fundamentals (Atlanta, GA: American</t>
  </si>
  <si>
    <t>Society of Heating, Refrigerating, and Air-Conditioning Engineers, Inc., 1993), pp. 16.4 and 36.1.</t>
  </si>
  <si>
    <t>APPENDIX 2</t>
  </si>
  <si>
    <t>TABLE A-2E</t>
  </si>
  <si>
    <t>Ideal-gas specific heats of various common gases</t>
  </si>
  <si>
    <t>(a) At 808F</t>
  </si>
  <si>
    <t>Gas constant, R</t>
  </si>
  <si>
    <t>c</t>
  </si>
  <si>
    <t>c</t>
  </si>
  <si>
    <t>p</t>
  </si>
  <si>
    <t>v</t>
  </si>
  <si>
    <t>Gas</t>
  </si>
  <si>
    <t>Formula</t>
  </si>
  <si>
    <t>Btu/lbm?R</t>
  </si>
  <si>
    <t>Btu/lbm?R</t>
  </si>
  <si>
    <t>Btu/lbm?R</t>
  </si>
  <si>
    <t>k</t>
  </si>
  <si>
    <t>Air</t>
  </si>
  <si>
    <t>—</t>
  </si>
  <si>
    <t>Argon</t>
  </si>
  <si>
    <t>Ar</t>
  </si>
  <si>
    <t>Butane</t>
  </si>
  <si>
    <t>C4H10</t>
  </si>
  <si>
    <t>Carbon dioxide</t>
  </si>
  <si>
    <t>CO2</t>
  </si>
  <si>
    <t>Carbon monoxide</t>
  </si>
  <si>
    <t>CO</t>
  </si>
  <si>
    <t>Ethane</t>
  </si>
  <si>
    <t>C2H6</t>
  </si>
  <si>
    <t>Ethylene</t>
  </si>
  <si>
    <t>C2H4</t>
  </si>
  <si>
    <t>Helium</t>
  </si>
  <si>
    <t>He</t>
  </si>
  <si>
    <t>Hydrogen</t>
  </si>
  <si>
    <t>H2</t>
  </si>
  <si>
    <t>Methane</t>
  </si>
  <si>
    <t>CH4</t>
  </si>
  <si>
    <t>Neon</t>
  </si>
  <si>
    <t>Ne</t>
  </si>
  <si>
    <t>Nitrogen</t>
  </si>
  <si>
    <t>N2</t>
  </si>
  <si>
    <t>Octane</t>
  </si>
  <si>
    <t>C8H18</t>
  </si>
  <si>
    <t>Oxygen</t>
  </si>
  <si>
    <t>O2</t>
  </si>
  <si>
    <t>Propane</t>
  </si>
  <si>
    <t>C3H8</t>
  </si>
  <si>
    <t>Steam</t>
  </si>
  <si>
    <t>H2O</t>
  </si>
  <si>
    <t>Source of Data: Gordon J. Van Wylen and Richard E. Sonntag, Fundamentals of Classical Thermodynamics, English/SI Version, 3rd ed.</t>
  </si>
  <si>
    <t>(New York: John Wiley &amp; Sons, 1986), p. 687, Table A-8E.</t>
  </si>
  <si>
    <t>PROPERTY TABLES AND CHARTS</t>
  </si>
  <si>
    <t>TABLE A-2E</t>
  </si>
  <si>
    <t>Ideal-gas specific heats of various common gases (Continued )</t>
  </si>
  <si>
    <t>(b) At various temperatures</t>
  </si>
  <si>
    <t>Temp.,</t>
  </si>
  <si>
    <t>cp</t>
  </si>
  <si>
    <t>cv</t>
  </si>
  <si>
    <t>cp</t>
  </si>
  <si>
    <t>cv</t>
  </si>
  <si>
    <t>cp</t>
  </si>
  <si>
    <t>cv</t>
  </si>
  <si>
    <t>8F</t>
  </si>
  <si>
    <t>Btu/lbm?R</t>
  </si>
  <si>
    <t>Btu/lbm?R</t>
  </si>
  <si>
    <t>k</t>
  </si>
  <si>
    <t>Btu/lbm?R</t>
  </si>
  <si>
    <t>Btu/lbm?R</t>
  </si>
  <si>
    <t>k</t>
  </si>
  <si>
    <t>Btu/lbm?R</t>
  </si>
  <si>
    <t>Btu/lbm?R</t>
  </si>
  <si>
    <t>k</t>
  </si>
  <si>
    <t>Air</t>
  </si>
  <si>
    <t>Carbon dioxide, C02</t>
  </si>
  <si>
    <t>Carbon monoxide, CO</t>
  </si>
  <si>
    <t>Hydrogen, H2</t>
  </si>
  <si>
    <t>Nitrogen, N2</t>
  </si>
  <si>
    <t>Oxygen, O2</t>
  </si>
  <si>
    <t>Note: The unit Btu/lbm?R is equivalent to Btu/lbm?8F.</t>
  </si>
  <si>
    <t>Source of Data: Kenneth Wark, Thermodynamics, 4th ed. (New York: McGraw-Hill, 1983), p. 830, Table A-4. Originally published in Tables of Properties of</t>
  </si>
  <si>
    <t>Gases, NBS Circular 564, 1955.</t>
  </si>
  <si>
    <t>APPENDIX 2</t>
  </si>
  <si>
    <t>TABLE A-2E</t>
  </si>
  <si>
    <t>Ideal-gas specific heats of various common gases (Concluded)</t>
  </si>
  <si>
    <t>(c) As a function of temperature</t>
  </si>
  <si>
    <t>c#p 5 a 1 bT 1 cT2 1 dT3</t>
  </si>
  <si>
    <t>(T in R, c</t>
  </si>
  <si>
    <t>p in Btu/lbmol?R)</t>
  </si>
  <si>
    <t>Temperature</t>
  </si>
  <si>
    <t>% error</t>
  </si>
  <si>
    <t>Substance</t>
  </si>
  <si>
    <t>Formula</t>
  </si>
  <si>
    <t>a</t>
  </si>
  <si>
    <t>b</t>
  </si>
  <si>
    <t>c</t>
  </si>
  <si>
    <t>d</t>
  </si>
  <si>
    <t>range, R</t>
  </si>
  <si>
    <t>Max.</t>
  </si>
  <si>
    <t>Avg.</t>
  </si>
  <si>
    <t>Nitrogen</t>
  </si>
  <si>
    <t>N2</t>
  </si>
  <si>
    <t>491-3240</t>
  </si>
  <si>
    <t>Oxygen</t>
  </si>
  <si>
    <t>O2</t>
  </si>
  <si>
    <t>491-3240</t>
  </si>
  <si>
    <t>Air</t>
  </si>
  <si>
    <t>—</t>
  </si>
  <si>
    <t>491-3240</t>
  </si>
  <si>
    <t>Hydrogen</t>
  </si>
  <si>
    <t>H2</t>
  </si>
  <si>
    <t>491-3240</t>
  </si>
  <si>
    <t>Carbon monoxide</t>
  </si>
  <si>
    <t>CO</t>
  </si>
  <si>
    <t>491-3240</t>
  </si>
  <si>
    <t>Carbon dioxide</t>
  </si>
  <si>
    <t>CO2</t>
  </si>
  <si>
    <t>491-3240</t>
  </si>
  <si>
    <t>Water vapor</t>
  </si>
  <si>
    <t>H2O</t>
  </si>
  <si>
    <t>491-3240</t>
  </si>
  <si>
    <t>Nitric oxide</t>
  </si>
  <si>
    <t>NO</t>
  </si>
  <si>
    <t>491-2700</t>
  </si>
  <si>
    <t>Nitrous oxide</t>
  </si>
  <si>
    <t>N2O</t>
  </si>
  <si>
    <t>491-2700</t>
  </si>
  <si>
    <t>Nitrogen dioxide</t>
  </si>
  <si>
    <t>NO2</t>
  </si>
  <si>
    <t>491-2700</t>
  </si>
  <si>
    <t>Ammonia</t>
  </si>
  <si>
    <t>NH3</t>
  </si>
  <si>
    <t>491-2700</t>
  </si>
  <si>
    <t>Sulfur</t>
  </si>
  <si>
    <t>S2</t>
  </si>
  <si>
    <t>491-3240</t>
  </si>
  <si>
    <t>Sulfur dioxide</t>
  </si>
  <si>
    <t>SO2</t>
  </si>
  <si>
    <t>491-3240</t>
  </si>
  <si>
    <t>Sulfur trioxide</t>
  </si>
  <si>
    <t>SO3</t>
  </si>
  <si>
    <t>491-2340</t>
  </si>
  <si>
    <t>Acetylene</t>
  </si>
  <si>
    <t>C2H2</t>
  </si>
  <si>
    <t>491-2700</t>
  </si>
  <si>
    <t>Benzene</t>
  </si>
  <si>
    <t>C6H6</t>
  </si>
  <si>
    <t>491-2700</t>
  </si>
  <si>
    <t>Methanol</t>
  </si>
  <si>
    <t>CH4O</t>
  </si>
  <si>
    <t>491-1800</t>
  </si>
  <si>
    <t>Ethanol</t>
  </si>
  <si>
    <t>C2H6O</t>
  </si>
  <si>
    <t>491-2700</t>
  </si>
  <si>
    <t>Hydrogen chloride</t>
  </si>
  <si>
    <t>HCl</t>
  </si>
  <si>
    <t>491-2740</t>
  </si>
  <si>
    <t>Methane</t>
  </si>
  <si>
    <t>CH4</t>
  </si>
  <si>
    <t>491-2740</t>
  </si>
  <si>
    <t>Ethane</t>
  </si>
  <si>
    <t>C2H6</t>
  </si>
  <si>
    <t>491-2740</t>
  </si>
  <si>
    <t>Propane</t>
  </si>
  <si>
    <t>C3H8</t>
  </si>
  <si>
    <t>491-2740</t>
  </si>
  <si>
    <t>n-Butane</t>
  </si>
  <si>
    <t>C4H10</t>
  </si>
  <si>
    <t>491-2740</t>
  </si>
  <si>
    <t>i-Butane</t>
  </si>
  <si>
    <t>C4H10</t>
  </si>
  <si>
    <t>491-2740</t>
  </si>
  <si>
    <t>n-Pentane</t>
  </si>
  <si>
    <t>C5H12</t>
  </si>
  <si>
    <t>491-2740</t>
  </si>
  <si>
    <t>n-Hexane</t>
  </si>
  <si>
    <t>C6H14</t>
  </si>
  <si>
    <t>491-2740</t>
  </si>
  <si>
    <t>Ethylene</t>
  </si>
  <si>
    <t>C2H4</t>
  </si>
  <si>
    <t>491-2740</t>
  </si>
  <si>
    <t>Propylene</t>
  </si>
  <si>
    <t>C3H6</t>
  </si>
  <si>
    <t>491-2740</t>
  </si>
  <si>
    <t>Source of Data: B.G. Kyle, Chemical and Process Thermodynamics, 3rd ed. (Upper Saddle River, NJ: Prentice Hall, 2000).</t>
  </si>
  <si>
    <t>PROPERTY TABLES AND CHARTS</t>
  </si>
  <si>
    <t>TABLE A-3E</t>
  </si>
  <si>
    <t>Properties of common liquids, solids, and foods</t>
  </si>
  <si>
    <t>(a) Liquids</t>
  </si>
  <si>
    <t>Boiling data at 1 atm</t>
  </si>
  <si>
    <t>Freezing data</t>
  </si>
  <si>
    <t>Liquid properties</t>
  </si>
  <si>
    <t>Normal</t>
  </si>
  <si>
    <t>Latent heat of</t>
  </si>
  <si>
    <t>Latent heat</t>
  </si>
  <si>
    <t>Specific</t>
  </si>
  <si>
    <t>boiling</t>
  </si>
  <si>
    <t>vaporization,</t>
  </si>
  <si>
    <t>Freezing</t>
  </si>
  <si>
    <t>of fusion,</t>
  </si>
  <si>
    <t>Temperature,</t>
  </si>
  <si>
    <t>Density,</t>
  </si>
  <si>
    <t>heat, cp</t>
  </si>
  <si>
    <t>Substance</t>
  </si>
  <si>
    <t>point, 8F</t>
  </si>
  <si>
    <t>hfg Btu/lbm</t>
  </si>
  <si>
    <t>point, 8F</t>
  </si>
  <si>
    <t>hif Btu/lbm</t>
  </si>
  <si>
    <t>8F</t>
  </si>
  <si>
    <t>r lbm/ft3</t>
  </si>
  <si>
    <t>Btu/lbm?R</t>
  </si>
  <si>
    <t>Ammonia</t>
  </si>
  <si>
    <t>Argon</t>
  </si>
  <si>
    <t>Benzene</t>
  </si>
  <si>
    <t>Brine (20%</t>
  </si>
  <si>
    <t>sodium chloride</t>
  </si>
  <si>
    <t>by mass)</t>
  </si>
  <si>
    <t>—</t>
  </si>
  <si>
    <t>—</t>
  </si>
  <si>
    <t>n-Butane</t>
  </si>
  <si>
    <t>Carbon dioxide</t>
  </si>
  <si>
    <t>2109.2*</t>
  </si>
  <si>
    <t>99.6 (at 328F)</t>
  </si>
  <si>
    <t>—</t>
  </si>
  <si>
    <t>Ethanol</t>
  </si>
  <si>
    <t>Ethyl alcohol</t>
  </si>
  <si>
    <t>Ethylene glycol</t>
  </si>
  <si>
    <t>Glycerine</t>
  </si>
  <si>
    <t>Helium</t>
  </si>
  <si>
    <t>—</t>
  </si>
  <si>
    <t>—</t>
  </si>
  <si>
    <t>Hydrogen</t>
  </si>
  <si>
    <t>Isobutane</t>
  </si>
  <si>
    <t>Kerosene</t>
  </si>
  <si>
    <t>399-559</t>
  </si>
  <si>
    <t>—</t>
  </si>
  <si>
    <t>Mercury</t>
  </si>
  <si>
    <t>Methane</t>
  </si>
  <si>
    <t>Methanol</t>
  </si>
  <si>
    <t>Nitrogen</t>
  </si>
  <si>
    <t>Octane</t>
  </si>
  <si>
    <t>Oil (light)</t>
  </si>
  <si>
    <t>—</t>
  </si>
  <si>
    <t>—</t>
  </si>
  <si>
    <t>Oxygen</t>
  </si>
  <si>
    <t>Petroleum</t>
  </si>
  <si>
    <t>—</t>
  </si>
  <si>
    <t>99-165</t>
  </si>
  <si>
    <t>Propane</t>
  </si>
  <si>
    <t>Refrigerant-134a</t>
  </si>
  <si>
    <t>—</t>
  </si>
  <si>
    <t>Water</t>
  </si>
  <si>
    <t>*Sublimation temperature. (At pressures below the triple-point pressure of 75.1 psia, carbon dioxide exists as a solid or gas. Also, the freezing-point temperature</t>
  </si>
  <si>
    <t>of carbon dioxide is the triple-point temperature of 269.88F.)</t>
  </si>
  <si>
    <t>APPENDIX 2</t>
  </si>
  <si>
    <t>TABLE A-3E</t>
  </si>
  <si>
    <t>Properties of common liquids, solids, and foods (Concluded )</t>
  </si>
  <si>
    <t>(b) Solids (values are for room temperature unless indicated otherwise)</t>
  </si>
  <si>
    <t>Specific</t>
  </si>
  <si>
    <t>Specific</t>
  </si>
  <si>
    <t>Density,</t>
  </si>
  <si>
    <t>heat, cp</t>
  </si>
  <si>
    <t>Density,</t>
  </si>
  <si>
    <t>heat, cp</t>
  </si>
  <si>
    <t>Substance</t>
  </si>
  <si>
    <t>r lbm/ft3</t>
  </si>
  <si>
    <t>Btu/lbm?R</t>
  </si>
  <si>
    <t>Substance</t>
  </si>
  <si>
    <t>r lbm/ft3</t>
  </si>
  <si>
    <t>Btu/lbm?R</t>
  </si>
  <si>
    <t>Metals</t>
  </si>
  <si>
    <t>Nonmetals</t>
  </si>
  <si>
    <t>Aluminum</t>
  </si>
  <si>
    <t>Asphalt</t>
  </si>
  <si>
    <t>21008F</t>
  </si>
  <si>
    <t>Brick, common</t>
  </si>
  <si>
    <t>328F</t>
  </si>
  <si>
    <t>Brick, fireclay (5008C)</t>
  </si>
  <si>
    <t>1008F</t>
  </si>
  <si>
    <t>Concrete</t>
  </si>
  <si>
    <t>2008F</t>
  </si>
  <si>
    <t>Clay</t>
  </si>
  <si>
    <t>3008F</t>
  </si>
  <si>
    <t>Diamond</t>
  </si>
  <si>
    <t>4008F</t>
  </si>
  <si>
    <t>Glass, window</t>
  </si>
  <si>
    <t>5008F</t>
  </si>
  <si>
    <t>Glass, pyrex</t>
  </si>
  <si>
    <t>Bronze (76% Cu, 2% Zn,</t>
  </si>
  <si>
    <t>Graphite</t>
  </si>
  <si>
    <t>2% Al)</t>
  </si>
  <si>
    <t>Granite</t>
  </si>
  <si>
    <t>Brass, yellow (65% Cu,</t>
  </si>
  <si>
    <t>Gypsum or plaster board</t>
  </si>
  <si>
    <t>35% Zn)</t>
  </si>
  <si>
    <t>Ice</t>
  </si>
  <si>
    <t>Copper</t>
  </si>
  <si>
    <t>2508F</t>
  </si>
  <si>
    <t>2608F</t>
  </si>
  <si>
    <t>08F</t>
  </si>
  <si>
    <t>08F</t>
  </si>
  <si>
    <t>208F</t>
  </si>
  <si>
    <t>1008F</t>
  </si>
  <si>
    <t>328 F</t>
  </si>
  <si>
    <t>2008F</t>
  </si>
  <si>
    <t>Limestone</t>
  </si>
  <si>
    <t>3908F</t>
  </si>
  <si>
    <t>Marble 162</t>
  </si>
  <si>
    <t>Iron</t>
  </si>
  <si>
    <t>Plywood (Douglas fir)</t>
  </si>
  <si>
    <t>Lead</t>
  </si>
  <si>
    <t>Rubber (hard)</t>
  </si>
  <si>
    <t>Magnesium</t>
  </si>
  <si>
    <t>Rubber (soft)</t>
  </si>
  <si>
    <t>Nickel</t>
  </si>
  <si>
    <t>Sand</t>
  </si>
  <si>
    <t>Silver</t>
  </si>
  <si>
    <t>Stone</t>
  </si>
  <si>
    <t>Steel, mild</t>
  </si>
  <si>
    <t>Woods, hard (maple, oak, etc.)</t>
  </si>
  <si>
    <t>Tungsten</t>
  </si>
  <si>
    <t>Woods, soft (fir, pine, etc.)</t>
  </si>
  <si>
    <t>(c) Foods</t>
  </si>
  <si>
    <t>Specific heat,</t>
  </si>
  <si>
    <t>Specific heat,</t>
  </si>
  <si>
    <t>Btu/lbm?R</t>
  </si>
  <si>
    <t>Latent</t>
  </si>
  <si>
    <t>Water</t>
  </si>
  <si>
    <t>Btu/lbm?R</t>
  </si>
  <si>
    <t>Latent</t>
  </si>
  <si>
    <t>Water</t>
  </si>
  <si>
    <t>Freezing</t>
  </si>
  <si>
    <t>heat of</t>
  </si>
  <si>
    <t>content,   Freezing</t>
  </si>
  <si>
    <t>heat of</t>
  </si>
  <si>
    <t>content,</t>
  </si>
  <si>
    <t>point,</t>
  </si>
  <si>
    <t>Above</t>
  </si>
  <si>
    <t>Below</t>
  </si>
  <si>
    <t>fusion,</t>
  </si>
  <si>
    <t>%</t>
  </si>
  <si>
    <t>point,</t>
  </si>
  <si>
    <t>Above</t>
  </si>
  <si>
    <t>Below</t>
  </si>
  <si>
    <t>fusion,</t>
  </si>
  <si>
    <t>Food</t>
  </si>
  <si>
    <t>% (mass)</t>
  </si>
  <si>
    <t>8F</t>
  </si>
  <si>
    <t>freezing</t>
  </si>
  <si>
    <t>freezing</t>
  </si>
  <si>
    <t>Btu/lbm</t>
  </si>
  <si>
    <t>Food</t>
  </si>
  <si>
    <t>(mass)</t>
  </si>
  <si>
    <t>8F</t>
  </si>
  <si>
    <t>freezing</t>
  </si>
  <si>
    <t>freezing</t>
  </si>
  <si>
    <t>Btu/lbm</t>
  </si>
  <si>
    <t>Apples</t>
  </si>
  <si>
    <t>Lettuce</t>
  </si>
  <si>
    <t>Bananas</t>
  </si>
  <si>
    <t>Milk, whole</t>
  </si>
  <si>
    <t>Beef round</t>
  </si>
  <si>
    <t>—</t>
  </si>
  <si>
    <t>Oranges</t>
  </si>
  <si>
    <t>Broccoli</t>
  </si>
  <si>
    <t>Potatoes</t>
  </si>
  <si>
    <t>Butter</t>
  </si>
  <si>
    <t>—</t>
  </si>
  <si>
    <t>—</t>
  </si>
  <si>
    <t>Salmon fish</t>
  </si>
  <si>
    <t>Cheese, Swiss</t>
  </si>
  <si>
    <t>Shrimp</t>
  </si>
  <si>
    <t>Cherries</t>
  </si>
  <si>
    <t>Spinach</t>
  </si>
  <si>
    <t>Chicken</t>
  </si>
  <si>
    <t>Strawberries</t>
  </si>
  <si>
    <t>Corn, sweet</t>
  </si>
  <si>
    <t>Tomatoes, ripe</t>
  </si>
  <si>
    <t>Eggs, whole</t>
  </si>
  <si>
    <t>Turkey</t>
  </si>
  <si>
    <t>—</t>
  </si>
  <si>
    <t>Ice cream</t>
  </si>
  <si>
    <t>Watermelon</t>
  </si>
  <si>
    <t>Source of Data: Values are obtained from various handbooks and other sources or are calculated. Water content and freezing-point data of foods are from</t>
  </si>
  <si>
    <t>ASHRAE, Handbook of Fundamentals, I-P version (Atlanta, GA: American Society of Heating, Refrigerating, and Air-Conditioning Engineers, Inc., 1993),</t>
  </si>
  <si>
    <t>Chap. 30, Table 1. Freezing point is the temperature at which freezing starts for fruits and vegetables, and the average freezing temperature for other foods.</t>
  </si>
  <si>
    <t>PROPERTY TABLES AND CHARTS</t>
  </si>
  <si>
    <t>TABLE A-4E</t>
  </si>
  <si>
    <t>Saturated water—Temperature table</t>
  </si>
  <si>
    <t>Specific volume,</t>
  </si>
  <si>
    <t>Internal energy,</t>
  </si>
  <si>
    <t>Enthalpy,</t>
  </si>
  <si>
    <t>Entropy,</t>
  </si>
  <si>
    <t>ft3/lbm</t>
  </si>
  <si>
    <t>Btu/lbm</t>
  </si>
  <si>
    <t>Btu/lbm</t>
  </si>
  <si>
    <t>Btu/lbm?R</t>
  </si>
  <si>
    <t>Sat.</t>
  </si>
  <si>
    <t>Sat.</t>
  </si>
  <si>
    <t>Sat.</t>
  </si>
  <si>
    <t>Sat.</t>
  </si>
  <si>
    <t>Sat.</t>
  </si>
  <si>
    <t>Sat.</t>
  </si>
  <si>
    <t>Sat.</t>
  </si>
  <si>
    <t>Sat.</t>
  </si>
  <si>
    <t>Sat.</t>
  </si>
  <si>
    <t>Temp.,</t>
  </si>
  <si>
    <t>press.,</t>
  </si>
  <si>
    <t>liquid,</t>
  </si>
  <si>
    <t>vapor,</t>
  </si>
  <si>
    <t>liquid,</t>
  </si>
  <si>
    <t>Evap.,</t>
  </si>
  <si>
    <t>vapor,</t>
  </si>
  <si>
    <t>liquid,</t>
  </si>
  <si>
    <t>Evap.,</t>
  </si>
  <si>
    <t>vapor,</t>
  </si>
  <si>
    <t>liquid,</t>
  </si>
  <si>
    <t>Evap.,</t>
  </si>
  <si>
    <t>vapor,</t>
  </si>
  <si>
    <t>T 8F</t>
  </si>
  <si>
    <t>Psat psia</t>
  </si>
  <si>
    <t>vf</t>
  </si>
  <si>
    <t>vg</t>
  </si>
  <si>
    <t>uf</t>
  </si>
  <si>
    <t>ufg</t>
  </si>
  <si>
    <t>ug</t>
  </si>
  <si>
    <t>hf</t>
  </si>
  <si>
    <t>hfg</t>
  </si>
  <si>
    <t>hg</t>
  </si>
  <si>
    <t>sf</t>
  </si>
  <si>
    <t>sfg</t>
  </si>
  <si>
    <t>sg</t>
  </si>
  <si>
    <t>APPENDIX 2</t>
  </si>
  <si>
    <t>TABLE A-4E</t>
  </si>
  <si>
    <t>Saturated water—Temperature table (Concluded)</t>
  </si>
  <si>
    <t>Specific volume,</t>
  </si>
  <si>
    <t>Internal energy,</t>
  </si>
  <si>
    <t>Enthalpy,</t>
  </si>
  <si>
    <t>Entropy,</t>
  </si>
  <si>
    <t>ft3/lbm</t>
  </si>
  <si>
    <t>Btu/lbm</t>
  </si>
  <si>
    <t>Btu/lbm</t>
  </si>
  <si>
    <t>Btu/lbm?R</t>
  </si>
  <si>
    <t>Sat.</t>
  </si>
  <si>
    <t>Sat.</t>
  </si>
  <si>
    <t>Sat.</t>
  </si>
  <si>
    <t>Sat.</t>
  </si>
  <si>
    <t>Sat.</t>
  </si>
  <si>
    <t>Sat.</t>
  </si>
  <si>
    <t>Sat.</t>
  </si>
  <si>
    <t>Sat.</t>
  </si>
  <si>
    <t>Sat.</t>
  </si>
  <si>
    <t>Temp.,</t>
  </si>
  <si>
    <t>press.,</t>
  </si>
  <si>
    <t>liquid,</t>
  </si>
  <si>
    <t>vapor,</t>
  </si>
  <si>
    <t>liquid,</t>
  </si>
  <si>
    <t>Evap.,</t>
  </si>
  <si>
    <t>vapor,</t>
  </si>
  <si>
    <t>liquid,</t>
  </si>
  <si>
    <t>Evap.,</t>
  </si>
  <si>
    <t>vapor,</t>
  </si>
  <si>
    <t>liquid,</t>
  </si>
  <si>
    <t>Evap.,</t>
  </si>
  <si>
    <t>vapor,</t>
  </si>
  <si>
    <t>T 8F</t>
  </si>
  <si>
    <t>Psat psia</t>
  </si>
  <si>
    <t>vf</t>
  </si>
  <si>
    <t>vg</t>
  </si>
  <si>
    <t>uf</t>
  </si>
  <si>
    <t>ufg</t>
  </si>
  <si>
    <t>ug</t>
  </si>
  <si>
    <t>hf</t>
  </si>
  <si>
    <t>hfg</t>
  </si>
  <si>
    <t>hg</t>
  </si>
  <si>
    <t>sf</t>
  </si>
  <si>
    <t>sfg</t>
  </si>
  <si>
    <t>sg</t>
  </si>
  <si>
    <t>Source of Data: Tables A-4E through A-8E are generated using the Engineering Equation Solver (EES) software developed by S. A. Klein and F. L. Alvarado. The</t>
  </si>
  <si>
    <t>routine used in calculations is the highly accurate Steam_IAPWS, which incorporates the 1995 Formulation for the Thermodynamic Properties of Ordinary Water</t>
  </si>
  <si>
    <t>Substance for General and Scientific Use, issued by The International Association for the Properties of Water and Steam (IAPWS). This formulation replaces</t>
  </si>
  <si>
    <t>the 1984 formulation of Haar, Gallagher, and Kell (NBS/NRC Steam Tables, Hemisphere Publishing Co., 1984), which is also available in EES as the routine</t>
  </si>
  <si>
    <t>STEAM. The new formulation is based on the correlations of Saul and Wagner (J. Phys. Chem. Ref. Data, 16, 893, 1987) with modifications to adjust to the</t>
  </si>
  <si>
    <t>International Temperature Scale of 1990. The modifications are described by Wagner and Pruss (J. Phys. Chem. Ref. Data, 22, 783, 1993). The properties of</t>
  </si>
  <si>
    <t>ice are based on Hyland and Wexler, “Formulations for the Thermodynamic Properties of the Saturated Phases of H2O from 173.15 K to 473.15 K,” ASHRAE</t>
  </si>
  <si>
    <t>Trans., Part 2A, Paper 2793, 1983.</t>
  </si>
  <si>
    <t>PROPERTY TABLES AND CHARTS</t>
  </si>
  <si>
    <t>TABLE A-5E</t>
  </si>
  <si>
    <t>Saturated water—Pressure table</t>
  </si>
  <si>
    <t>Specific volume,</t>
  </si>
  <si>
    <t>Internal energy,</t>
  </si>
  <si>
    <t>Enthalpy,</t>
  </si>
  <si>
    <t>Entropy,</t>
  </si>
  <si>
    <t>ft3/lbm</t>
  </si>
  <si>
    <t>Btu/lbm</t>
  </si>
  <si>
    <t>Btu/lbm</t>
  </si>
  <si>
    <t>Btu/lbm?R</t>
  </si>
  <si>
    <t>Sat.</t>
  </si>
  <si>
    <t>Sat.</t>
  </si>
  <si>
    <t>Sat.</t>
  </si>
  <si>
    <t>Sat.</t>
  </si>
  <si>
    <t>Sat.</t>
  </si>
  <si>
    <t>Sat.</t>
  </si>
  <si>
    <t>Sat.</t>
  </si>
  <si>
    <t>Sat.</t>
  </si>
  <si>
    <t>Sat.</t>
  </si>
  <si>
    <t>Press.,</t>
  </si>
  <si>
    <t>temp.,</t>
  </si>
  <si>
    <t>liquid,</t>
  </si>
  <si>
    <t>vapor,</t>
  </si>
  <si>
    <t>liquid,</t>
  </si>
  <si>
    <t>Evap.,</t>
  </si>
  <si>
    <t>vapor,</t>
  </si>
  <si>
    <t>liquid,</t>
  </si>
  <si>
    <t>Evap.,</t>
  </si>
  <si>
    <t>vapor,</t>
  </si>
  <si>
    <t>liquid,</t>
  </si>
  <si>
    <t>Evap.,</t>
  </si>
  <si>
    <t>vapor,</t>
  </si>
  <si>
    <t>P psia</t>
  </si>
  <si>
    <t>Tsat 8F</t>
  </si>
  <si>
    <t>vf</t>
  </si>
  <si>
    <t>vg</t>
  </si>
  <si>
    <t>uf</t>
  </si>
  <si>
    <t>ufg</t>
  </si>
  <si>
    <t>ug</t>
  </si>
  <si>
    <t>hf</t>
  </si>
  <si>
    <t>hfg</t>
  </si>
  <si>
    <t>hg</t>
  </si>
  <si>
    <t>sf</t>
  </si>
  <si>
    <t>sfg</t>
  </si>
  <si>
    <t>sg</t>
  </si>
  <si>
    <t>APPENDIX 2</t>
  </si>
  <si>
    <t>TABLE A-5E</t>
  </si>
  <si>
    <t>Saturated water—Pressure table (Concluded)</t>
  </si>
  <si>
    <t>Specific volume,</t>
  </si>
  <si>
    <t>Internal energy,</t>
  </si>
  <si>
    <t>Enthalpy,</t>
  </si>
  <si>
    <t>Entropy,</t>
  </si>
  <si>
    <t>ft3/lbm</t>
  </si>
  <si>
    <t>Btu/lbm</t>
  </si>
  <si>
    <t>Btu/lbm</t>
  </si>
  <si>
    <t>Btu/lbm?R</t>
  </si>
  <si>
    <t>Sat.</t>
  </si>
  <si>
    <t>Sat.</t>
  </si>
  <si>
    <t>Sat.</t>
  </si>
  <si>
    <t>Sat.</t>
  </si>
  <si>
    <t>Sat.</t>
  </si>
  <si>
    <t>Sat.</t>
  </si>
  <si>
    <t>Sat.</t>
  </si>
  <si>
    <t>Sat.</t>
  </si>
  <si>
    <t>Sat.</t>
  </si>
  <si>
    <t>Press.,</t>
  </si>
  <si>
    <t>temp.,</t>
  </si>
  <si>
    <t>liquid,</t>
  </si>
  <si>
    <t>vapor,</t>
  </si>
  <si>
    <t>liquid,</t>
  </si>
  <si>
    <t>Evap.,</t>
  </si>
  <si>
    <t>vapor,</t>
  </si>
  <si>
    <t>liquid,</t>
  </si>
  <si>
    <t>Evap.,</t>
  </si>
  <si>
    <t>vapor,</t>
  </si>
  <si>
    <t>liquid,</t>
  </si>
  <si>
    <t>Evap.,</t>
  </si>
  <si>
    <t>vapor,</t>
  </si>
  <si>
    <t>P psia</t>
  </si>
  <si>
    <t>Tsat 8F</t>
  </si>
  <si>
    <t>vf</t>
  </si>
  <si>
    <t>vg</t>
  </si>
  <si>
    <t>uf</t>
  </si>
  <si>
    <t>ufg</t>
  </si>
  <si>
    <t>ug</t>
  </si>
  <si>
    <t>hf</t>
  </si>
  <si>
    <t>hfg</t>
  </si>
  <si>
    <t>hg</t>
  </si>
  <si>
    <t>sf</t>
  </si>
  <si>
    <t>sfg</t>
  </si>
  <si>
    <t>sg</t>
  </si>
  <si>
    <t>PROPERTY TABLES AND CHARTS</t>
  </si>
  <si>
    <t>TABLE A-6E</t>
  </si>
  <si>
    <t>Superheated water</t>
  </si>
  <si>
    <t>T</t>
  </si>
  <si>
    <t>v</t>
  </si>
  <si>
    <t>u</t>
  </si>
  <si>
    <t>h</t>
  </si>
  <si>
    <t>s</t>
  </si>
  <si>
    <t>v</t>
  </si>
  <si>
    <t>u</t>
  </si>
  <si>
    <t>h</t>
  </si>
  <si>
    <t>s</t>
  </si>
  <si>
    <t>v</t>
  </si>
  <si>
    <t>u</t>
  </si>
  <si>
    <t>h</t>
  </si>
  <si>
    <t>s</t>
  </si>
  <si>
    <t>8F</t>
  </si>
  <si>
    <t>ft3/lbm</t>
  </si>
  <si>
    <t>Btu/lbm</t>
  </si>
  <si>
    <t>Btu/lbm Btu/lbm?R</t>
  </si>
  <si>
    <t>ft3/lbm</t>
  </si>
  <si>
    <t>Btu/lbm   Btu/lbm  Btu/lbm?R</t>
  </si>
  <si>
    <t>ft3/lbm</t>
  </si>
  <si>
    <t>Btu/lbm  Btu/lbm  Btu/ lbm?R</t>
  </si>
  <si>
    <t>P 5 1.0 psia (101.698F)*</t>
  </si>
  <si>
    <t>P 5 5.0 psia (162.188F)</t>
  </si>
  <si>
    <t>P 5 10 psia (193.168F)</t>
  </si>
  <si>
    <t>Sat.†</t>
  </si>
  <si>
    <t>P 5 15 psia (212.998F)</t>
  </si>
  <si>
    <t>P 5 20 psia (227.928F)</t>
  </si>
  <si>
    <t>P 5 40 psia (267.228F)</t>
  </si>
  <si>
    <t>Sat.</t>
  </si>
  <si>
    <t>P 5 60 psia (292.698F)</t>
  </si>
  <si>
    <t>P 5 80 psia (312.028F)</t>
  </si>
  <si>
    <t>P 5 100 psia (327.818F)</t>
  </si>
  <si>
    <t>Sat.</t>
  </si>
  <si>
    <t>*The temperature in parentheses is the saturation temperature at the specified pressure.</t>
  </si>
  <si>
    <t>† Properties of saturated vapor at the specified pressure.</t>
  </si>
  <si>
    <t>APPENDIX 2</t>
  </si>
  <si>
    <t>TABLE A-6E</t>
  </si>
  <si>
    <t>Superheated water (Concluded)</t>
  </si>
  <si>
    <t>T</t>
  </si>
  <si>
    <t>v</t>
  </si>
  <si>
    <t>u</t>
  </si>
  <si>
    <t>h</t>
  </si>
  <si>
    <t>s</t>
  </si>
  <si>
    <t>v</t>
  </si>
  <si>
    <t>u</t>
  </si>
  <si>
    <t>h</t>
  </si>
  <si>
    <t>s</t>
  </si>
  <si>
    <t>v</t>
  </si>
  <si>
    <t>u</t>
  </si>
  <si>
    <t>h</t>
  </si>
  <si>
    <t>s</t>
  </si>
  <si>
    <t>8F</t>
  </si>
  <si>
    <t>ft3/lbm</t>
  </si>
  <si>
    <t>Btu/lbm</t>
  </si>
  <si>
    <t>Btu/lbm Btu/lbm?R</t>
  </si>
  <si>
    <t>ft3/lbm</t>
  </si>
  <si>
    <t>Btu/lbm   Btu/lbm  Btu/lbm?R</t>
  </si>
  <si>
    <t>ft3/lbm</t>
  </si>
  <si>
    <t>Btu/lbm  Btu/lbm  Btu/ lbm?R</t>
  </si>
  <si>
    <t>P 5 120 psia (341.258F)</t>
  </si>
  <si>
    <t>P 5 140 psia (353.038F)</t>
  </si>
  <si>
    <t>P 5 160 psia (363.548F)</t>
  </si>
  <si>
    <t>Sat.</t>
  </si>
  <si>
    <t>P 5 180 psia (373.078F)</t>
  </si>
  <si>
    <t>P 5 200 psia (381.808F)</t>
  </si>
  <si>
    <t>P 5 225 psia (391.808F)</t>
  </si>
  <si>
    <t>Sat.</t>
  </si>
  <si>
    <t>P 5 250 psia (400.978F)</t>
  </si>
  <si>
    <t>P 5 275 psia (409.458F)</t>
  </si>
  <si>
    <t>P 5 300 psia (417.358F)</t>
  </si>
  <si>
    <t>Sat.</t>
  </si>
  <si>
    <t>PROPERTY TABLES AND CHARTS</t>
  </si>
  <si>
    <t>TABLE A-6E</t>
  </si>
  <si>
    <t>Superheated water (Continued)</t>
  </si>
  <si>
    <t>T</t>
  </si>
  <si>
    <t>v</t>
  </si>
  <si>
    <t>u</t>
  </si>
  <si>
    <t>h</t>
  </si>
  <si>
    <t>s</t>
  </si>
  <si>
    <t>v</t>
  </si>
  <si>
    <t>u</t>
  </si>
  <si>
    <t>h</t>
  </si>
  <si>
    <t>s</t>
  </si>
  <si>
    <t>v</t>
  </si>
  <si>
    <t>u</t>
  </si>
  <si>
    <t>h</t>
  </si>
  <si>
    <t>s</t>
  </si>
  <si>
    <t>8F</t>
  </si>
  <si>
    <t>ft3/lbm</t>
  </si>
  <si>
    <t>Btu/lbm</t>
  </si>
  <si>
    <t>Btu/lbm Btu/lbm?R</t>
  </si>
  <si>
    <t>ft3/lbm</t>
  </si>
  <si>
    <t>Btu/lbm   Btu/lbm  Btu/lbm?R</t>
  </si>
  <si>
    <t>ft3/lbm</t>
  </si>
  <si>
    <t>Btu/lbm  Btu/lbm  Btu/ lbm?R</t>
  </si>
  <si>
    <t>P 5 350 psia (431.748F)</t>
  </si>
  <si>
    <t>P 5 400 psia (444.628F)</t>
  </si>
  <si>
    <t>P 5 450 psia (456.318F)</t>
  </si>
  <si>
    <t>Sat.</t>
  </si>
  <si>
    <t>P 5 500 psia (467.048F)</t>
  </si>
  <si>
    <t>P 5 600 psia (486.248F)</t>
  </si>
  <si>
    <t>P 5 700 psia (503.138F)</t>
  </si>
  <si>
    <t>Sat.</t>
  </si>
  <si>
    <t>P 5 800 psia (518.278F)</t>
  </si>
  <si>
    <t>P 5 1000 psia (544.658F)</t>
  </si>
  <si>
    <t>P 5 1250 psia (572.458F)</t>
  </si>
  <si>
    <t>Sat.</t>
  </si>
  <si>
    <t>APPENDIX 2</t>
  </si>
  <si>
    <t>TABLE A-6E</t>
  </si>
  <si>
    <t>Superheated water (Concluded)</t>
  </si>
  <si>
    <t>T</t>
  </si>
  <si>
    <t>v</t>
  </si>
  <si>
    <t>u</t>
  </si>
  <si>
    <t>h</t>
  </si>
  <si>
    <t>s</t>
  </si>
  <si>
    <t>v</t>
  </si>
  <si>
    <t>u</t>
  </si>
  <si>
    <t>h</t>
  </si>
  <si>
    <t>s</t>
  </si>
  <si>
    <t>v</t>
  </si>
  <si>
    <t>u</t>
  </si>
  <si>
    <t>h</t>
  </si>
  <si>
    <t>s</t>
  </si>
  <si>
    <t>8F</t>
  </si>
  <si>
    <t>ft3/lbm</t>
  </si>
  <si>
    <t>Btu/lbm</t>
  </si>
  <si>
    <t>Btu/lbm Btu/lbm?R</t>
  </si>
  <si>
    <t>ft3/lbm</t>
  </si>
  <si>
    <t>Btu/lbm   Btu/lbm  Btu/lbm?R</t>
  </si>
  <si>
    <t>ft3/lbm</t>
  </si>
  <si>
    <t>Btu/lbm  Btu/lbm  Btu/ lbm?R</t>
  </si>
  <si>
    <t>P 5 1500 psia (596.268F)</t>
  </si>
  <si>
    <t>P 5 1750 psia (617.178F)</t>
  </si>
  <si>
    <t>P 5 2000 psia (635.858F)</t>
  </si>
  <si>
    <t>Sat.</t>
  </si>
  <si>
    <t>P 5 2500 psia (668.178F)</t>
  </si>
  <si>
    <t>P 5 3000 psia (695.418F)</t>
  </si>
  <si>
    <t>P 5 3500 psia</t>
  </si>
  <si>
    <t>Sat.</t>
  </si>
  <si>
    <t>P 5 4000 psia</t>
  </si>
  <si>
    <t>P 5 5000 psia</t>
  </si>
  <si>
    <t>P 5 6000 psia</t>
  </si>
  <si>
    <t>PROPERTY TABLES AND CHARTS</t>
  </si>
  <si>
    <t>TABLE A-7E</t>
  </si>
  <si>
    <t>Compressed liquid water</t>
  </si>
  <si>
    <t>T</t>
  </si>
  <si>
    <t>v</t>
  </si>
  <si>
    <t>u</t>
  </si>
  <si>
    <t>h</t>
  </si>
  <si>
    <t>s</t>
  </si>
  <si>
    <t>v</t>
  </si>
  <si>
    <t>u</t>
  </si>
  <si>
    <t>h</t>
  </si>
  <si>
    <t>s</t>
  </si>
  <si>
    <t>v</t>
  </si>
  <si>
    <t>u</t>
  </si>
  <si>
    <t>h</t>
  </si>
  <si>
    <t>s</t>
  </si>
  <si>
    <t>8F</t>
  </si>
  <si>
    <t>ft3/lbm</t>
  </si>
  <si>
    <t>Btu/lbm  Btu/lbm  Btu/lbm?R</t>
  </si>
  <si>
    <t>ft3/lbm</t>
  </si>
  <si>
    <t>Btu/lbm</t>
  </si>
  <si>
    <t>Btu/lbm  Btu/lbm?R</t>
  </si>
  <si>
    <t>ft3/lbm</t>
  </si>
  <si>
    <t>Btu/lbm  Btu/lbm</t>
  </si>
  <si>
    <t>Btu/lbm?R</t>
  </si>
  <si>
    <t>P 5 500 psia (467.048F)</t>
  </si>
  <si>
    <t>P 5 1000 psia (544.658F)</t>
  </si>
  <si>
    <t>P 5 1500 psia (596.268F)</t>
  </si>
  <si>
    <t>Sat.</t>
  </si>
  <si>
    <t>P 5 2000 psia (635.858F)</t>
  </si>
  <si>
    <t>P 5 3000 psia (695.418F)</t>
  </si>
  <si>
    <t>P 5 5000 psia</t>
  </si>
  <si>
    <t>Sat.</t>
  </si>
  <si>
    <t>APPENDIX 2</t>
  </si>
  <si>
    <t>TABLE A-8E</t>
  </si>
  <si>
    <t>Saturated ice—water vapor</t>
  </si>
  <si>
    <t>Specific volume,</t>
  </si>
  <si>
    <t>Internal energy,</t>
  </si>
  <si>
    <t>Enthalpy,</t>
  </si>
  <si>
    <t>Entropy,</t>
  </si>
  <si>
    <t>ft3/lbm</t>
  </si>
  <si>
    <t>Btu/lbm</t>
  </si>
  <si>
    <t>Btu/lbm</t>
  </si>
  <si>
    <t>Btu/Ibm?R</t>
  </si>
  <si>
    <t>Sat.</t>
  </si>
  <si>
    <t>Sat.</t>
  </si>
  <si>
    <t>Sat.</t>
  </si>
  <si>
    <t>Sat.</t>
  </si>
  <si>
    <t>Sat.</t>
  </si>
  <si>
    <t>Sat.</t>
  </si>
  <si>
    <t>Sat.</t>
  </si>
  <si>
    <t>Sat.</t>
  </si>
  <si>
    <t>Sat.</t>
  </si>
  <si>
    <t>Temp.,   press.,</t>
  </si>
  <si>
    <t>ice,</t>
  </si>
  <si>
    <t>vapor,</t>
  </si>
  <si>
    <t>ice,</t>
  </si>
  <si>
    <t>Subl.,</t>
  </si>
  <si>
    <t>vapor,</t>
  </si>
  <si>
    <t>ice,</t>
  </si>
  <si>
    <t>Subl.,</t>
  </si>
  <si>
    <t>vapor,</t>
  </si>
  <si>
    <t>ice,</t>
  </si>
  <si>
    <t>Subl.,</t>
  </si>
  <si>
    <t>vapor,</t>
  </si>
  <si>
    <t>T 8F</t>
  </si>
  <si>
    <t>Psat psia   vi</t>
  </si>
  <si>
    <t>vg</t>
  </si>
  <si>
    <t>ui</t>
  </si>
  <si>
    <t>uig</t>
  </si>
  <si>
    <t>ug</t>
  </si>
  <si>
    <t>hi</t>
  </si>
  <si>
    <t>hig</t>
  </si>
  <si>
    <t>hg</t>
  </si>
  <si>
    <t>si</t>
  </si>
  <si>
    <t>sig</t>
  </si>
  <si>
    <t>sg</t>
  </si>
  <si>
    <t>0.01737 134,182</t>
  </si>
  <si>
    <t>LPT</t>
  </si>
  <si>
    <t>IPT</t>
  </si>
  <si>
    <t>HPT</t>
  </si>
  <si>
    <t>Pressure</t>
  </si>
  <si>
    <t>s8910</t>
  </si>
  <si>
    <t>h8910</t>
  </si>
  <si>
    <t>x8910</t>
  </si>
  <si>
    <t>h2</t>
  </si>
  <si>
    <t>p3</t>
  </si>
  <si>
    <t>h3</t>
  </si>
  <si>
    <t>v3</t>
  </si>
  <si>
    <t>p4</t>
  </si>
  <si>
    <t>h4</t>
  </si>
  <si>
    <t>p1</t>
  </si>
  <si>
    <t>h1</t>
  </si>
  <si>
    <t>v1</t>
  </si>
  <si>
    <t>p5</t>
  </si>
  <si>
    <t>t5</t>
  </si>
  <si>
    <t>h5</t>
  </si>
  <si>
    <t>s5</t>
  </si>
  <si>
    <t>t6</t>
  </si>
  <si>
    <t>h6</t>
  </si>
  <si>
    <t>p6</t>
  </si>
  <si>
    <t>s6</t>
  </si>
  <si>
    <t>p7</t>
  </si>
  <si>
    <t>t7</t>
  </si>
  <si>
    <t>h7</t>
  </si>
  <si>
    <t>s7</t>
  </si>
  <si>
    <t>p11</t>
  </si>
  <si>
    <t>s11</t>
  </si>
  <si>
    <t>h11</t>
  </si>
  <si>
    <t>x11</t>
  </si>
  <si>
    <t>h2a</t>
  </si>
  <si>
    <t>h4a</t>
  </si>
  <si>
    <t>h6a</t>
  </si>
  <si>
    <t>h8910a</t>
  </si>
  <si>
    <t>h11a</t>
  </si>
  <si>
    <t>y</t>
  </si>
  <si>
    <t>Controller</t>
  </si>
  <si>
    <t>Mass Rate</t>
  </si>
  <si>
    <t>w_out</t>
  </si>
  <si>
    <t>w_in</t>
  </si>
  <si>
    <t>q_out</t>
  </si>
  <si>
    <t>q_in</t>
  </si>
  <si>
    <t>p2</t>
  </si>
  <si>
    <t>W'_out</t>
  </si>
  <si>
    <t>W'_in</t>
  </si>
  <si>
    <t>Q'_out</t>
  </si>
  <si>
    <t>Q'_in</t>
  </si>
  <si>
    <t>Btu/s</t>
  </si>
  <si>
    <t>lbm/s</t>
  </si>
  <si>
    <t>Cycle E.F.</t>
  </si>
  <si>
    <t>Isentropic Results</t>
  </si>
  <si>
    <r>
      <t>ft</t>
    </r>
    <r>
      <rPr>
        <vertAlign val="superscript"/>
        <sz val="10"/>
        <rFont val="Arial"/>
        <family val="2"/>
      </rPr>
      <t>3</t>
    </r>
    <r>
      <rPr>
        <sz val="10"/>
        <rFont val="Arial"/>
        <family val="2"/>
      </rPr>
      <t>/lbm</t>
    </r>
  </si>
  <si>
    <t>F</t>
  </si>
  <si>
    <t>Btu/lbmR</t>
  </si>
  <si>
    <t>s8910a</t>
  </si>
  <si>
    <t>x8910a</t>
  </si>
  <si>
    <t>p8910</t>
  </si>
  <si>
    <t>E.F.</t>
  </si>
  <si>
    <t>s11a</t>
  </si>
  <si>
    <t>x11a</t>
  </si>
  <si>
    <t>h11aa</t>
  </si>
  <si>
    <t>s8910sp</t>
  </si>
  <si>
    <t>h8910sp</t>
  </si>
  <si>
    <t>h8910spa</t>
  </si>
  <si>
    <t>s11sp</t>
  </si>
  <si>
    <t>x11sp</t>
  </si>
  <si>
    <t>h finder</t>
  </si>
  <si>
    <t>s finder</t>
  </si>
  <si>
    <t>s8910spa</t>
  </si>
  <si>
    <t>h11sp</t>
  </si>
  <si>
    <t>h11spa</t>
  </si>
  <si>
    <t>Actual Results (1 - 30 psia)</t>
  </si>
  <si>
    <t>Actual Results (40 - 60 psia)</t>
  </si>
  <si>
    <t>x11spa</t>
  </si>
  <si>
    <t>x11aa</t>
  </si>
  <si>
    <t>Actual Results (80 -  3000 psia)</t>
  </si>
  <si>
    <t>Cycle E.F</t>
  </si>
  <si>
    <t>80 psia - 3000 psia</t>
  </si>
  <si>
    <t>40 psia - 60 psia</t>
  </si>
  <si>
    <t>Superheated Vapor - Steam</t>
  </si>
  <si>
    <t>t8910spa</t>
  </si>
  <si>
    <t>Cond. Pump</t>
  </si>
  <si>
    <t>Boiler Pump</t>
  </si>
  <si>
    <t>Condenser</t>
  </si>
  <si>
    <t>Boiler</t>
  </si>
  <si>
    <t>Reheater</t>
  </si>
  <si>
    <t>Mass Rate (1)</t>
  </si>
  <si>
    <t>Mass Rate (1-y)</t>
  </si>
  <si>
    <t>Mass Rate (y)</t>
  </si>
  <si>
    <t>Efficiency &amp; Mass flow Rate</t>
  </si>
  <si>
    <t>Total Work &amp; Power</t>
  </si>
  <si>
    <t>Enthalpy</t>
  </si>
  <si>
    <t>Power for Each Device ( + for INPUT, - for OUTPUT)</t>
  </si>
  <si>
    <t>Open Feed Water Heater</t>
  </si>
  <si>
    <t>t8910</t>
  </si>
  <si>
    <t>°F</t>
  </si>
  <si>
    <t>Quality</t>
  </si>
  <si>
    <t>t8910a</t>
  </si>
  <si>
    <t>Final Design</t>
  </si>
  <si>
    <t>lbm/hr</t>
  </si>
  <si>
    <t>Btu/hr</t>
  </si>
  <si>
    <t>State 1</t>
  </si>
  <si>
    <t>State 2</t>
  </si>
  <si>
    <t>State 3</t>
  </si>
  <si>
    <t>State 4</t>
  </si>
  <si>
    <t>State 5</t>
  </si>
  <si>
    <t>State 6</t>
  </si>
  <si>
    <t>State 7</t>
  </si>
  <si>
    <t>State 8910</t>
  </si>
  <si>
    <t>State 11</t>
  </si>
  <si>
    <t>Btu/lbm*R</t>
  </si>
  <si>
    <t>Moisture % at LPT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</si>
</sst>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00"/>
    <numFmt numFmtId="166" formatCode="0.000%"/>
    <numFmt numFmtId="167" formatCode="0.0%"/>
    <numFmt numFmtId="168" formatCode="0.00000"/>
    <numFmt numFmtId="169" formatCode="0.0000E+00"/>
  </numFmts>
  <fonts count="3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color rgb="FF2B2A29"/>
      <name val="Arial Bold"/>
      <family val="2"/>
    </font>
    <font>
      <sz val="8"/>
      <name val="Arial"/>
      <family val="2"/>
    </font>
    <font>
      <sz val="10"/>
      <name val="Arial Bold"/>
      <family val="2"/>
    </font>
    <font>
      <sz val="9"/>
      <color rgb="FF005AA5"/>
      <name val="Arial"/>
      <family val="2"/>
    </font>
    <font>
      <sz val="9"/>
      <color rgb="FFC02222"/>
      <name val="Arial"/>
      <family val="2"/>
    </font>
    <font>
      <sz val="9"/>
      <color rgb="FF2B2A29"/>
      <name val="Arial"/>
      <family val="2"/>
    </font>
    <font>
      <sz val="8"/>
      <color rgb="FF2B2A29"/>
      <name val="Arial"/>
      <family val="2"/>
    </font>
    <font>
      <sz val="9"/>
      <color rgb="FF2B2A29"/>
      <name val="Arial"/>
      <family val="2"/>
    </font>
    <font>
      <sz val="8"/>
      <color rgb="FF2B2A29"/>
      <name val="Book Antiqua"/>
      <family val="2"/>
    </font>
    <font>
      <sz val="9"/>
      <color rgb="FF005AA5"/>
      <name val="Times New Roman Italic"/>
      <family val="2"/>
    </font>
    <font>
      <sz val="9"/>
      <color rgb="FF2B2A29"/>
      <name val="Arial Bold"/>
      <family val="2"/>
    </font>
    <font>
      <sz val="8"/>
      <color rgb="FFB23435"/>
      <name val="Arial"/>
      <family val="2"/>
    </font>
    <font>
      <sz val="8"/>
      <color rgb="FFC02222"/>
      <name val="Arial"/>
      <family val="2"/>
    </font>
    <font>
      <sz val="9"/>
      <color rgb="FFC02222"/>
      <name val="Arial"/>
      <family val="2"/>
    </font>
    <font>
      <b/>
      <sz val="10"/>
      <name val="Arial"/>
      <family val="2"/>
    </font>
    <font>
      <sz val="10"/>
      <name val="Arial"/>
      <family val="2"/>
    </font>
    <font>
      <b/>
      <sz val="10"/>
      <color rgb="FFFF0000"/>
      <name val="Arial"/>
      <family val="2"/>
    </font>
    <font>
      <vertAlign val="superscript"/>
      <sz val="10"/>
      <name val="Arial"/>
      <family val="2"/>
    </font>
    <font>
      <b/>
      <sz val="11"/>
      <color theme="1"/>
      <name val="Calibri"/>
      <family val="2"/>
      <scheme val="minor"/>
    </font>
    <font>
      <b/>
      <sz val="10"/>
      <color rgb="FFC02222"/>
      <name val="Arial"/>
      <family val="2"/>
    </font>
    <font>
      <sz val="10"/>
      <color rgb="FF005AA5"/>
      <name val="Arial"/>
      <family val="2"/>
    </font>
    <font>
      <b/>
      <sz val="10"/>
      <color rgb="FF2B2A29"/>
      <name val="Arial"/>
      <family val="2"/>
    </font>
    <font>
      <b/>
      <sz val="10"/>
      <color rgb="FF2B2A29"/>
      <name val="Book Antiqua"/>
      <family val="2"/>
    </font>
    <font>
      <sz val="10"/>
      <color rgb="FF2B2A29"/>
      <name val="Arial"/>
      <family val="2"/>
    </font>
    <font>
      <sz val="10"/>
      <color theme="1"/>
      <name val="Calibri"/>
      <family val="2"/>
      <scheme val="minor"/>
    </font>
    <font>
      <sz val="11"/>
      <color rgb="FFFF0000"/>
      <name val="Calibri"/>
      <family val="2"/>
      <scheme val="minor"/>
    </font>
    <font>
      <sz val="10"/>
      <color rgb="FFFF0000"/>
      <name val="Calibri"/>
      <family val="2"/>
      <scheme val="minor"/>
    </font>
    <font>
      <sz val="11"/>
      <name val="Calibri"/>
      <family val="2"/>
      <scheme val="minor"/>
    </font>
    <font>
      <sz val="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59999389629810485"/>
        <bgColor indexed="65"/>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thin">
        <color indexed="64"/>
      </right>
      <top/>
      <bottom/>
      <diagonal/>
    </border>
    <border>
      <left style="thin">
        <color indexed="64"/>
      </left>
      <right/>
      <top/>
      <bottom/>
      <diagonal/>
    </border>
  </borders>
  <cellStyleXfs count="7">
    <xf numFmtId="0" fontId="0" fillId="0" borderId="0"/>
    <xf numFmtId="0" fontId="5" fillId="0" borderId="0"/>
    <xf numFmtId="9" fontId="21" fillId="0" borderId="0" applyFont="0" applyFill="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43" fontId="21" fillId="0" borderId="0" applyFont="0" applyFill="0" applyBorder="0" applyAlignment="0" applyProtection="0"/>
  </cellStyleXfs>
  <cellXfs count="230">
    <xf numFmtId="0" fontId="0" fillId="0" borderId="0" xfId="0"/>
    <xf numFmtId="1" fontId="6" fillId="0" borderId="0" xfId="0" applyNumberFormat="1" applyFont="1"/>
    <xf numFmtId="0" fontId="7" fillId="0" borderId="0" xfId="0" applyNumberFormat="1" applyFont="1"/>
    <xf numFmtId="0" fontId="8" fillId="0" borderId="0" xfId="0" applyNumberFormat="1" applyFont="1"/>
    <xf numFmtId="0" fontId="9" fillId="0" borderId="0" xfId="0" applyNumberFormat="1" applyFont="1"/>
    <xf numFmtId="0" fontId="10" fillId="0" borderId="0" xfId="0" applyNumberFormat="1" applyFont="1"/>
    <xf numFmtId="0" fontId="11" fillId="0" borderId="0" xfId="0" applyNumberFormat="1" applyFont="1"/>
    <xf numFmtId="2" fontId="11" fillId="0" borderId="0" xfId="0" applyNumberFormat="1" applyFont="1"/>
    <xf numFmtId="164" fontId="11" fillId="0" borderId="0" xfId="0" applyNumberFormat="1" applyFont="1"/>
    <xf numFmtId="1" fontId="11" fillId="0" borderId="0" xfId="0" applyNumberFormat="1" applyFont="1"/>
    <xf numFmtId="165" fontId="11" fillId="0" borderId="0" xfId="0" applyNumberFormat="1" applyFont="1"/>
    <xf numFmtId="0" fontId="12" fillId="0" borderId="0" xfId="0" applyNumberFormat="1" applyFont="1"/>
    <xf numFmtId="0" fontId="13" fillId="0" borderId="0" xfId="0" applyNumberFormat="1" applyFont="1"/>
    <xf numFmtId="0" fontId="14" fillId="0" borderId="0" xfId="0" applyNumberFormat="1" applyFont="1"/>
    <xf numFmtId="0" fontId="15" fillId="0" borderId="0" xfId="0" applyNumberFormat="1" applyFont="1"/>
    <xf numFmtId="165" fontId="12" fillId="0" borderId="0" xfId="0" applyNumberFormat="1" applyFont="1"/>
    <xf numFmtId="2" fontId="12" fillId="0" borderId="0" xfId="0" applyNumberFormat="1" applyFont="1"/>
    <xf numFmtId="0" fontId="16" fillId="0" borderId="0" xfId="0" applyNumberFormat="1" applyFont="1"/>
    <xf numFmtId="1" fontId="12" fillId="0" borderId="0" xfId="0" applyNumberFormat="1" applyFont="1"/>
    <xf numFmtId="164" fontId="12" fillId="0" borderId="0" xfId="0" applyNumberFormat="1" applyFont="1"/>
    <xf numFmtId="0" fontId="17" fillId="0" borderId="0" xfId="0" applyNumberFormat="1" applyFont="1"/>
    <xf numFmtId="0" fontId="18" fillId="0" borderId="0" xfId="0" applyNumberFormat="1" applyFont="1"/>
    <xf numFmtId="0" fontId="19" fillId="0" borderId="0" xfId="0" applyNumberFormat="1" applyFont="1"/>
    <xf numFmtId="3" fontId="12" fillId="0" borderId="0" xfId="0" applyNumberFormat="1" applyFont="1"/>
    <xf numFmtId="0" fontId="0" fillId="0" borderId="0" xfId="0"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5" xfId="0" applyFont="1" applyBorder="1" applyAlignment="1">
      <alignment horizontal="center"/>
    </xf>
    <xf numFmtId="0" fontId="0" fillId="0" borderId="9" xfId="0" applyFont="1" applyBorder="1" applyAlignment="1">
      <alignment horizont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3" xfId="0" applyFont="1" applyBorder="1" applyAlignment="1">
      <alignment horizontal="center"/>
    </xf>
    <xf numFmtId="0" fontId="0" fillId="0" borderId="8" xfId="0" applyBorder="1" applyAlignment="1">
      <alignment horizontal="center"/>
    </xf>
    <xf numFmtId="0" fontId="0" fillId="0" borderId="1" xfId="0" applyFont="1" applyBorder="1" applyAlignment="1">
      <alignment horizontal="center"/>
    </xf>
    <xf numFmtId="0" fontId="20" fillId="0" borderId="6" xfId="0" applyFont="1" applyBorder="1" applyAlignment="1">
      <alignment horizontal="center"/>
    </xf>
    <xf numFmtId="0" fontId="20" fillId="0" borderId="4" xfId="0" applyFont="1" applyBorder="1" applyAlignment="1">
      <alignment horizontal="center"/>
    </xf>
    <xf numFmtId="0" fontId="20" fillId="0" borderId="5" xfId="0" applyFont="1" applyBorder="1" applyAlignment="1">
      <alignment horizontal="center"/>
    </xf>
    <xf numFmtId="0" fontId="8" fillId="0" borderId="2" xfId="0" applyNumberFormat="1" applyFont="1" applyBorder="1" applyAlignment="1"/>
    <xf numFmtId="0" fontId="8" fillId="0" borderId="3" xfId="0" applyNumberFormat="1" applyFont="1" applyBorder="1" applyAlignment="1"/>
    <xf numFmtId="0" fontId="20" fillId="0" borderId="0" xfId="0" applyFont="1" applyBorder="1" applyAlignment="1">
      <alignment horizontal="center"/>
    </xf>
    <xf numFmtId="0" fontId="0" fillId="0" borderId="0" xfId="0" applyFont="1" applyBorder="1" applyAlignment="1">
      <alignment horizontal="center"/>
    </xf>
    <xf numFmtId="164" fontId="12" fillId="0" borderId="0" xfId="0" applyNumberFormat="1" applyFont="1" applyBorder="1"/>
    <xf numFmtId="0" fontId="0" fillId="0" borderId="0" xfId="0" applyBorder="1"/>
    <xf numFmtId="0" fontId="12" fillId="0" borderId="16" xfId="0" applyNumberFormat="1" applyFont="1" applyBorder="1"/>
    <xf numFmtId="0" fontId="0" fillId="0" borderId="16" xfId="0" applyBorder="1"/>
    <xf numFmtId="0" fontId="0" fillId="0" borderId="17" xfId="0" applyBorder="1"/>
    <xf numFmtId="0" fontId="18" fillId="0" borderId="0" xfId="0" applyNumberFormat="1" applyFont="1" applyBorder="1"/>
    <xf numFmtId="0" fontId="12" fillId="0" borderId="17" xfId="0" applyNumberFormat="1" applyFont="1" applyBorder="1"/>
    <xf numFmtId="0" fontId="12" fillId="0" borderId="0" xfId="0" applyNumberFormat="1" applyFont="1" applyBorder="1"/>
    <xf numFmtId="1" fontId="12" fillId="0" borderId="0" xfId="0" applyNumberFormat="1" applyFont="1" applyBorder="1"/>
    <xf numFmtId="49" fontId="0" fillId="0" borderId="0" xfId="0" applyNumberFormat="1" applyBorder="1" applyAlignment="1">
      <alignment horizontal="center"/>
    </xf>
    <xf numFmtId="166" fontId="0" fillId="0" borderId="8" xfId="2" applyNumberFormat="1" applyFont="1" applyBorder="1" applyAlignment="1">
      <alignment horizontal="center"/>
    </xf>
    <xf numFmtId="0" fontId="7" fillId="0" borderId="0" xfId="0" applyFont="1" applyBorder="1" applyAlignment="1">
      <alignment horizontal="center"/>
    </xf>
    <xf numFmtId="0" fontId="20" fillId="0" borderId="2" xfId="0" applyFont="1" applyBorder="1" applyAlignment="1">
      <alignment horizontal="center"/>
    </xf>
    <xf numFmtId="0" fontId="4" fillId="4" borderId="12" xfId="4" applyBorder="1" applyAlignment="1">
      <alignment horizontal="center"/>
    </xf>
    <xf numFmtId="0" fontId="4" fillId="4" borderId="13" xfId="4" applyBorder="1" applyAlignment="1">
      <alignment horizontal="center"/>
    </xf>
    <xf numFmtId="0" fontId="4" fillId="4" borderId="14" xfId="4" applyBorder="1" applyAlignment="1">
      <alignment horizontal="center"/>
    </xf>
    <xf numFmtId="0" fontId="4" fillId="5" borderId="12" xfId="5" applyBorder="1" applyAlignment="1">
      <alignment horizontal="center"/>
    </xf>
    <xf numFmtId="0" fontId="4" fillId="5" borderId="13" xfId="5"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4" fillId="3" borderId="14" xfId="3" applyBorder="1" applyAlignment="1">
      <alignment horizontal="center"/>
    </xf>
    <xf numFmtId="0" fontId="20" fillId="0" borderId="1" xfId="0" applyFont="1" applyBorder="1" applyAlignment="1">
      <alignment horizontal="center"/>
    </xf>
    <xf numFmtId="0" fontId="3" fillId="3" borderId="14" xfId="3" applyFont="1" applyBorder="1" applyAlignment="1">
      <alignment horizontal="center"/>
    </xf>
    <xf numFmtId="0" fontId="0" fillId="0" borderId="0" xfId="0" applyFill="1"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2" xfId="0" applyFill="1" applyBorder="1" applyAlignment="1">
      <alignment horizontal="center"/>
    </xf>
    <xf numFmtId="0" fontId="0" fillId="0" borderId="6" xfId="0" applyFill="1" applyBorder="1" applyAlignment="1">
      <alignment horizontal="center"/>
    </xf>
    <xf numFmtId="0" fontId="0" fillId="0" borderId="3" xfId="0" applyFill="1" applyBorder="1" applyAlignment="1">
      <alignment horizontal="center"/>
    </xf>
    <xf numFmtId="0" fontId="0" fillId="0" borderId="8" xfId="0" applyFill="1" applyBorder="1" applyAlignment="1">
      <alignment horizontal="center"/>
    </xf>
    <xf numFmtId="0" fontId="0" fillId="0" borderId="12" xfId="0" applyFill="1" applyBorder="1" applyAlignment="1">
      <alignment horizontal="center"/>
    </xf>
    <xf numFmtId="0" fontId="20" fillId="0" borderId="0" xfId="0" applyFont="1" applyBorder="1" applyAlignment="1"/>
    <xf numFmtId="0" fontId="22" fillId="0" borderId="0" xfId="0" applyFont="1" applyFill="1" applyBorder="1" applyAlignment="1">
      <alignment horizontal="center"/>
    </xf>
    <xf numFmtId="0" fontId="25" fillId="0" borderId="4" xfId="0" applyNumberFormat="1" applyFont="1" applyBorder="1" applyAlignment="1">
      <alignment horizontal="center"/>
    </xf>
    <xf numFmtId="0" fontId="25" fillId="0" borderId="0" xfId="0" applyNumberFormat="1" applyFont="1" applyBorder="1" applyAlignment="1">
      <alignment horizontal="center"/>
    </xf>
    <xf numFmtId="0" fontId="26" fillId="0" borderId="4" xfId="0" applyNumberFormat="1" applyFont="1" applyBorder="1" applyAlignment="1"/>
    <xf numFmtId="0" fontId="26" fillId="0" borderId="5" xfId="0" applyNumberFormat="1" applyFont="1" applyBorder="1" applyAlignment="1"/>
    <xf numFmtId="0" fontId="27" fillId="0" borderId="6" xfId="0" applyNumberFormat="1" applyFont="1" applyBorder="1" applyAlignment="1">
      <alignment horizontal="center"/>
    </xf>
    <xf numFmtId="0" fontId="27" fillId="0" borderId="2" xfId="0" applyNumberFormat="1" applyFont="1" applyBorder="1" applyAlignment="1">
      <alignment horizontal="center"/>
    </xf>
    <xf numFmtId="0" fontId="27" fillId="0" borderId="3" xfId="0" applyNumberFormat="1" applyFont="1" applyBorder="1" applyAlignment="1">
      <alignment horizontal="center"/>
    </xf>
    <xf numFmtId="0" fontId="27" fillId="0" borderId="4" xfId="0" applyNumberFormat="1" applyFont="1" applyBorder="1" applyAlignment="1">
      <alignment horizontal="center"/>
    </xf>
    <xf numFmtId="0" fontId="27" fillId="0" borderId="0" xfId="0" applyNumberFormat="1" applyFont="1" applyBorder="1" applyAlignment="1">
      <alignment horizontal="center"/>
    </xf>
    <xf numFmtId="0" fontId="27" fillId="0" borderId="5" xfId="0" applyNumberFormat="1" applyFont="1" applyBorder="1" applyAlignment="1">
      <alignment horizontal="center"/>
    </xf>
    <xf numFmtId="0" fontId="27" fillId="0" borderId="7" xfId="0" applyNumberFormat="1" applyFont="1" applyBorder="1" applyAlignment="1">
      <alignment horizontal="center"/>
    </xf>
    <xf numFmtId="0" fontId="27" fillId="0" borderId="8" xfId="0" applyNumberFormat="1" applyFont="1" applyBorder="1" applyAlignment="1">
      <alignment horizontal="center"/>
    </xf>
    <xf numFmtId="0" fontId="28" fillId="0" borderId="7" xfId="0" applyNumberFormat="1" applyFont="1" applyBorder="1" applyAlignment="1">
      <alignment horizontal="center"/>
    </xf>
    <xf numFmtId="0" fontId="28" fillId="0" borderId="9" xfId="0" applyNumberFormat="1" applyFont="1" applyBorder="1" applyAlignment="1">
      <alignment horizontal="center"/>
    </xf>
    <xf numFmtId="0" fontId="27" fillId="0" borderId="9" xfId="0" applyNumberFormat="1" applyFont="1" applyBorder="1" applyAlignment="1">
      <alignment horizontal="center"/>
    </xf>
    <xf numFmtId="1" fontId="29" fillId="0" borderId="0" xfId="0" applyNumberFormat="1" applyFont="1" applyAlignment="1">
      <alignment horizontal="center"/>
    </xf>
    <xf numFmtId="2" fontId="29" fillId="0" borderId="0" xfId="0" applyNumberFormat="1" applyFont="1" applyAlignment="1">
      <alignment horizontal="center"/>
    </xf>
    <xf numFmtId="0"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0" borderId="4" xfId="0" applyNumberFormat="1" applyFont="1" applyBorder="1" applyAlignment="1">
      <alignment horizontal="center"/>
    </xf>
    <xf numFmtId="2" fontId="29" fillId="0" borderId="0" xfId="0" applyNumberFormat="1" applyFont="1" applyBorder="1" applyAlignment="1">
      <alignment horizontal="center"/>
    </xf>
    <xf numFmtId="164" fontId="29" fillId="0" borderId="5" xfId="0" applyNumberFormat="1" applyFont="1" applyBorder="1" applyAlignment="1">
      <alignment horizontal="center"/>
    </xf>
    <xf numFmtId="164" fontId="29" fillId="0" borderId="0" xfId="0" applyNumberFormat="1" applyFont="1" applyBorder="1" applyAlignment="1">
      <alignment horizontal="center"/>
    </xf>
    <xf numFmtId="0" fontId="29" fillId="0" borderId="0" xfId="0" applyNumberFormat="1" applyFont="1" applyBorder="1" applyAlignment="1">
      <alignment horizontal="center"/>
    </xf>
    <xf numFmtId="0" fontId="29" fillId="0" borderId="5" xfId="0" applyNumberFormat="1" applyFont="1" applyBorder="1" applyAlignment="1">
      <alignment horizontal="center"/>
    </xf>
    <xf numFmtId="165" fontId="29" fillId="0" borderId="5" xfId="0" applyNumberFormat="1" applyFont="1" applyBorder="1" applyAlignment="1">
      <alignment horizontal="center"/>
    </xf>
    <xf numFmtId="165" fontId="29" fillId="0" borderId="0" xfId="0" applyNumberFormat="1" applyFont="1" applyAlignment="1">
      <alignment horizontal="center"/>
    </xf>
    <xf numFmtId="164" fontId="29" fillId="0" borderId="8" xfId="0" applyNumberFormat="1" applyFont="1" applyBorder="1" applyAlignment="1">
      <alignment horizontal="center"/>
    </xf>
    <xf numFmtId="2" fontId="29" fillId="0" borderId="8" xfId="0" applyNumberFormat="1" applyFont="1" applyBorder="1" applyAlignment="1">
      <alignment horizontal="center"/>
    </xf>
    <xf numFmtId="0" fontId="29" fillId="0" borderId="7" xfId="0" applyNumberFormat="1" applyFont="1" applyBorder="1" applyAlignment="1">
      <alignment horizontal="center"/>
    </xf>
    <xf numFmtId="0" fontId="29" fillId="0" borderId="9" xfId="0" applyNumberFormat="1" applyFont="1" applyBorder="1" applyAlignment="1">
      <alignment horizontal="center"/>
    </xf>
    <xf numFmtId="2" fontId="29" fillId="0" borderId="7" xfId="0" applyNumberFormat="1" applyFont="1" applyBorder="1" applyAlignment="1">
      <alignment horizontal="center"/>
    </xf>
    <xf numFmtId="1" fontId="29" fillId="0" borderId="8" xfId="0" applyNumberFormat="1" applyFont="1" applyBorder="1" applyAlignment="1">
      <alignment horizontal="center"/>
    </xf>
    <xf numFmtId="164" fontId="29" fillId="0" borderId="9" xfId="0" applyNumberFormat="1"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xf>
    <xf numFmtId="0" fontId="0" fillId="0" borderId="11" xfId="0" applyFont="1" applyBorder="1" applyAlignment="1">
      <alignment horizontal="center"/>
    </xf>
    <xf numFmtId="0" fontId="0" fillId="0" borderId="2" xfId="0" applyNumberFormat="1" applyFont="1" applyBorder="1" applyAlignment="1">
      <alignment horizontal="center"/>
    </xf>
    <xf numFmtId="0" fontId="0" fillId="0" borderId="6" xfId="0" applyFont="1" applyBorder="1" applyAlignment="1">
      <alignment horizontal="center"/>
    </xf>
    <xf numFmtId="0" fontId="0" fillId="0" borderId="4" xfId="0" applyNumberFormat="1" applyFont="1" applyBorder="1" applyAlignment="1">
      <alignment horizontal="center"/>
    </xf>
    <xf numFmtId="165" fontId="29" fillId="0" borderId="0" xfId="0" applyNumberFormat="1" applyFont="1" applyBorder="1" applyAlignment="1">
      <alignment horizontal="center"/>
    </xf>
    <xf numFmtId="1" fontId="29" fillId="0" borderId="4" xfId="0" applyNumberFormat="1" applyFont="1" applyBorder="1" applyAlignment="1">
      <alignment horizontal="center"/>
    </xf>
    <xf numFmtId="0" fontId="0" fillId="0" borderId="7" xfId="0" applyNumberFormat="1" applyFont="1" applyBorder="1" applyAlignment="1">
      <alignment horizontal="center"/>
    </xf>
    <xf numFmtId="1" fontId="29" fillId="0" borderId="7" xfId="0" applyNumberFormat="1" applyFont="1" applyBorder="1" applyAlignment="1">
      <alignment horizontal="center"/>
    </xf>
    <xf numFmtId="165" fontId="29" fillId="0" borderId="8" xfId="0" applyNumberFormat="1" applyFont="1" applyBorder="1" applyAlignment="1">
      <alignment horizontal="center"/>
    </xf>
    <xf numFmtId="43" fontId="0" fillId="0" borderId="6" xfId="6" applyFont="1" applyBorder="1" applyAlignment="1">
      <alignment horizontal="center"/>
    </xf>
    <xf numFmtId="43" fontId="0" fillId="0" borderId="0" xfId="6" applyFont="1" applyBorder="1" applyAlignment="1">
      <alignment horizontal="center"/>
    </xf>
    <xf numFmtId="43" fontId="0" fillId="0" borderId="8" xfId="6" applyFont="1" applyBorder="1" applyAlignment="1">
      <alignment horizontal="center"/>
    </xf>
    <xf numFmtId="43" fontId="0" fillId="0" borderId="2" xfId="6" applyFont="1" applyBorder="1" applyAlignment="1">
      <alignment horizontal="center"/>
    </xf>
    <xf numFmtId="43" fontId="0" fillId="0" borderId="4" xfId="6" applyFont="1" applyBorder="1" applyAlignment="1">
      <alignment horizontal="center"/>
    </xf>
    <xf numFmtId="43" fontId="0" fillId="0" borderId="7" xfId="6" applyFont="1" applyBorder="1" applyAlignment="1">
      <alignment horizontal="center"/>
    </xf>
    <xf numFmtId="43" fontId="0" fillId="0" borderId="6" xfId="6" applyFont="1" applyFill="1" applyBorder="1" applyAlignment="1">
      <alignment horizontal="center"/>
    </xf>
    <xf numFmtId="10" fontId="0" fillId="0" borderId="8" xfId="2" applyNumberFormat="1" applyFont="1" applyBorder="1" applyAlignment="1">
      <alignment horizontal="right"/>
    </xf>
    <xf numFmtId="167" fontId="0" fillId="0" borderId="7" xfId="2" applyNumberFormat="1" applyFont="1" applyBorder="1" applyAlignment="1">
      <alignment horizontal="right"/>
    </xf>
    <xf numFmtId="167" fontId="0" fillId="0" borderId="4" xfId="2" applyNumberFormat="1" applyFont="1" applyBorder="1" applyAlignment="1">
      <alignment horizontal="right"/>
    </xf>
    <xf numFmtId="10" fontId="0" fillId="0" borderId="0" xfId="2" applyNumberFormat="1" applyFont="1" applyBorder="1" applyAlignment="1">
      <alignment horizontal="right"/>
    </xf>
    <xf numFmtId="168" fontId="0" fillId="0" borderId="0" xfId="0" applyNumberFormat="1" applyAlignment="1">
      <alignment horizontal="center"/>
    </xf>
    <xf numFmtId="4" fontId="0" fillId="0" borderId="6" xfId="6" applyNumberFormat="1" applyFont="1" applyBorder="1" applyAlignment="1">
      <alignment horizontal="center"/>
    </xf>
    <xf numFmtId="4" fontId="0" fillId="0" borderId="0" xfId="6" applyNumberFormat="1" applyFont="1" applyBorder="1" applyAlignment="1">
      <alignment horizontal="center"/>
    </xf>
    <xf numFmtId="0" fontId="0" fillId="0" borderId="9" xfId="0" applyFill="1" applyBorder="1" applyAlignment="1">
      <alignment horizontal="center"/>
    </xf>
    <xf numFmtId="0" fontId="0" fillId="0" borderId="15" xfId="0" applyBorder="1" applyAlignment="1">
      <alignment horizontal="center"/>
    </xf>
    <xf numFmtId="0" fontId="0" fillId="0" borderId="11" xfId="0" applyBorder="1" applyAlignment="1">
      <alignment horizontal="center"/>
    </xf>
    <xf numFmtId="43" fontId="0" fillId="0" borderId="8" xfId="0" applyNumberFormat="1" applyBorder="1" applyAlignment="1">
      <alignment horizontal="center"/>
    </xf>
    <xf numFmtId="10" fontId="0" fillId="0" borderId="0" xfId="2" applyNumberFormat="1" applyFont="1" applyAlignment="1">
      <alignment horizontal="right"/>
    </xf>
    <xf numFmtId="0" fontId="0" fillId="0" borderId="0" xfId="0" applyAlignment="1">
      <alignment horizontal="right"/>
    </xf>
    <xf numFmtId="43" fontId="0" fillId="0" borderId="0" xfId="0" applyNumberFormat="1" applyAlignment="1">
      <alignment horizontal="right"/>
    </xf>
    <xf numFmtId="0" fontId="0" fillId="0" borderId="0" xfId="0" applyBorder="1" applyAlignment="1">
      <alignment horizontal="right"/>
    </xf>
    <xf numFmtId="43" fontId="0" fillId="0" borderId="8" xfId="0" applyNumberFormat="1" applyBorder="1" applyAlignment="1">
      <alignment horizontal="right"/>
    </xf>
    <xf numFmtId="0" fontId="0" fillId="0" borderId="6" xfId="0" applyBorder="1" applyAlignment="1">
      <alignment horizontal="right"/>
    </xf>
    <xf numFmtId="0" fontId="0" fillId="0" borderId="2" xfId="0" applyBorder="1" applyAlignment="1">
      <alignment horizontal="right"/>
    </xf>
    <xf numFmtId="43" fontId="0" fillId="0" borderId="7" xfId="0" applyNumberFormat="1" applyBorder="1" applyAlignment="1">
      <alignment horizontal="right"/>
    </xf>
    <xf numFmtId="169" fontId="0" fillId="0" borderId="8" xfId="0" applyNumberFormat="1" applyBorder="1" applyAlignment="1">
      <alignment horizontal="center"/>
    </xf>
    <xf numFmtId="43" fontId="0" fillId="0" borderId="15" xfId="0" applyNumberFormat="1" applyBorder="1" applyAlignment="1">
      <alignment horizontal="center"/>
    </xf>
    <xf numFmtId="0" fontId="0" fillId="0" borderId="1" xfId="0" applyBorder="1" applyAlignment="1">
      <alignment horizontal="center"/>
    </xf>
    <xf numFmtId="0" fontId="4" fillId="4" borderId="2" xfId="4" applyBorder="1" applyAlignment="1">
      <alignment horizontal="center"/>
    </xf>
    <xf numFmtId="166" fontId="0" fillId="0" borderId="6" xfId="2" applyNumberFormat="1" applyFont="1" applyBorder="1" applyAlignment="1">
      <alignment horizontal="center"/>
    </xf>
    <xf numFmtId="0" fontId="4" fillId="4" borderId="4" xfId="4" applyBorder="1" applyAlignment="1">
      <alignment horizontal="center"/>
    </xf>
    <xf numFmtId="166" fontId="0" fillId="0" borderId="0" xfId="2" applyNumberFormat="1" applyFont="1" applyBorder="1" applyAlignment="1">
      <alignment horizontal="center"/>
    </xf>
    <xf numFmtId="0" fontId="4" fillId="4" borderId="7" xfId="4" applyBorder="1" applyAlignment="1">
      <alignment horizontal="center"/>
    </xf>
    <xf numFmtId="0" fontId="4" fillId="5" borderId="4" xfId="5" applyBorder="1" applyAlignment="1">
      <alignment horizontal="center"/>
    </xf>
    <xf numFmtId="0" fontId="4" fillId="5" borderId="7" xfId="5" applyBorder="1" applyAlignment="1">
      <alignment horizontal="center"/>
    </xf>
    <xf numFmtId="0" fontId="4" fillId="3" borderId="4" xfId="3" applyBorder="1" applyAlignment="1">
      <alignment horizontal="center"/>
    </xf>
    <xf numFmtId="0" fontId="4" fillId="3" borderId="7" xfId="3" applyBorder="1" applyAlignment="1">
      <alignment horizontal="center"/>
    </xf>
    <xf numFmtId="0" fontId="4" fillId="5" borderId="2" xfId="5" applyBorder="1" applyAlignment="1">
      <alignment horizontal="center"/>
    </xf>
    <xf numFmtId="166" fontId="0" fillId="0" borderId="12" xfId="2" applyNumberFormat="1" applyFont="1" applyBorder="1" applyAlignment="1">
      <alignment horizontal="center"/>
    </xf>
    <xf numFmtId="166" fontId="0" fillId="0" borderId="13" xfId="2" applyNumberFormat="1" applyFont="1" applyBorder="1" applyAlignment="1">
      <alignment horizontal="center"/>
    </xf>
    <xf numFmtId="166" fontId="0" fillId="0" borderId="14" xfId="2" applyNumberFormat="1" applyFont="1" applyBorder="1" applyAlignment="1">
      <alignment horizontal="center"/>
    </xf>
    <xf numFmtId="0" fontId="24" fillId="4" borderId="12" xfId="4" applyFont="1" applyBorder="1" applyAlignment="1">
      <alignment horizontal="center"/>
    </xf>
    <xf numFmtId="0" fontId="24" fillId="4" borderId="13" xfId="4" applyFont="1" applyBorder="1" applyAlignment="1">
      <alignment horizontal="center"/>
    </xf>
    <xf numFmtId="0" fontId="24" fillId="5" borderId="12" xfId="5" applyFont="1" applyBorder="1" applyAlignment="1">
      <alignment horizontal="center"/>
    </xf>
    <xf numFmtId="0" fontId="24" fillId="5" borderId="14" xfId="5" applyFont="1" applyBorder="1" applyAlignment="1">
      <alignment horizontal="center"/>
    </xf>
    <xf numFmtId="0" fontId="24" fillId="3" borderId="13" xfId="3" applyFont="1" applyBorder="1" applyAlignment="1">
      <alignment horizontal="center"/>
    </xf>
    <xf numFmtId="0" fontId="24" fillId="3" borderId="14" xfId="3" applyFont="1" applyBorder="1" applyAlignment="1">
      <alignment horizontal="center"/>
    </xf>
    <xf numFmtId="0" fontId="0" fillId="0" borderId="2" xfId="0" applyBorder="1" applyAlignment="1">
      <alignment horizontal="center"/>
    </xf>
    <xf numFmtId="0" fontId="4" fillId="3" borderId="2" xfId="3" applyBorder="1" applyAlignment="1">
      <alignment horizontal="center"/>
    </xf>
    <xf numFmtId="0" fontId="30" fillId="4" borderId="3" xfId="4" applyFont="1" applyBorder="1" applyAlignment="1">
      <alignment horizontal="center"/>
    </xf>
    <xf numFmtId="0" fontId="30" fillId="4" borderId="5" xfId="4" applyFont="1" applyBorder="1" applyAlignment="1">
      <alignment horizontal="center"/>
    </xf>
    <xf numFmtId="0" fontId="30" fillId="4" borderId="9" xfId="4" applyFont="1" applyBorder="1" applyAlignment="1">
      <alignment horizontal="center"/>
    </xf>
    <xf numFmtId="0" fontId="30" fillId="5" borderId="3" xfId="5" applyFont="1" applyBorder="1" applyAlignment="1">
      <alignment horizontal="center"/>
    </xf>
    <xf numFmtId="0" fontId="30" fillId="5" borderId="5" xfId="5" applyFont="1" applyBorder="1" applyAlignment="1">
      <alignment horizontal="center"/>
    </xf>
    <xf numFmtId="0" fontId="30" fillId="5" borderId="9" xfId="5" applyFont="1" applyBorder="1" applyAlignment="1">
      <alignment horizontal="center"/>
    </xf>
    <xf numFmtId="0" fontId="30" fillId="3" borderId="3" xfId="3" applyFont="1" applyBorder="1" applyAlignment="1">
      <alignment horizontal="center"/>
    </xf>
    <xf numFmtId="0" fontId="30" fillId="3" borderId="5" xfId="3" applyFont="1" applyBorder="1" applyAlignment="1">
      <alignment horizontal="center"/>
    </xf>
    <xf numFmtId="0" fontId="30" fillId="3" borderId="9" xfId="3" applyFont="1" applyBorder="1" applyAlignment="1">
      <alignment horizontal="center"/>
    </xf>
    <xf numFmtId="0" fontId="0" fillId="0" borderId="2" xfId="0" applyFont="1" applyBorder="1" applyAlignment="1">
      <alignment horizontal="center"/>
    </xf>
    <xf numFmtId="0" fontId="0" fillId="0" borderId="4" xfId="0" applyFont="1" applyBorder="1" applyAlignment="1">
      <alignment horizontal="center"/>
    </xf>
    <xf numFmtId="0" fontId="0" fillId="0" borderId="7" xfId="0" applyFont="1" applyBorder="1" applyAlignment="1">
      <alignment horizontal="center"/>
    </xf>
    <xf numFmtId="166" fontId="0" fillId="0" borderId="2" xfId="2" applyNumberFormat="1" applyFont="1" applyBorder="1" applyAlignment="1">
      <alignment horizontal="right"/>
    </xf>
    <xf numFmtId="166" fontId="0" fillId="0" borderId="4" xfId="2" applyNumberFormat="1" applyFont="1" applyBorder="1" applyAlignment="1">
      <alignment horizontal="right"/>
    </xf>
    <xf numFmtId="166" fontId="0" fillId="0" borderId="2" xfId="2" applyNumberFormat="1" applyFont="1" applyFill="1" applyBorder="1" applyAlignment="1">
      <alignment horizontal="right"/>
    </xf>
    <xf numFmtId="166" fontId="0" fillId="0" borderId="6" xfId="2" applyNumberFormat="1" applyFont="1" applyFill="1" applyBorder="1" applyAlignment="1">
      <alignment horizontal="right"/>
    </xf>
    <xf numFmtId="166" fontId="0" fillId="0" borderId="0" xfId="2" applyNumberFormat="1" applyFont="1" applyBorder="1" applyAlignment="1">
      <alignment horizontal="right"/>
    </xf>
    <xf numFmtId="0" fontId="0" fillId="0" borderId="1" xfId="0" applyBorder="1" applyAlignment="1">
      <alignment horizontal="left"/>
    </xf>
    <xf numFmtId="0" fontId="2" fillId="5" borderId="12" xfId="5" applyFont="1" applyBorder="1" applyAlignment="1">
      <alignment horizontal="center"/>
    </xf>
    <xf numFmtId="0" fontId="2" fillId="5" borderId="13" xfId="5" applyFont="1" applyBorder="1" applyAlignment="1">
      <alignment horizontal="center"/>
    </xf>
    <xf numFmtId="0" fontId="2" fillId="5" borderId="14" xfId="5" applyFont="1" applyBorder="1" applyAlignment="1">
      <alignment horizontal="center"/>
    </xf>
    <xf numFmtId="0" fontId="31" fillId="5" borderId="13" xfId="5" applyFont="1" applyBorder="1" applyAlignment="1">
      <alignment horizontal="center"/>
    </xf>
    <xf numFmtId="0" fontId="31" fillId="5" borderId="4" xfId="5" applyFont="1" applyBorder="1" applyAlignment="1">
      <alignment horizontal="center"/>
    </xf>
    <xf numFmtId="0" fontId="32" fillId="5" borderId="5" xfId="5" applyFont="1" applyBorder="1" applyAlignment="1">
      <alignment horizontal="center"/>
    </xf>
    <xf numFmtId="0" fontId="31" fillId="5" borderId="7" xfId="5" applyFont="1" applyBorder="1" applyAlignment="1">
      <alignment horizontal="center"/>
    </xf>
    <xf numFmtId="0" fontId="32" fillId="5" borderId="9" xfId="5" applyFont="1" applyBorder="1" applyAlignment="1">
      <alignment horizontal="center"/>
    </xf>
    <xf numFmtId="0" fontId="1" fillId="5" borderId="12" xfId="5" applyFont="1" applyBorder="1" applyAlignment="1">
      <alignment horizontal="center"/>
    </xf>
    <xf numFmtId="0" fontId="1" fillId="5" borderId="14" xfId="5" applyFont="1" applyBorder="1" applyAlignment="1">
      <alignment horizontal="center"/>
    </xf>
    <xf numFmtId="0" fontId="33" fillId="4" borderId="12" xfId="4" applyFont="1" applyBorder="1" applyAlignment="1">
      <alignment horizontal="center"/>
    </xf>
    <xf numFmtId="0" fontId="33" fillId="4" borderId="2" xfId="4" applyFont="1" applyBorder="1" applyAlignment="1">
      <alignment horizontal="center"/>
    </xf>
    <xf numFmtId="0" fontId="34" fillId="4" borderId="3" xfId="4" applyFont="1" applyBorder="1" applyAlignment="1">
      <alignment horizontal="center"/>
    </xf>
    <xf numFmtId="0" fontId="33" fillId="5" borderId="2" xfId="5" applyFont="1" applyBorder="1" applyAlignment="1">
      <alignment horizontal="center"/>
    </xf>
    <xf numFmtId="0" fontId="34" fillId="5" borderId="3" xfId="5" applyFont="1" applyBorder="1" applyAlignment="1">
      <alignment horizontal="center"/>
    </xf>
    <xf numFmtId="0" fontId="33" fillId="5" borderId="7" xfId="5" applyFont="1" applyBorder="1" applyAlignment="1">
      <alignment horizontal="center"/>
    </xf>
    <xf numFmtId="0" fontId="34" fillId="5" borderId="9" xfId="5" applyFont="1" applyBorder="1" applyAlignment="1">
      <alignment horizontal="center"/>
    </xf>
    <xf numFmtId="166" fontId="0" fillId="0" borderId="0" xfId="0" applyNumberFormat="1" applyAlignment="1">
      <alignment horizontal="center"/>
    </xf>
    <xf numFmtId="0" fontId="20" fillId="0" borderId="10" xfId="0" applyFont="1" applyBorder="1" applyAlignment="1">
      <alignment horizontal="center"/>
    </xf>
    <xf numFmtId="0" fontId="20" fillId="0" borderId="15" xfId="0" applyFont="1" applyBorder="1" applyAlignment="1">
      <alignment horizontal="center"/>
    </xf>
    <xf numFmtId="0" fontId="20" fillId="0" borderId="11" xfId="0" applyFont="1" applyBorder="1" applyAlignment="1">
      <alignment horizontal="center"/>
    </xf>
    <xf numFmtId="0" fontId="22" fillId="2" borderId="10" xfId="0" applyFont="1" applyFill="1" applyBorder="1" applyAlignment="1">
      <alignment horizontal="center"/>
    </xf>
    <xf numFmtId="0" fontId="22" fillId="2" borderId="11" xfId="0" applyFont="1" applyFill="1" applyBorder="1" applyAlignment="1">
      <alignment horizontal="center"/>
    </xf>
    <xf numFmtId="0" fontId="24" fillId="4" borderId="10" xfId="4" applyFont="1" applyBorder="1" applyAlignment="1">
      <alignment horizontal="center"/>
    </xf>
    <xf numFmtId="0" fontId="24" fillId="4" borderId="15" xfId="4" applyFont="1" applyBorder="1" applyAlignment="1">
      <alignment horizontal="center"/>
    </xf>
    <xf numFmtId="0" fontId="24" fillId="4" borderId="11" xfId="4" applyFont="1" applyBorder="1" applyAlignment="1">
      <alignment horizontal="center"/>
    </xf>
    <xf numFmtId="0" fontId="24" fillId="5" borderId="10" xfId="5" applyFont="1" applyBorder="1" applyAlignment="1">
      <alignment horizontal="center"/>
    </xf>
    <xf numFmtId="0" fontId="24" fillId="5" borderId="15" xfId="5" applyFont="1" applyBorder="1" applyAlignment="1">
      <alignment horizontal="center"/>
    </xf>
    <xf numFmtId="0" fontId="24" fillId="5" borderId="11" xfId="5" applyFont="1" applyBorder="1" applyAlignment="1">
      <alignment horizontal="center"/>
    </xf>
    <xf numFmtId="0" fontId="24" fillId="3" borderId="10" xfId="3" applyFont="1" applyBorder="1" applyAlignment="1">
      <alignment horizontal="center"/>
    </xf>
    <xf numFmtId="0" fontId="24" fillId="3" borderId="15" xfId="3" applyFont="1" applyBorder="1" applyAlignment="1">
      <alignment horizontal="center"/>
    </xf>
    <xf numFmtId="0" fontId="24" fillId="3" borderId="11" xfId="3" applyFont="1" applyBorder="1" applyAlignment="1">
      <alignment horizontal="center"/>
    </xf>
    <xf numFmtId="0" fontId="20" fillId="0" borderId="12" xfId="0" applyFont="1" applyBorder="1" applyAlignment="1">
      <alignment horizontal="center" vertical="center"/>
    </xf>
    <xf numFmtId="0" fontId="20" fillId="0" borderId="13" xfId="0" applyFont="1" applyBorder="1" applyAlignment="1">
      <alignment horizontal="center" vertical="center"/>
    </xf>
    <xf numFmtId="0" fontId="20" fillId="0" borderId="14" xfId="0" applyFont="1" applyBorder="1" applyAlignment="1">
      <alignment horizontal="center" vertical="center"/>
    </xf>
    <xf numFmtId="0" fontId="20" fillId="0" borderId="3" xfId="0" applyFont="1" applyBorder="1" applyAlignment="1">
      <alignment horizontal="center" vertical="center"/>
    </xf>
    <xf numFmtId="0" fontId="20" fillId="0" borderId="5" xfId="0" applyFont="1" applyBorder="1" applyAlignment="1">
      <alignment horizontal="center" vertical="center"/>
    </xf>
  </cellXfs>
  <cellStyles count="7">
    <cellStyle name="40% - Accent2" xfId="3" builtinId="35"/>
    <cellStyle name="40% - Accent5" xfId="4" builtinId="47"/>
    <cellStyle name="40% - Accent6" xfId="5" builtinId="51"/>
    <cellStyle name="Comma" xfId="6" builtinId="3"/>
    <cellStyle name="Normal" xfId="0" builtinId="0"/>
    <cellStyle name="Normal 2" xfId="1" xr:uid="{3989E854-3198-4885-B98E-7982D84921B8}"/>
    <cellStyle name="Percent" xfId="2" builtinId="5"/>
  </cellStyles>
  <dxfs count="1">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baseline="0"/>
              <a:t>Overall Efficiency vs IPT Pressure</a:t>
            </a:r>
          </a:p>
        </c:rich>
      </c:tx>
      <c:layout>
        <c:manualLayout>
          <c:xMode val="edge"/>
          <c:yMode val="edge"/>
          <c:x val="0.28329499452522211"/>
          <c:y val="3.85974373511437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Tool'!$W$4</c:f>
              <c:strCache>
                <c:ptCount val="1"/>
                <c:pt idx="0">
                  <c:v>Cycle E.F</c:v>
                </c:pt>
              </c:strCache>
            </c:strRef>
          </c:tx>
          <c:spPr>
            <a:ln w="28575" cap="rnd">
              <a:solidFill>
                <a:schemeClr val="accent1"/>
              </a:solidFill>
              <a:round/>
            </a:ln>
            <a:effectLst/>
          </c:spPr>
          <c:marker>
            <c:symbol val="none"/>
          </c:marker>
          <c:cat>
            <c:numRef>
              <c:f>'Analysis Tool'!$V$5:$V$36</c:f>
              <c:numCache>
                <c:formatCode>General</c:formatCode>
                <c:ptCount val="32"/>
                <c:pt idx="0">
                  <c:v>1</c:v>
                </c:pt>
                <c:pt idx="1">
                  <c:v>2</c:v>
                </c:pt>
                <c:pt idx="2">
                  <c:v>3</c:v>
                </c:pt>
                <c:pt idx="3">
                  <c:v>4</c:v>
                </c:pt>
                <c:pt idx="4">
                  <c:v>5</c:v>
                </c:pt>
                <c:pt idx="5">
                  <c:v>6</c:v>
                </c:pt>
                <c:pt idx="6">
                  <c:v>8</c:v>
                </c:pt>
                <c:pt idx="7">
                  <c:v>10</c:v>
                </c:pt>
                <c:pt idx="8">
                  <c:v>14.696</c:v>
                </c:pt>
                <c:pt idx="9">
                  <c:v>15</c:v>
                </c:pt>
                <c:pt idx="10">
                  <c:v>20</c:v>
                </c:pt>
                <c:pt idx="11">
                  <c:v>25</c:v>
                </c:pt>
                <c:pt idx="12">
                  <c:v>30</c:v>
                </c:pt>
                <c:pt idx="13">
                  <c:v>40</c:v>
                </c:pt>
                <c:pt idx="14">
                  <c:v>60</c:v>
                </c:pt>
                <c:pt idx="15">
                  <c:v>80</c:v>
                </c:pt>
                <c:pt idx="16">
                  <c:v>100</c:v>
                </c:pt>
                <c:pt idx="17">
                  <c:v>120</c:v>
                </c:pt>
                <c:pt idx="18">
                  <c:v>140</c:v>
                </c:pt>
                <c:pt idx="19">
                  <c:v>160</c:v>
                </c:pt>
                <c:pt idx="20">
                  <c:v>180</c:v>
                </c:pt>
                <c:pt idx="21">
                  <c:v>200</c:v>
                </c:pt>
                <c:pt idx="22">
                  <c:v>250</c:v>
                </c:pt>
                <c:pt idx="23">
                  <c:v>300</c:v>
                </c:pt>
                <c:pt idx="24">
                  <c:v>350</c:v>
                </c:pt>
                <c:pt idx="25">
                  <c:v>400</c:v>
                </c:pt>
                <c:pt idx="26">
                  <c:v>450</c:v>
                </c:pt>
                <c:pt idx="27">
                  <c:v>500</c:v>
                </c:pt>
                <c:pt idx="28">
                  <c:v>600</c:v>
                </c:pt>
                <c:pt idx="29">
                  <c:v>700</c:v>
                </c:pt>
                <c:pt idx="30">
                  <c:v>800</c:v>
                </c:pt>
                <c:pt idx="31">
                  <c:v>1000</c:v>
                </c:pt>
              </c:numCache>
            </c:numRef>
          </c:cat>
          <c:val>
            <c:numRef>
              <c:f>'Analysis Tool'!$W$5:$W$36</c:f>
              <c:numCache>
                <c:formatCode>0.000%</c:formatCode>
                <c:ptCount val="32"/>
                <c:pt idx="0">
                  <c:v>0.37384037010682253</c:v>
                </c:pt>
                <c:pt idx="1">
                  <c:v>0.38188628838570543</c:v>
                </c:pt>
                <c:pt idx="2">
                  <c:v>0.3863244943273183</c:v>
                </c:pt>
                <c:pt idx="3">
                  <c:v>0.38933916465480412</c:v>
                </c:pt>
                <c:pt idx="4">
                  <c:v>0.39159719098929141</c:v>
                </c:pt>
                <c:pt idx="5">
                  <c:v>0.39338935797904068</c:v>
                </c:pt>
                <c:pt idx="6">
                  <c:v>0.39610600763163578</c:v>
                </c:pt>
                <c:pt idx="7">
                  <c:v>0.39811474170242078</c:v>
                </c:pt>
                <c:pt idx="8">
                  <c:v>0.40136980463474742</c:v>
                </c:pt>
                <c:pt idx="9">
                  <c:v>0.40158713609203728</c:v>
                </c:pt>
                <c:pt idx="10">
                  <c:v>0.40375979754498309</c:v>
                </c:pt>
                <c:pt idx="11">
                  <c:v>0.40536084928477956</c:v>
                </c:pt>
                <c:pt idx="12">
                  <c:v>0.40658124174571969</c:v>
                </c:pt>
                <c:pt idx="13">
                  <c:v>0.40843619166620981</c:v>
                </c:pt>
                <c:pt idx="14">
                  <c:v>0.41089395691688896</c:v>
                </c:pt>
                <c:pt idx="15">
                  <c:v>0.41248960307761895</c:v>
                </c:pt>
                <c:pt idx="16">
                  <c:v>0.41344641698042467</c:v>
                </c:pt>
                <c:pt idx="17">
                  <c:v>0.41400026746322072</c:v>
                </c:pt>
                <c:pt idx="18">
                  <c:v>0.41417639970651127</c:v>
                </c:pt>
                <c:pt idx="19">
                  <c:v>0.41435692227133752</c:v>
                </c:pt>
                <c:pt idx="20">
                  <c:v>0.41422849662467781</c:v>
                </c:pt>
                <c:pt idx="21">
                  <c:v>0.41420411363091597</c:v>
                </c:pt>
                <c:pt idx="22">
                  <c:v>0.4135006623563785</c:v>
                </c:pt>
                <c:pt idx="23">
                  <c:v>0.41260067505458631</c:v>
                </c:pt>
                <c:pt idx="24">
                  <c:v>0.41156437357225378</c:v>
                </c:pt>
                <c:pt idx="25">
                  <c:v>0.41039118214024561</c:v>
                </c:pt>
                <c:pt idx="26">
                  <c:v>0.40936942509217061</c:v>
                </c:pt>
                <c:pt idx="27">
                  <c:v>0.4079559274061238</c:v>
                </c:pt>
                <c:pt idx="28">
                  <c:v>0.40533939920025264</c:v>
                </c:pt>
                <c:pt idx="29">
                  <c:v>0.40290750632090022</c:v>
                </c:pt>
                <c:pt idx="30">
                  <c:v>0.40027709567617087</c:v>
                </c:pt>
                <c:pt idx="31">
                  <c:v>0.39528161146589713</c:v>
                </c:pt>
              </c:numCache>
            </c:numRef>
          </c:val>
          <c:smooth val="0"/>
          <c:extLst>
            <c:ext xmlns:c16="http://schemas.microsoft.com/office/drawing/2014/chart" uri="{C3380CC4-5D6E-409C-BE32-E72D297353CC}">
              <c16:uniqueId val="{00000000-51AE-44D0-B43E-30694F27FCE8}"/>
            </c:ext>
          </c:extLst>
        </c:ser>
        <c:dLbls>
          <c:showLegendKey val="0"/>
          <c:showVal val="0"/>
          <c:showCatName val="0"/>
          <c:showSerName val="0"/>
          <c:showPercent val="0"/>
          <c:showBubbleSize val="0"/>
        </c:dLbls>
        <c:smooth val="0"/>
        <c:axId val="296600992"/>
        <c:axId val="296601648"/>
      </c:lineChart>
      <c:catAx>
        <c:axId val="296600992"/>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US" b="1" i="1" baseline="0"/>
                  <a:t>IPT Pressure (psia) </a:t>
                </a:r>
              </a:p>
            </c:rich>
          </c:tx>
          <c:layout>
            <c:manualLayout>
              <c:xMode val="edge"/>
              <c:yMode val="edge"/>
              <c:x val="0.45479880771069481"/>
              <c:y val="0.91140121144298436"/>
            </c:manualLayout>
          </c:layout>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601648"/>
        <c:crosses val="autoZero"/>
        <c:auto val="1"/>
        <c:lblAlgn val="ctr"/>
        <c:lblOffset val="100"/>
        <c:noMultiLvlLbl val="0"/>
      </c:catAx>
      <c:valAx>
        <c:axId val="296601648"/>
        <c:scaling>
          <c:orientation val="minMax"/>
          <c:max val="0.42000000000000004"/>
          <c:min val="0.36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US" b="1" i="1" baseline="0"/>
                  <a:t>Efficiency (%)</a:t>
                </a:r>
              </a:p>
            </c:rich>
          </c:tx>
          <c:layout>
            <c:manualLayout>
              <c:xMode val="edge"/>
              <c:yMode val="edge"/>
              <c:x val="1.5482693431349755E-2"/>
              <c:y val="0.39153056674104092"/>
            </c:manualLayout>
          </c:layout>
          <c:overlay val="0"/>
          <c:spPr>
            <a:noFill/>
            <a:ln>
              <a:noFill/>
            </a:ln>
            <a:effectLst/>
          </c:spPr>
          <c:txPr>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60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598716</xdr:colOff>
      <xdr:row>70</xdr:row>
      <xdr:rowOff>149682</xdr:rowOff>
    </xdr:from>
    <xdr:to>
      <xdr:col>17</xdr:col>
      <xdr:colOff>122464</xdr:colOff>
      <xdr:row>85</xdr:row>
      <xdr:rowOff>38100</xdr:rowOff>
    </xdr:to>
    <xdr:sp macro="" textlink="">
      <xdr:nvSpPr>
        <xdr:cNvPr id="5" name="TextBox 4">
          <a:extLst>
            <a:ext uri="{FF2B5EF4-FFF2-40B4-BE49-F238E27FC236}">
              <a16:creationId xmlns:a16="http://schemas.microsoft.com/office/drawing/2014/main" id="{0AD77301-771D-4D71-91EC-DF21FD4D363B}"/>
            </a:ext>
          </a:extLst>
        </xdr:cNvPr>
        <xdr:cNvSpPr txBox="1"/>
      </xdr:nvSpPr>
      <xdr:spPr>
        <a:xfrm>
          <a:off x="7170966" y="11484432"/>
          <a:ext cx="4124323" cy="2317293"/>
        </a:xfrm>
        <a:prstGeom prst="rect">
          <a:avLst/>
        </a:prstGeom>
        <a:solidFill>
          <a:schemeClr val="lt1"/>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i="1">
              <a:solidFill>
                <a:schemeClr val="dk1"/>
              </a:solidFill>
              <a:effectLst/>
              <a:latin typeface="+mn-lt"/>
              <a:ea typeface="+mn-ea"/>
              <a:cs typeface="+mn-cs"/>
            </a:rPr>
            <a:t>&lt;Assumtions&gt;</a:t>
          </a:r>
        </a:p>
        <a:p>
          <a:pPr algn="ctr"/>
          <a:endParaRPr lang="en-US" sz="1100" b="1" i="1">
            <a:effectLst/>
          </a:endParaRPr>
        </a:p>
        <a:p>
          <a:r>
            <a:rPr lang="en-US" sz="1200" b="1" i="1">
              <a:solidFill>
                <a:schemeClr val="dk1"/>
              </a:solidFill>
              <a:effectLst/>
              <a:latin typeface="+mn-lt"/>
              <a:ea typeface="+mn-ea"/>
              <a:cs typeface="+mn-cs"/>
            </a:rPr>
            <a:t>1. The pressure losses through the boiler, reheater, condenser and any connecting piping are small and can be neglected.</a:t>
          </a:r>
          <a:endParaRPr lang="en-US" sz="2000" b="1" i="1">
            <a:effectLst/>
          </a:endParaRPr>
        </a:p>
        <a:p>
          <a:r>
            <a:rPr lang="en-US" sz="1200" b="1" i="1">
              <a:solidFill>
                <a:schemeClr val="dk1"/>
              </a:solidFill>
              <a:effectLst/>
              <a:latin typeface="+mn-lt"/>
              <a:ea typeface="+mn-ea"/>
              <a:cs typeface="+mn-cs"/>
            </a:rPr>
            <a:t>2. The turbines, pumps, connecting piping, and open heater are well-insulated.</a:t>
          </a:r>
          <a:endParaRPr lang="en-US" sz="2000" b="1" i="1">
            <a:effectLst/>
          </a:endParaRPr>
        </a:p>
        <a:p>
          <a:r>
            <a:rPr lang="en-US" sz="1200" b="1" i="1">
              <a:solidFill>
                <a:schemeClr val="dk1"/>
              </a:solidFill>
              <a:effectLst/>
              <a:latin typeface="+mn-lt"/>
              <a:ea typeface="+mn-ea"/>
              <a:cs typeface="+mn-cs"/>
            </a:rPr>
            <a:t>3.</a:t>
          </a:r>
          <a:r>
            <a:rPr lang="en-US" sz="1200" b="1" i="1" baseline="0">
              <a:solidFill>
                <a:schemeClr val="dk1"/>
              </a:solidFill>
              <a:effectLst/>
              <a:latin typeface="+mn-lt"/>
              <a:ea typeface="+mn-ea"/>
              <a:cs typeface="+mn-cs"/>
            </a:rPr>
            <a:t> </a:t>
          </a:r>
          <a:r>
            <a:rPr lang="en-US" sz="1200" b="1" i="1">
              <a:solidFill>
                <a:schemeClr val="dk1"/>
              </a:solidFill>
              <a:effectLst/>
              <a:latin typeface="+mn-lt"/>
              <a:ea typeface="+mn-ea"/>
              <a:cs typeface="+mn-cs"/>
            </a:rPr>
            <a:t>Changes in potential and kinetic energy are negligible.</a:t>
          </a:r>
          <a:endParaRPr lang="en-US" sz="2000" b="1" i="1">
            <a:effectLst/>
          </a:endParaRPr>
        </a:p>
        <a:p>
          <a:r>
            <a:rPr lang="en-US" sz="1200" b="1" i="1">
              <a:solidFill>
                <a:schemeClr val="dk1"/>
              </a:solidFill>
              <a:effectLst/>
              <a:latin typeface="+mn-lt"/>
              <a:ea typeface="+mn-ea"/>
              <a:cs typeface="+mn-cs"/>
            </a:rPr>
            <a:t>4. The discharge pressure of the condensate pump (State</a:t>
          </a:r>
          <a:r>
            <a:rPr lang="en-US" sz="1200" b="1" i="1" baseline="0">
              <a:solidFill>
                <a:schemeClr val="dk1"/>
              </a:solidFill>
              <a:effectLst/>
              <a:latin typeface="+mn-lt"/>
              <a:ea typeface="+mn-ea"/>
              <a:cs typeface="+mn-cs"/>
            </a:rPr>
            <a:t> </a:t>
          </a:r>
          <a:r>
            <a:rPr lang="en-US" sz="1200" b="1" i="1">
              <a:solidFill>
                <a:schemeClr val="dk1"/>
              </a:solidFill>
              <a:effectLst/>
              <a:latin typeface="+mn-lt"/>
              <a:ea typeface="+mn-ea"/>
              <a:cs typeface="+mn-cs"/>
            </a:rPr>
            <a:t>1) and the suction pressure of the boiler feed pump (State 3)</a:t>
          </a:r>
          <a:r>
            <a:rPr lang="en-US" sz="1200" b="1" i="1" baseline="0">
              <a:solidFill>
                <a:schemeClr val="dk1"/>
              </a:solidFill>
              <a:effectLst/>
              <a:latin typeface="+mn-lt"/>
              <a:ea typeface="+mn-ea"/>
              <a:cs typeface="+mn-cs"/>
            </a:rPr>
            <a:t> </a:t>
          </a:r>
          <a:r>
            <a:rPr lang="en-US" sz="1200" b="1" i="1">
              <a:solidFill>
                <a:schemeClr val="dk1"/>
              </a:solidFill>
              <a:effectLst/>
              <a:latin typeface="+mn-lt"/>
              <a:ea typeface="+mn-ea"/>
              <a:cs typeface="+mn-cs"/>
            </a:rPr>
            <a:t>are equal to the exit pressure of the intermediate pressure turbine (State 8,9,10).</a:t>
          </a:r>
          <a:endParaRPr lang="en-US" sz="2000" b="1" i="1">
            <a:effectLst/>
          </a:endParaRPr>
        </a:p>
      </xdr:txBody>
    </xdr:sp>
    <xdr:clientData/>
  </xdr:twoCellAnchor>
  <xdr:twoCellAnchor editAs="oneCell">
    <xdr:from>
      <xdr:col>10</xdr:col>
      <xdr:colOff>621847</xdr:colOff>
      <xdr:row>53</xdr:row>
      <xdr:rowOff>55791</xdr:rowOff>
    </xdr:from>
    <xdr:to>
      <xdr:col>17</xdr:col>
      <xdr:colOff>104776</xdr:colOff>
      <xdr:row>70</xdr:row>
      <xdr:rowOff>123381</xdr:rowOff>
    </xdr:to>
    <xdr:pic>
      <xdr:nvPicPr>
        <xdr:cNvPr id="6" name="Picture 5">
          <a:extLst>
            <a:ext uri="{FF2B5EF4-FFF2-40B4-BE49-F238E27FC236}">
              <a16:creationId xmlns:a16="http://schemas.microsoft.com/office/drawing/2014/main" id="{18AD225B-9361-44E9-A2B6-7AC2A8CCA54D}"/>
            </a:ext>
          </a:extLst>
        </xdr:cNvPr>
        <xdr:cNvPicPr>
          <a:picLocks noChangeAspect="1"/>
        </xdr:cNvPicPr>
      </xdr:nvPicPr>
      <xdr:blipFill rotWithShape="1">
        <a:blip xmlns:r="http://schemas.openxmlformats.org/officeDocument/2006/relationships" r:embed="rId1"/>
        <a:srcRect t="1066" b="-1"/>
        <a:stretch/>
      </xdr:blipFill>
      <xdr:spPr>
        <a:xfrm>
          <a:off x="7194097" y="8637816"/>
          <a:ext cx="4083504" cy="2820315"/>
        </a:xfrm>
        <a:prstGeom prst="rect">
          <a:avLst/>
        </a:prstGeom>
        <a:ln w="38100">
          <a:solidFill>
            <a:sysClr val="windowText" lastClr="000000"/>
          </a:solidFill>
        </a:ln>
      </xdr:spPr>
    </xdr:pic>
    <xdr:clientData/>
  </xdr:twoCellAnchor>
  <xdr:twoCellAnchor editAs="oneCell">
    <xdr:from>
      <xdr:col>0</xdr:col>
      <xdr:colOff>38100</xdr:colOff>
      <xdr:row>13</xdr:row>
      <xdr:rowOff>149679</xdr:rowOff>
    </xdr:from>
    <xdr:to>
      <xdr:col>17</xdr:col>
      <xdr:colOff>114301</xdr:colOff>
      <xdr:row>53</xdr:row>
      <xdr:rowOff>24272</xdr:rowOff>
    </xdr:to>
    <xdr:pic>
      <xdr:nvPicPr>
        <xdr:cNvPr id="2" name="Picture 1">
          <a:extLst>
            <a:ext uri="{FF2B5EF4-FFF2-40B4-BE49-F238E27FC236}">
              <a16:creationId xmlns:a16="http://schemas.microsoft.com/office/drawing/2014/main" id="{54A2B331-B535-4BF0-9F3B-6074B3953C9E}"/>
            </a:ext>
          </a:extLst>
        </xdr:cNvPr>
        <xdr:cNvPicPr>
          <a:picLocks noChangeAspect="1"/>
        </xdr:cNvPicPr>
      </xdr:nvPicPr>
      <xdr:blipFill>
        <a:blip xmlns:r="http://schemas.openxmlformats.org/officeDocument/2006/relationships" r:embed="rId2"/>
        <a:stretch>
          <a:fillRect/>
        </a:stretch>
      </xdr:blipFill>
      <xdr:spPr>
        <a:xfrm>
          <a:off x="38100" y="2254704"/>
          <a:ext cx="11249026" cy="6351593"/>
        </a:xfrm>
        <a:prstGeom prst="rect">
          <a:avLst/>
        </a:prstGeom>
        <a:ln w="28575">
          <a:solidFill>
            <a:sysClr val="windowText" lastClr="000000"/>
          </a:solidFill>
        </a:ln>
      </xdr:spPr>
    </xdr:pic>
    <xdr:clientData/>
  </xdr:twoCellAnchor>
  <xdr:twoCellAnchor editAs="oneCell">
    <xdr:from>
      <xdr:col>0</xdr:col>
      <xdr:colOff>25854</xdr:colOff>
      <xdr:row>53</xdr:row>
      <xdr:rowOff>57148</xdr:rowOff>
    </xdr:from>
    <xdr:to>
      <xdr:col>10</xdr:col>
      <xdr:colOff>578885</xdr:colOff>
      <xdr:row>85</xdr:row>
      <xdr:rowOff>28575</xdr:rowOff>
    </xdr:to>
    <xdr:pic>
      <xdr:nvPicPr>
        <xdr:cNvPr id="3" name="Picture 2">
          <a:extLst>
            <a:ext uri="{FF2B5EF4-FFF2-40B4-BE49-F238E27FC236}">
              <a16:creationId xmlns:a16="http://schemas.microsoft.com/office/drawing/2014/main" id="{12599AD2-C929-43EB-B263-BBD2F72AA261}"/>
            </a:ext>
          </a:extLst>
        </xdr:cNvPr>
        <xdr:cNvPicPr>
          <a:picLocks noChangeAspect="1"/>
        </xdr:cNvPicPr>
      </xdr:nvPicPr>
      <xdr:blipFill>
        <a:blip xmlns:r="http://schemas.openxmlformats.org/officeDocument/2006/relationships" r:embed="rId3"/>
        <a:stretch>
          <a:fillRect/>
        </a:stretch>
      </xdr:blipFill>
      <xdr:spPr>
        <a:xfrm>
          <a:off x="25854" y="8639173"/>
          <a:ext cx="7125281" cy="5153027"/>
        </a:xfrm>
        <a:prstGeom prst="rect">
          <a:avLst/>
        </a:prstGeom>
        <a:ln w="28575">
          <a:solidFill>
            <a:sysClr val="windowText" lastClr="000000"/>
          </a:solidFill>
        </a:ln>
      </xdr:spPr>
    </xdr:pic>
    <xdr:clientData/>
  </xdr:twoCellAnchor>
  <xdr:twoCellAnchor>
    <xdr:from>
      <xdr:col>0</xdr:col>
      <xdr:colOff>29938</xdr:colOff>
      <xdr:row>0</xdr:row>
      <xdr:rowOff>29937</xdr:rowOff>
    </xdr:from>
    <xdr:to>
      <xdr:col>17</xdr:col>
      <xdr:colOff>123825</xdr:colOff>
      <xdr:row>14</xdr:row>
      <xdr:rowOff>103415</xdr:rowOff>
    </xdr:to>
    <xdr:sp macro="" textlink="">
      <xdr:nvSpPr>
        <xdr:cNvPr id="7" name="TextBox 6">
          <a:extLst>
            <a:ext uri="{FF2B5EF4-FFF2-40B4-BE49-F238E27FC236}">
              <a16:creationId xmlns:a16="http://schemas.microsoft.com/office/drawing/2014/main" id="{B4B7C4BB-F62F-4773-8FC9-22C7A7344A8B}"/>
            </a:ext>
          </a:extLst>
        </xdr:cNvPr>
        <xdr:cNvSpPr txBox="1"/>
      </xdr:nvSpPr>
      <xdr:spPr>
        <a:xfrm>
          <a:off x="29938" y="29937"/>
          <a:ext cx="11266712" cy="2340428"/>
        </a:xfrm>
        <a:prstGeom prst="rect">
          <a:avLst/>
        </a:prstGeom>
        <a:solidFill>
          <a:schemeClr val="lt1"/>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800" b="1" i="1"/>
        </a:p>
        <a:p>
          <a:pPr algn="ctr"/>
          <a:r>
            <a:rPr lang="en-US" sz="1800" b="1" i="1"/>
            <a:t>A Rankine cycle steam power plant is being designed to produce 300 megawatts of net power.</a:t>
          </a:r>
        </a:p>
        <a:p>
          <a:pPr algn="ctr"/>
          <a:endParaRPr lang="en-US" sz="1800" b="1" i="1"/>
        </a:p>
        <a:p>
          <a:pPr algn="ctr"/>
          <a:r>
            <a:rPr lang="en-US" sz="1800" b="1" i="1" baseline="0">
              <a:solidFill>
                <a:srgbClr val="FF0000"/>
              </a:solidFill>
            </a:rPr>
            <a:t>Determine the optimal pressure of the steam at  intermediate turbine exhaust (State 8,9,10) to maximize the overall plant efficiency</a:t>
          </a:r>
          <a:endParaRPr lang="en-US" sz="1800" b="1" i="1">
            <a:solidFill>
              <a:srgbClr val="FF0000"/>
            </a:solidFill>
          </a:endParaRPr>
        </a:p>
        <a:p>
          <a:pPr algn="ctr"/>
          <a:endParaRPr lang="en-US" sz="1800" b="1" i="1"/>
        </a:p>
        <a:p>
          <a:pPr algn="ctr"/>
          <a:r>
            <a:rPr lang="en-US" sz="1800" b="1" i="1"/>
            <a:t>The layout of the power plant,</a:t>
          </a:r>
          <a:r>
            <a:rPr lang="en-US" sz="1800" b="1" i="1" baseline="0"/>
            <a:t> </a:t>
          </a:r>
          <a:r>
            <a:rPr lang="en-US" sz="1800" b="1" i="1"/>
            <a:t>client-specified</a:t>
          </a:r>
          <a:r>
            <a:rPr lang="en-US" sz="1800" b="1" i="1" baseline="0"/>
            <a:t> design parameters, and assumptions are</a:t>
          </a:r>
          <a:r>
            <a:rPr lang="en-US" sz="1800" b="1" i="1"/>
            <a:t> given below.</a:t>
          </a:r>
        </a:p>
        <a:p>
          <a:pPr algn="ctr"/>
          <a:r>
            <a:rPr lang="en-US" sz="1800" b="1" i="1"/>
            <a:t>Computational Model has</a:t>
          </a:r>
          <a:r>
            <a:rPr lang="en-US" sz="1800" b="1" i="1" baseline="0"/>
            <a:t> been developed to solve the problem. (Please see the next tab)</a:t>
          </a:r>
          <a:endParaRPr lang="en-US" sz="1800" b="1"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274703</xdr:colOff>
      <xdr:row>0</xdr:row>
      <xdr:rowOff>7763</xdr:rowOff>
    </xdr:from>
    <xdr:to>
      <xdr:col>20</xdr:col>
      <xdr:colOff>439271</xdr:colOff>
      <xdr:row>26</xdr:row>
      <xdr:rowOff>123824</xdr:rowOff>
    </xdr:to>
    <xdr:sp macro="" textlink="">
      <xdr:nvSpPr>
        <xdr:cNvPr id="2" name="TextBox 1">
          <a:extLst>
            <a:ext uri="{FF2B5EF4-FFF2-40B4-BE49-F238E27FC236}">
              <a16:creationId xmlns:a16="http://schemas.microsoft.com/office/drawing/2014/main" id="{C99C72D7-5649-4305-8A31-E2474B1D2C06}"/>
            </a:ext>
          </a:extLst>
        </xdr:cNvPr>
        <xdr:cNvSpPr txBox="1"/>
      </xdr:nvSpPr>
      <xdr:spPr>
        <a:xfrm>
          <a:off x="11657078" y="7763"/>
          <a:ext cx="5098518" cy="4954761"/>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1"/>
            <a:t>Hi</a:t>
          </a:r>
          <a:r>
            <a:rPr lang="en-US" sz="1200" b="1" i="1" baseline="0"/>
            <a:t>. My name is June Kwon. This is a computational model of Rankine Cycle Power Plant.</a:t>
          </a:r>
        </a:p>
        <a:p>
          <a:endParaRPr lang="en-US" sz="1200" b="1" i="1" baseline="0"/>
        </a:p>
        <a:p>
          <a:pPr algn="ctr"/>
          <a:r>
            <a:rPr lang="en-US" sz="1200" b="1" i="1" baseline="0"/>
            <a:t>Please insert any pressure value from 'V' Column (Ex: 1,2,3,...,14.696,...,40,...)</a:t>
          </a:r>
        </a:p>
        <a:p>
          <a:pPr algn="ctr"/>
          <a:r>
            <a:rPr lang="en-US" sz="1200" b="1" i="1" baseline="0"/>
            <a:t>into the controller on the right (highlighted in yellow). The pressure in the controller sets the pressure value at "</a:t>
          </a:r>
          <a:r>
            <a:rPr lang="en-US" sz="1200" b="1" i="1" baseline="0">
              <a:solidFill>
                <a:srgbClr val="FF0000"/>
              </a:solidFill>
            </a:rPr>
            <a:t>intermediate turbine exhaust</a:t>
          </a:r>
          <a:r>
            <a:rPr lang="en-US" sz="1200" b="1" i="1" baseline="0"/>
            <a:t>".</a:t>
          </a:r>
        </a:p>
        <a:p>
          <a:pPr algn="ctr"/>
          <a:r>
            <a:rPr lang="en-US" sz="1200" b="1" i="1" baseline="0"/>
            <a:t> </a:t>
          </a:r>
        </a:p>
        <a:p>
          <a:pPr algn="ctr"/>
          <a:r>
            <a:rPr lang="en-US" sz="1200" b="1" i="1"/>
            <a:t>Cycle Efficiency</a:t>
          </a:r>
          <a:r>
            <a:rPr lang="en-US" sz="1200" b="1" i="1" baseline="0"/>
            <a:t>, </a:t>
          </a:r>
          <a:r>
            <a:rPr lang="en-US" sz="1200" b="1" i="1"/>
            <a:t>Mass</a:t>
          </a:r>
          <a:r>
            <a:rPr lang="en-US" sz="1200" b="1" i="1" baseline="0"/>
            <a:t> Flow Rate, Power, Work, Enthalpy at each state, and more results will be automatically calculated in a second. </a:t>
          </a:r>
          <a:endParaRPr lang="en-US" sz="1200" b="1" i="1"/>
        </a:p>
        <a:p>
          <a:pPr algn="ctr"/>
          <a:endParaRPr lang="en-US" sz="1200" b="1" i="1" baseline="0"/>
        </a:p>
        <a:p>
          <a:pPr algn="ctr"/>
          <a:r>
            <a:rPr lang="en-US" sz="1200" b="1" i="1" baseline="0"/>
            <a:t>Objective is to find the most optimal pressure which yields the best effieicecy.</a:t>
          </a:r>
        </a:p>
        <a:p>
          <a:pPr algn="ctr"/>
          <a:endParaRPr lang="en-US" sz="1200" b="1" i="1" baseline="0"/>
        </a:p>
        <a:p>
          <a:pPr algn="ctr"/>
          <a:r>
            <a:rPr lang="en-US" sz="1200" b="1" i="1" baseline="0"/>
            <a:t>There are 4 different result table, please refer to the </a:t>
          </a:r>
          <a:r>
            <a:rPr lang="en-US" sz="1200" b="1" i="1" baseline="0">
              <a:solidFill>
                <a:srgbClr val="C00000"/>
              </a:solidFill>
            </a:rPr>
            <a:t>matching</a:t>
          </a:r>
          <a:r>
            <a:rPr lang="en-US" sz="1200" b="1" i="1" baseline="0"/>
            <a:t> color.</a:t>
          </a:r>
        </a:p>
        <a:p>
          <a:pPr algn="ctr"/>
          <a:r>
            <a:rPr lang="en-US" sz="1200" b="1" i="1" baseline="0"/>
            <a:t>&gt;&gt; If the  pressure is 1&lt;#&lt;30, please use the </a:t>
          </a:r>
          <a:r>
            <a:rPr lang="en-US" sz="1200" b="1" i="1" baseline="0">
              <a:solidFill>
                <a:schemeClr val="accent5">
                  <a:lumMod val="75000"/>
                </a:schemeClr>
              </a:solidFill>
            </a:rPr>
            <a:t>blue</a:t>
          </a:r>
          <a:r>
            <a:rPr lang="en-US" sz="1200" b="1" i="1" baseline="0"/>
            <a:t> colored results.</a:t>
          </a:r>
        </a:p>
        <a:p>
          <a:pPr algn="ctr"/>
          <a:r>
            <a:rPr lang="en-US" sz="1200" b="1" i="1" baseline="0"/>
            <a:t>&gt;&gt; If the pressure is 40&lt;#&lt;60, please use the </a:t>
          </a:r>
          <a:r>
            <a:rPr lang="en-US" sz="1200" b="1" i="1" baseline="0">
              <a:solidFill>
                <a:schemeClr val="accent6">
                  <a:lumMod val="75000"/>
                </a:schemeClr>
              </a:solidFill>
            </a:rPr>
            <a:t>orange</a:t>
          </a:r>
          <a:r>
            <a:rPr lang="en-US" sz="1200" b="1" i="1" baseline="0"/>
            <a:t> colored results.</a:t>
          </a:r>
        </a:p>
        <a:p>
          <a:pPr algn="ctr"/>
          <a:r>
            <a:rPr lang="en-US" sz="1200" b="1" i="1" baseline="0"/>
            <a:t>&gt;&gt; If the pressure is 30&lt;#&lt;3000, please use the </a:t>
          </a:r>
          <a:r>
            <a:rPr lang="en-US" sz="1200" b="1" i="1" baseline="0">
              <a:solidFill>
                <a:schemeClr val="accent2">
                  <a:lumMod val="75000"/>
                </a:schemeClr>
              </a:solidFill>
            </a:rPr>
            <a:t>red</a:t>
          </a:r>
          <a:r>
            <a:rPr lang="en-US" sz="1200" b="1" i="1" baseline="0"/>
            <a:t> colored results.</a:t>
          </a:r>
        </a:p>
        <a:p>
          <a:pPr algn="ctr"/>
          <a:endParaRPr lang="en-US" sz="1200" b="1" i="1" baseline="0"/>
        </a:p>
        <a:p>
          <a:pPr algn="ctr"/>
          <a:r>
            <a:rPr lang="en-US" sz="1200" b="1" i="1" baseline="0"/>
            <a:t>Thank you very much for using.</a:t>
          </a:r>
        </a:p>
        <a:p>
          <a:pPr algn="ctr"/>
          <a:endParaRPr lang="en-US" sz="1200" b="1" i="1" baseline="0"/>
        </a:p>
        <a:p>
          <a:pPr algn="ctr"/>
          <a:r>
            <a:rPr lang="en-US" sz="1200" b="1" i="1" baseline="0"/>
            <a:t>"Using this computational model, I was able to determine that 160 psia at intermediate turbine exhaust yields the best efficiency of 41.436% for the given power plant system. The overall performance of the power plant vs pressure at intermediate turbine exhasut is plotted below."</a:t>
          </a:r>
        </a:p>
        <a:p>
          <a:endParaRPr lang="en-US" sz="1200" b="1" i="1" baseline="0"/>
        </a:p>
        <a:p>
          <a:pPr algn="l"/>
          <a:r>
            <a:rPr lang="en-US" sz="1200" b="1" i="1" baseline="0"/>
            <a:t>a - actual				                      Thanks,</a:t>
          </a:r>
        </a:p>
        <a:p>
          <a:pPr algn="l"/>
          <a:r>
            <a:rPr lang="en-US" sz="1200" b="1" i="1" baseline="0"/>
            <a:t>sp - superheated			                       June K.</a:t>
          </a:r>
        </a:p>
      </xdr:txBody>
    </xdr:sp>
    <xdr:clientData/>
  </xdr:twoCellAnchor>
  <xdr:twoCellAnchor>
    <xdr:from>
      <xdr:col>13</xdr:col>
      <xdr:colOff>275862</xdr:colOff>
      <xdr:row>26</xdr:row>
      <xdr:rowOff>121364</xdr:rowOff>
    </xdr:from>
    <xdr:to>
      <xdr:col>20</xdr:col>
      <xdr:colOff>436667</xdr:colOff>
      <xdr:row>42</xdr:row>
      <xdr:rowOff>141986</xdr:rowOff>
    </xdr:to>
    <xdr:graphicFrame macro="">
      <xdr:nvGraphicFramePr>
        <xdr:cNvPr id="3" name="Chart 2">
          <a:extLst>
            <a:ext uri="{FF2B5EF4-FFF2-40B4-BE49-F238E27FC236}">
              <a16:creationId xmlns:a16="http://schemas.microsoft.com/office/drawing/2014/main" id="{9A04F773-B060-49DA-91BA-26D122C1D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10885</xdr:colOff>
      <xdr:row>0</xdr:row>
      <xdr:rowOff>21770</xdr:rowOff>
    </xdr:from>
    <xdr:to>
      <xdr:col>13</xdr:col>
      <xdr:colOff>152400</xdr:colOff>
      <xdr:row>60</xdr:row>
      <xdr:rowOff>57150</xdr:rowOff>
    </xdr:to>
    <xdr:sp macro="" textlink="">
      <xdr:nvSpPr>
        <xdr:cNvPr id="2" name="TextBox 1">
          <a:extLst>
            <a:ext uri="{FF2B5EF4-FFF2-40B4-BE49-F238E27FC236}">
              <a16:creationId xmlns:a16="http://schemas.microsoft.com/office/drawing/2014/main" id="{6CB920E7-A637-457B-A2EE-68E5C8AAF413}"/>
            </a:ext>
          </a:extLst>
        </xdr:cNvPr>
        <xdr:cNvSpPr txBox="1"/>
      </xdr:nvSpPr>
      <xdr:spPr>
        <a:xfrm>
          <a:off x="10885" y="21770"/>
          <a:ext cx="8685440" cy="9750880"/>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1"/>
            <a:t>&lt;Future Considerations&gt;</a:t>
          </a:r>
        </a:p>
        <a:p>
          <a:endParaRPr lang="en-US" sz="2000" b="1" i="1"/>
        </a:p>
        <a:p>
          <a:r>
            <a:rPr lang="en-US" sz="2000" b="1" i="1"/>
            <a:t>	There are a few recommendations that would be reasonable for the client to take into consideration if the client wanted to improve the efficiency of this Rankine system. All the modifications to increase the thermal efficiency originate from the same basic idea. </a:t>
          </a:r>
          <a:r>
            <a:rPr lang="en-US" sz="2000" b="1" i="1">
              <a:solidFill>
                <a:srgbClr val="FF0000"/>
              </a:solidFill>
            </a:rPr>
            <a:t>The goal is to maximize the temperature of the steam as it travels through the boiler or decrease the temperature of the steam as it travels through the condenser by rejecting as much heat as possible. </a:t>
          </a:r>
          <a:r>
            <a:rPr lang="en-US" sz="2000" b="1" i="1"/>
            <a:t>The temperature of the working fluid should be as high as possible during heat addition and as low as possible during heat rejection. </a:t>
          </a:r>
          <a:r>
            <a:rPr lang="en-US" sz="2000" b="1" i="1">
              <a:solidFill>
                <a:srgbClr val="FF0000"/>
              </a:solidFill>
            </a:rPr>
            <a:t>This can be done by either superheating the boiler temperature, decreasing the condenser pressure, or increasing the boiler pressure. </a:t>
          </a:r>
          <a:r>
            <a:rPr lang="en-US" sz="2000" b="1" i="1"/>
            <a:t>All of these will increase the area underneath the curve of the Temperature - Entropy diagram, which represents the net-work of the cycle.</a:t>
          </a:r>
        </a:p>
        <a:p>
          <a:endParaRPr lang="en-US" sz="2000" b="1" i="1"/>
        </a:p>
        <a:p>
          <a:r>
            <a:rPr lang="en-US" sz="2000" b="1" i="1"/>
            <a:t>	Also, having two reheaters is highly suggested. Even at the highest efficiency, the corresponding quality at LPT Exhaust is 86.51%. This means that 13.49% of the steam is in liquid state. Too much of moisture content (drops) in the steam may damage the turbine blades as the turbine operates, and it will cost more money to repair them. Either superheating the boiler temperature or having two reheaters will both increase the efficiency and quality of the steam in LPT. </a:t>
          </a:r>
        </a:p>
        <a:p>
          <a:endParaRPr lang="en-US" sz="2000" b="1" i="1"/>
        </a:p>
        <a:p>
          <a:r>
            <a:rPr lang="en-US" sz="2000" b="1" i="1"/>
            <a:t>	Lastly, if the client was willing to be a greater monetary investment, they could purchase more efficient components. The more efficient the components, the less energy will be used to supply the Rankine cycle and more energy can be used elsewhere.</a:t>
          </a:r>
        </a:p>
        <a:p>
          <a:endParaRPr lang="en-US" sz="2000" b="1" i="1"/>
        </a:p>
        <a:p>
          <a:pPr algn="r"/>
          <a:r>
            <a:rPr lang="en-US" sz="2000" b="1" i="1"/>
            <a:t>Thanks,</a:t>
          </a:r>
          <a:endParaRPr lang="en-US" sz="2000" b="1" i="1" baseline="0"/>
        </a:p>
        <a:p>
          <a:pPr algn="r"/>
          <a:r>
            <a:rPr lang="en-US" sz="2000" b="1" i="1" baseline="0"/>
            <a:t>June K.</a:t>
          </a:r>
          <a:endParaRPr lang="en-US" sz="2000" b="1" i="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4A1C3-1D61-479C-A13D-A087710745C6}">
  <dimension ref="U35"/>
  <sheetViews>
    <sheetView tabSelected="1" zoomScaleNormal="100" workbookViewId="0"/>
  </sheetViews>
  <sheetFormatPr defaultRowHeight="12.75" x14ac:dyDescent="0.2"/>
  <sheetData>
    <row r="35" spans="21:21" x14ac:dyDescent="0.2">
      <c r="U35" s="2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E86A2-9377-4F69-9875-08F3AC69A2B4}">
  <dimension ref="A1:AW591"/>
  <sheetViews>
    <sheetView topLeftCell="N1" zoomScale="85" zoomScaleNormal="85" workbookViewId="0">
      <selection activeCell="V41" sqref="V41"/>
    </sheetView>
  </sheetViews>
  <sheetFormatPr defaultColWidth="8.85546875" defaultRowHeight="12.75" x14ac:dyDescent="0.2"/>
  <cols>
    <col min="1" max="1" width="12" style="28" customWidth="1"/>
    <col min="2" max="2" width="15.85546875" style="28" customWidth="1"/>
    <col min="3" max="3" width="13.140625" style="28" customWidth="1"/>
    <col min="4" max="13" width="12" style="28" customWidth="1"/>
    <col min="14" max="17" width="9.85546875" style="28" customWidth="1"/>
    <col min="18" max="21" width="9.85546875" style="24" customWidth="1"/>
    <col min="22" max="22" width="9.140625" style="24" bestFit="1" customWidth="1"/>
    <col min="23" max="23" width="9.140625" style="24" customWidth="1"/>
    <col min="24" max="24" width="15.5703125" style="24" bestFit="1" customWidth="1"/>
    <col min="25" max="25" width="3.85546875" style="24" customWidth="1"/>
    <col min="26" max="26" width="14.140625" style="24" bestFit="1" customWidth="1"/>
    <col min="27" max="27" width="13.140625" style="24" bestFit="1" customWidth="1"/>
    <col min="28" max="28" width="8.5703125" style="24" customWidth="1"/>
    <col min="29" max="29" width="11.5703125" style="24" customWidth="1"/>
    <col min="30" max="30" width="11.5703125" style="24" bestFit="1" customWidth="1"/>
    <col min="31" max="31" width="8" style="24" customWidth="1"/>
    <col min="32" max="32" width="3.5703125" style="24" customWidth="1"/>
    <col min="33" max="33" width="14.140625" style="24" bestFit="1" customWidth="1"/>
    <col min="34" max="34" width="13.140625" style="24" bestFit="1" customWidth="1"/>
    <col min="35" max="35" width="8.42578125" style="24" customWidth="1"/>
    <col min="36" max="36" width="10.85546875" style="24" customWidth="1"/>
    <col min="37" max="37" width="11.5703125" style="24" bestFit="1" customWidth="1"/>
    <col min="38" max="38" width="8.5703125" style="24" customWidth="1"/>
    <col min="39" max="39" width="4.140625" style="24" customWidth="1"/>
    <col min="40" max="42" width="8.85546875" style="24"/>
    <col min="43" max="43" width="3.85546875" style="24" customWidth="1"/>
    <col min="44" max="16384" width="8.85546875" style="24"/>
  </cols>
  <sheetData>
    <row r="1" spans="1:49" ht="15.75" thickBot="1" x14ac:dyDescent="0.3">
      <c r="A1" s="43" t="s">
        <v>574</v>
      </c>
      <c r="B1" s="44"/>
      <c r="C1" s="80" t="s">
        <v>476</v>
      </c>
      <c r="D1" s="42"/>
      <c r="E1" s="41"/>
      <c r="F1" s="81" t="s">
        <v>477</v>
      </c>
      <c r="G1" s="42"/>
      <c r="H1" s="41"/>
      <c r="I1" s="81" t="s">
        <v>478</v>
      </c>
      <c r="J1" s="42"/>
      <c r="K1" s="41"/>
      <c r="L1" s="81" t="s">
        <v>479</v>
      </c>
      <c r="M1" s="42"/>
      <c r="V1" s="211" t="s">
        <v>926</v>
      </c>
      <c r="W1" s="212"/>
      <c r="X1" s="213"/>
      <c r="Z1" s="211" t="s">
        <v>940</v>
      </c>
      <c r="AA1" s="212"/>
      <c r="AB1" s="212"/>
      <c r="AC1" s="212"/>
      <c r="AD1" s="212"/>
      <c r="AE1" s="213"/>
      <c r="AF1" s="78"/>
      <c r="AG1" s="216" t="s">
        <v>961</v>
      </c>
      <c r="AH1" s="217"/>
      <c r="AI1" s="217"/>
      <c r="AJ1" s="217"/>
      <c r="AK1" s="217"/>
      <c r="AL1" s="218"/>
      <c r="AN1" s="211" t="s">
        <v>991</v>
      </c>
      <c r="AO1" s="212"/>
      <c r="AP1" s="213"/>
      <c r="AR1" s="211" t="s">
        <v>998</v>
      </c>
      <c r="AS1" s="212"/>
      <c r="AT1" s="213"/>
      <c r="AW1" s="45"/>
    </row>
    <row r="2" spans="1:49" ht="13.5" thickBot="1" x14ac:dyDescent="0.25">
      <c r="A2" s="82" t="s">
        <v>575</v>
      </c>
      <c r="B2" s="83"/>
      <c r="C2" s="80" t="s">
        <v>480</v>
      </c>
      <c r="D2" s="42"/>
      <c r="E2" s="41"/>
      <c r="F2" s="81" t="s">
        <v>437</v>
      </c>
      <c r="G2" s="42"/>
      <c r="H2" s="41"/>
      <c r="I2" s="81" t="s">
        <v>437</v>
      </c>
      <c r="J2" s="42"/>
      <c r="K2" s="41"/>
      <c r="L2" s="81" t="s">
        <v>101</v>
      </c>
      <c r="M2" s="42"/>
      <c r="V2" s="39" t="s">
        <v>891</v>
      </c>
      <c r="W2" s="214">
        <v>160</v>
      </c>
      <c r="X2" s="215"/>
      <c r="Z2" s="211" t="s">
        <v>979</v>
      </c>
      <c r="AA2" s="212"/>
      <c r="AB2" s="212"/>
      <c r="AC2" s="212"/>
      <c r="AD2" s="212"/>
      <c r="AE2" s="213"/>
      <c r="AF2" s="28"/>
      <c r="AG2" s="211" t="s">
        <v>979</v>
      </c>
      <c r="AH2" s="212"/>
      <c r="AI2" s="212"/>
      <c r="AJ2" s="212"/>
      <c r="AK2" s="212"/>
      <c r="AL2" s="213"/>
      <c r="AN2" s="30" t="s">
        <v>901</v>
      </c>
      <c r="AO2" s="173">
        <v>1</v>
      </c>
      <c r="AP2" s="25" t="s">
        <v>17</v>
      </c>
      <c r="AR2" s="35" t="s">
        <v>946</v>
      </c>
      <c r="AS2" s="184">
        <f>W2</f>
        <v>160</v>
      </c>
      <c r="AT2" s="37" t="s">
        <v>17</v>
      </c>
      <c r="AV2" s="210"/>
      <c r="AW2" s="79"/>
    </row>
    <row r="3" spans="1:49" ht="13.5" thickBot="1" x14ac:dyDescent="0.25">
      <c r="A3" s="59"/>
      <c r="B3" s="84" t="s">
        <v>484</v>
      </c>
      <c r="C3" s="85" t="s">
        <v>484</v>
      </c>
      <c r="D3" s="86" t="s">
        <v>484</v>
      </c>
      <c r="E3" s="85" t="s">
        <v>484</v>
      </c>
      <c r="F3" s="40"/>
      <c r="G3" s="86" t="s">
        <v>484</v>
      </c>
      <c r="H3" s="85" t="s">
        <v>484</v>
      </c>
      <c r="I3" s="40"/>
      <c r="J3" s="86" t="s">
        <v>484</v>
      </c>
      <c r="K3" s="85" t="s">
        <v>484</v>
      </c>
      <c r="L3" s="40"/>
      <c r="M3" s="86" t="s">
        <v>484</v>
      </c>
      <c r="Z3" s="77" t="s">
        <v>976</v>
      </c>
      <c r="AA3" s="125">
        <f>(300000*0.94782)/(AA16-AA17)</f>
        <v>510.61105333131945</v>
      </c>
      <c r="AB3" s="25" t="s">
        <v>938</v>
      </c>
      <c r="AC3" s="73" t="s">
        <v>939</v>
      </c>
      <c r="AD3" s="187">
        <f>(AA16-AA17)/AA19</f>
        <v>0.46211334576823709</v>
      </c>
      <c r="AE3" s="25"/>
      <c r="AF3" s="28"/>
      <c r="AG3" s="77" t="s">
        <v>976</v>
      </c>
      <c r="AH3" s="131">
        <f>(300000*0.94782)/(AH16-AH17)</f>
        <v>576.50335324276455</v>
      </c>
      <c r="AI3" s="75" t="s">
        <v>938</v>
      </c>
      <c r="AJ3" s="73" t="s">
        <v>939</v>
      </c>
      <c r="AK3" s="189">
        <f>(AH16-AH17)/AH19</f>
        <v>0.41303119398355831</v>
      </c>
      <c r="AL3" s="75"/>
      <c r="AN3" s="31" t="s">
        <v>902</v>
      </c>
      <c r="AO3" s="71">
        <v>69.72</v>
      </c>
      <c r="AP3" s="26" t="s">
        <v>437</v>
      </c>
      <c r="AR3" s="32" t="s">
        <v>947</v>
      </c>
      <c r="AS3" s="72">
        <v>0.87</v>
      </c>
      <c r="AT3" s="34" t="s">
        <v>427</v>
      </c>
    </row>
    <row r="4" spans="1:49" ht="15" thickBot="1" x14ac:dyDescent="0.25">
      <c r="A4" s="87" t="s">
        <v>593</v>
      </c>
      <c r="B4" s="88" t="s">
        <v>594</v>
      </c>
      <c r="C4" s="87" t="s">
        <v>495</v>
      </c>
      <c r="D4" s="89" t="s">
        <v>496</v>
      </c>
      <c r="E4" s="87" t="s">
        <v>495</v>
      </c>
      <c r="F4" s="88" t="s">
        <v>498</v>
      </c>
      <c r="G4" s="89" t="s">
        <v>496</v>
      </c>
      <c r="H4" s="87" t="s">
        <v>495</v>
      </c>
      <c r="I4" s="88" t="s">
        <v>498</v>
      </c>
      <c r="J4" s="89" t="s">
        <v>496</v>
      </c>
      <c r="K4" s="87" t="s">
        <v>495</v>
      </c>
      <c r="L4" s="88" t="s">
        <v>498</v>
      </c>
      <c r="M4" s="89" t="s">
        <v>496</v>
      </c>
      <c r="V4" s="153" t="s">
        <v>891</v>
      </c>
      <c r="W4" s="140" t="s">
        <v>966</v>
      </c>
      <c r="X4" s="192" t="s">
        <v>1001</v>
      </c>
      <c r="Z4" s="31" t="s">
        <v>977</v>
      </c>
      <c r="AA4" s="126">
        <f>AA3*(1-AD5)</f>
        <v>395.08422299203602</v>
      </c>
      <c r="AB4" s="70" t="s">
        <v>938</v>
      </c>
      <c r="AC4" s="71" t="s">
        <v>939</v>
      </c>
      <c r="AD4" s="188">
        <f>(AA19-AA18)/AA19</f>
        <v>0.46211334576823715</v>
      </c>
      <c r="AE4" s="26"/>
      <c r="AF4" s="28"/>
      <c r="AG4" s="31" t="s">
        <v>977</v>
      </c>
      <c r="AH4" s="126">
        <f>AH3*(1-AK5)</f>
        <v>449.74490265489362</v>
      </c>
      <c r="AI4" s="70" t="s">
        <v>938</v>
      </c>
      <c r="AJ4" s="71" t="s">
        <v>939</v>
      </c>
      <c r="AK4" s="188">
        <f>(AH19-AH18)/AH19</f>
        <v>0.41303119398355831</v>
      </c>
      <c r="AL4" s="26"/>
      <c r="AN4" s="32" t="s">
        <v>903</v>
      </c>
      <c r="AO4" s="72">
        <v>1.6140000000000002E-2</v>
      </c>
      <c r="AP4" s="29" t="s">
        <v>941</v>
      </c>
      <c r="AR4" s="30" t="s">
        <v>892</v>
      </c>
      <c r="AS4" s="173">
        <f>AO41</f>
        <v>1.6249</v>
      </c>
      <c r="AT4" s="37" t="s">
        <v>1000</v>
      </c>
    </row>
    <row r="5" spans="1:49" ht="16.5" thickBot="1" x14ac:dyDescent="0.35">
      <c r="A5" s="90" t="s">
        <v>606</v>
      </c>
      <c r="B5" s="91" t="s">
        <v>607</v>
      </c>
      <c r="C5" s="92" t="s">
        <v>508</v>
      </c>
      <c r="D5" s="93" t="s">
        <v>509</v>
      </c>
      <c r="E5" s="90" t="s">
        <v>510</v>
      </c>
      <c r="F5" s="91" t="s">
        <v>511</v>
      </c>
      <c r="G5" s="94" t="s">
        <v>512</v>
      </c>
      <c r="H5" s="90" t="s">
        <v>513</v>
      </c>
      <c r="I5" s="91" t="s">
        <v>514</v>
      </c>
      <c r="J5" s="94" t="s">
        <v>515</v>
      </c>
      <c r="K5" s="90" t="s">
        <v>516</v>
      </c>
      <c r="L5" s="91" t="s">
        <v>517</v>
      </c>
      <c r="M5" s="94" t="s">
        <v>518</v>
      </c>
      <c r="V5" s="167">
        <v>1</v>
      </c>
      <c r="W5" s="155">
        <v>0.37384037010682253</v>
      </c>
      <c r="X5" s="164">
        <v>0.11695263200859329</v>
      </c>
      <c r="Z5" s="32" t="s">
        <v>978</v>
      </c>
      <c r="AA5" s="127">
        <f>AA3*AD5</f>
        <v>115.52683033928345</v>
      </c>
      <c r="AB5" s="76" t="s">
        <v>938</v>
      </c>
      <c r="AC5" s="72" t="s">
        <v>925</v>
      </c>
      <c r="AD5" s="133">
        <f>(AO14-AO8)/(AS6-AO8)</f>
        <v>0.22625211417881649</v>
      </c>
      <c r="AE5" s="29"/>
      <c r="AF5" s="28"/>
      <c r="AG5" s="32" t="s">
        <v>978</v>
      </c>
      <c r="AH5" s="127">
        <f>AH3*AK5</f>
        <v>126.75845058787094</v>
      </c>
      <c r="AI5" s="76" t="s">
        <v>938</v>
      </c>
      <c r="AJ5" s="72" t="s">
        <v>925</v>
      </c>
      <c r="AK5" s="133">
        <f>(AO14-AO9)/(AS8-AO9)</f>
        <v>0.2198746110926664</v>
      </c>
      <c r="AL5" s="29"/>
      <c r="AR5" s="31" t="s">
        <v>894</v>
      </c>
      <c r="AS5" s="71">
        <f>(AS4-VLOOKUP(W2,A6:M62,11,0))/VLOOKUP(W2,A6:M62,12,0)</f>
        <v>1.0576983860926201</v>
      </c>
      <c r="AT5" s="33"/>
    </row>
    <row r="6" spans="1:49" ht="15.75" thickBot="1" x14ac:dyDescent="0.3">
      <c r="A6" s="95">
        <v>1</v>
      </c>
      <c r="B6" s="96">
        <v>101.69</v>
      </c>
      <c r="C6" s="97">
        <v>1.6140000000000002E-2</v>
      </c>
      <c r="D6" s="98">
        <v>333.49</v>
      </c>
      <c r="E6" s="99">
        <v>69.72</v>
      </c>
      <c r="F6" s="100">
        <v>973.99</v>
      </c>
      <c r="G6" s="101">
        <v>1043.7</v>
      </c>
      <c r="H6" s="99">
        <v>69.72</v>
      </c>
      <c r="I6" s="102">
        <v>1035.7</v>
      </c>
      <c r="J6" s="101">
        <v>1105.4000000000001</v>
      </c>
      <c r="K6" s="97">
        <v>0.13261999999999999</v>
      </c>
      <c r="L6" s="103">
        <v>1.8449500000000001</v>
      </c>
      <c r="M6" s="104">
        <v>1.9776</v>
      </c>
      <c r="V6" s="168">
        <v>2</v>
      </c>
      <c r="W6" s="157">
        <v>0.38188628838570543</v>
      </c>
      <c r="X6" s="165">
        <v>0.1202196385834956</v>
      </c>
      <c r="Z6" s="211" t="s">
        <v>983</v>
      </c>
      <c r="AA6" s="212"/>
      <c r="AB6" s="213"/>
      <c r="AC6" s="211" t="s">
        <v>973</v>
      </c>
      <c r="AD6" s="212"/>
      <c r="AE6" s="213"/>
      <c r="AF6" s="28"/>
      <c r="AG6" s="211" t="s">
        <v>983</v>
      </c>
      <c r="AH6" s="212"/>
      <c r="AI6" s="213"/>
      <c r="AJ6" s="211" t="s">
        <v>973</v>
      </c>
      <c r="AK6" s="212"/>
      <c r="AL6" s="213"/>
      <c r="AN6" s="211" t="s">
        <v>992</v>
      </c>
      <c r="AO6" s="212"/>
      <c r="AP6" s="213"/>
      <c r="AR6" s="31" t="s">
        <v>893</v>
      </c>
      <c r="AS6" s="71">
        <f>VLOOKUP(AS2,A6:M62,8,0)+(AS5*VLOOKUP(AS2,A6:M62,9,0))</f>
        <v>1245.1011858627462</v>
      </c>
      <c r="AT6" s="33" t="s">
        <v>437</v>
      </c>
    </row>
    <row r="7" spans="1:49" ht="15.75" thickBot="1" x14ac:dyDescent="0.3">
      <c r="A7" s="95">
        <v>2</v>
      </c>
      <c r="B7" s="96">
        <v>126.02</v>
      </c>
      <c r="C7" s="97">
        <v>1.6230000000000001E-2</v>
      </c>
      <c r="D7" s="98">
        <v>173.71</v>
      </c>
      <c r="E7" s="99">
        <v>94.02</v>
      </c>
      <c r="F7" s="100">
        <v>957.45</v>
      </c>
      <c r="G7" s="101">
        <v>1051.5</v>
      </c>
      <c r="H7" s="99">
        <v>94.02</v>
      </c>
      <c r="I7" s="102">
        <v>1021.7</v>
      </c>
      <c r="J7" s="101">
        <v>1115.8</v>
      </c>
      <c r="K7" s="97">
        <v>0.17499000000000001</v>
      </c>
      <c r="L7" s="103">
        <v>1.74444</v>
      </c>
      <c r="M7" s="104">
        <v>1.9194</v>
      </c>
      <c r="V7" s="168">
        <v>3</v>
      </c>
      <c r="W7" s="157">
        <v>0.3863244943273183</v>
      </c>
      <c r="X7" s="165">
        <v>0.12200920534773796</v>
      </c>
      <c r="Z7" s="30" t="s">
        <v>891</v>
      </c>
      <c r="AA7" s="128">
        <f>AS2</f>
        <v>160</v>
      </c>
      <c r="AB7" s="25" t="s">
        <v>17</v>
      </c>
      <c r="AC7" s="30" t="s">
        <v>891</v>
      </c>
      <c r="AD7" s="149">
        <f>AS26</f>
        <v>1</v>
      </c>
      <c r="AE7" s="25" t="s">
        <v>17</v>
      </c>
      <c r="AF7" s="28"/>
      <c r="AG7" s="30" t="s">
        <v>891</v>
      </c>
      <c r="AH7" s="125">
        <f>AS2</f>
        <v>160</v>
      </c>
      <c r="AI7" s="25" t="s">
        <v>17</v>
      </c>
      <c r="AJ7" s="30" t="s">
        <v>891</v>
      </c>
      <c r="AK7" s="148">
        <f>AS26</f>
        <v>1</v>
      </c>
      <c r="AL7" s="25" t="s">
        <v>17</v>
      </c>
      <c r="AN7" s="35" t="s">
        <v>932</v>
      </c>
      <c r="AO7" s="184">
        <f>W2</f>
        <v>160</v>
      </c>
      <c r="AP7" s="25" t="s">
        <v>17</v>
      </c>
      <c r="AR7" s="32" t="s">
        <v>984</v>
      </c>
      <c r="AS7" s="72">
        <f>VLOOKUP(AS2,A6:M62,2,0)</f>
        <v>363.54</v>
      </c>
      <c r="AT7" s="34"/>
    </row>
    <row r="8" spans="1:49" ht="15" x14ac:dyDescent="0.25">
      <c r="A8" s="95">
        <v>3</v>
      </c>
      <c r="B8" s="96">
        <v>141.41</v>
      </c>
      <c r="C8" s="97">
        <v>1.6299999999999999E-2</v>
      </c>
      <c r="D8" s="98">
        <v>118.7</v>
      </c>
      <c r="E8" s="99">
        <v>109.39</v>
      </c>
      <c r="F8" s="100">
        <v>946.9</v>
      </c>
      <c r="G8" s="101">
        <v>1056.3</v>
      </c>
      <c r="H8" s="99">
        <v>109.4</v>
      </c>
      <c r="I8" s="102">
        <v>1012.8</v>
      </c>
      <c r="J8" s="101">
        <v>1122.2</v>
      </c>
      <c r="K8" s="97">
        <v>0.2009</v>
      </c>
      <c r="L8" s="103">
        <v>1.68489</v>
      </c>
      <c r="M8" s="104">
        <v>1.8857999999999999</v>
      </c>
      <c r="V8" s="168">
        <v>4</v>
      </c>
      <c r="W8" s="157">
        <v>0.38933916465480412</v>
      </c>
      <c r="X8" s="165">
        <v>0.12321229195781669</v>
      </c>
      <c r="Z8" s="31" t="s">
        <v>176</v>
      </c>
      <c r="AA8" s="129">
        <f>AS7</f>
        <v>363.54</v>
      </c>
      <c r="AB8" s="26" t="s">
        <v>985</v>
      </c>
      <c r="AC8" s="31" t="s">
        <v>986</v>
      </c>
      <c r="AD8" s="134">
        <f>AS29</f>
        <v>0.80884576817799936</v>
      </c>
      <c r="AE8" s="26"/>
      <c r="AG8" s="31" t="s">
        <v>176</v>
      </c>
      <c r="AH8" s="126">
        <f>AS11</f>
        <v>363.54</v>
      </c>
      <c r="AI8" s="26" t="s">
        <v>985</v>
      </c>
      <c r="AJ8" s="31" t="s">
        <v>986</v>
      </c>
      <c r="AK8" s="135">
        <f>AS35</f>
        <v>0.86751914134453068</v>
      </c>
      <c r="AL8" s="26"/>
      <c r="AN8" s="31" t="s">
        <v>895</v>
      </c>
      <c r="AO8" s="71">
        <f>AO3+((AO4*(AO7-AO2))*(144/778))</f>
        <v>70.194988997429306</v>
      </c>
      <c r="AP8" s="26" t="s">
        <v>437</v>
      </c>
      <c r="AR8" s="203" t="s">
        <v>923</v>
      </c>
      <c r="AS8" s="204">
        <f>AO40-(AS3*(AO40-AS6))</f>
        <v>1278.0560317005893</v>
      </c>
      <c r="AT8" s="205" t="s">
        <v>437</v>
      </c>
    </row>
    <row r="9" spans="1:49" ht="15.75" thickBot="1" x14ac:dyDescent="0.3">
      <c r="A9" s="95">
        <v>4</v>
      </c>
      <c r="B9" s="96">
        <v>152.91</v>
      </c>
      <c r="C9" s="97">
        <v>1.636E-2</v>
      </c>
      <c r="D9" s="105">
        <v>90.629000000000005</v>
      </c>
      <c r="E9" s="99">
        <v>120.89</v>
      </c>
      <c r="F9" s="100">
        <v>938.97</v>
      </c>
      <c r="G9" s="101">
        <v>1059.9000000000001</v>
      </c>
      <c r="H9" s="99">
        <v>120.9</v>
      </c>
      <c r="I9" s="102">
        <v>1006</v>
      </c>
      <c r="J9" s="101">
        <v>1126.9000000000001</v>
      </c>
      <c r="K9" s="97">
        <v>0.21984999999999999</v>
      </c>
      <c r="L9" s="103">
        <v>1.64225</v>
      </c>
      <c r="M9" s="104">
        <v>1.8621000000000001</v>
      </c>
      <c r="V9" s="168">
        <v>5</v>
      </c>
      <c r="W9" s="157">
        <v>0.39159719098929141</v>
      </c>
      <c r="X9" s="165">
        <v>0.12411017292598392</v>
      </c>
      <c r="Z9" s="32" t="s">
        <v>927</v>
      </c>
      <c r="AA9" s="130">
        <f>AA5</f>
        <v>115.52683033928345</v>
      </c>
      <c r="AB9" s="139" t="s">
        <v>938</v>
      </c>
      <c r="AC9" s="32" t="s">
        <v>927</v>
      </c>
      <c r="AD9" s="150">
        <f>AA4</f>
        <v>395.08422299203602</v>
      </c>
      <c r="AE9" s="139" t="s">
        <v>938</v>
      </c>
      <c r="AF9" s="78"/>
      <c r="AG9" s="32" t="s">
        <v>927</v>
      </c>
      <c r="AH9" s="127">
        <f>AH5</f>
        <v>126.75845058787094</v>
      </c>
      <c r="AI9" s="139" t="s">
        <v>938</v>
      </c>
      <c r="AJ9" s="32" t="s">
        <v>927</v>
      </c>
      <c r="AK9" s="142">
        <f>AH4</f>
        <v>449.74490265489362</v>
      </c>
      <c r="AL9" s="139" t="s">
        <v>938</v>
      </c>
      <c r="AN9" s="35" t="s">
        <v>920</v>
      </c>
      <c r="AO9" s="185">
        <f>AO3+((AO8-AO3)/AO10)</f>
        <v>70.511648329048839</v>
      </c>
      <c r="AP9" s="26" t="s">
        <v>437</v>
      </c>
      <c r="AR9" s="61" t="s">
        <v>945</v>
      </c>
      <c r="AS9" s="156">
        <f>(AS8-VLOOKUP(AS2,A6:M62,8,0))/VLOOKUP(AS2,A6:M62,9,0)</f>
        <v>1.0960407121672031</v>
      </c>
      <c r="AT9" s="176" t="s">
        <v>427</v>
      </c>
    </row>
    <row r="10" spans="1:49" ht="15.75" thickBot="1" x14ac:dyDescent="0.3">
      <c r="A10" s="95">
        <v>5</v>
      </c>
      <c r="B10" s="96">
        <v>162.18</v>
      </c>
      <c r="C10" s="97">
        <v>1.6410000000000001E-2</v>
      </c>
      <c r="D10" s="105">
        <v>73.525000000000006</v>
      </c>
      <c r="E10" s="99">
        <v>130.16999999999999</v>
      </c>
      <c r="F10" s="100">
        <v>932.53</v>
      </c>
      <c r="G10" s="101">
        <v>1062.7</v>
      </c>
      <c r="H10" s="99">
        <v>130.18</v>
      </c>
      <c r="I10" s="102">
        <v>1000.5</v>
      </c>
      <c r="J10" s="101">
        <v>1130.7</v>
      </c>
      <c r="K10" s="97">
        <v>0.23488000000000001</v>
      </c>
      <c r="L10" s="103">
        <v>1.60894</v>
      </c>
      <c r="M10" s="104">
        <v>1.8438000000000001</v>
      </c>
      <c r="V10" s="168">
        <v>6</v>
      </c>
      <c r="W10" s="157">
        <v>0.39338935797904068</v>
      </c>
      <c r="X10" s="165">
        <v>0.12482190762635315</v>
      </c>
      <c r="Z10" s="211" t="s">
        <v>982</v>
      </c>
      <c r="AA10" s="212"/>
      <c r="AB10" s="212"/>
      <c r="AC10" s="212"/>
      <c r="AD10" s="212"/>
      <c r="AE10" s="213"/>
      <c r="AF10" s="70"/>
      <c r="AG10" s="211" t="s">
        <v>982</v>
      </c>
      <c r="AH10" s="212"/>
      <c r="AI10" s="212"/>
      <c r="AJ10" s="212"/>
      <c r="AK10" s="212"/>
      <c r="AL10" s="213"/>
      <c r="AN10" s="36" t="s">
        <v>947</v>
      </c>
      <c r="AO10" s="186">
        <v>0.6</v>
      </c>
      <c r="AP10" s="34" t="s">
        <v>427</v>
      </c>
      <c r="AR10" s="61" t="s">
        <v>944</v>
      </c>
      <c r="AS10" s="156">
        <f>VLOOKUP(AS2,A6:M62,11,0)+(AS9*VLOOKUP(AS2,A6:M62,12,0))</f>
        <v>1.6649313055381683</v>
      </c>
      <c r="AT10" s="176" t="s">
        <v>1000</v>
      </c>
    </row>
    <row r="11" spans="1:49" ht="15.75" thickBot="1" x14ac:dyDescent="0.3">
      <c r="A11" s="95">
        <v>6</v>
      </c>
      <c r="B11" s="96">
        <v>170</v>
      </c>
      <c r="C11" s="97">
        <v>1.6449999999999999E-2</v>
      </c>
      <c r="D11" s="105">
        <v>61.981999999999999</v>
      </c>
      <c r="E11" s="99">
        <v>138</v>
      </c>
      <c r="F11" s="100">
        <v>927.08</v>
      </c>
      <c r="G11" s="101">
        <v>1065.0999999999999</v>
      </c>
      <c r="H11" s="99">
        <v>138.02000000000001</v>
      </c>
      <c r="I11" s="100">
        <v>995.88</v>
      </c>
      <c r="J11" s="101">
        <v>1133.9000000000001</v>
      </c>
      <c r="K11" s="97">
        <v>0.24739</v>
      </c>
      <c r="L11" s="103">
        <v>1.58155</v>
      </c>
      <c r="M11" s="104">
        <v>1.8289</v>
      </c>
      <c r="V11" s="168">
        <v>8</v>
      </c>
      <c r="W11" s="157">
        <v>0.39610600763163578</v>
      </c>
      <c r="X11" s="165">
        <v>0.12589192795353021</v>
      </c>
      <c r="Z11" s="30" t="s">
        <v>974</v>
      </c>
      <c r="AA11" s="125">
        <f>(AO26-AO19)*AA3</f>
        <v>582882.2172509362</v>
      </c>
      <c r="AB11" s="25" t="s">
        <v>937</v>
      </c>
      <c r="AC11" s="31" t="s">
        <v>890</v>
      </c>
      <c r="AD11" s="138">
        <f>(AO26-AO33)*AA3*-1</f>
        <v>-24417.761658487358</v>
      </c>
      <c r="AE11" s="25" t="s">
        <v>937</v>
      </c>
      <c r="AF11" s="28"/>
      <c r="AG11" s="30" t="s">
        <v>974</v>
      </c>
      <c r="AH11" s="125">
        <f>(AO26-AO20)*AH3</f>
        <v>657330.98329467094</v>
      </c>
      <c r="AI11" s="25" t="s">
        <v>937</v>
      </c>
      <c r="AJ11" s="31" t="s">
        <v>890</v>
      </c>
      <c r="AK11" s="138">
        <f>(AO26-AO34)*AH3*-1</f>
        <v>-22055.020365047152</v>
      </c>
      <c r="AL11" s="25" t="s">
        <v>937</v>
      </c>
      <c r="AN11" s="28"/>
      <c r="AO11" s="28"/>
      <c r="AP11" s="28"/>
      <c r="AR11" s="62" t="s">
        <v>987</v>
      </c>
      <c r="AS11" s="158">
        <f>VLOOKUP(AS2,A6:M62,2,0)</f>
        <v>363.54</v>
      </c>
      <c r="AT11" s="177" t="s">
        <v>985</v>
      </c>
    </row>
    <row r="12" spans="1:49" ht="15.75" thickBot="1" x14ac:dyDescent="0.3">
      <c r="A12" s="95">
        <v>8</v>
      </c>
      <c r="B12" s="96">
        <v>182.81</v>
      </c>
      <c r="C12" s="97">
        <v>1.652E-2</v>
      </c>
      <c r="D12" s="105">
        <v>47.347000000000001</v>
      </c>
      <c r="E12" s="99">
        <v>150.83000000000001</v>
      </c>
      <c r="F12" s="100">
        <v>918.08</v>
      </c>
      <c r="G12" s="101">
        <v>1068.9000000000001</v>
      </c>
      <c r="H12" s="99">
        <v>150.86000000000001</v>
      </c>
      <c r="I12" s="100">
        <v>988.15</v>
      </c>
      <c r="J12" s="101">
        <v>1139</v>
      </c>
      <c r="K12" s="97">
        <v>0.26756999999999997</v>
      </c>
      <c r="L12" s="103">
        <v>1.538</v>
      </c>
      <c r="M12" s="104">
        <v>1.8056000000000001</v>
      </c>
      <c r="V12" s="168">
        <v>10</v>
      </c>
      <c r="W12" s="157">
        <v>0.39811474170242078</v>
      </c>
      <c r="X12" s="165">
        <v>0.12667941458802678</v>
      </c>
      <c r="Z12" s="31" t="s">
        <v>975</v>
      </c>
      <c r="AA12" s="126">
        <f>(AO40-AO33)*AA3</f>
        <v>32434.355195788979</v>
      </c>
      <c r="AB12" s="26" t="s">
        <v>937</v>
      </c>
      <c r="AC12" s="31" t="s">
        <v>889</v>
      </c>
      <c r="AD12" s="138">
        <f>(AO40-AS6)*AA3*-1</f>
        <v>-129439.29650486349</v>
      </c>
      <c r="AE12" s="26" t="s">
        <v>937</v>
      </c>
      <c r="AF12" s="28"/>
      <c r="AG12" s="31" t="s">
        <v>975</v>
      </c>
      <c r="AH12" s="126">
        <f>(AO40-AO34)*AH3</f>
        <v>31106.12301095845</v>
      </c>
      <c r="AI12" s="26" t="s">
        <v>937</v>
      </c>
      <c r="AJ12" s="31" t="s">
        <v>889</v>
      </c>
      <c r="AK12" s="138">
        <f>(AO40-AS8)*AH3*-1</f>
        <v>-127144.33726207618</v>
      </c>
      <c r="AL12" s="26" t="s">
        <v>937</v>
      </c>
      <c r="AN12" s="211" t="s">
        <v>993</v>
      </c>
      <c r="AO12" s="212"/>
      <c r="AP12" s="213"/>
      <c r="AR12" s="63" t="s">
        <v>951</v>
      </c>
      <c r="AS12" s="163">
        <f>AS10</f>
        <v>1.6649313055381683</v>
      </c>
      <c r="AT12" s="178" t="s">
        <v>1000</v>
      </c>
    </row>
    <row r="13" spans="1:49" ht="15.75" thickBot="1" x14ac:dyDescent="0.3">
      <c r="A13" s="95">
        <v>10</v>
      </c>
      <c r="B13" s="96">
        <v>193.16</v>
      </c>
      <c r="C13" s="97">
        <v>1.6590000000000001E-2</v>
      </c>
      <c r="D13" s="105">
        <v>38.424999999999997</v>
      </c>
      <c r="E13" s="99">
        <v>161.22</v>
      </c>
      <c r="F13" s="100">
        <v>910.75</v>
      </c>
      <c r="G13" s="101">
        <v>1072</v>
      </c>
      <c r="H13" s="99">
        <v>161.25</v>
      </c>
      <c r="I13" s="100">
        <v>981.82</v>
      </c>
      <c r="J13" s="101">
        <v>1143.0999999999999</v>
      </c>
      <c r="K13" s="97">
        <v>0.28361999999999998</v>
      </c>
      <c r="L13" s="103">
        <v>1.5039100000000001</v>
      </c>
      <c r="M13" s="104">
        <v>1.7875000000000001</v>
      </c>
      <c r="V13" s="168">
        <v>14.696</v>
      </c>
      <c r="W13" s="157">
        <v>0.40136980463474742</v>
      </c>
      <c r="X13" s="165">
        <v>0.12794457046859165</v>
      </c>
      <c r="Z13" s="31" t="s">
        <v>972</v>
      </c>
      <c r="AA13" s="126">
        <f>(AO15*(AO18-AO13))*(144/778)*AA3</f>
        <v>2727.3875936875465</v>
      </c>
      <c r="AB13" s="26" t="s">
        <v>937</v>
      </c>
      <c r="AC13" s="31" t="s">
        <v>888</v>
      </c>
      <c r="AD13" s="138">
        <f>(AS6-AS30)*AA4*-1</f>
        <v>-133403.9900893158</v>
      </c>
      <c r="AE13" s="26" t="s">
        <v>937</v>
      </c>
      <c r="AF13" s="28"/>
      <c r="AG13" s="31" t="s">
        <v>972</v>
      </c>
      <c r="AH13" s="126">
        <f>((AO15*(AO18-AO13))/AO21)*(144/778)*AH3</f>
        <v>3849.1824723909222</v>
      </c>
      <c r="AI13" s="26" t="s">
        <v>937</v>
      </c>
      <c r="AJ13" s="31" t="s">
        <v>888</v>
      </c>
      <c r="AK13" s="138">
        <f>(AS8-AS34)*AH4*-1</f>
        <v>-139351.86464595256</v>
      </c>
      <c r="AL13" s="26" t="s">
        <v>937</v>
      </c>
      <c r="AN13" s="31" t="s">
        <v>896</v>
      </c>
      <c r="AO13" s="173">
        <f>W2</f>
        <v>160</v>
      </c>
      <c r="AP13" s="25" t="s">
        <v>17</v>
      </c>
      <c r="AR13" s="64" t="s">
        <v>952</v>
      </c>
      <c r="AS13" s="159">
        <f>(((INDEX(E66:J561,MATCH(AS2,E66:E561,0)+1,5)-INDEX(E66:J561,MATCH(AS2,E66:E561,0),5))/(INDEX(E66:J561,MATCH(AS2,E66:E561,0)+1,6)-INDEX(E66:J561,MATCH(AS2,E66:E561,0),6)))*(AS12-INDEX(E66:J561,MATCH(AS2,E66:E561,0),6)))+INDEX(E66:J561,MATCH(AS2,E66:E561,0),5)</f>
        <v>1285.7398573345868</v>
      </c>
      <c r="AT13" s="179" t="s">
        <v>437</v>
      </c>
    </row>
    <row r="14" spans="1:49" ht="15.75" thickBot="1" x14ac:dyDescent="0.3">
      <c r="A14" s="106">
        <v>14.696</v>
      </c>
      <c r="B14" s="96">
        <v>211.95</v>
      </c>
      <c r="C14" s="97">
        <v>1.6709999999999999E-2</v>
      </c>
      <c r="D14" s="105">
        <v>26.805</v>
      </c>
      <c r="E14" s="99">
        <v>180.12</v>
      </c>
      <c r="F14" s="100">
        <v>897.27</v>
      </c>
      <c r="G14" s="101">
        <v>1077.4000000000001</v>
      </c>
      <c r="H14" s="99">
        <v>180.16</v>
      </c>
      <c r="I14" s="100">
        <v>970.12</v>
      </c>
      <c r="J14" s="101">
        <v>1150.3</v>
      </c>
      <c r="K14" s="97">
        <v>0.31214999999999998</v>
      </c>
      <c r="L14" s="103">
        <v>1.44441</v>
      </c>
      <c r="M14" s="104">
        <v>1.7565999999999999</v>
      </c>
      <c r="V14" s="168">
        <v>15</v>
      </c>
      <c r="W14" s="157">
        <v>0.40158713609203728</v>
      </c>
      <c r="X14" s="165">
        <v>0.12791662879583088</v>
      </c>
      <c r="Z14" s="32" t="s">
        <v>971</v>
      </c>
      <c r="AA14" s="127">
        <f>(AO4*(AO7-AO2))*(144/778)*AA4</f>
        <v>187.66065897912353</v>
      </c>
      <c r="AB14" s="29" t="s">
        <v>937</v>
      </c>
      <c r="AC14" s="31" t="s">
        <v>973</v>
      </c>
      <c r="AD14" s="138">
        <f>(AS30-AO3)*AA4*-1</f>
        <v>-330970.57244672516</v>
      </c>
      <c r="AE14" s="26" t="s">
        <v>937</v>
      </c>
      <c r="AF14" s="28"/>
      <c r="AG14" s="32" t="s">
        <v>971</v>
      </c>
      <c r="AH14" s="126">
        <f>((AO4*(AO7-AO2))/AO10)*(144/778)*AH4</f>
        <v>356.03980068498123</v>
      </c>
      <c r="AI14" s="26" t="s">
        <v>937</v>
      </c>
      <c r="AJ14" s="31" t="s">
        <v>973</v>
      </c>
      <c r="AK14" s="138">
        <f>(AS34-AO3)*AH4*-1</f>
        <v>-404091.10630562942</v>
      </c>
      <c r="AL14" s="26" t="s">
        <v>937</v>
      </c>
      <c r="AN14" s="31" t="s">
        <v>897</v>
      </c>
      <c r="AO14" s="71">
        <f>VLOOKUP(AO13,A6:M62,8,0)</f>
        <v>336.02</v>
      </c>
      <c r="AP14" s="26" t="s">
        <v>437</v>
      </c>
      <c r="AR14" s="201" t="s">
        <v>951</v>
      </c>
      <c r="AS14" s="206">
        <f>(((INDEX(D66:J561,MATCH(AS2,D66:D561,0)+1,7)-INDEX(D66:J561,MATCH(AS2,D66:D561,0),7))/(INDEX(D66:J561,MATCH(AS2,D66:D561,0)+1,6)-INDEX(D66:J561,MATCH(AS2,D66:D561,0),6)))*(AS15-INDEX(D66:J561,MATCH(AS2,D66:D561,0),6)))+INDEX(D66:J561,MATCH(AS2,D66:D561,0),7)</f>
        <v>1.6571301695891478</v>
      </c>
      <c r="AT14" s="207" t="s">
        <v>1000</v>
      </c>
    </row>
    <row r="15" spans="1:49" ht="15.75" thickBot="1" x14ac:dyDescent="0.3">
      <c r="A15" s="95">
        <v>15</v>
      </c>
      <c r="B15" s="96">
        <v>212.99</v>
      </c>
      <c r="C15" s="97">
        <v>1.6719999999999999E-2</v>
      </c>
      <c r="D15" s="105">
        <v>26.297000000000001</v>
      </c>
      <c r="E15" s="99">
        <v>181.16</v>
      </c>
      <c r="F15" s="100">
        <v>896.52</v>
      </c>
      <c r="G15" s="101">
        <v>1077.7</v>
      </c>
      <c r="H15" s="99">
        <v>181.21</v>
      </c>
      <c r="I15" s="100">
        <v>969.47</v>
      </c>
      <c r="J15" s="101">
        <v>1150.7</v>
      </c>
      <c r="K15" s="97">
        <v>0.31369999999999998</v>
      </c>
      <c r="L15" s="103">
        <v>1.44441</v>
      </c>
      <c r="M15" s="104">
        <v>1.7548999999999999</v>
      </c>
      <c r="V15" s="168">
        <v>20</v>
      </c>
      <c r="W15" s="157">
        <v>0.40375979754498309</v>
      </c>
      <c r="X15" s="165">
        <v>0.12886633346902177</v>
      </c>
      <c r="Z15" s="211" t="s">
        <v>980</v>
      </c>
      <c r="AA15" s="212"/>
      <c r="AB15" s="212"/>
      <c r="AC15" s="212"/>
      <c r="AD15" s="212"/>
      <c r="AE15" s="213"/>
      <c r="AF15" s="28"/>
      <c r="AG15" s="211" t="s">
        <v>980</v>
      </c>
      <c r="AH15" s="212"/>
      <c r="AI15" s="212"/>
      <c r="AJ15" s="212"/>
      <c r="AK15" s="212"/>
      <c r="AL15" s="213"/>
      <c r="AN15" s="32" t="s">
        <v>898</v>
      </c>
      <c r="AO15" s="72">
        <f>VLOOKUP(AO13,A6:M62,3,0)</f>
        <v>1.8149999999999999E-2</v>
      </c>
      <c r="AP15" s="29" t="s">
        <v>941</v>
      </c>
      <c r="AR15" s="202" t="s">
        <v>952</v>
      </c>
      <c r="AS15" s="208">
        <f>AO40-(AS3*(AO40-AS6))</f>
        <v>1278.0560317005893</v>
      </c>
      <c r="AT15" s="209" t="s">
        <v>437</v>
      </c>
    </row>
    <row r="16" spans="1:49" ht="15.75" thickBot="1" x14ac:dyDescent="0.3">
      <c r="A16" s="95">
        <v>20</v>
      </c>
      <c r="B16" s="96">
        <v>227.92</v>
      </c>
      <c r="C16" s="97">
        <v>1.6830000000000001E-2</v>
      </c>
      <c r="D16" s="105">
        <v>20.093</v>
      </c>
      <c r="E16" s="99">
        <v>196.21</v>
      </c>
      <c r="F16" s="100">
        <v>885.63</v>
      </c>
      <c r="G16" s="101">
        <v>1081.8</v>
      </c>
      <c r="H16" s="99">
        <v>196.27</v>
      </c>
      <c r="I16" s="100">
        <v>959.93</v>
      </c>
      <c r="J16" s="101">
        <v>1156.2</v>
      </c>
      <c r="K16" s="97">
        <v>0.33582000000000001</v>
      </c>
      <c r="L16" s="103">
        <v>1.3960600000000001</v>
      </c>
      <c r="M16" s="104">
        <v>1.7319</v>
      </c>
      <c r="V16" s="168">
        <v>25</v>
      </c>
      <c r="W16" s="157">
        <v>0.40536084928477956</v>
      </c>
      <c r="X16" s="165">
        <v>0.12948005141526053</v>
      </c>
      <c r="Z16" s="30" t="s">
        <v>928</v>
      </c>
      <c r="AA16" s="125">
        <f>(AO26-AO33)+(AO40-AS6)+((1-AD5)*(AS6-AS30))</f>
        <v>562.582902149343</v>
      </c>
      <c r="AB16" s="25" t="s">
        <v>437</v>
      </c>
      <c r="AC16" s="30" t="s">
        <v>933</v>
      </c>
      <c r="AD16" s="125">
        <f>AA16*AA3</f>
        <v>287261.04825266666</v>
      </c>
      <c r="AE16" s="25" t="s">
        <v>937</v>
      </c>
      <c r="AG16" s="30" t="s">
        <v>928</v>
      </c>
      <c r="AH16" s="125">
        <f>(AO26-AO34)+(AO40-AS8)+((1-AK5)*(AS8-AS34))</f>
        <v>500.5195904759421</v>
      </c>
      <c r="AI16" s="25" t="s">
        <v>437</v>
      </c>
      <c r="AJ16" s="30" t="s">
        <v>933</v>
      </c>
      <c r="AK16" s="125">
        <f>AH16*AH3</f>
        <v>288551.22227307589</v>
      </c>
      <c r="AL16" s="25" t="s">
        <v>937</v>
      </c>
      <c r="AN16" s="28"/>
      <c r="AO16" s="28"/>
      <c r="AP16" s="28"/>
      <c r="AR16" s="196" t="s">
        <v>953</v>
      </c>
      <c r="AS16" s="197">
        <f>AO40-(AS3*(AO40-AS13))</f>
        <v>1313.4116758810906</v>
      </c>
      <c r="AT16" s="198" t="s">
        <v>437</v>
      </c>
    </row>
    <row r="17" spans="1:46" ht="15.75" thickBot="1" x14ac:dyDescent="0.3">
      <c r="A17" s="95">
        <v>25</v>
      </c>
      <c r="B17" s="96">
        <v>240.03</v>
      </c>
      <c r="C17" s="97">
        <v>1.6920000000000001E-2</v>
      </c>
      <c r="D17" s="105">
        <v>16.306999999999999</v>
      </c>
      <c r="E17" s="99">
        <v>208.45</v>
      </c>
      <c r="F17" s="100">
        <v>876.67</v>
      </c>
      <c r="G17" s="101">
        <v>1085.0999999999999</v>
      </c>
      <c r="H17" s="99">
        <v>208.52</v>
      </c>
      <c r="I17" s="100">
        <v>952.03</v>
      </c>
      <c r="J17" s="101">
        <v>1160.5999999999999</v>
      </c>
      <c r="K17" s="97">
        <v>0.35347000000000001</v>
      </c>
      <c r="L17" s="103">
        <v>1.3606</v>
      </c>
      <c r="M17" s="104">
        <v>1.7141</v>
      </c>
      <c r="V17" s="168">
        <v>30</v>
      </c>
      <c r="W17" s="157">
        <v>0.40658124174571969</v>
      </c>
      <c r="X17" s="165">
        <v>0.12994608036516242</v>
      </c>
      <c r="Z17" s="31" t="s">
        <v>929</v>
      </c>
      <c r="AA17" s="126">
        <f>(((1-AD5)*(AO4*(AO7-AO2)))+(AO15*(AO18-AO13)))*(144/778)</f>
        <v>5.7089407556854956</v>
      </c>
      <c r="AB17" s="26" t="s">
        <v>437</v>
      </c>
      <c r="AC17" s="31" t="s">
        <v>934</v>
      </c>
      <c r="AD17" s="126">
        <f>AA17*AA3</f>
        <v>2915.0482526666697</v>
      </c>
      <c r="AE17" s="26" t="s">
        <v>937</v>
      </c>
      <c r="AG17" s="31" t="s">
        <v>929</v>
      </c>
      <c r="AH17" s="126">
        <f>((((1-AK5)*(AO4*(AO7-AO2)))/AO10)+((AO15*(AO18-AO13))/AO21))*(144/778)</f>
        <v>7.2943587394973779</v>
      </c>
      <c r="AI17" s="26" t="s">
        <v>437</v>
      </c>
      <c r="AJ17" s="31" t="s">
        <v>934</v>
      </c>
      <c r="AK17" s="126">
        <f>AH17*AH3</f>
        <v>4205.222273075904</v>
      </c>
      <c r="AL17" s="26" t="s">
        <v>937</v>
      </c>
      <c r="AN17" s="211" t="s">
        <v>994</v>
      </c>
      <c r="AO17" s="212"/>
      <c r="AP17" s="213"/>
      <c r="AR17" s="196" t="s">
        <v>958</v>
      </c>
      <c r="AS17" s="197">
        <f>(((INDEX(D66:J561,MATCH(AS2,D66:D561,0)+1,7)-INDEX(D66:J561,MATCH(AS2,D66:D561,0),7))/(INDEX(D66:J561,MATCH(AS2,D66:D561,0)+1,6)-INDEX(D66:J561,MATCH(AS2,D66:D561,0),6)))*(AS15-INDEX(D66:J561,MATCH(AS2,D66:D561,0),6)))+INDEX(D66:J561,MATCH(AS2,D66:D561,0),7)</f>
        <v>1.6571301695891478</v>
      </c>
      <c r="AT17" s="198" t="s">
        <v>1000</v>
      </c>
    </row>
    <row r="18" spans="1:46" ht="15.75" thickBot="1" x14ac:dyDescent="0.3">
      <c r="A18" s="95">
        <v>30</v>
      </c>
      <c r="B18" s="96">
        <v>250.3</v>
      </c>
      <c r="C18" s="97">
        <v>1.7000000000000001E-2</v>
      </c>
      <c r="D18" s="105">
        <v>13.749000000000001</v>
      </c>
      <c r="E18" s="99">
        <v>218.84</v>
      </c>
      <c r="F18" s="100">
        <v>868.98</v>
      </c>
      <c r="G18" s="101">
        <v>1087.8</v>
      </c>
      <c r="H18" s="99">
        <v>218.93</v>
      </c>
      <c r="I18" s="100">
        <v>945.21</v>
      </c>
      <c r="J18" s="101">
        <v>1164.0999999999999</v>
      </c>
      <c r="K18" s="97">
        <v>0.36820999999999998</v>
      </c>
      <c r="L18" s="103">
        <v>1.3313200000000001</v>
      </c>
      <c r="M18" s="104">
        <v>1.6995</v>
      </c>
      <c r="V18" s="169">
        <v>40</v>
      </c>
      <c r="W18" s="155">
        <v>0.40843619166620981</v>
      </c>
      <c r="X18" s="164">
        <v>0.10077508988521</v>
      </c>
      <c r="Z18" s="31" t="s">
        <v>930</v>
      </c>
      <c r="AA18" s="126">
        <f>((1-AD5)*(AS30-AO3))</f>
        <v>648.1852875832061</v>
      </c>
      <c r="AB18" s="26" t="s">
        <v>437</v>
      </c>
      <c r="AC18" s="31" t="s">
        <v>935</v>
      </c>
      <c r="AD18" s="126">
        <f>AA18*AA3</f>
        <v>330970.5724467251</v>
      </c>
      <c r="AE18" s="26" t="s">
        <v>937</v>
      </c>
      <c r="AG18" s="31" t="s">
        <v>930</v>
      </c>
      <c r="AH18" s="126">
        <f>((1-AK5)*(AS34-AO3))</f>
        <v>700.93452888463491</v>
      </c>
      <c r="AI18" s="26" t="s">
        <v>437</v>
      </c>
      <c r="AJ18" s="31" t="s">
        <v>935</v>
      </c>
      <c r="AK18" s="126">
        <f>AH18*AH3</f>
        <v>404091.10630562942</v>
      </c>
      <c r="AL18" s="26" t="s">
        <v>937</v>
      </c>
      <c r="AN18" s="31" t="s">
        <v>899</v>
      </c>
      <c r="AO18" s="173">
        <v>1750</v>
      </c>
      <c r="AP18" s="25" t="s">
        <v>17</v>
      </c>
      <c r="AR18" s="196" t="s">
        <v>970</v>
      </c>
      <c r="AS18" s="199">
        <f>(((INDEX(D66:J561,MATCH(AS2,D66:D561,0)+1,3)-INDEX(D66:J561,MATCH(AS2,D66:D561,0),3))/(INDEX(D66:J561,MATCH(AS2,D66:D561,0)+1,6)-INDEX(D66:J561,MATCH(AS2,D66:D561,0),6)))*(AS15-INDEX(D66:J561,MATCH(AS2,D66:D561,0),6)))+INDEX(D66:J561,MATCH(AS2,D66:D561,0),3)</f>
        <v>509.26723606982682</v>
      </c>
      <c r="AT18" s="200" t="s">
        <v>985</v>
      </c>
    </row>
    <row r="19" spans="1:46" ht="15.75" thickBot="1" x14ac:dyDescent="0.3">
      <c r="A19" s="95">
        <v>35</v>
      </c>
      <c r="B19" s="96">
        <v>259.25</v>
      </c>
      <c r="C19" s="97">
        <v>1.7080000000000001E-2</v>
      </c>
      <c r="D19" s="105">
        <v>11.901</v>
      </c>
      <c r="E19" s="99">
        <v>227.92</v>
      </c>
      <c r="F19" s="100">
        <v>862.19</v>
      </c>
      <c r="G19" s="101">
        <v>1090.0999999999999</v>
      </c>
      <c r="H19" s="99">
        <v>228.03</v>
      </c>
      <c r="I19" s="100">
        <v>939.16</v>
      </c>
      <c r="J19" s="101">
        <v>1167.2</v>
      </c>
      <c r="K19" s="97">
        <v>0.38092999999999999</v>
      </c>
      <c r="L19" s="103">
        <v>1.3063199999999999</v>
      </c>
      <c r="M19" s="104">
        <v>1.6872</v>
      </c>
      <c r="V19" s="170">
        <v>60</v>
      </c>
      <c r="W19" s="57">
        <v>0.41089395691688896</v>
      </c>
      <c r="X19" s="166">
        <v>0.10569735153930393</v>
      </c>
      <c r="Z19" s="32" t="s">
        <v>931</v>
      </c>
      <c r="AA19" s="127">
        <f>(AO26-AO19)+(AO40-AO33)</f>
        <v>1205.0592489768637</v>
      </c>
      <c r="AB19" s="29" t="s">
        <v>437</v>
      </c>
      <c r="AC19" s="32" t="s">
        <v>936</v>
      </c>
      <c r="AD19" s="127">
        <f>AA19*AA3</f>
        <v>615316.5724467251</v>
      </c>
      <c r="AE19" s="29" t="s">
        <v>937</v>
      </c>
      <c r="AG19" s="32" t="s">
        <v>931</v>
      </c>
      <c r="AH19" s="127">
        <f>(AO26-AO20)+(AO40-AO34)</f>
        <v>1194.1597606210796</v>
      </c>
      <c r="AI19" s="29" t="s">
        <v>437</v>
      </c>
      <c r="AJ19" s="32" t="s">
        <v>936</v>
      </c>
      <c r="AK19" s="127">
        <f>AH19*AH3</f>
        <v>688437.10630562936</v>
      </c>
      <c r="AL19" s="29" t="s">
        <v>937</v>
      </c>
      <c r="AN19" s="31" t="s">
        <v>900</v>
      </c>
      <c r="AO19" s="71">
        <f>AO14+((AO15*(AO18-AO13))*(144/778))</f>
        <v>341.36141902313625</v>
      </c>
      <c r="AP19" s="26" t="s">
        <v>437</v>
      </c>
      <c r="AR19" s="65" t="s">
        <v>951</v>
      </c>
      <c r="AS19" s="174">
        <f>AS4</f>
        <v>1.6249</v>
      </c>
      <c r="AT19" s="181" t="s">
        <v>1000</v>
      </c>
    </row>
    <row r="20" spans="1:46" ht="15.75" thickBot="1" x14ac:dyDescent="0.3">
      <c r="A20" s="95">
        <v>40</v>
      </c>
      <c r="B20" s="96">
        <v>267.22000000000003</v>
      </c>
      <c r="C20" s="97">
        <v>1.7149999999999999E-2</v>
      </c>
      <c r="D20" s="105">
        <v>10.500999999999999</v>
      </c>
      <c r="E20" s="99">
        <v>236.02</v>
      </c>
      <c r="F20" s="100">
        <v>856.09</v>
      </c>
      <c r="G20" s="101">
        <v>1092.0999999999999</v>
      </c>
      <c r="H20" s="99">
        <v>236.14</v>
      </c>
      <c r="I20" s="100">
        <v>933.69</v>
      </c>
      <c r="J20" s="101">
        <v>1169.8</v>
      </c>
      <c r="K20" s="97">
        <v>0.39212999999999998</v>
      </c>
      <c r="L20" s="103">
        <v>1.2844800000000001</v>
      </c>
      <c r="M20" s="104">
        <v>1.6766000000000001</v>
      </c>
      <c r="V20" s="171">
        <v>80</v>
      </c>
      <c r="W20" s="157">
        <v>0.41248960307761895</v>
      </c>
      <c r="X20" s="165">
        <v>0.13322267715247704</v>
      </c>
      <c r="Z20" s="211" t="s">
        <v>981</v>
      </c>
      <c r="AA20" s="212"/>
      <c r="AB20" s="212"/>
      <c r="AC20" s="212"/>
      <c r="AD20" s="212"/>
      <c r="AE20" s="213"/>
      <c r="AG20" s="211" t="s">
        <v>981</v>
      </c>
      <c r="AH20" s="212"/>
      <c r="AI20" s="212"/>
      <c r="AJ20" s="212"/>
      <c r="AK20" s="212"/>
      <c r="AL20" s="213"/>
      <c r="AN20" s="31" t="s">
        <v>921</v>
      </c>
      <c r="AO20" s="71">
        <f>AO14+((AO19-AO14)/AO21)</f>
        <v>342.69677377892032</v>
      </c>
      <c r="AP20" s="26" t="s">
        <v>437</v>
      </c>
      <c r="AR20" s="66" t="s">
        <v>952</v>
      </c>
      <c r="AS20" s="161">
        <f>(((INDEX(C66:J561,MATCH(AS2,C66:C561,0)+1,7)-INDEX(C66:J561,MATCH(AS2,C66:C561,0),7))/(INDEX(C66:J561,MATCH(AS2,C66:C561,0)+1,8)-INDEX(C66:J561,MATCH(AS2,C66:C561,0),8)))*(AS19-INDEX(C66:J561,MATCH(AS2,C66:C561,0),8)))+INDEX(C66:J561,MATCH(AS2,C66:C561,0),7)</f>
        <v>1247.7010416666667</v>
      </c>
      <c r="AT20" s="182" t="s">
        <v>437</v>
      </c>
    </row>
    <row r="21" spans="1:46" ht="15.75" thickBot="1" x14ac:dyDescent="0.3">
      <c r="A21" s="95">
        <v>45</v>
      </c>
      <c r="B21" s="96">
        <v>274.41000000000003</v>
      </c>
      <c r="C21" s="97">
        <v>1.721E-2</v>
      </c>
      <c r="D21" s="104">
        <v>9.4027999999999992</v>
      </c>
      <c r="E21" s="99">
        <v>243.34</v>
      </c>
      <c r="F21" s="100">
        <v>850.52</v>
      </c>
      <c r="G21" s="101">
        <v>1093.9000000000001</v>
      </c>
      <c r="H21" s="99">
        <v>243.49</v>
      </c>
      <c r="I21" s="100">
        <v>928.68</v>
      </c>
      <c r="J21" s="101">
        <v>1172.2</v>
      </c>
      <c r="K21" s="97">
        <v>0.40216000000000002</v>
      </c>
      <c r="L21" s="103">
        <v>1.2650600000000001</v>
      </c>
      <c r="M21" s="104">
        <v>1.6672</v>
      </c>
      <c r="V21" s="171">
        <v>100</v>
      </c>
      <c r="W21" s="157">
        <v>0.41344641698042467</v>
      </c>
      <c r="X21" s="165">
        <v>0.13394945128611035</v>
      </c>
      <c r="Z21" s="30" t="s">
        <v>902</v>
      </c>
      <c r="AA21" s="128">
        <f>AO3</f>
        <v>69.72</v>
      </c>
      <c r="AB21" s="25" t="s">
        <v>437</v>
      </c>
      <c r="AC21" s="30" t="s">
        <v>909</v>
      </c>
      <c r="AD21" s="128">
        <f>AO33</f>
        <v>1435.079332</v>
      </c>
      <c r="AE21" s="25" t="s">
        <v>437</v>
      </c>
      <c r="AG21" s="30" t="s">
        <v>902</v>
      </c>
      <c r="AH21" s="125">
        <f>AO3</f>
        <v>69.72</v>
      </c>
      <c r="AI21" s="25" t="s">
        <v>437</v>
      </c>
      <c r="AJ21" s="30" t="s">
        <v>909</v>
      </c>
      <c r="AK21" s="128">
        <f>AO34</f>
        <v>1444.6434656000001</v>
      </c>
      <c r="AL21" s="25" t="s">
        <v>437</v>
      </c>
      <c r="AN21" s="32" t="s">
        <v>947</v>
      </c>
      <c r="AO21" s="72">
        <v>0.8</v>
      </c>
      <c r="AP21" s="29" t="s">
        <v>427</v>
      </c>
      <c r="AR21" s="66" t="s">
        <v>953</v>
      </c>
      <c r="AS21" s="161">
        <f>AO40-(AS3*(AO40-AS20))</f>
        <v>1280.3179062500001</v>
      </c>
      <c r="AT21" s="182" t="s">
        <v>437</v>
      </c>
    </row>
    <row r="22" spans="1:46" ht="15.75" thickBot="1" x14ac:dyDescent="0.3">
      <c r="A22" s="95">
        <v>50</v>
      </c>
      <c r="B22" s="96">
        <v>280.99</v>
      </c>
      <c r="C22" s="97">
        <v>1.7270000000000001E-2</v>
      </c>
      <c r="D22" s="104">
        <v>8.5175000000000001</v>
      </c>
      <c r="E22" s="99">
        <v>250.05</v>
      </c>
      <c r="F22" s="100">
        <v>845.39</v>
      </c>
      <c r="G22" s="101">
        <v>1095.4000000000001</v>
      </c>
      <c r="H22" s="99">
        <v>250.21</v>
      </c>
      <c r="I22" s="100">
        <v>924.03</v>
      </c>
      <c r="J22" s="101">
        <v>1174.2</v>
      </c>
      <c r="K22" s="97">
        <v>0.41125</v>
      </c>
      <c r="L22" s="103">
        <v>1.24756</v>
      </c>
      <c r="M22" s="104">
        <v>1.6588000000000001</v>
      </c>
      <c r="V22" s="171">
        <v>120</v>
      </c>
      <c r="W22" s="157">
        <v>0.41400026746322072</v>
      </c>
      <c r="X22" s="165">
        <v>0.13442914511781057</v>
      </c>
      <c r="Z22" s="31" t="s">
        <v>895</v>
      </c>
      <c r="AA22" s="129">
        <f>AO8</f>
        <v>70.194988997429306</v>
      </c>
      <c r="AB22" s="26" t="s">
        <v>437</v>
      </c>
      <c r="AC22" s="31" t="s">
        <v>914</v>
      </c>
      <c r="AD22" s="129">
        <f>AO40</f>
        <v>1498.6</v>
      </c>
      <c r="AE22" s="26" t="s">
        <v>437</v>
      </c>
      <c r="AG22" s="31" t="s">
        <v>895</v>
      </c>
      <c r="AH22" s="126">
        <f>AO9</f>
        <v>70.511648329048839</v>
      </c>
      <c r="AI22" s="26" t="s">
        <v>437</v>
      </c>
      <c r="AJ22" s="31" t="s">
        <v>914</v>
      </c>
      <c r="AK22" s="129">
        <f>AO40</f>
        <v>1498.6</v>
      </c>
      <c r="AL22" s="26" t="s">
        <v>437</v>
      </c>
      <c r="AN22" s="28"/>
      <c r="AO22" s="28"/>
      <c r="AP22" s="28"/>
      <c r="AR22" s="66" t="s">
        <v>958</v>
      </c>
      <c r="AS22" s="161">
        <f>(((INDEX(B66:J561,MATCH(AS2,B66:B561,0)+1,9)-INDEX(B66:J561,MATCH(AS2,B66:B561,0),9))/(INDEX(B66:J561,MATCH(AS2,B66:B561,0)+1,8)-INDEX(B66:J561,MATCH(AS2,B66:B561,0),8)))*(AS21-INDEX(B66:J561,MATCH(AS2,B66:B561,0),8)))+INDEX(B66:J561,MATCH(AS2,B66:B561,0),9)</f>
        <v>1.6594265765744274</v>
      </c>
      <c r="AT22" s="182" t="s">
        <v>1000</v>
      </c>
    </row>
    <row r="23" spans="1:46" ht="15.75" thickBot="1" x14ac:dyDescent="0.3">
      <c r="A23" s="95">
        <v>55</v>
      </c>
      <c r="B23" s="96">
        <v>287.05</v>
      </c>
      <c r="C23" s="97">
        <v>1.7319999999999999E-2</v>
      </c>
      <c r="D23" s="104">
        <v>7.7881999999999998</v>
      </c>
      <c r="E23" s="99">
        <v>256.25</v>
      </c>
      <c r="F23" s="100">
        <v>840.61</v>
      </c>
      <c r="G23" s="101">
        <v>1096.9000000000001</v>
      </c>
      <c r="H23" s="99">
        <v>256.42</v>
      </c>
      <c r="I23" s="100">
        <v>919.7</v>
      </c>
      <c r="J23" s="101">
        <v>1176.0999999999999</v>
      </c>
      <c r="K23" s="97">
        <v>0.41958000000000001</v>
      </c>
      <c r="L23" s="103">
        <v>1.2316199999999999</v>
      </c>
      <c r="M23" s="104">
        <v>1.6512</v>
      </c>
      <c r="V23" s="171">
        <v>140</v>
      </c>
      <c r="W23" s="157">
        <v>0.41417639970651127</v>
      </c>
      <c r="X23" s="165">
        <v>0.13461042224984177</v>
      </c>
      <c r="Z23" s="31" t="s">
        <v>897</v>
      </c>
      <c r="AA23" s="129">
        <f>AO14</f>
        <v>336.02</v>
      </c>
      <c r="AB23" s="26" t="s">
        <v>437</v>
      </c>
      <c r="AC23" s="31" t="s">
        <v>893</v>
      </c>
      <c r="AD23" s="129">
        <f>AS6</f>
        <v>1245.1011858627462</v>
      </c>
      <c r="AE23" s="26" t="s">
        <v>437</v>
      </c>
      <c r="AG23" s="31" t="s">
        <v>897</v>
      </c>
      <c r="AH23" s="126">
        <f>AO14</f>
        <v>336.02</v>
      </c>
      <c r="AI23" s="26" t="s">
        <v>437</v>
      </c>
      <c r="AJ23" s="31" t="s">
        <v>893</v>
      </c>
      <c r="AK23" s="129">
        <f>AS8</f>
        <v>1278.0560317005893</v>
      </c>
      <c r="AL23" s="26" t="s">
        <v>437</v>
      </c>
      <c r="AN23" s="211" t="s">
        <v>995</v>
      </c>
      <c r="AO23" s="212"/>
      <c r="AP23" s="213"/>
      <c r="AR23" s="69" t="s">
        <v>970</v>
      </c>
      <c r="AS23" s="162">
        <f>(((INDEX(B66:J561,MATCH(AS2,B66:B561,0)+1,5)-INDEX(B66:J561,MATCH(AS2,B66:B561,0),5))/(INDEX(B66:J561,MATCH(AS2,B66:B561,0)+1,8)-INDEX(B66:J561,MATCH(AS2,B66:B561,0),8)))*(AS21-INDEX(B66:J561,MATCH(AS2,B66:B561,0),8)))+INDEX(B66:J561,MATCH(AS2,B66:B561,0),5)</f>
        <v>513.58379055343516</v>
      </c>
      <c r="AT23" s="183" t="s">
        <v>985</v>
      </c>
    </row>
    <row r="24" spans="1:46" ht="15.75" thickBot="1" x14ac:dyDescent="0.3">
      <c r="A24" s="95">
        <v>60</v>
      </c>
      <c r="B24" s="96">
        <v>292.69</v>
      </c>
      <c r="C24" s="97">
        <v>1.738E-2</v>
      </c>
      <c r="D24" s="104">
        <v>7.1765999999999996</v>
      </c>
      <c r="E24" s="99">
        <v>262.01</v>
      </c>
      <c r="F24" s="100">
        <v>836.13</v>
      </c>
      <c r="G24" s="101">
        <v>1098.0999999999999</v>
      </c>
      <c r="H24" s="99">
        <v>262.2</v>
      </c>
      <c r="I24" s="100">
        <v>915.61</v>
      </c>
      <c r="J24" s="101">
        <v>1177.8</v>
      </c>
      <c r="K24" s="97">
        <v>0.42727999999999999</v>
      </c>
      <c r="L24" s="103">
        <v>1.2169700000000001</v>
      </c>
      <c r="M24" s="104">
        <v>1.6442000000000001</v>
      </c>
      <c r="V24" s="171">
        <v>160</v>
      </c>
      <c r="W24" s="157">
        <v>0.41435692227133752</v>
      </c>
      <c r="X24" s="165">
        <v>0.13489609834112415</v>
      </c>
      <c r="Z24" s="31" t="s">
        <v>900</v>
      </c>
      <c r="AA24" s="129">
        <f>AO19</f>
        <v>341.36141902313625</v>
      </c>
      <c r="AB24" s="26" t="s">
        <v>437</v>
      </c>
      <c r="AC24" s="31" t="s">
        <v>918</v>
      </c>
      <c r="AD24" s="129">
        <f>AS30</f>
        <v>907.44156210195399</v>
      </c>
      <c r="AE24" s="26" t="s">
        <v>437</v>
      </c>
      <c r="AG24" s="31" t="s">
        <v>900</v>
      </c>
      <c r="AH24" s="126">
        <f>AO20</f>
        <v>342.69677377892032</v>
      </c>
      <c r="AI24" s="26" t="s">
        <v>437</v>
      </c>
      <c r="AJ24" s="31" t="s">
        <v>918</v>
      </c>
      <c r="AK24" s="129">
        <f>AS34</f>
        <v>968.20957469053053</v>
      </c>
      <c r="AL24" s="26" t="s">
        <v>437</v>
      </c>
      <c r="AN24" s="31" t="s">
        <v>904</v>
      </c>
      <c r="AO24" s="173">
        <v>1750</v>
      </c>
      <c r="AP24" s="25" t="s">
        <v>17</v>
      </c>
      <c r="AR24" s="28"/>
    </row>
    <row r="25" spans="1:46" ht="15.75" thickBot="1" x14ac:dyDescent="0.3">
      <c r="A25" s="95">
        <v>65</v>
      </c>
      <c r="B25" s="96">
        <v>297.95</v>
      </c>
      <c r="C25" s="97">
        <v>1.7430000000000001E-2</v>
      </c>
      <c r="D25" s="104">
        <v>6.6559999999999997</v>
      </c>
      <c r="E25" s="99">
        <v>267.41000000000003</v>
      </c>
      <c r="F25" s="100">
        <v>831.9</v>
      </c>
      <c r="G25" s="101">
        <v>1099.3</v>
      </c>
      <c r="H25" s="99">
        <v>267.62</v>
      </c>
      <c r="I25" s="100">
        <v>911.75</v>
      </c>
      <c r="J25" s="101">
        <v>1179.4000000000001</v>
      </c>
      <c r="K25" s="97">
        <v>0.43442999999999998</v>
      </c>
      <c r="L25" s="103">
        <v>1.2034100000000001</v>
      </c>
      <c r="M25" s="104">
        <v>1.6377999999999999</v>
      </c>
      <c r="V25" s="171">
        <v>180</v>
      </c>
      <c r="W25" s="157">
        <v>0.41422849662467781</v>
      </c>
      <c r="X25" s="165">
        <v>0.13490142662049309</v>
      </c>
      <c r="Z25" s="32" t="s">
        <v>906</v>
      </c>
      <c r="AA25" s="130">
        <f>AO26</f>
        <v>1482.9</v>
      </c>
      <c r="AB25" s="29" t="s">
        <v>437</v>
      </c>
      <c r="AC25" s="32"/>
      <c r="AD25" s="133"/>
      <c r="AE25" s="29"/>
      <c r="AG25" s="32" t="s">
        <v>906</v>
      </c>
      <c r="AH25" s="127">
        <f>AO26</f>
        <v>1482.9</v>
      </c>
      <c r="AI25" s="29" t="s">
        <v>437</v>
      </c>
      <c r="AJ25" s="32"/>
      <c r="AK25" s="72"/>
      <c r="AL25" s="29"/>
      <c r="AN25" s="31" t="s">
        <v>905</v>
      </c>
      <c r="AO25" s="71">
        <v>1000</v>
      </c>
      <c r="AP25" s="26" t="s">
        <v>942</v>
      </c>
      <c r="AR25" s="211" t="s">
        <v>999</v>
      </c>
      <c r="AS25" s="212"/>
      <c r="AT25" s="213"/>
    </row>
    <row r="26" spans="1:46" ht="15.75" thickBot="1" x14ac:dyDescent="0.3">
      <c r="A26" s="95">
        <v>70</v>
      </c>
      <c r="B26" s="96">
        <v>302.91000000000003</v>
      </c>
      <c r="C26" s="97">
        <v>1.7479999999999999E-2</v>
      </c>
      <c r="D26" s="104">
        <v>6.2074999999999996</v>
      </c>
      <c r="E26" s="99">
        <v>272.5</v>
      </c>
      <c r="F26" s="100">
        <v>827.9</v>
      </c>
      <c r="G26" s="101">
        <v>1100.4000000000001</v>
      </c>
      <c r="H26" s="99">
        <v>272.72000000000003</v>
      </c>
      <c r="I26" s="100">
        <v>908.08</v>
      </c>
      <c r="J26" s="101">
        <v>1180.8</v>
      </c>
      <c r="K26" s="97">
        <v>0.44112000000000001</v>
      </c>
      <c r="L26" s="103">
        <v>1.1907799999999999</v>
      </c>
      <c r="M26" s="104">
        <v>1.6318999999999999</v>
      </c>
      <c r="V26" s="171">
        <v>200</v>
      </c>
      <c r="W26" s="157">
        <v>0.41420411363091597</v>
      </c>
      <c r="X26" s="165">
        <v>0.13507519244653876</v>
      </c>
      <c r="Z26" s="211" t="s">
        <v>988</v>
      </c>
      <c r="AA26" s="212"/>
      <c r="AB26" s="212"/>
      <c r="AC26" s="212"/>
      <c r="AD26" s="212"/>
      <c r="AE26" s="213"/>
      <c r="AG26" s="211" t="s">
        <v>988</v>
      </c>
      <c r="AH26" s="212"/>
      <c r="AI26" s="212"/>
      <c r="AJ26" s="212"/>
      <c r="AK26" s="212"/>
      <c r="AL26" s="213"/>
      <c r="AN26" s="31" t="s">
        <v>906</v>
      </c>
      <c r="AO26" s="71">
        <v>1482.9</v>
      </c>
      <c r="AP26" s="26" t="s">
        <v>437</v>
      </c>
      <c r="AR26" s="31" t="s">
        <v>916</v>
      </c>
      <c r="AS26" s="173">
        <v>1</v>
      </c>
      <c r="AT26" s="25" t="s">
        <v>17</v>
      </c>
    </row>
    <row r="27" spans="1:46" ht="15.75" thickBot="1" x14ac:dyDescent="0.3">
      <c r="A27" s="95">
        <v>75</v>
      </c>
      <c r="B27" s="96">
        <v>307.58999999999997</v>
      </c>
      <c r="C27" s="97">
        <v>1.7520000000000001E-2</v>
      </c>
      <c r="D27" s="104">
        <v>5.8167</v>
      </c>
      <c r="E27" s="99">
        <v>277.31</v>
      </c>
      <c r="F27" s="100">
        <v>824.09</v>
      </c>
      <c r="G27" s="101">
        <v>1101.4000000000001</v>
      </c>
      <c r="H27" s="99">
        <v>277.55</v>
      </c>
      <c r="I27" s="100">
        <v>904.58</v>
      </c>
      <c r="J27" s="101">
        <v>1182.0999999999999</v>
      </c>
      <c r="K27" s="97">
        <v>0.44740999999999997</v>
      </c>
      <c r="L27" s="103">
        <v>1.1789499999999999</v>
      </c>
      <c r="M27" s="104">
        <v>1.6264000000000001</v>
      </c>
      <c r="V27" s="171">
        <v>250</v>
      </c>
      <c r="W27" s="157">
        <v>0.4135006623563785</v>
      </c>
      <c r="X27" s="165">
        <v>0.13492890423260273</v>
      </c>
      <c r="Z27" s="153" t="s">
        <v>927</v>
      </c>
      <c r="AA27" s="152">
        <f>3600*AA3</f>
        <v>1838199.79199275</v>
      </c>
      <c r="AB27" s="141" t="s">
        <v>989</v>
      </c>
      <c r="AC27" s="153" t="s">
        <v>936</v>
      </c>
      <c r="AD27" s="151">
        <f>3600*AD19</f>
        <v>2215139660.8082104</v>
      </c>
      <c r="AE27" s="29" t="s">
        <v>990</v>
      </c>
      <c r="AG27" s="153" t="s">
        <v>927</v>
      </c>
      <c r="AH27" s="152">
        <f>3600*AH3</f>
        <v>2075412.0716739523</v>
      </c>
      <c r="AI27" s="141" t="s">
        <v>989</v>
      </c>
      <c r="AJ27" s="153" t="s">
        <v>936</v>
      </c>
      <c r="AK27" s="151">
        <f>3600*AK19</f>
        <v>2478373582.7002659</v>
      </c>
      <c r="AL27" s="29" t="s">
        <v>990</v>
      </c>
      <c r="AN27" s="32" t="s">
        <v>907</v>
      </c>
      <c r="AO27" s="72">
        <v>1.5795999999999999</v>
      </c>
      <c r="AP27" s="29" t="s">
        <v>943</v>
      </c>
      <c r="AR27" s="32" t="s">
        <v>947</v>
      </c>
      <c r="AS27" s="72">
        <v>0.89</v>
      </c>
      <c r="AT27" s="29" t="s">
        <v>427</v>
      </c>
    </row>
    <row r="28" spans="1:46" ht="15.75" thickBot="1" x14ac:dyDescent="0.3">
      <c r="A28" s="95">
        <v>80</v>
      </c>
      <c r="B28" s="96">
        <v>312.02</v>
      </c>
      <c r="C28" s="97">
        <v>1.7569999999999999E-2</v>
      </c>
      <c r="D28" s="104">
        <v>5.4733000000000001</v>
      </c>
      <c r="E28" s="99">
        <v>281.87</v>
      </c>
      <c r="F28" s="100">
        <v>820.45</v>
      </c>
      <c r="G28" s="101">
        <v>1102.3</v>
      </c>
      <c r="H28" s="99">
        <v>282.13</v>
      </c>
      <c r="I28" s="100">
        <v>901.22</v>
      </c>
      <c r="J28" s="101">
        <v>1183.4000000000001</v>
      </c>
      <c r="K28" s="97">
        <v>0.45334999999999998</v>
      </c>
      <c r="L28" s="103">
        <v>1.1678299999999999</v>
      </c>
      <c r="M28" s="104">
        <v>1.6212</v>
      </c>
      <c r="V28" s="171">
        <v>300</v>
      </c>
      <c r="W28" s="157">
        <v>0.41260067505458631</v>
      </c>
      <c r="X28" s="165">
        <v>0.1347461391551702</v>
      </c>
      <c r="AN28" s="28"/>
      <c r="AO28" s="28"/>
      <c r="AP28" s="28"/>
      <c r="AR28" s="30" t="s">
        <v>917</v>
      </c>
      <c r="AS28" s="173">
        <f>AS4</f>
        <v>1.6249</v>
      </c>
      <c r="AT28" s="25" t="s">
        <v>1000</v>
      </c>
    </row>
    <row r="29" spans="1:46" ht="15.75" thickBot="1" x14ac:dyDescent="0.3">
      <c r="A29" s="95">
        <v>85</v>
      </c>
      <c r="B29" s="96">
        <v>316.24</v>
      </c>
      <c r="C29" s="97">
        <v>1.7610000000000001E-2</v>
      </c>
      <c r="D29" s="104">
        <v>5.1688999999999998</v>
      </c>
      <c r="E29" s="99">
        <v>286.22000000000003</v>
      </c>
      <c r="F29" s="100">
        <v>816.97</v>
      </c>
      <c r="G29" s="101">
        <v>1103.2</v>
      </c>
      <c r="H29" s="99">
        <v>286.5</v>
      </c>
      <c r="I29" s="100">
        <v>898</v>
      </c>
      <c r="J29" s="101">
        <v>1184.5</v>
      </c>
      <c r="K29" s="97">
        <v>0.45896999999999999</v>
      </c>
      <c r="L29" s="103">
        <v>1.1573199999999999</v>
      </c>
      <c r="M29" s="104">
        <v>1.6163000000000001</v>
      </c>
      <c r="V29" s="171">
        <v>350</v>
      </c>
      <c r="W29" s="157">
        <v>0.41156437357225378</v>
      </c>
      <c r="X29" s="165">
        <v>0.13448255119997254</v>
      </c>
      <c r="AF29" s="78"/>
      <c r="AN29" s="211" t="s">
        <v>996</v>
      </c>
      <c r="AO29" s="212"/>
      <c r="AP29" s="213"/>
      <c r="AR29" s="31" t="s">
        <v>919</v>
      </c>
      <c r="AS29" s="71">
        <f>(AS28-VLOOKUP(AS26,A6:M62,11,0))/VLOOKUP(AS26,A6:M62,12,0)</f>
        <v>0.80884576817799936</v>
      </c>
      <c r="AT29" s="26" t="s">
        <v>427</v>
      </c>
    </row>
    <row r="30" spans="1:46" ht="15.75" thickBot="1" x14ac:dyDescent="0.3">
      <c r="A30" s="95">
        <v>90</v>
      </c>
      <c r="B30" s="96">
        <v>320.26</v>
      </c>
      <c r="C30" s="97">
        <v>1.7649999999999999E-2</v>
      </c>
      <c r="D30" s="104">
        <v>4.8971999999999998</v>
      </c>
      <c r="E30" s="99">
        <v>290.38</v>
      </c>
      <c r="F30" s="100">
        <v>813.62</v>
      </c>
      <c r="G30" s="101">
        <v>1104</v>
      </c>
      <c r="H30" s="99">
        <v>290.67</v>
      </c>
      <c r="I30" s="100">
        <v>894.89</v>
      </c>
      <c r="J30" s="101">
        <v>1185.5999999999999</v>
      </c>
      <c r="K30" s="97">
        <v>0.46431</v>
      </c>
      <c r="L30" s="103">
        <v>1.14737</v>
      </c>
      <c r="M30" s="104">
        <v>1.6116999999999999</v>
      </c>
      <c r="V30" s="171">
        <v>400</v>
      </c>
      <c r="W30" s="157">
        <v>0.41039118214024561</v>
      </c>
      <c r="X30" s="165">
        <v>0.13412282668324249</v>
      </c>
      <c r="Z30" s="219" t="s">
        <v>962</v>
      </c>
      <c r="AA30" s="220"/>
      <c r="AB30" s="220"/>
      <c r="AC30" s="220"/>
      <c r="AD30" s="220"/>
      <c r="AE30" s="221"/>
      <c r="AF30" s="70"/>
      <c r="AG30" s="222" t="s">
        <v>965</v>
      </c>
      <c r="AH30" s="223"/>
      <c r="AI30" s="223"/>
      <c r="AJ30" s="223"/>
      <c r="AK30" s="223"/>
      <c r="AL30" s="224"/>
      <c r="AN30" s="31" t="s">
        <v>910</v>
      </c>
      <c r="AO30" s="173">
        <v>1250</v>
      </c>
      <c r="AP30" s="25" t="s">
        <v>17</v>
      </c>
      <c r="AR30" s="31" t="s">
        <v>918</v>
      </c>
      <c r="AS30" s="72">
        <f>VLOOKUP(AS26,A6:M62,8,0)+(AS29*VLOOKUP(AS26,A6:M62,9,0))</f>
        <v>907.44156210195399</v>
      </c>
      <c r="AT30" s="29" t="s">
        <v>437</v>
      </c>
    </row>
    <row r="31" spans="1:46" ht="15.75" thickBot="1" x14ac:dyDescent="0.3">
      <c r="A31" s="95">
        <v>95</v>
      </c>
      <c r="B31" s="96">
        <v>324.11</v>
      </c>
      <c r="C31" s="97">
        <v>1.77E-2</v>
      </c>
      <c r="D31" s="104">
        <v>4.6532</v>
      </c>
      <c r="E31" s="99">
        <v>294.36</v>
      </c>
      <c r="F31" s="100">
        <v>810.4</v>
      </c>
      <c r="G31" s="101">
        <v>1104.8</v>
      </c>
      <c r="H31" s="99">
        <v>294.67</v>
      </c>
      <c r="I31" s="100">
        <v>891.89</v>
      </c>
      <c r="J31" s="101">
        <v>1186.5999999999999</v>
      </c>
      <c r="K31" s="97">
        <v>0.46940999999999999</v>
      </c>
      <c r="L31" s="103">
        <v>1.13791</v>
      </c>
      <c r="M31" s="104">
        <v>1.6073</v>
      </c>
      <c r="V31" s="171">
        <v>450</v>
      </c>
      <c r="W31" s="157">
        <v>0.40936942509217061</v>
      </c>
      <c r="X31" s="165">
        <v>0.13398334144658075</v>
      </c>
      <c r="Z31" s="211" t="s">
        <v>979</v>
      </c>
      <c r="AA31" s="212"/>
      <c r="AB31" s="212"/>
      <c r="AC31" s="212"/>
      <c r="AD31" s="212"/>
      <c r="AE31" s="213"/>
      <c r="AF31" s="28"/>
      <c r="AG31" s="211" t="s">
        <v>979</v>
      </c>
      <c r="AH31" s="212"/>
      <c r="AI31" s="212"/>
      <c r="AJ31" s="212"/>
      <c r="AK31" s="212"/>
      <c r="AL31" s="213"/>
      <c r="AN31" s="31" t="s">
        <v>911</v>
      </c>
      <c r="AO31" s="71">
        <f>AO27</f>
        <v>1.5795999999999999</v>
      </c>
      <c r="AP31" s="26" t="s">
        <v>943</v>
      </c>
      <c r="AR31" s="60" t="s">
        <v>948</v>
      </c>
      <c r="AS31" s="154">
        <f>AS10</f>
        <v>1.6649313055381683</v>
      </c>
      <c r="AT31" s="175" t="s">
        <v>1000</v>
      </c>
    </row>
    <row r="32" spans="1:46" ht="15" x14ac:dyDescent="0.25">
      <c r="A32" s="95">
        <v>100</v>
      </c>
      <c r="B32" s="96">
        <v>327.81</v>
      </c>
      <c r="C32" s="97">
        <v>1.7739999999999999E-2</v>
      </c>
      <c r="D32" s="104">
        <v>4.4326999999999996</v>
      </c>
      <c r="E32" s="99">
        <v>298.19</v>
      </c>
      <c r="F32" s="100">
        <v>807.29</v>
      </c>
      <c r="G32" s="101">
        <v>1105.5</v>
      </c>
      <c r="H32" s="99">
        <v>298.51</v>
      </c>
      <c r="I32" s="100">
        <v>888.99</v>
      </c>
      <c r="J32" s="101">
        <v>1187.5</v>
      </c>
      <c r="K32" s="97">
        <v>0.47427000000000002</v>
      </c>
      <c r="L32" s="103">
        <v>1.1288800000000001</v>
      </c>
      <c r="M32" s="104">
        <v>1.6032</v>
      </c>
      <c r="V32" s="171">
        <v>500</v>
      </c>
      <c r="W32" s="157">
        <v>0.4079559274061238</v>
      </c>
      <c r="X32" s="165">
        <v>0.13346129733448897</v>
      </c>
      <c r="Z32" s="77" t="s">
        <v>976</v>
      </c>
      <c r="AA32" s="131">
        <f>(300000*0.94782)/(AA45-AA46)</f>
        <v>572.97112231305971</v>
      </c>
      <c r="AB32" s="74" t="s">
        <v>938</v>
      </c>
      <c r="AC32" s="77" t="s">
        <v>939</v>
      </c>
      <c r="AD32" s="190">
        <f>(AA45-AA46)/AA48</f>
        <v>0.41557743322932006</v>
      </c>
      <c r="AE32" s="75"/>
      <c r="AF32" s="28"/>
      <c r="AG32" s="77" t="s">
        <v>976</v>
      </c>
      <c r="AH32" s="131">
        <f>(300000*0.94782)/(AH45-AH46)</f>
        <v>574.6588400650819</v>
      </c>
      <c r="AI32" s="74" t="s">
        <v>938</v>
      </c>
      <c r="AJ32" s="77" t="s">
        <v>939</v>
      </c>
      <c r="AK32" s="190">
        <f>(AH45-AH46)/AH48</f>
        <v>0.41435692227133752</v>
      </c>
      <c r="AL32" s="75"/>
      <c r="AN32" s="31" t="s">
        <v>908</v>
      </c>
      <c r="AO32" s="71">
        <v>893.73695199999997</v>
      </c>
      <c r="AP32" s="26" t="s">
        <v>942</v>
      </c>
      <c r="AR32" s="61" t="s">
        <v>949</v>
      </c>
      <c r="AS32" s="156">
        <f>(AS31-VLOOKUP(AS26,A6:M62,11,0))/VLOOKUP(AS26,A6:M62,12,0)</f>
        <v>0.83054354076704962</v>
      </c>
      <c r="AT32" s="176" t="s">
        <v>427</v>
      </c>
    </row>
    <row r="33" spans="1:46" ht="15" x14ac:dyDescent="0.25">
      <c r="A33" s="95">
        <v>110</v>
      </c>
      <c r="B33" s="96">
        <v>334.77</v>
      </c>
      <c r="C33" s="97">
        <v>1.7809999999999999E-2</v>
      </c>
      <c r="D33" s="104">
        <v>4.0410000000000004</v>
      </c>
      <c r="E33" s="99">
        <v>305.41000000000003</v>
      </c>
      <c r="F33" s="100">
        <v>801.37</v>
      </c>
      <c r="G33" s="101">
        <v>1106.8</v>
      </c>
      <c r="H33" s="99">
        <v>305.77999999999997</v>
      </c>
      <c r="I33" s="100">
        <v>883.44</v>
      </c>
      <c r="J33" s="101">
        <v>1189.2</v>
      </c>
      <c r="K33" s="97">
        <v>0.48341000000000001</v>
      </c>
      <c r="L33" s="103">
        <v>1.1120099999999999</v>
      </c>
      <c r="M33" s="104">
        <v>1.5953999999999999</v>
      </c>
      <c r="V33" s="171">
        <v>600</v>
      </c>
      <c r="W33" s="157">
        <v>0.40533939920025264</v>
      </c>
      <c r="X33" s="165">
        <v>0.13257127896065457</v>
      </c>
      <c r="Z33" s="31" t="s">
        <v>977</v>
      </c>
      <c r="AA33" s="126">
        <f>AA32*(1-AD34)</f>
        <v>446.98931962714715</v>
      </c>
      <c r="AB33" s="70" t="s">
        <v>938</v>
      </c>
      <c r="AC33" s="31" t="s">
        <v>939</v>
      </c>
      <c r="AD33" s="191">
        <f>(AA48-AA47)/AA48</f>
        <v>0.41557743322932006</v>
      </c>
      <c r="AE33" s="26"/>
      <c r="AF33" s="28"/>
      <c r="AG33" s="31" t="s">
        <v>977</v>
      </c>
      <c r="AH33" s="126">
        <f>AH32*(1-AK34)</f>
        <v>448.54218262521766</v>
      </c>
      <c r="AI33" s="70" t="s">
        <v>938</v>
      </c>
      <c r="AJ33" s="31" t="s">
        <v>939</v>
      </c>
      <c r="AK33" s="191">
        <f>(AH48-AH47)/AH48</f>
        <v>0.41435692227133758</v>
      </c>
      <c r="AL33" s="26"/>
      <c r="AN33" s="31" t="s">
        <v>909</v>
      </c>
      <c r="AO33" s="71">
        <v>1435.079332</v>
      </c>
      <c r="AP33" s="26" t="s">
        <v>437</v>
      </c>
      <c r="AR33" s="61" t="s">
        <v>924</v>
      </c>
      <c r="AS33" s="156">
        <f>VLOOKUP(AS26,A6:M62,8,0)+(AS32*VLOOKUP(AS26,A6:M62,9,0))</f>
        <v>929.91394517243339</v>
      </c>
      <c r="AT33" s="176" t="s">
        <v>437</v>
      </c>
    </row>
    <row r="34" spans="1:46" ht="15.75" thickBot="1" x14ac:dyDescent="0.3">
      <c r="A34" s="95">
        <v>120</v>
      </c>
      <c r="B34" s="96">
        <v>341.25</v>
      </c>
      <c r="C34" s="97">
        <v>1.789E-2</v>
      </c>
      <c r="D34" s="104">
        <v>3.7288999999999999</v>
      </c>
      <c r="E34" s="99">
        <v>312.16000000000003</v>
      </c>
      <c r="F34" s="100">
        <v>795.79</v>
      </c>
      <c r="G34" s="101">
        <v>1107.9000000000001</v>
      </c>
      <c r="H34" s="99">
        <v>312.55</v>
      </c>
      <c r="I34" s="100">
        <v>878.2</v>
      </c>
      <c r="J34" s="101">
        <v>1190.8</v>
      </c>
      <c r="K34" s="97">
        <v>0.49186999999999997</v>
      </c>
      <c r="L34" s="103">
        <v>1.09646</v>
      </c>
      <c r="M34" s="104">
        <v>1.5883</v>
      </c>
      <c r="V34" s="171">
        <v>700</v>
      </c>
      <c r="W34" s="157">
        <v>0.40290750632090022</v>
      </c>
      <c r="X34" s="165">
        <v>0.13202037127626043</v>
      </c>
      <c r="Z34" s="32" t="s">
        <v>978</v>
      </c>
      <c r="AA34" s="127">
        <f>AA32*AD34</f>
        <v>125.9818026859126</v>
      </c>
      <c r="AB34" s="76" t="s">
        <v>938</v>
      </c>
      <c r="AC34" s="32" t="s">
        <v>925</v>
      </c>
      <c r="AD34" s="132">
        <f>(AO14-AO9)/(AS8-AO9)</f>
        <v>0.2198746110926664</v>
      </c>
      <c r="AE34" s="29"/>
      <c r="AF34" s="28"/>
      <c r="AG34" s="32" t="s">
        <v>978</v>
      </c>
      <c r="AH34" s="127">
        <f>AH32*AK34</f>
        <v>126.11665743986421</v>
      </c>
      <c r="AI34" s="76" t="s">
        <v>938</v>
      </c>
      <c r="AJ34" s="32" t="s">
        <v>925</v>
      </c>
      <c r="AK34" s="132">
        <f>(AO14-AO9)/(AS21-AO9)</f>
        <v>0.2194635297450242</v>
      </c>
      <c r="AL34" s="29"/>
      <c r="AN34" s="31" t="s">
        <v>922</v>
      </c>
      <c r="AO34" s="71">
        <f>AO26-(AO35*(AO26-AO33))</f>
        <v>1444.6434656000001</v>
      </c>
      <c r="AP34" s="26" t="s">
        <v>437</v>
      </c>
      <c r="AR34" s="61" t="s">
        <v>950</v>
      </c>
      <c r="AS34" s="156">
        <f>AS8-(AS27*(AS8-AS33))</f>
        <v>968.20957469053053</v>
      </c>
      <c r="AT34" s="176" t="s">
        <v>437</v>
      </c>
    </row>
    <row r="35" spans="1:46" ht="15.75" thickBot="1" x14ac:dyDescent="0.3">
      <c r="A35" s="95">
        <v>130</v>
      </c>
      <c r="B35" s="96">
        <v>347.32</v>
      </c>
      <c r="C35" s="97">
        <v>1.796E-2</v>
      </c>
      <c r="D35" s="104">
        <v>3.4557000000000002</v>
      </c>
      <c r="E35" s="99">
        <v>318.48</v>
      </c>
      <c r="F35" s="100">
        <v>790.51</v>
      </c>
      <c r="G35" s="101">
        <v>1109</v>
      </c>
      <c r="H35" s="99">
        <v>318.92</v>
      </c>
      <c r="I35" s="100">
        <v>873.21</v>
      </c>
      <c r="J35" s="101">
        <v>1192.0999999999999</v>
      </c>
      <c r="K35" s="97">
        <v>0.49974000000000002</v>
      </c>
      <c r="L35" s="103">
        <v>1.0820399999999999</v>
      </c>
      <c r="M35" s="104">
        <v>1.5818000000000001</v>
      </c>
      <c r="V35" s="171">
        <v>800</v>
      </c>
      <c r="W35" s="157">
        <v>0.40027709567617087</v>
      </c>
      <c r="X35" s="165">
        <v>0.13121643113255566</v>
      </c>
      <c r="Z35" s="211" t="s">
        <v>983</v>
      </c>
      <c r="AA35" s="212"/>
      <c r="AB35" s="213"/>
      <c r="AC35" s="211" t="s">
        <v>973</v>
      </c>
      <c r="AD35" s="212"/>
      <c r="AE35" s="213"/>
      <c r="AF35" s="28"/>
      <c r="AG35" s="211" t="s">
        <v>983</v>
      </c>
      <c r="AH35" s="212"/>
      <c r="AI35" s="213"/>
      <c r="AJ35" s="211" t="s">
        <v>973</v>
      </c>
      <c r="AK35" s="212"/>
      <c r="AL35" s="213"/>
      <c r="AN35" s="32" t="s">
        <v>947</v>
      </c>
      <c r="AO35" s="72">
        <v>0.8</v>
      </c>
      <c r="AP35" s="29" t="s">
        <v>427</v>
      </c>
      <c r="AR35" s="61" t="s">
        <v>964</v>
      </c>
      <c r="AS35" s="158">
        <f>(AS34-VLOOKUP(AS26,A6:M62,8,0))/VLOOKUP(AS26,A6:M62,9,0)</f>
        <v>0.86751914134453068</v>
      </c>
      <c r="AT35" s="177" t="s">
        <v>427</v>
      </c>
    </row>
    <row r="36" spans="1:46" ht="15.75" thickBot="1" x14ac:dyDescent="0.3">
      <c r="A36" s="95">
        <v>140</v>
      </c>
      <c r="B36" s="96">
        <v>353.03</v>
      </c>
      <c r="C36" s="97">
        <v>1.8020000000000001E-2</v>
      </c>
      <c r="D36" s="104">
        <v>3.2202000000000002</v>
      </c>
      <c r="E36" s="99">
        <v>324.45</v>
      </c>
      <c r="F36" s="100">
        <v>785.49</v>
      </c>
      <c r="G36" s="101">
        <v>1109.9000000000001</v>
      </c>
      <c r="H36" s="99">
        <v>324.92</v>
      </c>
      <c r="I36" s="100">
        <v>868.45</v>
      </c>
      <c r="J36" s="101">
        <v>1193.4000000000001</v>
      </c>
      <c r="K36" s="97">
        <v>0.50710999999999995</v>
      </c>
      <c r="L36" s="103">
        <v>1.0685800000000001</v>
      </c>
      <c r="M36" s="104">
        <v>1.5757000000000001</v>
      </c>
      <c r="V36" s="171">
        <v>1000</v>
      </c>
      <c r="W36" s="157">
        <v>0.39528161146589713</v>
      </c>
      <c r="X36" s="165">
        <v>0.12993259874711283</v>
      </c>
      <c r="Z36" s="30" t="s">
        <v>891</v>
      </c>
      <c r="AA36" s="126">
        <f>AS2</f>
        <v>160</v>
      </c>
      <c r="AB36" s="26" t="s">
        <v>17</v>
      </c>
      <c r="AC36" s="30" t="s">
        <v>891</v>
      </c>
      <c r="AD36" s="146">
        <f>AS26</f>
        <v>1</v>
      </c>
      <c r="AE36" s="26" t="s">
        <v>17</v>
      </c>
      <c r="AF36" s="28"/>
      <c r="AG36" s="30" t="s">
        <v>891</v>
      </c>
      <c r="AH36" s="125">
        <f>AS2</f>
        <v>160</v>
      </c>
      <c r="AI36" s="25" t="s">
        <v>17</v>
      </c>
      <c r="AJ36" s="30" t="s">
        <v>891</v>
      </c>
      <c r="AK36" s="144">
        <f>AS26</f>
        <v>1</v>
      </c>
      <c r="AL36" s="26" t="s">
        <v>17</v>
      </c>
      <c r="AP36" s="28"/>
      <c r="AR36" s="193" t="s">
        <v>948</v>
      </c>
      <c r="AS36" s="163">
        <f>AS14</f>
        <v>1.6571301695891478</v>
      </c>
      <c r="AT36" s="178" t="s">
        <v>1000</v>
      </c>
    </row>
    <row r="37" spans="1:46" ht="15.75" thickBot="1" x14ac:dyDescent="0.3">
      <c r="A37" s="95">
        <v>150</v>
      </c>
      <c r="B37" s="96">
        <v>358.42</v>
      </c>
      <c r="C37" s="97">
        <v>1.8089999999999998E-2</v>
      </c>
      <c r="D37" s="104">
        <v>3.0150000000000001</v>
      </c>
      <c r="E37" s="99">
        <v>330.11</v>
      </c>
      <c r="F37" s="100">
        <v>780.69</v>
      </c>
      <c r="G37" s="101">
        <v>1110.8</v>
      </c>
      <c r="H37" s="99">
        <v>330.61</v>
      </c>
      <c r="I37" s="100">
        <v>863.88</v>
      </c>
      <c r="J37" s="101">
        <v>1194.5</v>
      </c>
      <c r="K37" s="97">
        <v>0.51405000000000001</v>
      </c>
      <c r="L37" s="103">
        <v>1.0559499999999999</v>
      </c>
      <c r="M37" s="104">
        <v>1.57</v>
      </c>
      <c r="V37" s="171">
        <v>2000</v>
      </c>
      <c r="W37" s="157">
        <v>0.37078805944014515</v>
      </c>
      <c r="X37" s="165">
        <v>0.12433126158477248</v>
      </c>
      <c r="Z37" s="31" t="s">
        <v>176</v>
      </c>
      <c r="AA37" s="126">
        <f>AS11</f>
        <v>363.54</v>
      </c>
      <c r="AB37" s="26" t="s">
        <v>985</v>
      </c>
      <c r="AC37" s="31" t="s">
        <v>986</v>
      </c>
      <c r="AD37" s="135">
        <f>AS40</f>
        <v>0.86375588976880879</v>
      </c>
      <c r="AE37" s="26"/>
      <c r="AF37" s="28"/>
      <c r="AG37" s="31" t="s">
        <v>176</v>
      </c>
      <c r="AH37" s="126">
        <f>AS23</f>
        <v>513.58379055343516</v>
      </c>
      <c r="AI37" s="26" t="s">
        <v>985</v>
      </c>
      <c r="AJ37" s="31" t="s">
        <v>986</v>
      </c>
      <c r="AK37" s="143">
        <f>AS45</f>
        <v>0.86510390165887585</v>
      </c>
      <c r="AL37" s="26"/>
      <c r="AN37" s="211" t="s">
        <v>997</v>
      </c>
      <c r="AO37" s="212"/>
      <c r="AP37" s="213"/>
      <c r="AR37" s="194" t="s">
        <v>949</v>
      </c>
      <c r="AS37" s="159">
        <f>(AS36-VLOOKUP(AS26,A6:M62,11,0))/VLOOKUP(AS26,A6:M62,12,0)</f>
        <v>0.82631516821005868</v>
      </c>
      <c r="AT37" s="179" t="s">
        <v>427</v>
      </c>
    </row>
    <row r="38" spans="1:46" ht="15.75" thickBot="1" x14ac:dyDescent="0.3">
      <c r="A38" s="95">
        <v>160</v>
      </c>
      <c r="B38" s="96">
        <v>363.54</v>
      </c>
      <c r="C38" s="97">
        <v>1.8149999999999999E-2</v>
      </c>
      <c r="D38" s="104">
        <v>2.8347000000000002</v>
      </c>
      <c r="E38" s="99">
        <v>335.49</v>
      </c>
      <c r="F38" s="100">
        <v>776.1</v>
      </c>
      <c r="G38" s="101">
        <v>1111.5999999999999</v>
      </c>
      <c r="H38" s="99">
        <v>336.02</v>
      </c>
      <c r="I38" s="100">
        <v>859.49</v>
      </c>
      <c r="J38" s="101">
        <v>1195.5</v>
      </c>
      <c r="K38" s="97">
        <v>0.52061000000000002</v>
      </c>
      <c r="L38" s="103">
        <v>1.0440499999999999</v>
      </c>
      <c r="M38" s="104">
        <v>1.5647</v>
      </c>
      <c r="V38" s="171">
        <v>2500</v>
      </c>
      <c r="W38" s="157">
        <v>0.35832798064772686</v>
      </c>
      <c r="X38" s="165">
        <v>0.12186260815190297</v>
      </c>
      <c r="Z38" s="32" t="s">
        <v>927</v>
      </c>
      <c r="AA38" s="127">
        <f>AA34</f>
        <v>125.9818026859126</v>
      </c>
      <c r="AB38" s="139" t="s">
        <v>938</v>
      </c>
      <c r="AC38" s="32" t="s">
        <v>927</v>
      </c>
      <c r="AD38" s="147">
        <f>AA33</f>
        <v>446.98931962714715</v>
      </c>
      <c r="AE38" s="139" t="s">
        <v>938</v>
      </c>
      <c r="AF38" s="28"/>
      <c r="AG38" s="32" t="s">
        <v>927</v>
      </c>
      <c r="AH38" s="142">
        <f>AH34</f>
        <v>126.11665743986421</v>
      </c>
      <c r="AI38" s="139" t="s">
        <v>938</v>
      </c>
      <c r="AJ38" s="32" t="s">
        <v>927</v>
      </c>
      <c r="AK38" s="145">
        <f>AH33</f>
        <v>448.54218262521766</v>
      </c>
      <c r="AL38" s="139" t="s">
        <v>938</v>
      </c>
      <c r="AN38" s="31" t="s">
        <v>912</v>
      </c>
      <c r="AO38" s="173">
        <v>1250</v>
      </c>
      <c r="AP38" s="25" t="s">
        <v>17</v>
      </c>
      <c r="AR38" s="194" t="s">
        <v>924</v>
      </c>
      <c r="AS38" s="159">
        <f>VLOOKUP(AS26,A6:M62,8,0)+(AS37*VLOOKUP(AS26,A6:M62,9,0))</f>
        <v>925.53461971515787</v>
      </c>
      <c r="AT38" s="179" t="s">
        <v>437</v>
      </c>
    </row>
    <row r="39" spans="1:46" ht="15.75" thickBot="1" x14ac:dyDescent="0.3">
      <c r="A39" s="95">
        <v>170</v>
      </c>
      <c r="B39" s="96">
        <v>368.41</v>
      </c>
      <c r="C39" s="97">
        <v>1.821E-2</v>
      </c>
      <c r="D39" s="104">
        <v>2.6749000000000001</v>
      </c>
      <c r="E39" s="99">
        <v>340.62</v>
      </c>
      <c r="F39" s="100">
        <v>771.68</v>
      </c>
      <c r="G39" s="101">
        <v>1112.3</v>
      </c>
      <c r="H39" s="99">
        <v>341.19</v>
      </c>
      <c r="I39" s="100">
        <v>855.25</v>
      </c>
      <c r="J39" s="101">
        <v>1196.4000000000001</v>
      </c>
      <c r="K39" s="97">
        <v>0.52681999999999995</v>
      </c>
      <c r="L39" s="103">
        <v>1.0327900000000001</v>
      </c>
      <c r="M39" s="104">
        <v>1.5596000000000001</v>
      </c>
      <c r="V39" s="172">
        <v>3000</v>
      </c>
      <c r="W39" s="57">
        <v>0.34517173223845549</v>
      </c>
      <c r="X39" s="166">
        <v>0.11996040216564918</v>
      </c>
      <c r="Z39" s="211" t="s">
        <v>982</v>
      </c>
      <c r="AA39" s="212"/>
      <c r="AB39" s="212"/>
      <c r="AC39" s="212"/>
      <c r="AD39" s="212"/>
      <c r="AE39" s="213"/>
      <c r="AF39" s="28"/>
      <c r="AG39" s="211" t="s">
        <v>982</v>
      </c>
      <c r="AH39" s="212"/>
      <c r="AI39" s="212"/>
      <c r="AJ39" s="212"/>
      <c r="AK39" s="212"/>
      <c r="AL39" s="213"/>
      <c r="AN39" s="31" t="s">
        <v>913</v>
      </c>
      <c r="AO39" s="71">
        <v>1000</v>
      </c>
      <c r="AP39" s="26" t="s">
        <v>942</v>
      </c>
      <c r="AR39" s="194" t="s">
        <v>950</v>
      </c>
      <c r="AS39" s="159">
        <f>AS15-(AS27*(AS15-AS38))</f>
        <v>964.31197503355531</v>
      </c>
      <c r="AT39" s="179" t="s">
        <v>437</v>
      </c>
    </row>
    <row r="40" spans="1:46" ht="15.75" thickBot="1" x14ac:dyDescent="0.3">
      <c r="A40" s="95">
        <v>180</v>
      </c>
      <c r="B40" s="96">
        <v>373.07</v>
      </c>
      <c r="C40" s="97">
        <v>1.8270000000000002E-2</v>
      </c>
      <c r="D40" s="104">
        <v>2.5322</v>
      </c>
      <c r="E40" s="99">
        <v>345.53</v>
      </c>
      <c r="F40" s="100">
        <v>767.42</v>
      </c>
      <c r="G40" s="101">
        <v>1113</v>
      </c>
      <c r="H40" s="99">
        <v>346.14</v>
      </c>
      <c r="I40" s="100">
        <v>851.16</v>
      </c>
      <c r="J40" s="101">
        <v>1197.3</v>
      </c>
      <c r="K40" s="97">
        <v>0.53273999999999999</v>
      </c>
      <c r="L40" s="103">
        <v>1.0221</v>
      </c>
      <c r="M40" s="104">
        <v>1.5548</v>
      </c>
      <c r="Z40" s="30" t="s">
        <v>974</v>
      </c>
      <c r="AA40" s="125">
        <f>(AO26-AO20)*AA32</f>
        <v>653303.52219286363</v>
      </c>
      <c r="AB40" s="25" t="s">
        <v>937</v>
      </c>
      <c r="AC40" s="31" t="s">
        <v>890</v>
      </c>
      <c r="AD40" s="138">
        <f>(AO26-AO34)*AA32*-1</f>
        <v>-21919.889450976156</v>
      </c>
      <c r="AE40" s="25" t="s">
        <v>937</v>
      </c>
      <c r="AF40" s="28"/>
      <c r="AG40" s="30" t="s">
        <v>974</v>
      </c>
      <c r="AH40" s="125">
        <f>(AO26-AO20)*AH32</f>
        <v>655227.86341866991</v>
      </c>
      <c r="AI40" s="25" t="s">
        <v>937</v>
      </c>
      <c r="AJ40" s="30" t="s">
        <v>890</v>
      </c>
      <c r="AK40" s="137">
        <f>(AO26-AO34)*AH32*-1</f>
        <v>-21984.455683213884</v>
      </c>
      <c r="AL40" s="25" t="s">
        <v>937</v>
      </c>
      <c r="AN40" s="31" t="s">
        <v>914</v>
      </c>
      <c r="AO40" s="71">
        <v>1498.6</v>
      </c>
      <c r="AP40" s="26" t="s">
        <v>437</v>
      </c>
      <c r="AR40" s="195" t="s">
        <v>964</v>
      </c>
      <c r="AS40" s="160">
        <f>(AS39-VLOOKUP(AS26,A6:M62,8,0))/VLOOKUP(AS26,A6:M62,9,0)</f>
        <v>0.86375588976880879</v>
      </c>
      <c r="AT40" s="180" t="s">
        <v>427</v>
      </c>
    </row>
    <row r="41" spans="1:46" ht="15.75" thickBot="1" x14ac:dyDescent="0.3">
      <c r="A41" s="95">
        <v>190</v>
      </c>
      <c r="B41" s="96">
        <v>377.52</v>
      </c>
      <c r="C41" s="97">
        <v>1.8329999999999999E-2</v>
      </c>
      <c r="D41" s="104">
        <v>2.4039999999999999</v>
      </c>
      <c r="E41" s="99">
        <v>350.24</v>
      </c>
      <c r="F41" s="100">
        <v>763.31</v>
      </c>
      <c r="G41" s="101">
        <v>1113.5999999999999</v>
      </c>
      <c r="H41" s="99">
        <v>350.89</v>
      </c>
      <c r="I41" s="100">
        <v>847.19</v>
      </c>
      <c r="J41" s="101">
        <v>1198.0999999999999</v>
      </c>
      <c r="K41" s="97">
        <v>0.53839000000000004</v>
      </c>
      <c r="L41" s="103">
        <v>1.0119100000000001</v>
      </c>
      <c r="M41" s="104">
        <v>1.5503</v>
      </c>
      <c r="Z41" s="31" t="s">
        <v>975</v>
      </c>
      <c r="AA41" s="126">
        <f>(AO40-AO34)*AA32</f>
        <v>30915.536071291088</v>
      </c>
      <c r="AB41" s="26" t="s">
        <v>937</v>
      </c>
      <c r="AC41" s="31" t="s">
        <v>889</v>
      </c>
      <c r="AD41" s="138">
        <f>(AO40-AS8)*AA32*-1</f>
        <v>-126365.32503588915</v>
      </c>
      <c r="AE41" s="26" t="s">
        <v>937</v>
      </c>
      <c r="AF41" s="28"/>
      <c r="AG41" s="31" t="s">
        <v>975</v>
      </c>
      <c r="AH41" s="126">
        <f>(AO40-AO34)*AH32</f>
        <v>31006.599472235564</v>
      </c>
      <c r="AI41" s="26" t="s">
        <v>937</v>
      </c>
      <c r="AJ41" s="31" t="s">
        <v>889</v>
      </c>
      <c r="AK41" s="138">
        <f>(AO40-AS21)*AH32*-1</f>
        <v>-125437.73480135237</v>
      </c>
      <c r="AL41" s="26" t="s">
        <v>937</v>
      </c>
      <c r="AN41" s="32" t="s">
        <v>915</v>
      </c>
      <c r="AO41" s="72">
        <v>1.6249</v>
      </c>
      <c r="AP41" s="29" t="s">
        <v>943</v>
      </c>
      <c r="AR41" s="65" t="s">
        <v>954</v>
      </c>
      <c r="AS41" s="174">
        <f>AS22</f>
        <v>1.6594265765744274</v>
      </c>
      <c r="AT41" s="181" t="s">
        <v>1000</v>
      </c>
    </row>
    <row r="42" spans="1:46" ht="15" x14ac:dyDescent="0.25">
      <c r="A42" s="95">
        <v>200</v>
      </c>
      <c r="B42" s="96">
        <v>381.8</v>
      </c>
      <c r="C42" s="97">
        <v>1.839E-2</v>
      </c>
      <c r="D42" s="104">
        <v>2.2881999999999998</v>
      </c>
      <c r="E42" s="99">
        <v>354.78</v>
      </c>
      <c r="F42" s="100">
        <v>759.32</v>
      </c>
      <c r="G42" s="101">
        <v>1114.0999999999999</v>
      </c>
      <c r="H42" s="99">
        <v>355.46</v>
      </c>
      <c r="I42" s="100">
        <v>843.33</v>
      </c>
      <c r="J42" s="101">
        <v>1198.8</v>
      </c>
      <c r="K42" s="97">
        <v>0.54379</v>
      </c>
      <c r="L42" s="103">
        <v>1.0021899999999999</v>
      </c>
      <c r="M42" s="104">
        <v>1.546</v>
      </c>
      <c r="Z42" s="31" t="s">
        <v>972</v>
      </c>
      <c r="AA42" s="126">
        <f>((AO15*(AO18-AO13))/AO21)*(144/778)*AA32</f>
        <v>3825.5985655383774</v>
      </c>
      <c r="AB42" s="26" t="s">
        <v>937</v>
      </c>
      <c r="AC42" s="31" t="s">
        <v>888</v>
      </c>
      <c r="AD42" s="138">
        <f>(AS8-AS39)*AA33*-1</f>
        <v>-140240.24242665863</v>
      </c>
      <c r="AE42" s="26" t="s">
        <v>937</v>
      </c>
      <c r="AG42" s="31" t="s">
        <v>972</v>
      </c>
      <c r="AH42" s="126">
        <f>((AO15*(AO18-AO13))/AO21)*(144/778)*AH32</f>
        <v>3836.8670751712975</v>
      </c>
      <c r="AI42" s="26" t="s">
        <v>937</v>
      </c>
      <c r="AJ42" s="31" t="s">
        <v>888</v>
      </c>
      <c r="AK42" s="138">
        <f>(AS21-AS44)*AH33*-1</f>
        <v>-141115.76425998821</v>
      </c>
      <c r="AL42" s="26" t="s">
        <v>937</v>
      </c>
      <c r="AR42" s="66" t="s">
        <v>955</v>
      </c>
      <c r="AS42" s="161">
        <f>(AS41-VLOOKUP(AS26,A6:M62,11,0))/VLOOKUP(AS26,A6:M62,12,0)</f>
        <v>0.82755986697440442</v>
      </c>
      <c r="AT42" s="182" t="s">
        <v>427</v>
      </c>
    </row>
    <row r="43" spans="1:46" ht="15.75" thickBot="1" x14ac:dyDescent="0.3">
      <c r="A43" s="95">
        <v>250</v>
      </c>
      <c r="B43" s="96">
        <v>400.97</v>
      </c>
      <c r="C43" s="97">
        <v>1.865E-2</v>
      </c>
      <c r="D43" s="104">
        <v>1.8440000000000001</v>
      </c>
      <c r="E43" s="99">
        <v>375.23</v>
      </c>
      <c r="F43" s="100">
        <v>741.02</v>
      </c>
      <c r="G43" s="101">
        <v>1116.3</v>
      </c>
      <c r="H43" s="99">
        <v>376.09</v>
      </c>
      <c r="I43" s="100">
        <v>825.47</v>
      </c>
      <c r="J43" s="101">
        <v>1201.5999999999999</v>
      </c>
      <c r="K43" s="97">
        <v>0.56784000000000001</v>
      </c>
      <c r="L43" s="103">
        <v>0.95911999999999997</v>
      </c>
      <c r="M43" s="104">
        <v>1.5269999999999999</v>
      </c>
      <c r="Z43" s="32" t="s">
        <v>971</v>
      </c>
      <c r="AA43" s="126">
        <f>((AO4*(AO7-AO2))/AO10)*(144/778)*AA33</f>
        <v>353.85834798551036</v>
      </c>
      <c r="AB43" s="29" t="s">
        <v>937</v>
      </c>
      <c r="AC43" s="31" t="s">
        <v>973</v>
      </c>
      <c r="AD43" s="138">
        <f>(AS39-AO3)*AA33*-1</f>
        <v>-399873.05826415471</v>
      </c>
      <c r="AE43" s="29" t="s">
        <v>937</v>
      </c>
      <c r="AG43" s="32" t="s">
        <v>971</v>
      </c>
      <c r="AH43" s="126">
        <f>((AO4*(AO7-AO2))/AO10)*(144/778)*AH33</f>
        <v>355.08766938317467</v>
      </c>
      <c r="AI43" s="29" t="s">
        <v>937</v>
      </c>
      <c r="AJ43" s="31" t="s">
        <v>973</v>
      </c>
      <c r="AK43" s="138">
        <f>(AS44-AO3)*AH33*-1</f>
        <v>-401888.46289090544</v>
      </c>
      <c r="AL43" s="29" t="s">
        <v>937</v>
      </c>
      <c r="AR43" s="66" t="s">
        <v>959</v>
      </c>
      <c r="AS43" s="161">
        <f>VLOOKUP(AS26,A6:M62,8,0)+(AS42*VLOOKUP(AS26,A6:M62,9,0))</f>
        <v>926.82375422539076</v>
      </c>
      <c r="AT43" s="182" t="s">
        <v>437</v>
      </c>
    </row>
    <row r="44" spans="1:46" ht="15.75" thickBot="1" x14ac:dyDescent="0.3">
      <c r="A44" s="95">
        <v>300</v>
      </c>
      <c r="B44" s="96">
        <v>417.35</v>
      </c>
      <c r="C44" s="97">
        <v>1.89E-2</v>
      </c>
      <c r="D44" s="104">
        <v>1.5435000000000001</v>
      </c>
      <c r="E44" s="99">
        <v>392.89</v>
      </c>
      <c r="F44" s="100">
        <v>724.77</v>
      </c>
      <c r="G44" s="101">
        <v>1117.7</v>
      </c>
      <c r="H44" s="99">
        <v>393.94</v>
      </c>
      <c r="I44" s="100">
        <v>809.41</v>
      </c>
      <c r="J44" s="101">
        <v>1203.3</v>
      </c>
      <c r="K44" s="97">
        <v>0.58818000000000004</v>
      </c>
      <c r="L44" s="103">
        <v>0.92288999999999999</v>
      </c>
      <c r="M44" s="104">
        <v>1.5111000000000001</v>
      </c>
      <c r="Z44" s="211" t="s">
        <v>980</v>
      </c>
      <c r="AA44" s="212"/>
      <c r="AB44" s="212"/>
      <c r="AC44" s="212"/>
      <c r="AD44" s="212"/>
      <c r="AE44" s="213"/>
      <c r="AF44" s="78"/>
      <c r="AG44" s="211" t="s">
        <v>980</v>
      </c>
      <c r="AH44" s="212"/>
      <c r="AI44" s="212"/>
      <c r="AJ44" s="212"/>
      <c r="AK44" s="212"/>
      <c r="AL44" s="213"/>
      <c r="AR44" s="66" t="s">
        <v>960</v>
      </c>
      <c r="AS44" s="161">
        <f>AS21-(AS27*(AS21-AS43))</f>
        <v>965.70811094809778</v>
      </c>
      <c r="AT44" s="182" t="s">
        <v>437</v>
      </c>
    </row>
    <row r="45" spans="1:46" ht="15.75" thickBot="1" x14ac:dyDescent="0.3">
      <c r="A45" s="95">
        <v>350</v>
      </c>
      <c r="B45" s="96">
        <v>431.74</v>
      </c>
      <c r="C45" s="97">
        <v>1.9120000000000002E-2</v>
      </c>
      <c r="D45" s="104">
        <v>1.3263</v>
      </c>
      <c r="E45" s="99">
        <v>408.55</v>
      </c>
      <c r="F45" s="100">
        <v>709.98</v>
      </c>
      <c r="G45" s="101">
        <v>1118.5</v>
      </c>
      <c r="H45" s="99">
        <v>409.79</v>
      </c>
      <c r="I45" s="100">
        <v>794.65</v>
      </c>
      <c r="J45" s="101">
        <v>1204.4000000000001</v>
      </c>
      <c r="K45" s="97">
        <v>0.60589999999999999</v>
      </c>
      <c r="L45" s="103">
        <v>0.89142999999999994</v>
      </c>
      <c r="M45" s="104">
        <v>1.4973000000000001</v>
      </c>
      <c r="Z45" s="30" t="s">
        <v>928</v>
      </c>
      <c r="AA45" s="125">
        <f>(AO26-AO34)+(AO40-AS15)+((1-AD34)*(AS15-AS39))</f>
        <v>503.56020692414495</v>
      </c>
      <c r="AB45" s="25" t="s">
        <v>437</v>
      </c>
      <c r="AC45" s="30" t="s">
        <v>933</v>
      </c>
      <c r="AD45" s="125">
        <f>AA45*AA32</f>
        <v>288525.4569135239</v>
      </c>
      <c r="AE45" s="25" t="s">
        <v>937</v>
      </c>
      <c r="AF45" s="70"/>
      <c r="AG45" s="30" t="s">
        <v>928</v>
      </c>
      <c r="AH45" s="125">
        <f>(AO26-AO34)+(AO40-AS21)+((1-AK34)*(AS21-AS44))</f>
        <v>502.10304728258706</v>
      </c>
      <c r="AI45" s="27" t="s">
        <v>437</v>
      </c>
      <c r="AJ45" s="30" t="s">
        <v>933</v>
      </c>
      <c r="AK45" s="125">
        <f>AH45*AH32</f>
        <v>288537.95474455447</v>
      </c>
      <c r="AL45" s="25" t="s">
        <v>937</v>
      </c>
      <c r="AR45" s="67" t="s">
        <v>963</v>
      </c>
      <c r="AS45" s="162">
        <f>(AS44-VLOOKUP(AS26,A6:M62,8,0))/VLOOKUP(AS26,A6:M62,9,0)</f>
        <v>0.86510390165887585</v>
      </c>
      <c r="AT45" s="183" t="s">
        <v>427</v>
      </c>
    </row>
    <row r="46" spans="1:46" x14ac:dyDescent="0.2">
      <c r="A46" s="95">
        <v>400</v>
      </c>
      <c r="B46" s="96">
        <v>444.62</v>
      </c>
      <c r="C46" s="97">
        <v>1.934E-2</v>
      </c>
      <c r="D46" s="104">
        <v>1.1617</v>
      </c>
      <c r="E46" s="99">
        <v>422.7</v>
      </c>
      <c r="F46" s="100">
        <v>696.31</v>
      </c>
      <c r="G46" s="101">
        <v>1119</v>
      </c>
      <c r="H46" s="99">
        <v>424.13</v>
      </c>
      <c r="I46" s="100">
        <v>780.87</v>
      </c>
      <c r="J46" s="101">
        <v>1205</v>
      </c>
      <c r="K46" s="97">
        <v>0.62168000000000001</v>
      </c>
      <c r="L46" s="103">
        <v>0.86350000000000005</v>
      </c>
      <c r="M46" s="104">
        <v>1.4852000000000001</v>
      </c>
      <c r="Z46" s="31" t="s">
        <v>929</v>
      </c>
      <c r="AA46" s="126">
        <f>((((1-AD34)*(AO4*(AO7-AO2)))/AO10)+((AO15*(AO18-AO13))/AO21))*(144/778)</f>
        <v>7.2943587394973779</v>
      </c>
      <c r="AB46" s="26" t="s">
        <v>437</v>
      </c>
      <c r="AC46" s="31" t="s">
        <v>934</v>
      </c>
      <c r="AD46" s="126">
        <f>AA46*AA32</f>
        <v>4179.456913523888</v>
      </c>
      <c r="AE46" s="26" t="s">
        <v>937</v>
      </c>
      <c r="AF46" s="28"/>
      <c r="AG46" s="31" t="s">
        <v>929</v>
      </c>
      <c r="AH46" s="126">
        <f>((((1-AK34)*(AO4*(AO7-AO2)))/AO10)+((AO15*(AO18-AO13))/AO21))*(144/778)</f>
        <v>7.2946841713593411</v>
      </c>
      <c r="AI46" s="28" t="s">
        <v>437</v>
      </c>
      <c r="AJ46" s="31" t="s">
        <v>934</v>
      </c>
      <c r="AK46" s="126">
        <f>AH46*AH32</f>
        <v>4191.9547445544722</v>
      </c>
      <c r="AL46" s="26" t="s">
        <v>937</v>
      </c>
    </row>
    <row r="47" spans="1:46" x14ac:dyDescent="0.2">
      <c r="A47" s="95">
        <v>450</v>
      </c>
      <c r="B47" s="96">
        <v>456.31</v>
      </c>
      <c r="C47" s="97">
        <v>1.9550000000000001E-2</v>
      </c>
      <c r="D47" s="104">
        <v>1.0324</v>
      </c>
      <c r="E47" s="99">
        <v>435.67</v>
      </c>
      <c r="F47" s="100">
        <v>683.52</v>
      </c>
      <c r="G47" s="101">
        <v>1119.2</v>
      </c>
      <c r="H47" s="99">
        <v>437.3</v>
      </c>
      <c r="I47" s="100">
        <v>767.86</v>
      </c>
      <c r="J47" s="101">
        <v>1205.2</v>
      </c>
      <c r="K47" s="97">
        <v>0.63595000000000002</v>
      </c>
      <c r="L47" s="103">
        <v>0.83828000000000003</v>
      </c>
      <c r="M47" s="104">
        <v>1.4742</v>
      </c>
      <c r="Z47" s="31" t="s">
        <v>930</v>
      </c>
      <c r="AA47" s="126">
        <f>((1-AD34)*(AS39-AO3))</f>
        <v>697.89391243643206</v>
      </c>
      <c r="AB47" s="26" t="s">
        <v>437</v>
      </c>
      <c r="AC47" s="31" t="s">
        <v>935</v>
      </c>
      <c r="AD47" s="126">
        <f>AA47*AA32</f>
        <v>399873.05826415471</v>
      </c>
      <c r="AE47" s="26" t="s">
        <v>937</v>
      </c>
      <c r="AF47" s="28"/>
      <c r="AG47" s="31" t="s">
        <v>930</v>
      </c>
      <c r="AH47" s="126">
        <f>((1-AK34)*(AS44-AO3))</f>
        <v>699.35139750985184</v>
      </c>
      <c r="AI47" s="28" t="s">
        <v>437</v>
      </c>
      <c r="AJ47" s="31" t="s">
        <v>935</v>
      </c>
      <c r="AK47" s="126">
        <f>AH47*AH32</f>
        <v>401888.46289090544</v>
      </c>
      <c r="AL47" s="26" t="s">
        <v>937</v>
      </c>
    </row>
    <row r="48" spans="1:46" ht="13.5" thickBot="1" x14ac:dyDescent="0.25">
      <c r="A48" s="95">
        <v>500</v>
      </c>
      <c r="B48" s="96">
        <v>467.04</v>
      </c>
      <c r="C48" s="97">
        <v>1.975E-2</v>
      </c>
      <c r="D48" s="104">
        <v>0.92818999999999996</v>
      </c>
      <c r="E48" s="99">
        <v>447.68</v>
      </c>
      <c r="F48" s="100">
        <v>671.42</v>
      </c>
      <c r="G48" s="101">
        <v>1119.0999999999999</v>
      </c>
      <c r="H48" s="99">
        <v>449.51</v>
      </c>
      <c r="I48" s="100">
        <v>755.48</v>
      </c>
      <c r="J48" s="101">
        <v>1205</v>
      </c>
      <c r="K48" s="97">
        <v>0.64900000000000002</v>
      </c>
      <c r="L48" s="103">
        <v>0.81520999999999999</v>
      </c>
      <c r="M48" s="104">
        <v>1.4641999999999999</v>
      </c>
      <c r="Z48" s="32" t="s">
        <v>931</v>
      </c>
      <c r="AA48" s="127">
        <f>(AO26-AO20)+(AO40-AO34)</f>
        <v>1194.1597606210796</v>
      </c>
      <c r="AB48" s="29" t="s">
        <v>437</v>
      </c>
      <c r="AC48" s="32" t="s">
        <v>936</v>
      </c>
      <c r="AD48" s="127">
        <f>AA48*AA32</f>
        <v>684219.05826415471</v>
      </c>
      <c r="AE48" s="29" t="s">
        <v>937</v>
      </c>
      <c r="AF48" s="28"/>
      <c r="AG48" s="32" t="s">
        <v>931</v>
      </c>
      <c r="AH48" s="127">
        <f>(AO26-AO20)+(AO40-AO34)</f>
        <v>1194.1597606210796</v>
      </c>
      <c r="AI48" s="38" t="s">
        <v>437</v>
      </c>
      <c r="AJ48" s="32" t="s">
        <v>936</v>
      </c>
      <c r="AK48" s="127">
        <f>AH48*AH32</f>
        <v>686234.46289090544</v>
      </c>
      <c r="AL48" s="29" t="s">
        <v>937</v>
      </c>
    </row>
    <row r="49" spans="1:43" ht="13.5" thickBot="1" x14ac:dyDescent="0.25">
      <c r="A49" s="95">
        <v>550</v>
      </c>
      <c r="B49" s="96">
        <v>476.97</v>
      </c>
      <c r="C49" s="97">
        <v>1.9949999999999999E-2</v>
      </c>
      <c r="D49" s="104">
        <v>0.84228000000000003</v>
      </c>
      <c r="E49" s="99">
        <v>458.9</v>
      </c>
      <c r="F49" s="100">
        <v>659.91</v>
      </c>
      <c r="G49" s="101">
        <v>1118.8</v>
      </c>
      <c r="H49" s="99">
        <v>460.93</v>
      </c>
      <c r="I49" s="100">
        <v>743.6</v>
      </c>
      <c r="J49" s="101">
        <v>1204.5</v>
      </c>
      <c r="K49" s="97">
        <v>0.66107000000000005</v>
      </c>
      <c r="L49" s="103">
        <v>0.79388000000000003</v>
      </c>
      <c r="M49" s="104">
        <v>1.4550000000000001</v>
      </c>
      <c r="Z49" s="211" t="s">
        <v>981</v>
      </c>
      <c r="AA49" s="212"/>
      <c r="AB49" s="212"/>
      <c r="AC49" s="212"/>
      <c r="AD49" s="212"/>
      <c r="AE49" s="213"/>
      <c r="AF49" s="28"/>
      <c r="AG49" s="211" t="s">
        <v>981</v>
      </c>
      <c r="AH49" s="212"/>
      <c r="AI49" s="212"/>
      <c r="AJ49" s="212"/>
      <c r="AK49" s="212"/>
      <c r="AL49" s="213"/>
    </row>
    <row r="50" spans="1:43" x14ac:dyDescent="0.2">
      <c r="A50" s="95">
        <v>600</v>
      </c>
      <c r="B50" s="96">
        <v>486.24</v>
      </c>
      <c r="C50" s="97">
        <v>2.0140000000000002E-2</v>
      </c>
      <c r="D50" s="104">
        <v>0.7702</v>
      </c>
      <c r="E50" s="99">
        <v>469.46</v>
      </c>
      <c r="F50" s="100">
        <v>648.88</v>
      </c>
      <c r="G50" s="101">
        <v>1118.3</v>
      </c>
      <c r="H50" s="99">
        <v>471.7</v>
      </c>
      <c r="I50" s="100">
        <v>732.15</v>
      </c>
      <c r="J50" s="101">
        <v>1203.9000000000001</v>
      </c>
      <c r="K50" s="97">
        <v>0.67230999999999996</v>
      </c>
      <c r="L50" s="103">
        <v>0.77400000000000002</v>
      </c>
      <c r="M50" s="104">
        <v>1.4462999999999999</v>
      </c>
      <c r="Z50" s="30" t="s">
        <v>902</v>
      </c>
      <c r="AA50" s="125">
        <f>AO3</f>
        <v>69.72</v>
      </c>
      <c r="AB50" s="25" t="s">
        <v>437</v>
      </c>
      <c r="AC50" s="30" t="s">
        <v>909</v>
      </c>
      <c r="AD50" s="125">
        <f>AO34</f>
        <v>1444.6434656000001</v>
      </c>
      <c r="AE50" s="25" t="s">
        <v>437</v>
      </c>
      <c r="AF50" s="28"/>
      <c r="AG50" s="30" t="s">
        <v>902</v>
      </c>
      <c r="AH50" s="125">
        <f>AO3</f>
        <v>69.72</v>
      </c>
      <c r="AI50" s="25" t="s">
        <v>437</v>
      </c>
      <c r="AJ50" s="30" t="s">
        <v>909</v>
      </c>
      <c r="AK50" s="125">
        <f>AO34</f>
        <v>1444.6434656000001</v>
      </c>
      <c r="AL50" s="25" t="s">
        <v>437</v>
      </c>
    </row>
    <row r="51" spans="1:43" x14ac:dyDescent="0.2">
      <c r="A51" s="95">
        <v>700</v>
      </c>
      <c r="B51" s="96">
        <v>503.13</v>
      </c>
      <c r="C51" s="97">
        <v>2.051E-2</v>
      </c>
      <c r="D51" s="104">
        <v>0.65588999999999997</v>
      </c>
      <c r="E51" s="99">
        <v>488.96</v>
      </c>
      <c r="F51" s="100">
        <v>627.98</v>
      </c>
      <c r="G51" s="101">
        <v>1116.9000000000001</v>
      </c>
      <c r="H51" s="99">
        <v>491.62</v>
      </c>
      <c r="I51" s="100">
        <v>710.29</v>
      </c>
      <c r="J51" s="101">
        <v>1201.9000000000001</v>
      </c>
      <c r="K51" s="97">
        <v>0.69279000000000002</v>
      </c>
      <c r="L51" s="103">
        <v>0.73770999999999998</v>
      </c>
      <c r="M51" s="104">
        <v>1.4305000000000001</v>
      </c>
      <c r="Z51" s="31" t="s">
        <v>895</v>
      </c>
      <c r="AA51" s="126">
        <f>AO9</f>
        <v>70.511648329048839</v>
      </c>
      <c r="AB51" s="26" t="s">
        <v>437</v>
      </c>
      <c r="AC51" s="31" t="s">
        <v>914</v>
      </c>
      <c r="AD51" s="126">
        <f>AO40</f>
        <v>1498.6</v>
      </c>
      <c r="AE51" s="26" t="s">
        <v>437</v>
      </c>
      <c r="AF51" s="28"/>
      <c r="AG51" s="31" t="s">
        <v>895</v>
      </c>
      <c r="AH51" s="126">
        <f>AO9</f>
        <v>70.511648329048839</v>
      </c>
      <c r="AI51" s="26" t="s">
        <v>437</v>
      </c>
      <c r="AJ51" s="31" t="s">
        <v>914</v>
      </c>
      <c r="AK51" s="126">
        <f>AO40</f>
        <v>1498.6</v>
      </c>
      <c r="AL51" s="26" t="s">
        <v>437</v>
      </c>
    </row>
    <row r="52" spans="1:43" x14ac:dyDescent="0.2">
      <c r="A52" s="95">
        <v>800</v>
      </c>
      <c r="B52" s="96">
        <v>518.27</v>
      </c>
      <c r="C52" s="97">
        <v>2.087E-2</v>
      </c>
      <c r="D52" s="104">
        <v>0.56920000000000004</v>
      </c>
      <c r="E52" s="99">
        <v>506.74</v>
      </c>
      <c r="F52" s="100">
        <v>608.29999999999995</v>
      </c>
      <c r="G52" s="101">
        <v>1115</v>
      </c>
      <c r="H52" s="99">
        <v>509.83</v>
      </c>
      <c r="I52" s="100">
        <v>689.48</v>
      </c>
      <c r="J52" s="101">
        <v>1199.3</v>
      </c>
      <c r="K52" s="97">
        <v>0.71116999999999997</v>
      </c>
      <c r="L52" s="103">
        <v>0.70501999999999998</v>
      </c>
      <c r="M52" s="104">
        <v>1.4161999999999999</v>
      </c>
      <c r="Z52" s="31" t="s">
        <v>897</v>
      </c>
      <c r="AA52" s="126">
        <f>AO14</f>
        <v>336.02</v>
      </c>
      <c r="AB52" s="26" t="s">
        <v>437</v>
      </c>
      <c r="AC52" s="31" t="s">
        <v>893</v>
      </c>
      <c r="AD52" s="126">
        <f>AS8</f>
        <v>1278.0560317005893</v>
      </c>
      <c r="AE52" s="26" t="s">
        <v>437</v>
      </c>
      <c r="AF52" s="28"/>
      <c r="AG52" s="31" t="s">
        <v>897</v>
      </c>
      <c r="AH52" s="126">
        <f>AO14</f>
        <v>336.02</v>
      </c>
      <c r="AI52" s="26" t="s">
        <v>437</v>
      </c>
      <c r="AJ52" s="31" t="s">
        <v>893</v>
      </c>
      <c r="AK52" s="126">
        <f>AS21</f>
        <v>1280.3179062500001</v>
      </c>
      <c r="AL52" s="26" t="s">
        <v>437</v>
      </c>
    </row>
    <row r="53" spans="1:43" x14ac:dyDescent="0.2">
      <c r="A53" s="95">
        <v>900</v>
      </c>
      <c r="B53" s="96">
        <v>532.02</v>
      </c>
      <c r="C53" s="97">
        <v>2.1239999999999998E-2</v>
      </c>
      <c r="D53" s="104">
        <v>0.50107000000000002</v>
      </c>
      <c r="E53" s="99">
        <v>523.19000000000005</v>
      </c>
      <c r="F53" s="100">
        <v>589.54</v>
      </c>
      <c r="G53" s="101">
        <v>1112.7</v>
      </c>
      <c r="H53" s="99">
        <v>526.73</v>
      </c>
      <c r="I53" s="100">
        <v>669.46</v>
      </c>
      <c r="J53" s="101">
        <v>1196.2</v>
      </c>
      <c r="K53" s="97">
        <v>0.72792999999999997</v>
      </c>
      <c r="L53" s="103">
        <v>0.67505000000000004</v>
      </c>
      <c r="M53" s="104">
        <v>1.403</v>
      </c>
      <c r="Z53" s="31" t="s">
        <v>900</v>
      </c>
      <c r="AA53" s="126">
        <f>AO20</f>
        <v>342.69677377892032</v>
      </c>
      <c r="AB53" s="26" t="s">
        <v>437</v>
      </c>
      <c r="AC53" s="31" t="s">
        <v>918</v>
      </c>
      <c r="AD53" s="126">
        <f>AS39</f>
        <v>964.31197503355531</v>
      </c>
      <c r="AE53" s="26" t="s">
        <v>437</v>
      </c>
      <c r="AF53" s="28"/>
      <c r="AG53" s="31" t="s">
        <v>900</v>
      </c>
      <c r="AH53" s="126">
        <f>AO20</f>
        <v>342.69677377892032</v>
      </c>
      <c r="AI53" s="26" t="s">
        <v>437</v>
      </c>
      <c r="AJ53" s="31" t="s">
        <v>918</v>
      </c>
      <c r="AK53" s="126">
        <f>AS44</f>
        <v>965.70811094809778</v>
      </c>
      <c r="AL53" s="26" t="s">
        <v>437</v>
      </c>
    </row>
    <row r="54" spans="1:43" ht="13.5" thickBot="1" x14ac:dyDescent="0.25">
      <c r="A54" s="95">
        <v>1000</v>
      </c>
      <c r="B54" s="96">
        <v>544.65</v>
      </c>
      <c r="C54" s="97">
        <v>2.1590000000000002E-2</v>
      </c>
      <c r="D54" s="104">
        <v>0.44603999999999999</v>
      </c>
      <c r="E54" s="99">
        <v>538.58000000000004</v>
      </c>
      <c r="F54" s="100">
        <v>571.49</v>
      </c>
      <c r="G54" s="101">
        <v>1110.0999999999999</v>
      </c>
      <c r="H54" s="99">
        <v>542.57000000000005</v>
      </c>
      <c r="I54" s="100">
        <v>650.03</v>
      </c>
      <c r="J54" s="101">
        <v>1192.5999999999999</v>
      </c>
      <c r="K54" s="97">
        <v>0.74341000000000002</v>
      </c>
      <c r="L54" s="103">
        <v>0.64722000000000002</v>
      </c>
      <c r="M54" s="104">
        <v>1.3906000000000001</v>
      </c>
      <c r="Z54" s="32" t="s">
        <v>906</v>
      </c>
      <c r="AA54" s="127">
        <f>AO26</f>
        <v>1482.9</v>
      </c>
      <c r="AB54" s="29" t="s">
        <v>437</v>
      </c>
      <c r="AC54" s="32"/>
      <c r="AD54" s="132"/>
      <c r="AE54" s="29"/>
      <c r="AF54" s="28"/>
      <c r="AG54" s="32" t="s">
        <v>906</v>
      </c>
      <c r="AH54" s="127">
        <f>AO26</f>
        <v>1482.9</v>
      </c>
      <c r="AI54" s="29" t="s">
        <v>437</v>
      </c>
      <c r="AJ54" s="32"/>
      <c r="AK54" s="132"/>
      <c r="AL54" s="29"/>
    </row>
    <row r="55" spans="1:43" ht="13.5" thickBot="1" x14ac:dyDescent="0.25">
      <c r="A55" s="95">
        <v>1200</v>
      </c>
      <c r="B55" s="96">
        <v>567.26</v>
      </c>
      <c r="C55" s="97">
        <v>2.232E-2</v>
      </c>
      <c r="D55" s="104">
        <v>0.36241000000000001</v>
      </c>
      <c r="E55" s="99">
        <v>566.89</v>
      </c>
      <c r="F55" s="100">
        <v>536.87</v>
      </c>
      <c r="G55" s="101">
        <v>1103.8</v>
      </c>
      <c r="H55" s="99">
        <v>571.85</v>
      </c>
      <c r="I55" s="100">
        <v>612.39</v>
      </c>
      <c r="J55" s="101">
        <v>1184.2</v>
      </c>
      <c r="K55" s="97">
        <v>0.77142999999999995</v>
      </c>
      <c r="L55" s="103">
        <v>0.59631999999999996</v>
      </c>
      <c r="M55" s="104">
        <v>1.3676999999999999</v>
      </c>
      <c r="Z55" s="211" t="s">
        <v>988</v>
      </c>
      <c r="AA55" s="212"/>
      <c r="AB55" s="212"/>
      <c r="AC55" s="212"/>
      <c r="AD55" s="212"/>
      <c r="AE55" s="213"/>
      <c r="AF55" s="28"/>
      <c r="AG55" s="211" t="s">
        <v>988</v>
      </c>
      <c r="AH55" s="212"/>
      <c r="AI55" s="212"/>
      <c r="AJ55" s="212"/>
      <c r="AK55" s="212"/>
      <c r="AL55" s="213"/>
    </row>
    <row r="56" spans="1:43" ht="13.5" thickBot="1" x14ac:dyDescent="0.25">
      <c r="A56" s="95">
        <v>1400</v>
      </c>
      <c r="B56" s="96">
        <v>587.14</v>
      </c>
      <c r="C56" s="97">
        <v>2.307E-2</v>
      </c>
      <c r="D56" s="104">
        <v>0.30160999999999999</v>
      </c>
      <c r="E56" s="99">
        <v>592.79</v>
      </c>
      <c r="F56" s="100">
        <v>503.5</v>
      </c>
      <c r="G56" s="101">
        <v>1096.3</v>
      </c>
      <c r="H56" s="99">
        <v>598.76</v>
      </c>
      <c r="I56" s="100">
        <v>575.66</v>
      </c>
      <c r="J56" s="101">
        <v>1174.4000000000001</v>
      </c>
      <c r="K56" s="97">
        <v>0.79657999999999995</v>
      </c>
      <c r="L56" s="103">
        <v>0.54991000000000001</v>
      </c>
      <c r="M56" s="104">
        <v>1.3465</v>
      </c>
      <c r="Z56" s="153" t="s">
        <v>927</v>
      </c>
      <c r="AA56" s="152">
        <f>3600*AA32</f>
        <v>2062696.0403270149</v>
      </c>
      <c r="AB56" s="141" t="s">
        <v>989</v>
      </c>
      <c r="AC56" s="153" t="s">
        <v>936</v>
      </c>
      <c r="AD56" s="151">
        <f>3600*AD48</f>
        <v>2463188609.750957</v>
      </c>
      <c r="AE56" s="29" t="s">
        <v>990</v>
      </c>
      <c r="AF56" s="28"/>
      <c r="AG56" s="153" t="s">
        <v>927</v>
      </c>
      <c r="AH56" s="152">
        <f>3600*AH32</f>
        <v>2068771.8242342949</v>
      </c>
      <c r="AI56" s="141" t="s">
        <v>989</v>
      </c>
      <c r="AJ56" s="153" t="s">
        <v>936</v>
      </c>
      <c r="AK56" s="151">
        <f>3600*AK48</f>
        <v>2470444066.4072595</v>
      </c>
      <c r="AL56" s="29" t="s">
        <v>990</v>
      </c>
    </row>
    <row r="57" spans="1:43" x14ac:dyDescent="0.2">
      <c r="A57" s="95">
        <v>1600</v>
      </c>
      <c r="B57" s="96">
        <v>604.92999999999995</v>
      </c>
      <c r="C57" s="97">
        <v>2.3859999999999999E-2</v>
      </c>
      <c r="D57" s="104">
        <v>0.25516</v>
      </c>
      <c r="E57" s="99">
        <v>616.99</v>
      </c>
      <c r="F57" s="100">
        <v>470.69</v>
      </c>
      <c r="G57" s="101">
        <v>1087.7</v>
      </c>
      <c r="H57" s="99">
        <v>624.05999999999995</v>
      </c>
      <c r="I57" s="100">
        <v>539.17999999999995</v>
      </c>
      <c r="J57" s="101">
        <v>1163.2</v>
      </c>
      <c r="K57" s="97">
        <v>0.81972</v>
      </c>
      <c r="L57" s="103">
        <v>0.50644999999999996</v>
      </c>
      <c r="M57" s="104">
        <v>1.3262</v>
      </c>
    </row>
    <row r="58" spans="1:43" x14ac:dyDescent="0.2">
      <c r="A58" s="95">
        <v>1800</v>
      </c>
      <c r="B58" s="96">
        <v>621.07000000000005</v>
      </c>
      <c r="C58" s="97">
        <v>2.47E-2</v>
      </c>
      <c r="D58" s="104">
        <v>0.21831</v>
      </c>
      <c r="E58" s="99">
        <v>640.03</v>
      </c>
      <c r="F58" s="100">
        <v>437.86</v>
      </c>
      <c r="G58" s="101">
        <v>1077.9000000000001</v>
      </c>
      <c r="H58" s="99">
        <v>648.26</v>
      </c>
      <c r="I58" s="100">
        <v>502.35</v>
      </c>
      <c r="J58" s="101">
        <v>1150.5999999999999</v>
      </c>
      <c r="K58" s="97">
        <v>0.84143999999999997</v>
      </c>
      <c r="L58" s="103">
        <v>0.46482000000000001</v>
      </c>
      <c r="M58" s="104">
        <v>1.3063</v>
      </c>
    </row>
    <row r="59" spans="1:43" x14ac:dyDescent="0.2">
      <c r="A59" s="95">
        <v>2000</v>
      </c>
      <c r="B59" s="96">
        <v>635.85</v>
      </c>
      <c r="C59" s="97">
        <v>2.563E-2</v>
      </c>
      <c r="D59" s="104">
        <v>0.18815000000000001</v>
      </c>
      <c r="E59" s="99">
        <v>662.33</v>
      </c>
      <c r="F59" s="100">
        <v>404.46</v>
      </c>
      <c r="G59" s="101">
        <v>1066.8</v>
      </c>
      <c r="H59" s="99">
        <v>671.82</v>
      </c>
      <c r="I59" s="100">
        <v>464.6</v>
      </c>
      <c r="J59" s="101">
        <v>1136.4000000000001</v>
      </c>
      <c r="K59" s="97">
        <v>0.86224000000000001</v>
      </c>
      <c r="L59" s="103">
        <v>0.42409000000000002</v>
      </c>
      <c r="M59" s="104">
        <v>1.2863</v>
      </c>
    </row>
    <row r="60" spans="1:43" x14ac:dyDescent="0.2">
      <c r="A60" s="95">
        <v>2500</v>
      </c>
      <c r="B60" s="96">
        <v>668.17</v>
      </c>
      <c r="C60" s="97">
        <v>2.86E-2</v>
      </c>
      <c r="D60" s="104">
        <v>0.13075999999999999</v>
      </c>
      <c r="E60" s="99">
        <v>717.67</v>
      </c>
      <c r="F60" s="100">
        <v>313.52999999999997</v>
      </c>
      <c r="G60" s="101">
        <v>1031.2</v>
      </c>
      <c r="H60" s="99">
        <v>730.9</v>
      </c>
      <c r="I60" s="100">
        <v>360.79</v>
      </c>
      <c r="J60" s="101">
        <v>1091.7</v>
      </c>
      <c r="K60" s="97">
        <v>0.91310999999999998</v>
      </c>
      <c r="L60" s="103">
        <v>0.31988</v>
      </c>
      <c r="M60" s="104">
        <v>1.2330000000000001</v>
      </c>
    </row>
    <row r="61" spans="1:43" x14ac:dyDescent="0.2">
      <c r="A61" s="95">
        <v>3000</v>
      </c>
      <c r="B61" s="96">
        <v>695.41</v>
      </c>
      <c r="C61" s="97">
        <v>3.4329999999999999E-2</v>
      </c>
      <c r="D61" s="104">
        <v>8.4599999999999995E-2</v>
      </c>
      <c r="E61" s="99">
        <v>783.39</v>
      </c>
      <c r="F61" s="100">
        <v>186.41</v>
      </c>
      <c r="G61" s="101">
        <v>969.8</v>
      </c>
      <c r="H61" s="99">
        <v>802.45</v>
      </c>
      <c r="I61" s="100">
        <v>214.32</v>
      </c>
      <c r="J61" s="101">
        <v>1016.8</v>
      </c>
      <c r="K61" s="97">
        <v>0.97321000000000002</v>
      </c>
      <c r="L61" s="103">
        <v>0.18554000000000001</v>
      </c>
      <c r="M61" s="104">
        <v>1.1587000000000001</v>
      </c>
    </row>
    <row r="62" spans="1:43" ht="13.5" thickBot="1" x14ac:dyDescent="0.25">
      <c r="A62" s="107">
        <v>3200.1</v>
      </c>
      <c r="B62" s="108">
        <v>705.1</v>
      </c>
      <c r="C62" s="109">
        <v>4.9750000000000003E-2</v>
      </c>
      <c r="D62" s="110">
        <v>4.9750000000000003E-2</v>
      </c>
      <c r="E62" s="111">
        <v>866.61</v>
      </c>
      <c r="F62" s="112">
        <v>0</v>
      </c>
      <c r="G62" s="113">
        <v>866.6</v>
      </c>
      <c r="H62" s="111">
        <v>896.07</v>
      </c>
      <c r="I62" s="112">
        <v>0</v>
      </c>
      <c r="J62" s="113">
        <v>896.1</v>
      </c>
      <c r="K62" s="109">
        <v>1.05257</v>
      </c>
      <c r="L62" s="112">
        <v>0</v>
      </c>
      <c r="M62" s="110">
        <v>1.0526</v>
      </c>
      <c r="AQ62" s="28"/>
    </row>
    <row r="63" spans="1:43" ht="13.5" thickBot="1" x14ac:dyDescent="0.25">
      <c r="A63" s="114">
        <v>1</v>
      </c>
      <c r="B63" s="115">
        <v>2</v>
      </c>
      <c r="C63" s="114">
        <v>3</v>
      </c>
      <c r="D63" s="116">
        <v>4</v>
      </c>
      <c r="E63" s="115">
        <v>5</v>
      </c>
      <c r="F63" s="115">
        <v>6</v>
      </c>
      <c r="G63" s="115">
        <v>7</v>
      </c>
      <c r="H63" s="114">
        <v>8</v>
      </c>
      <c r="I63" s="115">
        <v>9</v>
      </c>
      <c r="J63" s="116">
        <v>10</v>
      </c>
      <c r="K63" s="115">
        <v>11</v>
      </c>
      <c r="L63" s="115">
        <v>12</v>
      </c>
      <c r="M63" s="116">
        <v>13</v>
      </c>
      <c r="AQ63" s="28"/>
    </row>
    <row r="64" spans="1:43" ht="13.5" thickBot="1" x14ac:dyDescent="0.25">
      <c r="A64" s="58"/>
      <c r="B64" s="58"/>
      <c r="C64" s="58"/>
      <c r="D64" s="58"/>
      <c r="E64" s="58"/>
      <c r="F64" s="58"/>
      <c r="G64" s="58"/>
      <c r="H64" s="58"/>
      <c r="I64" s="58"/>
      <c r="AQ64" s="28"/>
    </row>
    <row r="65" spans="1:47" ht="13.5" thickBot="1" x14ac:dyDescent="0.25">
      <c r="A65" s="68" t="s">
        <v>17</v>
      </c>
      <c r="B65" s="211" t="s">
        <v>967</v>
      </c>
      <c r="C65" s="213"/>
      <c r="D65" s="211" t="s">
        <v>968</v>
      </c>
      <c r="E65" s="213"/>
      <c r="F65" s="211" t="s">
        <v>969</v>
      </c>
      <c r="G65" s="212"/>
      <c r="H65" s="212"/>
      <c r="I65" s="212"/>
      <c r="J65" s="213"/>
      <c r="AQ65" s="28"/>
    </row>
    <row r="66" spans="1:47" x14ac:dyDescent="0.2">
      <c r="A66" s="225">
        <v>40</v>
      </c>
      <c r="B66" s="117" t="s">
        <v>957</v>
      </c>
      <c r="C66" s="117" t="s">
        <v>956</v>
      </c>
      <c r="D66" s="117" t="s">
        <v>957</v>
      </c>
      <c r="E66" s="117" t="s">
        <v>956</v>
      </c>
      <c r="F66" s="117" t="s">
        <v>942</v>
      </c>
      <c r="G66" s="118" t="s">
        <v>98</v>
      </c>
      <c r="H66" s="118" t="s">
        <v>670</v>
      </c>
      <c r="I66" s="118" t="s">
        <v>671</v>
      </c>
      <c r="J66" s="37" t="s">
        <v>672</v>
      </c>
      <c r="AQ66" s="28"/>
    </row>
    <row r="67" spans="1:47" x14ac:dyDescent="0.2">
      <c r="A67" s="226"/>
      <c r="B67" s="119" t="str">
        <f t="shared" ref="B67:B81" si="0">IF(AND($AS$21&gt;I67,$AS$21&lt;I68),$A$66,"X")</f>
        <v>X</v>
      </c>
      <c r="C67" s="119">
        <f t="shared" ref="C67:C81" si="1">IF(AND($AS$19&gt;J67,$AS$19&lt;J68),$A$66,"X")</f>
        <v>40</v>
      </c>
      <c r="D67" s="119" t="str">
        <f t="shared" ref="D67:D81" si="2">IF(AND($AS$15&gt;I67,$AS$15&lt;I68),$A$66,"X")</f>
        <v>X</v>
      </c>
      <c r="E67" s="119">
        <f t="shared" ref="E67:E81" si="3">IF(AND($AS$10&gt;J67,$AS$10&lt;J68),$A$66,"X")</f>
        <v>40</v>
      </c>
      <c r="F67" s="97"/>
      <c r="G67" s="120"/>
      <c r="H67" s="102"/>
      <c r="I67" s="102"/>
      <c r="J67" s="104"/>
      <c r="AQ67" s="28"/>
    </row>
    <row r="68" spans="1:47" x14ac:dyDescent="0.2">
      <c r="A68" s="226"/>
      <c r="B68" s="119" t="str">
        <f t="shared" si="0"/>
        <v>X</v>
      </c>
      <c r="C68" s="119" t="str">
        <f t="shared" si="1"/>
        <v>X</v>
      </c>
      <c r="D68" s="119" t="str">
        <f t="shared" si="2"/>
        <v>X</v>
      </c>
      <c r="E68" s="119" t="str">
        <f t="shared" si="3"/>
        <v>X</v>
      </c>
      <c r="F68" s="121">
        <v>267.22800000000001</v>
      </c>
      <c r="G68" s="46">
        <v>10.500999999999999</v>
      </c>
      <c r="H68" s="46">
        <v>1092.0999999999999</v>
      </c>
      <c r="I68" s="46">
        <v>1169.8</v>
      </c>
      <c r="J68" s="33">
        <v>1.6766000000000001</v>
      </c>
      <c r="M68" s="56"/>
      <c r="AQ68" s="28"/>
    </row>
    <row r="69" spans="1:47" x14ac:dyDescent="0.2">
      <c r="A69" s="226"/>
      <c r="B69" s="119" t="str">
        <f t="shared" si="0"/>
        <v>X</v>
      </c>
      <c r="C69" s="119" t="str">
        <f t="shared" si="1"/>
        <v>X</v>
      </c>
      <c r="D69" s="119" t="str">
        <f t="shared" si="2"/>
        <v>X</v>
      </c>
      <c r="E69" s="119" t="str">
        <f t="shared" si="3"/>
        <v>X</v>
      </c>
      <c r="F69" s="121">
        <v>280</v>
      </c>
      <c r="G69" s="120">
        <v>10.712999999999999</v>
      </c>
      <c r="H69" s="102">
        <v>1097.3</v>
      </c>
      <c r="I69" s="102">
        <v>1176.5999999999999</v>
      </c>
      <c r="J69" s="104">
        <v>1.6858</v>
      </c>
      <c r="AQ69" s="28"/>
    </row>
    <row r="70" spans="1:47" x14ac:dyDescent="0.2">
      <c r="A70" s="226"/>
      <c r="B70" s="119" t="str">
        <f t="shared" si="0"/>
        <v>X</v>
      </c>
      <c r="C70" s="119" t="str">
        <f t="shared" si="1"/>
        <v>X</v>
      </c>
      <c r="D70" s="119" t="str">
        <f t="shared" si="2"/>
        <v>X</v>
      </c>
      <c r="E70" s="119" t="str">
        <f t="shared" si="3"/>
        <v>X</v>
      </c>
      <c r="F70" s="121">
        <v>320</v>
      </c>
      <c r="G70" s="120">
        <v>11.363</v>
      </c>
      <c r="H70" s="102">
        <v>1112.9000000000001</v>
      </c>
      <c r="I70" s="102">
        <v>1197.0999999999999</v>
      </c>
      <c r="J70" s="104">
        <v>1.7128000000000001</v>
      </c>
      <c r="AQ70" s="28"/>
      <c r="AU70" s="28"/>
    </row>
    <row r="71" spans="1:47" x14ac:dyDescent="0.2">
      <c r="A71" s="226"/>
      <c r="B71" s="119" t="str">
        <f t="shared" si="0"/>
        <v>X</v>
      </c>
      <c r="C71" s="119" t="str">
        <f t="shared" si="1"/>
        <v>X</v>
      </c>
      <c r="D71" s="119" t="str">
        <f t="shared" si="2"/>
        <v>X</v>
      </c>
      <c r="E71" s="119" t="str">
        <f t="shared" si="3"/>
        <v>X</v>
      </c>
      <c r="F71" s="121">
        <v>360</v>
      </c>
      <c r="G71" s="120">
        <v>11.999000000000001</v>
      </c>
      <c r="H71" s="102">
        <v>1128.0999999999999</v>
      </c>
      <c r="I71" s="102">
        <v>1216.9000000000001</v>
      </c>
      <c r="J71" s="104">
        <v>1.7376</v>
      </c>
      <c r="AQ71" s="28"/>
    </row>
    <row r="72" spans="1:47" x14ac:dyDescent="0.2">
      <c r="A72" s="226"/>
      <c r="B72" s="119" t="str">
        <f t="shared" si="0"/>
        <v>X</v>
      </c>
      <c r="C72" s="119" t="str">
        <f t="shared" si="1"/>
        <v>X</v>
      </c>
      <c r="D72" s="119" t="str">
        <f t="shared" si="2"/>
        <v>X</v>
      </c>
      <c r="E72" s="119" t="str">
        <f t="shared" si="3"/>
        <v>X</v>
      </c>
      <c r="F72" s="121">
        <v>400</v>
      </c>
      <c r="G72" s="120">
        <v>12.625</v>
      </c>
      <c r="H72" s="102">
        <v>1143.0999999999999</v>
      </c>
      <c r="I72" s="102">
        <v>1236.5</v>
      </c>
      <c r="J72" s="104">
        <v>1.7609999999999999</v>
      </c>
      <c r="AQ72" s="28"/>
    </row>
    <row r="73" spans="1:47" x14ac:dyDescent="0.2">
      <c r="A73" s="226"/>
      <c r="B73" s="119">
        <f t="shared" si="0"/>
        <v>40</v>
      </c>
      <c r="C73" s="119" t="str">
        <f t="shared" si="1"/>
        <v>X</v>
      </c>
      <c r="D73" s="119">
        <f t="shared" si="2"/>
        <v>40</v>
      </c>
      <c r="E73" s="119" t="str">
        <f t="shared" si="3"/>
        <v>X</v>
      </c>
      <c r="F73" s="121">
        <v>440</v>
      </c>
      <c r="G73" s="120">
        <v>13.244</v>
      </c>
      <c r="H73" s="102">
        <v>1157.9000000000001</v>
      </c>
      <c r="I73" s="102">
        <v>1256</v>
      </c>
      <c r="J73" s="104">
        <v>1.7830999999999999</v>
      </c>
      <c r="L73" s="24"/>
      <c r="AQ73" s="28"/>
    </row>
    <row r="74" spans="1:47" x14ac:dyDescent="0.2">
      <c r="A74" s="226"/>
      <c r="B74" s="119" t="str">
        <f t="shared" si="0"/>
        <v>X</v>
      </c>
      <c r="C74" s="119" t="str">
        <f t="shared" si="1"/>
        <v>X</v>
      </c>
      <c r="D74" s="119" t="str">
        <f t="shared" si="2"/>
        <v>X</v>
      </c>
      <c r="E74" s="119" t="str">
        <f t="shared" si="3"/>
        <v>X</v>
      </c>
      <c r="F74" s="121">
        <v>500</v>
      </c>
      <c r="G74" s="120">
        <v>14.164999999999999</v>
      </c>
      <c r="H74" s="102">
        <v>1180.2</v>
      </c>
      <c r="I74" s="102">
        <v>1285</v>
      </c>
      <c r="J74" s="104">
        <v>1.8143</v>
      </c>
      <c r="AQ74" s="28"/>
    </row>
    <row r="75" spans="1:47" x14ac:dyDescent="0.2">
      <c r="A75" s="226"/>
      <c r="B75" s="119" t="str">
        <f t="shared" si="0"/>
        <v>X</v>
      </c>
      <c r="C75" s="119" t="str">
        <f t="shared" si="1"/>
        <v>X</v>
      </c>
      <c r="D75" s="119" t="str">
        <f t="shared" si="2"/>
        <v>X</v>
      </c>
      <c r="E75" s="119" t="str">
        <f t="shared" si="3"/>
        <v>X</v>
      </c>
      <c r="F75" s="121">
        <v>600</v>
      </c>
      <c r="G75" s="120">
        <v>15.686</v>
      </c>
      <c r="H75" s="102">
        <v>1217.5</v>
      </c>
      <c r="I75" s="102">
        <v>1333.6</v>
      </c>
      <c r="J75" s="104">
        <v>1.8625</v>
      </c>
      <c r="AQ75" s="28"/>
    </row>
    <row r="76" spans="1:47" x14ac:dyDescent="0.2">
      <c r="A76" s="226"/>
      <c r="B76" s="119" t="str">
        <f t="shared" si="0"/>
        <v>X</v>
      </c>
      <c r="C76" s="119" t="str">
        <f t="shared" si="1"/>
        <v>X</v>
      </c>
      <c r="D76" s="119" t="str">
        <f t="shared" si="2"/>
        <v>X</v>
      </c>
      <c r="E76" s="119" t="str">
        <f t="shared" si="3"/>
        <v>X</v>
      </c>
      <c r="F76" s="121">
        <v>700</v>
      </c>
      <c r="G76" s="120">
        <v>17.196999999999999</v>
      </c>
      <c r="H76" s="102">
        <v>1255.3</v>
      </c>
      <c r="I76" s="102">
        <v>1382.6</v>
      </c>
      <c r="J76" s="104">
        <v>1.9067000000000001</v>
      </c>
      <c r="AQ76" s="28"/>
    </row>
    <row r="77" spans="1:47" x14ac:dyDescent="0.2">
      <c r="A77" s="226"/>
      <c r="B77" s="119" t="str">
        <f t="shared" si="0"/>
        <v>X</v>
      </c>
      <c r="C77" s="119" t="str">
        <f t="shared" si="1"/>
        <v>X</v>
      </c>
      <c r="D77" s="119" t="str">
        <f t="shared" si="2"/>
        <v>X</v>
      </c>
      <c r="E77" s="119" t="str">
        <f t="shared" si="3"/>
        <v>X</v>
      </c>
      <c r="F77" s="121">
        <v>800</v>
      </c>
      <c r="G77" s="120">
        <v>18.702000000000002</v>
      </c>
      <c r="H77" s="102">
        <v>1293.9000000000001</v>
      </c>
      <c r="I77" s="102">
        <v>1432.3</v>
      </c>
      <c r="J77" s="104">
        <v>1.9478</v>
      </c>
      <c r="AQ77" s="28"/>
    </row>
    <row r="78" spans="1:47" x14ac:dyDescent="0.2">
      <c r="A78" s="226"/>
      <c r="B78" s="119" t="str">
        <f t="shared" si="0"/>
        <v>X</v>
      </c>
      <c r="C78" s="119" t="str">
        <f t="shared" si="1"/>
        <v>X</v>
      </c>
      <c r="D78" s="119" t="str">
        <f t="shared" si="2"/>
        <v>X</v>
      </c>
      <c r="E78" s="119" t="str">
        <f t="shared" si="3"/>
        <v>X</v>
      </c>
      <c r="F78" s="121">
        <v>1000</v>
      </c>
      <c r="G78" s="120">
        <v>21.7</v>
      </c>
      <c r="H78" s="102">
        <v>1373.4</v>
      </c>
      <c r="I78" s="102">
        <v>1534.1</v>
      </c>
      <c r="J78" s="104">
        <v>2.0226999999999999</v>
      </c>
      <c r="AQ78" s="28"/>
    </row>
    <row r="79" spans="1:47" x14ac:dyDescent="0.2">
      <c r="A79" s="226"/>
      <c r="B79" s="119" t="str">
        <f t="shared" si="0"/>
        <v>X</v>
      </c>
      <c r="C79" s="119" t="str">
        <f t="shared" si="1"/>
        <v>X</v>
      </c>
      <c r="D79" s="119" t="str">
        <f t="shared" si="2"/>
        <v>X</v>
      </c>
      <c r="E79" s="119" t="str">
        <f t="shared" si="3"/>
        <v>X</v>
      </c>
      <c r="F79" s="121">
        <v>1200</v>
      </c>
      <c r="G79" s="120">
        <v>24.690999999999999</v>
      </c>
      <c r="H79" s="102">
        <v>1456.5</v>
      </c>
      <c r="I79" s="102">
        <v>1639.3</v>
      </c>
      <c r="J79" s="104">
        <v>2.0901999999999998</v>
      </c>
      <c r="AQ79"/>
    </row>
    <row r="80" spans="1:47" x14ac:dyDescent="0.2">
      <c r="A80" s="226"/>
      <c r="B80" s="119" t="str">
        <f t="shared" si="0"/>
        <v>X</v>
      </c>
      <c r="C80" s="119" t="str">
        <f t="shared" si="1"/>
        <v>X</v>
      </c>
      <c r="D80" s="119" t="str">
        <f t="shared" si="2"/>
        <v>X</v>
      </c>
      <c r="E80" s="119" t="str">
        <f t="shared" si="3"/>
        <v>X</v>
      </c>
      <c r="F80" s="121">
        <v>1400</v>
      </c>
      <c r="G80" s="120">
        <v>27.678000000000001</v>
      </c>
      <c r="H80" s="102">
        <v>1543.3</v>
      </c>
      <c r="I80" s="102">
        <v>1748.1</v>
      </c>
      <c r="J80" s="104">
        <v>2.1522000000000001</v>
      </c>
      <c r="AQ80" s="19"/>
    </row>
    <row r="81" spans="1:47" ht="13.5" thickBot="1" x14ac:dyDescent="0.25">
      <c r="A81" s="227"/>
      <c r="B81" s="122" t="str">
        <f t="shared" si="0"/>
        <v>X</v>
      </c>
      <c r="C81" s="122" t="str">
        <f t="shared" si="1"/>
        <v>X</v>
      </c>
      <c r="D81" s="122" t="str">
        <f t="shared" si="2"/>
        <v>X</v>
      </c>
      <c r="E81" s="122" t="str">
        <f t="shared" si="3"/>
        <v>X</v>
      </c>
      <c r="F81" s="123">
        <v>1600</v>
      </c>
      <c r="G81" s="124">
        <v>30.661999999999999</v>
      </c>
      <c r="H81" s="107">
        <v>1633.7</v>
      </c>
      <c r="I81" s="107">
        <v>1860.7</v>
      </c>
      <c r="J81" s="110">
        <v>2.2096</v>
      </c>
      <c r="AQ81" s="19"/>
    </row>
    <row r="82" spans="1:47" x14ac:dyDescent="0.2">
      <c r="A82" s="228">
        <v>60</v>
      </c>
      <c r="B82" s="117"/>
      <c r="C82" s="117"/>
      <c r="D82" s="117"/>
      <c r="E82" s="117"/>
      <c r="F82" s="117" t="s">
        <v>942</v>
      </c>
      <c r="G82" s="118" t="s">
        <v>98</v>
      </c>
      <c r="H82" s="118" t="s">
        <v>670</v>
      </c>
      <c r="I82" s="118" t="s">
        <v>671</v>
      </c>
      <c r="J82" s="37" t="s">
        <v>672</v>
      </c>
      <c r="L82"/>
      <c r="M82"/>
      <c r="AQ82" s="19"/>
    </row>
    <row r="83" spans="1:47" x14ac:dyDescent="0.2">
      <c r="A83" s="229"/>
      <c r="B83" s="119" t="str">
        <f t="shared" ref="B83:B97" si="4">IF(AND($AS$21&gt;I83,$AS$21&lt;I84),$A$82,"X")</f>
        <v>X</v>
      </c>
      <c r="C83" s="119" t="str">
        <f t="shared" ref="C83:C97" si="5">IF(AND($AS$19&gt;J83,$AS$19&lt;J84),$A$82,"X")</f>
        <v>X</v>
      </c>
      <c r="D83" s="119" t="str">
        <f t="shared" ref="D83:D97" si="6">IF(AND($AS$15&gt;I83,$AS$15&lt;I84),$A$82,"X")</f>
        <v>X</v>
      </c>
      <c r="E83" s="119" t="str">
        <f t="shared" ref="E83:E97" si="7">IF(AND($AS$10&gt;J83,$AS$10&lt;J84),$A$82,"X")</f>
        <v>X</v>
      </c>
      <c r="F83" s="97">
        <v>292.69799999999998</v>
      </c>
      <c r="G83" s="120">
        <v>7.1765999999999996</v>
      </c>
      <c r="H83" s="102">
        <v>1098.0999999999999</v>
      </c>
      <c r="I83" s="102">
        <v>1177.8</v>
      </c>
      <c r="J83" s="104">
        <v>1.6442000000000001</v>
      </c>
      <c r="L83" s="11"/>
      <c r="M83" s="11"/>
      <c r="AQ83" s="19"/>
      <c r="AR83" s="28"/>
      <c r="AT83" s="28"/>
    </row>
    <row r="84" spans="1:47" x14ac:dyDescent="0.2">
      <c r="A84" s="229"/>
      <c r="B84" s="119" t="str">
        <f t="shared" si="4"/>
        <v>X</v>
      </c>
      <c r="C84" s="119" t="str">
        <f t="shared" si="5"/>
        <v>X</v>
      </c>
      <c r="D84" s="119" t="str">
        <f t="shared" si="6"/>
        <v>X</v>
      </c>
      <c r="E84" s="119">
        <f t="shared" si="7"/>
        <v>60</v>
      </c>
      <c r="F84" s="121">
        <v>320</v>
      </c>
      <c r="G84" s="46">
        <v>7.4863</v>
      </c>
      <c r="H84" s="46">
        <v>1109.5999999999999</v>
      </c>
      <c r="I84" s="46">
        <v>1192.7</v>
      </c>
      <c r="J84" s="33">
        <v>1.6636</v>
      </c>
      <c r="L84" s="18"/>
      <c r="M84" s="11"/>
      <c r="AQ84" s="19"/>
      <c r="AR84" s="28"/>
      <c r="AT84" s="28"/>
    </row>
    <row r="85" spans="1:47" x14ac:dyDescent="0.2">
      <c r="A85" s="229"/>
      <c r="B85" s="119" t="str">
        <f t="shared" si="4"/>
        <v>X</v>
      </c>
      <c r="C85" s="119" t="str">
        <f t="shared" si="5"/>
        <v>X</v>
      </c>
      <c r="D85" s="119" t="str">
        <f t="shared" si="6"/>
        <v>X</v>
      </c>
      <c r="E85" s="119" t="str">
        <f t="shared" si="7"/>
        <v>X</v>
      </c>
      <c r="F85" s="121">
        <v>360</v>
      </c>
      <c r="G85" s="120">
        <v>7.9259000000000004</v>
      </c>
      <c r="H85" s="102">
        <v>1125.5</v>
      </c>
      <c r="I85" s="102">
        <v>1213.5</v>
      </c>
      <c r="J85" s="104">
        <v>1.6897</v>
      </c>
      <c r="L85" s="18"/>
      <c r="M85" s="11"/>
      <c r="AQ85" s="19"/>
      <c r="AR85" s="28"/>
      <c r="AT85" s="28"/>
      <c r="AU85" s="28"/>
    </row>
    <row r="86" spans="1:47" x14ac:dyDescent="0.2">
      <c r="A86" s="229"/>
      <c r="B86" s="119" t="str">
        <f t="shared" si="4"/>
        <v>X</v>
      </c>
      <c r="C86" s="119" t="str">
        <f t="shared" si="5"/>
        <v>X</v>
      </c>
      <c r="D86" s="119" t="str">
        <f t="shared" si="6"/>
        <v>X</v>
      </c>
      <c r="E86" s="119" t="str">
        <f t="shared" si="7"/>
        <v>X</v>
      </c>
      <c r="F86" s="121">
        <v>400</v>
      </c>
      <c r="G86" s="120">
        <v>8.3547999999999991</v>
      </c>
      <c r="H86" s="102">
        <v>1140.9000000000001</v>
      </c>
      <c r="I86" s="102">
        <v>1233.7</v>
      </c>
      <c r="J86" s="104">
        <v>1.7138</v>
      </c>
      <c r="L86" s="18"/>
      <c r="M86" s="11"/>
      <c r="AU86" s="28"/>
    </row>
    <row r="87" spans="1:47" x14ac:dyDescent="0.2">
      <c r="A87" s="229"/>
      <c r="B87" s="119">
        <f t="shared" si="4"/>
        <v>60</v>
      </c>
      <c r="C87" s="119" t="str">
        <f t="shared" si="5"/>
        <v>X</v>
      </c>
      <c r="D87" s="119">
        <f t="shared" si="6"/>
        <v>60</v>
      </c>
      <c r="E87" s="119" t="str">
        <f t="shared" si="7"/>
        <v>X</v>
      </c>
      <c r="F87" s="121">
        <v>440</v>
      </c>
      <c r="G87" s="120">
        <v>8.7766000000000002</v>
      </c>
      <c r="H87" s="102">
        <v>1156.0999999999999</v>
      </c>
      <c r="I87" s="102">
        <v>1253.5999999999999</v>
      </c>
      <c r="J87" s="104">
        <v>1.7363999999999999</v>
      </c>
      <c r="L87" s="18"/>
      <c r="M87" s="11"/>
      <c r="AU87" s="28"/>
    </row>
    <row r="88" spans="1:47" x14ac:dyDescent="0.2">
      <c r="A88" s="229"/>
      <c r="B88" s="119" t="str">
        <f t="shared" si="4"/>
        <v>X</v>
      </c>
      <c r="C88" s="119" t="str">
        <f t="shared" si="5"/>
        <v>X</v>
      </c>
      <c r="D88" s="119" t="str">
        <f t="shared" si="6"/>
        <v>X</v>
      </c>
      <c r="E88" s="119" t="str">
        <f t="shared" si="7"/>
        <v>X</v>
      </c>
      <c r="F88" s="121">
        <v>500</v>
      </c>
      <c r="G88" s="120">
        <v>9.4004999999999992</v>
      </c>
      <c r="H88" s="102">
        <v>1178.8</v>
      </c>
      <c r="I88" s="102">
        <v>1283.0999999999999</v>
      </c>
      <c r="J88" s="104">
        <v>1.7682</v>
      </c>
      <c r="L88" s="18"/>
      <c r="M88" s="11"/>
      <c r="AU88" s="28"/>
    </row>
    <row r="89" spans="1:47" x14ac:dyDescent="0.2">
      <c r="A89" s="229"/>
      <c r="B89" s="119" t="str">
        <f t="shared" si="4"/>
        <v>X</v>
      </c>
      <c r="C89" s="119" t="str">
        <f t="shared" si="5"/>
        <v>X</v>
      </c>
      <c r="D89" s="119" t="str">
        <f t="shared" si="6"/>
        <v>X</v>
      </c>
      <c r="E89" s="119" t="str">
        <f t="shared" si="7"/>
        <v>X</v>
      </c>
      <c r="F89" s="121">
        <v>600</v>
      </c>
      <c r="G89" s="120">
        <v>10.425599999999999</v>
      </c>
      <c r="H89" s="102">
        <v>1216.5</v>
      </c>
      <c r="I89" s="102">
        <v>1332.2</v>
      </c>
      <c r="J89" s="104">
        <v>1.8168</v>
      </c>
      <c r="L89" s="18"/>
      <c r="M89" s="11"/>
      <c r="N89" s="19"/>
      <c r="O89" s="19"/>
      <c r="P89" s="19"/>
      <c r="Q89" s="19"/>
    </row>
    <row r="90" spans="1:47" x14ac:dyDescent="0.2">
      <c r="A90" s="229"/>
      <c r="B90" s="119" t="str">
        <f t="shared" si="4"/>
        <v>X</v>
      </c>
      <c r="C90" s="119" t="str">
        <f t="shared" si="5"/>
        <v>X</v>
      </c>
      <c r="D90" s="119" t="str">
        <f t="shared" si="6"/>
        <v>X</v>
      </c>
      <c r="E90" s="119" t="str">
        <f t="shared" si="7"/>
        <v>X</v>
      </c>
      <c r="F90" s="121">
        <v>700</v>
      </c>
      <c r="G90" s="120">
        <v>11.440099999999999</v>
      </c>
      <c r="H90" s="102">
        <v>1254.5</v>
      </c>
      <c r="I90" s="102">
        <v>1381.6</v>
      </c>
      <c r="J90" s="104">
        <v>1.8613</v>
      </c>
      <c r="L90" s="18"/>
      <c r="M90" s="11"/>
      <c r="N90" s="19"/>
      <c r="O90" s="19"/>
      <c r="P90" s="19"/>
      <c r="Q90" s="19"/>
    </row>
    <row r="91" spans="1:47" x14ac:dyDescent="0.2">
      <c r="A91" s="229"/>
      <c r="B91" s="119" t="str">
        <f t="shared" si="4"/>
        <v>X</v>
      </c>
      <c r="C91" s="119" t="str">
        <f t="shared" si="5"/>
        <v>X</v>
      </c>
      <c r="D91" s="119" t="str">
        <f t="shared" si="6"/>
        <v>X</v>
      </c>
      <c r="E91" s="119" t="str">
        <f t="shared" si="7"/>
        <v>X</v>
      </c>
      <c r="F91" s="121">
        <v>800</v>
      </c>
      <c r="G91" s="120">
        <v>12.448399999999999</v>
      </c>
      <c r="H91" s="102">
        <v>1293.3</v>
      </c>
      <c r="I91" s="102">
        <v>1431.5</v>
      </c>
      <c r="J91" s="104">
        <v>1.9026000000000001</v>
      </c>
      <c r="L91" s="18"/>
      <c r="M91" s="11"/>
      <c r="N91" s="19"/>
      <c r="O91" s="19"/>
      <c r="P91" s="19"/>
      <c r="Q91" s="19"/>
      <c r="X91" s="136"/>
    </row>
    <row r="92" spans="1:47" x14ac:dyDescent="0.2">
      <c r="A92" s="229"/>
      <c r="B92" s="119" t="str">
        <f t="shared" si="4"/>
        <v>X</v>
      </c>
      <c r="C92" s="119" t="str">
        <f t="shared" si="5"/>
        <v>X</v>
      </c>
      <c r="D92" s="119" t="str">
        <f t="shared" si="6"/>
        <v>X</v>
      </c>
      <c r="E92" s="119" t="str">
        <f t="shared" si="7"/>
        <v>X</v>
      </c>
      <c r="F92" s="121">
        <v>1000</v>
      </c>
      <c r="G92" s="120">
        <v>14.4543</v>
      </c>
      <c r="H92" s="102">
        <v>1373</v>
      </c>
      <c r="I92" s="102">
        <v>1533.5</v>
      </c>
      <c r="J92" s="104">
        <v>1.9777</v>
      </c>
      <c r="L92" s="18"/>
      <c r="M92" s="11"/>
      <c r="N92" s="19"/>
      <c r="O92" s="19"/>
      <c r="P92" s="19"/>
      <c r="Q92" s="19"/>
    </row>
    <row r="93" spans="1:47" x14ac:dyDescent="0.2">
      <c r="A93" s="229"/>
      <c r="B93" s="119" t="str">
        <f t="shared" si="4"/>
        <v>X</v>
      </c>
      <c r="C93" s="119" t="str">
        <f t="shared" si="5"/>
        <v>X</v>
      </c>
      <c r="D93" s="119" t="str">
        <f t="shared" si="6"/>
        <v>X</v>
      </c>
      <c r="E93" s="119" t="str">
        <f t="shared" si="7"/>
        <v>X</v>
      </c>
      <c r="F93" s="121">
        <v>1200</v>
      </c>
      <c r="G93" s="120">
        <v>16.452500000000001</v>
      </c>
      <c r="H93" s="102">
        <v>1456.2</v>
      </c>
      <c r="I93" s="102">
        <v>1638.9</v>
      </c>
      <c r="J93" s="104">
        <v>2.0453999999999999</v>
      </c>
      <c r="L93" s="18"/>
      <c r="M93" s="11"/>
      <c r="N93" s="19"/>
      <c r="O93" s="19"/>
      <c r="P93" s="19"/>
      <c r="Q93" s="19"/>
    </row>
    <row r="94" spans="1:47" x14ac:dyDescent="0.2">
      <c r="A94" s="229"/>
      <c r="B94" s="119" t="str">
        <f t="shared" si="4"/>
        <v>X</v>
      </c>
      <c r="C94" s="119" t="str">
        <f t="shared" si="5"/>
        <v>X</v>
      </c>
      <c r="D94" s="119" t="str">
        <f t="shared" si="6"/>
        <v>X</v>
      </c>
      <c r="E94" s="119" t="str">
        <f t="shared" si="7"/>
        <v>X</v>
      </c>
      <c r="F94" s="121">
        <v>1400</v>
      </c>
      <c r="G94" s="120">
        <v>18.446400000000001</v>
      </c>
      <c r="H94" s="102">
        <v>1543</v>
      </c>
      <c r="I94" s="102">
        <v>1747.8</v>
      </c>
      <c r="J94" s="104">
        <v>2.1073</v>
      </c>
      <c r="L94" s="18"/>
      <c r="M94" s="11"/>
      <c r="N94" s="19"/>
      <c r="O94" s="19"/>
      <c r="P94" s="19"/>
      <c r="Q94" s="19"/>
    </row>
    <row r="95" spans="1:47" x14ac:dyDescent="0.2">
      <c r="A95" s="229"/>
      <c r="B95" s="119" t="str">
        <f t="shared" si="4"/>
        <v>X</v>
      </c>
      <c r="C95" s="119" t="str">
        <f t="shared" si="5"/>
        <v>X</v>
      </c>
      <c r="D95" s="119" t="str">
        <f t="shared" si="6"/>
        <v>X</v>
      </c>
      <c r="E95" s="119" t="str">
        <f t="shared" si="7"/>
        <v>X</v>
      </c>
      <c r="F95" s="121">
        <v>1600</v>
      </c>
      <c r="G95" s="120">
        <v>20.437999999999999</v>
      </c>
      <c r="H95" s="102">
        <v>1633.5</v>
      </c>
      <c r="I95" s="102">
        <v>1860.5</v>
      </c>
      <c r="J95" s="104">
        <v>2.1648000000000001</v>
      </c>
      <c r="L95" s="18"/>
      <c r="M95" s="15"/>
      <c r="N95" s="19"/>
      <c r="O95" s="19"/>
      <c r="P95" s="19"/>
      <c r="Q95" s="19"/>
    </row>
    <row r="96" spans="1:47" x14ac:dyDescent="0.2">
      <c r="A96" s="229"/>
      <c r="B96" s="119" t="str">
        <f t="shared" si="4"/>
        <v>X</v>
      </c>
      <c r="C96" s="119" t="str">
        <f t="shared" si="5"/>
        <v>X</v>
      </c>
      <c r="D96" s="119" t="str">
        <f t="shared" si="6"/>
        <v>X</v>
      </c>
      <c r="E96" s="119" t="str">
        <f t="shared" si="7"/>
        <v>X</v>
      </c>
      <c r="F96" s="121">
        <v>1800</v>
      </c>
      <c r="G96" s="120">
        <v>22.428000000000001</v>
      </c>
      <c r="H96" s="102">
        <v>1727.6</v>
      </c>
      <c r="I96" s="102">
        <v>1976.6</v>
      </c>
      <c r="J96" s="104">
        <v>2.2187000000000001</v>
      </c>
      <c r="L96" s="18"/>
      <c r="M96" s="15"/>
      <c r="N96" s="19"/>
      <c r="O96" s="19"/>
      <c r="P96" s="19"/>
      <c r="Q96" s="19"/>
    </row>
    <row r="97" spans="1:17" ht="13.5" thickBot="1" x14ac:dyDescent="0.25">
      <c r="A97" s="229"/>
      <c r="B97" s="122" t="str">
        <f t="shared" si="4"/>
        <v>X</v>
      </c>
      <c r="C97" s="122" t="str">
        <f t="shared" si="5"/>
        <v>X</v>
      </c>
      <c r="D97" s="122" t="str">
        <f t="shared" si="6"/>
        <v>X</v>
      </c>
      <c r="E97" s="122" t="str">
        <f t="shared" si="7"/>
        <v>X</v>
      </c>
      <c r="F97" s="123">
        <v>2000</v>
      </c>
      <c r="G97" s="124">
        <v>24.417000000000002</v>
      </c>
      <c r="H97" s="107">
        <v>1825.2</v>
      </c>
      <c r="I97" s="107">
        <v>2096.3000000000002</v>
      </c>
      <c r="J97" s="110">
        <v>2.2694000000000001</v>
      </c>
      <c r="L97" s="18"/>
      <c r="M97" s="15"/>
      <c r="N97" s="19"/>
      <c r="O97" s="19"/>
      <c r="P97" s="19"/>
      <c r="Q97" s="19"/>
    </row>
    <row r="98" spans="1:17" x14ac:dyDescent="0.2">
      <c r="A98" s="225">
        <v>80</v>
      </c>
      <c r="B98" s="117"/>
      <c r="C98" s="117"/>
      <c r="D98" s="117"/>
      <c r="E98" s="117"/>
      <c r="F98" s="117" t="s">
        <v>942</v>
      </c>
      <c r="G98" s="118" t="s">
        <v>98</v>
      </c>
      <c r="H98" s="118" t="s">
        <v>670</v>
      </c>
      <c r="I98" s="118" t="s">
        <v>671</v>
      </c>
      <c r="J98" s="37" t="s">
        <v>672</v>
      </c>
    </row>
    <row r="99" spans="1:17" x14ac:dyDescent="0.2">
      <c r="A99" s="226"/>
      <c r="B99" s="119" t="str">
        <f t="shared" ref="B99:B113" si="8">IF(AND($AS$21&gt;I99,$AS$21&lt;I100),$A$98,"X")</f>
        <v>X</v>
      </c>
      <c r="C99" s="119">
        <f t="shared" ref="C99:C113" si="9">IF(AND($AS$19&gt;J99,$AS$19&lt;J100),$A$98,"X")</f>
        <v>80</v>
      </c>
      <c r="D99" s="119" t="str">
        <f t="shared" ref="D99:D113" si="10">IF(AND($AS$15&gt;I99,$AS$15&lt;I100),$A$98,"X")</f>
        <v>X</v>
      </c>
      <c r="E99" s="119" t="str">
        <f t="shared" ref="E99:E113" si="11">IF(AND($AS$10&gt;J99,$AS$10&lt;J100),$A$98,"X")</f>
        <v>X</v>
      </c>
      <c r="F99" s="97">
        <v>312.02800000000002</v>
      </c>
      <c r="G99" s="120">
        <v>5.4733000000000001</v>
      </c>
      <c r="H99" s="102">
        <v>1102.3</v>
      </c>
      <c r="I99" s="102">
        <v>1183.4000000000001</v>
      </c>
      <c r="J99" s="104">
        <v>1.6212</v>
      </c>
      <c r="L99"/>
      <c r="M99"/>
      <c r="N99"/>
      <c r="O99"/>
      <c r="P99"/>
      <c r="Q99"/>
    </row>
    <row r="100" spans="1:17" x14ac:dyDescent="0.2">
      <c r="A100" s="226"/>
      <c r="B100" s="119" t="str">
        <f t="shared" si="8"/>
        <v>X</v>
      </c>
      <c r="C100" s="119" t="str">
        <f t="shared" si="9"/>
        <v>X</v>
      </c>
      <c r="D100" s="119" t="str">
        <f t="shared" si="10"/>
        <v>X</v>
      </c>
      <c r="E100" s="119" t="str">
        <f t="shared" si="11"/>
        <v>X</v>
      </c>
      <c r="F100" s="121">
        <v>320</v>
      </c>
      <c r="G100" s="46">
        <v>5.5439999999999996</v>
      </c>
      <c r="H100" s="46">
        <v>1105.9000000000001</v>
      </c>
      <c r="I100" s="46">
        <v>1187.9000000000001</v>
      </c>
      <c r="J100" s="33">
        <v>1.6271</v>
      </c>
      <c r="L100" s="11"/>
      <c r="M100" s="11"/>
      <c r="N100" s="19"/>
      <c r="O100" s="19"/>
      <c r="P100" s="19"/>
      <c r="Q100" s="19"/>
    </row>
    <row r="101" spans="1:17" x14ac:dyDescent="0.2">
      <c r="A101" s="226"/>
      <c r="B101" s="119" t="str">
        <f t="shared" si="8"/>
        <v>X</v>
      </c>
      <c r="C101" s="119" t="str">
        <f t="shared" si="9"/>
        <v>X</v>
      </c>
      <c r="D101" s="119" t="str">
        <f t="shared" si="10"/>
        <v>X</v>
      </c>
      <c r="E101" s="119">
        <f t="shared" si="11"/>
        <v>80</v>
      </c>
      <c r="F101" s="121">
        <v>360</v>
      </c>
      <c r="G101" s="120">
        <v>5.8875999999999999</v>
      </c>
      <c r="H101" s="102">
        <v>1122.7</v>
      </c>
      <c r="I101" s="102">
        <v>1209.9000000000001</v>
      </c>
      <c r="J101" s="104">
        <v>1.6545000000000001</v>
      </c>
      <c r="L101" s="18"/>
      <c r="M101" s="11"/>
      <c r="N101" s="19"/>
      <c r="O101" s="19"/>
      <c r="P101" s="19"/>
      <c r="Q101" s="19"/>
    </row>
    <row r="102" spans="1:17" x14ac:dyDescent="0.2">
      <c r="A102" s="226"/>
      <c r="B102" s="119" t="str">
        <f t="shared" si="8"/>
        <v>X</v>
      </c>
      <c r="C102" s="119" t="str">
        <f t="shared" si="9"/>
        <v>X</v>
      </c>
      <c r="D102" s="119" t="str">
        <f t="shared" si="10"/>
        <v>X</v>
      </c>
      <c r="E102" s="119" t="str">
        <f t="shared" si="11"/>
        <v>X</v>
      </c>
      <c r="F102" s="121">
        <v>400</v>
      </c>
      <c r="G102" s="120">
        <v>6.2187000000000001</v>
      </c>
      <c r="H102" s="102">
        <v>1138.7</v>
      </c>
      <c r="I102" s="102">
        <v>1230.8</v>
      </c>
      <c r="J102" s="104">
        <v>1.6794</v>
      </c>
      <c r="L102" s="18"/>
      <c r="M102" s="11"/>
      <c r="N102" s="19"/>
      <c r="O102" s="19"/>
      <c r="P102" s="19"/>
      <c r="Q102" s="19"/>
    </row>
    <row r="103" spans="1:17" x14ac:dyDescent="0.2">
      <c r="A103" s="226"/>
      <c r="B103" s="119">
        <f t="shared" si="8"/>
        <v>80</v>
      </c>
      <c r="C103" s="119" t="str">
        <f t="shared" si="9"/>
        <v>X</v>
      </c>
      <c r="D103" s="119">
        <f t="shared" si="10"/>
        <v>80</v>
      </c>
      <c r="E103" s="119" t="str">
        <f t="shared" si="11"/>
        <v>X</v>
      </c>
      <c r="F103" s="121">
        <v>440</v>
      </c>
      <c r="G103" s="120">
        <v>6.5419999999999998</v>
      </c>
      <c r="H103" s="102">
        <v>1154.3</v>
      </c>
      <c r="I103" s="102">
        <v>1251.2</v>
      </c>
      <c r="J103" s="104">
        <v>1.7025999999999999</v>
      </c>
      <c r="L103" s="18"/>
      <c r="M103" s="11"/>
      <c r="N103" s="19"/>
      <c r="O103" s="19"/>
      <c r="P103" s="19"/>
      <c r="Q103" s="19"/>
    </row>
    <row r="104" spans="1:17" x14ac:dyDescent="0.2">
      <c r="A104" s="226"/>
      <c r="B104" s="119" t="str">
        <f t="shared" si="8"/>
        <v>X</v>
      </c>
      <c r="C104" s="119" t="str">
        <f t="shared" si="9"/>
        <v>X</v>
      </c>
      <c r="D104" s="119" t="str">
        <f t="shared" si="10"/>
        <v>X</v>
      </c>
      <c r="E104" s="119" t="str">
        <f t="shared" si="11"/>
        <v>X</v>
      </c>
      <c r="F104" s="121">
        <v>500</v>
      </c>
      <c r="G104" s="120">
        <v>7.0176999999999996</v>
      </c>
      <c r="H104" s="102">
        <v>1177.3</v>
      </c>
      <c r="I104" s="102">
        <v>1281.2</v>
      </c>
      <c r="J104" s="104">
        <v>1.7350000000000001</v>
      </c>
      <c r="L104" s="18"/>
      <c r="M104" s="11"/>
      <c r="N104" s="19"/>
      <c r="O104" s="19"/>
      <c r="P104" s="19"/>
      <c r="Q104" s="19"/>
    </row>
    <row r="105" spans="1:17" x14ac:dyDescent="0.2">
      <c r="A105" s="226"/>
      <c r="B105" s="119" t="str">
        <f t="shared" si="8"/>
        <v>X</v>
      </c>
      <c r="C105" s="119" t="str">
        <f t="shared" si="9"/>
        <v>X</v>
      </c>
      <c r="D105" s="119" t="str">
        <f t="shared" si="10"/>
        <v>X</v>
      </c>
      <c r="E105" s="119" t="str">
        <f t="shared" si="11"/>
        <v>X</v>
      </c>
      <c r="F105" s="121">
        <v>600</v>
      </c>
      <c r="G105" s="120">
        <v>7.7950999999999997</v>
      </c>
      <c r="H105" s="102">
        <v>1215.4000000000001</v>
      </c>
      <c r="I105" s="102">
        <v>1330.8</v>
      </c>
      <c r="J105" s="104">
        <v>1.7841</v>
      </c>
      <c r="L105" s="18"/>
      <c r="M105" s="11"/>
      <c r="N105" s="19"/>
      <c r="O105" s="19"/>
      <c r="P105" s="19"/>
      <c r="Q105" s="19"/>
    </row>
    <row r="106" spans="1:17" x14ac:dyDescent="0.2">
      <c r="A106" s="226"/>
      <c r="B106" s="119" t="str">
        <f t="shared" si="8"/>
        <v>X</v>
      </c>
      <c r="C106" s="119" t="str">
        <f t="shared" si="9"/>
        <v>X</v>
      </c>
      <c r="D106" s="119" t="str">
        <f t="shared" si="10"/>
        <v>X</v>
      </c>
      <c r="E106" s="119" t="str">
        <f t="shared" si="11"/>
        <v>X</v>
      </c>
      <c r="F106" s="121">
        <v>700</v>
      </c>
      <c r="G106" s="120">
        <v>8.5616000000000003</v>
      </c>
      <c r="H106" s="102">
        <v>1253.8</v>
      </c>
      <c r="I106" s="102">
        <v>1380.5</v>
      </c>
      <c r="J106" s="104">
        <v>1.8289</v>
      </c>
      <c r="L106" s="18"/>
      <c r="M106" s="11"/>
      <c r="N106" s="19"/>
      <c r="O106" s="19"/>
      <c r="P106" s="19"/>
      <c r="Q106" s="19"/>
    </row>
    <row r="107" spans="1:17" x14ac:dyDescent="0.2">
      <c r="A107" s="226"/>
      <c r="B107" s="119" t="str">
        <f t="shared" si="8"/>
        <v>X</v>
      </c>
      <c r="C107" s="119" t="str">
        <f t="shared" si="9"/>
        <v>X</v>
      </c>
      <c r="D107" s="119" t="str">
        <f t="shared" si="10"/>
        <v>X</v>
      </c>
      <c r="E107" s="119" t="str">
        <f t="shared" si="11"/>
        <v>X</v>
      </c>
      <c r="F107" s="121">
        <v>800</v>
      </c>
      <c r="G107" s="120">
        <v>9.3217999999999996</v>
      </c>
      <c r="H107" s="102">
        <v>1292.5999999999999</v>
      </c>
      <c r="I107" s="102">
        <v>1430.6</v>
      </c>
      <c r="J107" s="104">
        <v>1.8704000000000001</v>
      </c>
      <c r="L107" s="18"/>
      <c r="M107" s="11"/>
      <c r="N107" s="19"/>
      <c r="O107" s="19"/>
      <c r="P107" s="19"/>
      <c r="Q107" s="19"/>
    </row>
    <row r="108" spans="1:17" x14ac:dyDescent="0.2">
      <c r="A108" s="226"/>
      <c r="B108" s="119" t="str">
        <f t="shared" si="8"/>
        <v>X</v>
      </c>
      <c r="C108" s="119" t="str">
        <f t="shared" si="9"/>
        <v>X</v>
      </c>
      <c r="D108" s="119" t="str">
        <f t="shared" si="10"/>
        <v>X</v>
      </c>
      <c r="E108" s="119" t="str">
        <f t="shared" si="11"/>
        <v>X</v>
      </c>
      <c r="F108" s="121">
        <v>1000</v>
      </c>
      <c r="G108" s="120">
        <v>10.831300000000001</v>
      </c>
      <c r="H108" s="102">
        <v>1372.6</v>
      </c>
      <c r="I108" s="102">
        <v>1532.9</v>
      </c>
      <c r="J108" s="104">
        <v>1.9457</v>
      </c>
      <c r="L108" s="18"/>
      <c r="M108" s="11"/>
      <c r="N108" s="19"/>
      <c r="O108" s="19"/>
      <c r="P108" s="19"/>
      <c r="Q108" s="19"/>
    </row>
    <row r="109" spans="1:17" x14ac:dyDescent="0.2">
      <c r="A109" s="226"/>
      <c r="B109" s="119" t="str">
        <f t="shared" si="8"/>
        <v>X</v>
      </c>
      <c r="C109" s="119" t="str">
        <f t="shared" si="9"/>
        <v>X</v>
      </c>
      <c r="D109" s="119" t="str">
        <f t="shared" si="10"/>
        <v>X</v>
      </c>
      <c r="E109" s="119" t="str">
        <f t="shared" si="11"/>
        <v>X</v>
      </c>
      <c r="F109" s="121">
        <v>1200</v>
      </c>
      <c r="G109" s="120">
        <v>12.3331</v>
      </c>
      <c r="H109" s="102">
        <v>1455.9</v>
      </c>
      <c r="I109" s="102">
        <v>1638.5</v>
      </c>
      <c r="J109" s="104">
        <v>2.0135000000000001</v>
      </c>
      <c r="L109" s="18"/>
      <c r="M109" s="11"/>
      <c r="N109" s="19"/>
      <c r="O109" s="19"/>
      <c r="P109" s="19"/>
      <c r="Q109" s="19"/>
    </row>
    <row r="110" spans="1:17" x14ac:dyDescent="0.2">
      <c r="A110" s="226"/>
      <c r="B110" s="119" t="str">
        <f t="shared" si="8"/>
        <v>X</v>
      </c>
      <c r="C110" s="119" t="str">
        <f t="shared" si="9"/>
        <v>X</v>
      </c>
      <c r="D110" s="119" t="str">
        <f t="shared" si="10"/>
        <v>X</v>
      </c>
      <c r="E110" s="119" t="str">
        <f t="shared" si="11"/>
        <v>X</v>
      </c>
      <c r="F110" s="121">
        <v>1400</v>
      </c>
      <c r="G110" s="120">
        <v>13.8306</v>
      </c>
      <c r="H110" s="102">
        <v>1542.8</v>
      </c>
      <c r="I110" s="102">
        <v>1747.5</v>
      </c>
      <c r="J110" s="104">
        <v>2.0754999999999999</v>
      </c>
      <c r="L110" s="18"/>
      <c r="M110" s="11"/>
      <c r="N110" s="19"/>
      <c r="O110" s="19"/>
      <c r="P110" s="19"/>
      <c r="Q110" s="19"/>
    </row>
    <row r="111" spans="1:17" x14ac:dyDescent="0.2">
      <c r="A111" s="226"/>
      <c r="B111" s="119" t="str">
        <f t="shared" si="8"/>
        <v>X</v>
      </c>
      <c r="C111" s="119" t="str">
        <f t="shared" si="9"/>
        <v>X</v>
      </c>
      <c r="D111" s="119" t="str">
        <f t="shared" si="10"/>
        <v>X</v>
      </c>
      <c r="E111" s="119" t="str">
        <f t="shared" si="11"/>
        <v>X</v>
      </c>
      <c r="F111" s="121">
        <v>1600</v>
      </c>
      <c r="G111" s="120">
        <v>15.325699999999999</v>
      </c>
      <c r="H111" s="102">
        <v>1633.3</v>
      </c>
      <c r="I111" s="102">
        <v>1860.2</v>
      </c>
      <c r="J111" s="104">
        <v>2.133</v>
      </c>
      <c r="L111" s="18"/>
      <c r="M111" s="11"/>
      <c r="N111" s="19"/>
      <c r="O111" s="19"/>
      <c r="P111" s="19"/>
      <c r="Q111" s="19"/>
    </row>
    <row r="112" spans="1:17" x14ac:dyDescent="0.2">
      <c r="A112" s="226"/>
      <c r="B112" s="119" t="str">
        <f t="shared" si="8"/>
        <v>X</v>
      </c>
      <c r="C112" s="119" t="str">
        <f t="shared" si="9"/>
        <v>X</v>
      </c>
      <c r="D112" s="119" t="str">
        <f t="shared" si="10"/>
        <v>X</v>
      </c>
      <c r="E112" s="119" t="str">
        <f t="shared" si="11"/>
        <v>X</v>
      </c>
      <c r="F112" s="121">
        <v>1800</v>
      </c>
      <c r="G112" s="120">
        <v>16.819199999999999</v>
      </c>
      <c r="H112" s="102">
        <v>1727.5</v>
      </c>
      <c r="I112" s="102">
        <v>1976.5</v>
      </c>
      <c r="J112" s="104">
        <v>2.1869000000000001</v>
      </c>
      <c r="L112" s="18"/>
      <c r="M112" s="11"/>
      <c r="N112" s="19"/>
      <c r="O112" s="19"/>
      <c r="P112" s="19"/>
      <c r="Q112" s="19"/>
    </row>
    <row r="113" spans="1:17" ht="13.5" thickBot="1" x14ac:dyDescent="0.25">
      <c r="A113" s="227"/>
      <c r="B113" s="122" t="str">
        <f t="shared" si="8"/>
        <v>X</v>
      </c>
      <c r="C113" s="122" t="str">
        <f t="shared" si="9"/>
        <v>X</v>
      </c>
      <c r="D113" s="122" t="str">
        <f t="shared" si="10"/>
        <v>X</v>
      </c>
      <c r="E113" s="122" t="str">
        <f t="shared" si="11"/>
        <v>X</v>
      </c>
      <c r="F113" s="123">
        <v>2000</v>
      </c>
      <c r="G113" s="124">
        <v>18.311699999999998</v>
      </c>
      <c r="H113" s="107">
        <v>1825</v>
      </c>
      <c r="I113" s="107">
        <v>2096.1</v>
      </c>
      <c r="J113" s="110">
        <v>2.2376</v>
      </c>
      <c r="L113" s="18"/>
      <c r="M113" s="11"/>
      <c r="N113" s="19"/>
      <c r="O113" s="19"/>
      <c r="P113" s="19"/>
      <c r="Q113" s="19"/>
    </row>
    <row r="114" spans="1:17" x14ac:dyDescent="0.2">
      <c r="A114" s="225">
        <v>100</v>
      </c>
      <c r="B114" s="117"/>
      <c r="C114" s="117"/>
      <c r="D114" s="117"/>
      <c r="E114" s="117"/>
      <c r="F114" s="117" t="s">
        <v>942</v>
      </c>
      <c r="G114" s="118" t="s">
        <v>98</v>
      </c>
      <c r="H114" s="118" t="s">
        <v>670</v>
      </c>
      <c r="I114" s="118" t="s">
        <v>671</v>
      </c>
      <c r="J114" s="37" t="s">
        <v>672</v>
      </c>
      <c r="L114" s="18"/>
      <c r="M114" s="11"/>
      <c r="N114" s="19"/>
      <c r="O114" s="19"/>
      <c r="P114" s="19"/>
      <c r="Q114" s="19"/>
    </row>
    <row r="115" spans="1:17" x14ac:dyDescent="0.2">
      <c r="A115" s="226"/>
      <c r="B115" s="119" t="str">
        <f t="shared" ref="B115:B129" si="12">IF(AND($AS$21&gt;I115,$AS$21&lt;I116),$A$114,"X")</f>
        <v>X</v>
      </c>
      <c r="C115" s="119" t="str">
        <f t="shared" ref="C115:C129" si="13">IF(AND($AS$19&gt;J115,$AS$19&lt;J116),$A$114,"X")</f>
        <v>X</v>
      </c>
      <c r="D115" s="119" t="str">
        <f t="shared" ref="D115:D129" si="14">IF(AND($AS$15&gt;I115,$AS$15&lt;I116),$A$114,"X")</f>
        <v>X</v>
      </c>
      <c r="E115" s="119" t="str">
        <f t="shared" ref="E115:E129" si="15">IF(AND($AS$10&gt;J115,$AS$10&lt;J116),$A$114,"X")</f>
        <v>X</v>
      </c>
      <c r="F115" s="97"/>
      <c r="G115" s="120"/>
      <c r="H115" s="102"/>
      <c r="I115" s="102"/>
      <c r="J115" s="104"/>
    </row>
    <row r="116" spans="1:17" x14ac:dyDescent="0.2">
      <c r="A116" s="226"/>
      <c r="B116" s="119" t="str">
        <f t="shared" si="12"/>
        <v>X</v>
      </c>
      <c r="C116" s="119">
        <f t="shared" si="13"/>
        <v>100</v>
      </c>
      <c r="D116" s="119" t="str">
        <f t="shared" si="14"/>
        <v>X</v>
      </c>
      <c r="E116" s="119" t="str">
        <f t="shared" si="15"/>
        <v>X</v>
      </c>
      <c r="F116" s="121">
        <v>327.81799999999998</v>
      </c>
      <c r="G116" s="46">
        <v>4.4326999999999996</v>
      </c>
      <c r="H116" s="46">
        <v>1105.5</v>
      </c>
      <c r="I116" s="46">
        <v>1187.5</v>
      </c>
      <c r="J116" s="33">
        <v>1.6032</v>
      </c>
      <c r="L116"/>
      <c r="M116"/>
      <c r="N116"/>
      <c r="O116"/>
      <c r="P116"/>
      <c r="Q116"/>
    </row>
    <row r="117" spans="1:17" x14ac:dyDescent="0.2">
      <c r="A117" s="226"/>
      <c r="B117" s="119" t="str">
        <f t="shared" si="12"/>
        <v>X</v>
      </c>
      <c r="C117" s="119" t="str">
        <f t="shared" si="13"/>
        <v>X</v>
      </c>
      <c r="D117" s="119" t="str">
        <f t="shared" si="14"/>
        <v>X</v>
      </c>
      <c r="E117" s="119" t="str">
        <f t="shared" si="15"/>
        <v>X</v>
      </c>
      <c r="F117" s="121">
        <v>360</v>
      </c>
      <c r="G117" s="120">
        <v>4.6627999999999998</v>
      </c>
      <c r="H117" s="102">
        <v>1119.8</v>
      </c>
      <c r="I117" s="102">
        <v>1206.0999999999999</v>
      </c>
      <c r="J117" s="104">
        <v>1.6263000000000001</v>
      </c>
      <c r="L117" s="11"/>
      <c r="M117" s="11"/>
      <c r="N117" s="19"/>
      <c r="O117" s="19"/>
      <c r="P117" s="19"/>
      <c r="Q117" s="19"/>
    </row>
    <row r="118" spans="1:17" x14ac:dyDescent="0.2">
      <c r="A118" s="226"/>
      <c r="B118" s="119" t="str">
        <f t="shared" si="12"/>
        <v>X</v>
      </c>
      <c r="C118" s="119" t="str">
        <f t="shared" si="13"/>
        <v>X</v>
      </c>
      <c r="D118" s="119" t="str">
        <f t="shared" si="14"/>
        <v>X</v>
      </c>
      <c r="E118" s="119">
        <f t="shared" si="15"/>
        <v>100</v>
      </c>
      <c r="F118" s="121">
        <v>400</v>
      </c>
      <c r="G118" s="120">
        <v>4.9359000000000002</v>
      </c>
      <c r="H118" s="102">
        <v>1136.4000000000001</v>
      </c>
      <c r="I118" s="102">
        <v>1227.8</v>
      </c>
      <c r="J118" s="104">
        <v>1.6520999999999999</v>
      </c>
      <c r="L118" s="18"/>
      <c r="M118"/>
      <c r="N118"/>
      <c r="O118"/>
      <c r="P118"/>
      <c r="Q118"/>
    </row>
    <row r="119" spans="1:17" x14ac:dyDescent="0.2">
      <c r="A119" s="226"/>
      <c r="B119" s="119" t="str">
        <f t="shared" si="12"/>
        <v>X</v>
      </c>
      <c r="C119" s="119" t="str">
        <f t="shared" si="13"/>
        <v>X</v>
      </c>
      <c r="D119" s="119">
        <f t="shared" si="14"/>
        <v>100</v>
      </c>
      <c r="E119" s="119" t="str">
        <f t="shared" si="15"/>
        <v>X</v>
      </c>
      <c r="F119" s="121">
        <v>440</v>
      </c>
      <c r="G119" s="120">
        <v>5.2005999999999997</v>
      </c>
      <c r="H119" s="102">
        <v>1152.4000000000001</v>
      </c>
      <c r="I119" s="102">
        <v>1248.7</v>
      </c>
      <c r="J119" s="104">
        <v>1.6758999999999999</v>
      </c>
      <c r="L119" s="18"/>
      <c r="M119" s="11"/>
      <c r="N119" s="19"/>
      <c r="O119" s="19"/>
      <c r="P119" s="19"/>
      <c r="Q119" s="19"/>
    </row>
    <row r="120" spans="1:17" x14ac:dyDescent="0.2">
      <c r="A120" s="226"/>
      <c r="B120" s="119">
        <f t="shared" si="12"/>
        <v>100</v>
      </c>
      <c r="C120" s="119" t="str">
        <f t="shared" si="13"/>
        <v>X</v>
      </c>
      <c r="D120" s="119" t="str">
        <f t="shared" si="14"/>
        <v>X</v>
      </c>
      <c r="E120" s="119" t="str">
        <f t="shared" si="15"/>
        <v>X</v>
      </c>
      <c r="F120" s="121">
        <v>500</v>
      </c>
      <c r="G120" s="120">
        <v>5.5876000000000001</v>
      </c>
      <c r="H120" s="102">
        <v>1175.9000000000001</v>
      </c>
      <c r="I120" s="102">
        <v>1279.3</v>
      </c>
      <c r="J120" s="104">
        <v>1.7088000000000001</v>
      </c>
      <c r="L120" s="18"/>
      <c r="M120" s="11"/>
      <c r="N120" s="19"/>
      <c r="O120" s="19"/>
      <c r="P120" s="19"/>
      <c r="Q120" s="19"/>
    </row>
    <row r="121" spans="1:17" x14ac:dyDescent="0.2">
      <c r="A121" s="226"/>
      <c r="B121" s="119" t="str">
        <f t="shared" si="12"/>
        <v>X</v>
      </c>
      <c r="C121" s="119" t="str">
        <f t="shared" si="13"/>
        <v>X</v>
      </c>
      <c r="D121" s="119" t="str">
        <f t="shared" si="14"/>
        <v>X</v>
      </c>
      <c r="E121" s="119" t="str">
        <f t="shared" si="15"/>
        <v>X</v>
      </c>
      <c r="F121" s="121">
        <v>600</v>
      </c>
      <c r="G121" s="120">
        <v>6.2167000000000003</v>
      </c>
      <c r="H121" s="102">
        <v>1214.4000000000001</v>
      </c>
      <c r="I121" s="102">
        <v>1329.4</v>
      </c>
      <c r="J121" s="104">
        <v>1.7585999999999999</v>
      </c>
      <c r="L121" s="18"/>
      <c r="M121" s="11"/>
      <c r="N121" s="19"/>
      <c r="O121" s="19"/>
      <c r="P121" s="19"/>
      <c r="Q121" s="19"/>
    </row>
    <row r="122" spans="1:17" x14ac:dyDescent="0.2">
      <c r="A122" s="226"/>
      <c r="B122" s="119" t="str">
        <f t="shared" si="12"/>
        <v>X</v>
      </c>
      <c r="C122" s="119" t="str">
        <f t="shared" si="13"/>
        <v>X</v>
      </c>
      <c r="D122" s="119" t="str">
        <f t="shared" si="14"/>
        <v>X</v>
      </c>
      <c r="E122" s="119" t="str">
        <f t="shared" si="15"/>
        <v>X</v>
      </c>
      <c r="F122" s="121">
        <v>700</v>
      </c>
      <c r="G122" s="120">
        <v>6.8343999999999996</v>
      </c>
      <c r="H122" s="102">
        <v>1253</v>
      </c>
      <c r="I122" s="102">
        <v>1379.5</v>
      </c>
      <c r="J122" s="104">
        <v>1.8037000000000001</v>
      </c>
      <c r="L122" s="18"/>
      <c r="M122" s="11"/>
      <c r="N122" s="19"/>
      <c r="O122" s="19"/>
      <c r="P122" s="19"/>
      <c r="Q122" s="19"/>
    </row>
    <row r="123" spans="1:17" x14ac:dyDescent="0.2">
      <c r="A123" s="226"/>
      <c r="B123" s="119" t="str">
        <f t="shared" si="12"/>
        <v>X</v>
      </c>
      <c r="C123" s="119" t="str">
        <f t="shared" si="13"/>
        <v>X</v>
      </c>
      <c r="D123" s="119" t="str">
        <f t="shared" si="14"/>
        <v>X</v>
      </c>
      <c r="E123" s="119" t="str">
        <f t="shared" si="15"/>
        <v>X</v>
      </c>
      <c r="F123" s="121">
        <v>800</v>
      </c>
      <c r="G123" s="120">
        <v>7.4457000000000004</v>
      </c>
      <c r="H123" s="102">
        <v>1292</v>
      </c>
      <c r="I123" s="102">
        <v>1429.8</v>
      </c>
      <c r="J123" s="104">
        <v>1.8452999999999999</v>
      </c>
      <c r="L123" s="18"/>
      <c r="M123" s="11"/>
      <c r="N123" s="19"/>
      <c r="O123" s="19"/>
      <c r="P123" s="19"/>
      <c r="Q123" s="19"/>
    </row>
    <row r="124" spans="1:17" x14ac:dyDescent="0.2">
      <c r="A124" s="226"/>
      <c r="B124" s="119" t="str">
        <f t="shared" si="12"/>
        <v>X</v>
      </c>
      <c r="C124" s="119" t="str">
        <f t="shared" si="13"/>
        <v>X</v>
      </c>
      <c r="D124" s="119" t="str">
        <f t="shared" si="14"/>
        <v>X</v>
      </c>
      <c r="E124" s="119" t="str">
        <f t="shared" si="15"/>
        <v>X</v>
      </c>
      <c r="F124" s="121">
        <v>1000</v>
      </c>
      <c r="G124" s="120">
        <v>8.6575000000000006</v>
      </c>
      <c r="H124" s="102">
        <v>1372.2</v>
      </c>
      <c r="I124" s="102">
        <v>1532.4</v>
      </c>
      <c r="J124" s="104">
        <v>1.9208000000000001</v>
      </c>
      <c r="L124" s="18"/>
      <c r="M124" s="11"/>
      <c r="N124" s="19"/>
      <c r="O124" s="19"/>
      <c r="P124" s="19"/>
      <c r="Q124" s="19"/>
    </row>
    <row r="125" spans="1:17" x14ac:dyDescent="0.2">
      <c r="A125" s="226"/>
      <c r="B125" s="119" t="str">
        <f t="shared" si="12"/>
        <v>X</v>
      </c>
      <c r="C125" s="119" t="str">
        <f t="shared" si="13"/>
        <v>X</v>
      </c>
      <c r="D125" s="119" t="str">
        <f t="shared" si="14"/>
        <v>X</v>
      </c>
      <c r="E125" s="119" t="str">
        <f t="shared" si="15"/>
        <v>X</v>
      </c>
      <c r="F125" s="121">
        <v>1200</v>
      </c>
      <c r="G125" s="120">
        <v>9.8614999999999995</v>
      </c>
      <c r="H125" s="102">
        <v>1455.6</v>
      </c>
      <c r="I125" s="102">
        <v>1638.1</v>
      </c>
      <c r="J125" s="104">
        <v>1.9886999999999999</v>
      </c>
      <c r="L125" s="18"/>
      <c r="M125" s="11"/>
      <c r="N125" s="19"/>
      <c r="O125" s="19"/>
      <c r="P125" s="19"/>
      <c r="Q125" s="19"/>
    </row>
    <row r="126" spans="1:17" x14ac:dyDescent="0.2">
      <c r="A126" s="226"/>
      <c r="B126" s="119" t="str">
        <f t="shared" si="12"/>
        <v>X</v>
      </c>
      <c r="C126" s="119" t="str">
        <f t="shared" si="13"/>
        <v>X</v>
      </c>
      <c r="D126" s="119" t="str">
        <f t="shared" si="14"/>
        <v>X</v>
      </c>
      <c r="E126" s="119" t="str">
        <f t="shared" si="15"/>
        <v>X</v>
      </c>
      <c r="F126" s="121">
        <v>1400</v>
      </c>
      <c r="G126" s="120">
        <v>11.061199999999999</v>
      </c>
      <c r="H126" s="102">
        <v>1542.6</v>
      </c>
      <c r="I126" s="102">
        <v>1747.2</v>
      </c>
      <c r="J126" s="104">
        <v>2.0508000000000002</v>
      </c>
      <c r="L126" s="18"/>
      <c r="M126" s="11"/>
      <c r="N126" s="19"/>
      <c r="O126" s="19"/>
      <c r="P126" s="19"/>
      <c r="Q126" s="19"/>
    </row>
    <row r="127" spans="1:17" x14ac:dyDescent="0.2">
      <c r="A127" s="226"/>
      <c r="B127" s="119" t="str">
        <f t="shared" si="12"/>
        <v>X</v>
      </c>
      <c r="C127" s="119" t="str">
        <f t="shared" si="13"/>
        <v>X</v>
      </c>
      <c r="D127" s="119" t="str">
        <f t="shared" si="14"/>
        <v>X</v>
      </c>
      <c r="E127" s="119" t="str">
        <f t="shared" si="15"/>
        <v>X</v>
      </c>
      <c r="F127" s="121">
        <v>1600</v>
      </c>
      <c r="G127" s="120">
        <v>12.2584</v>
      </c>
      <c r="H127" s="102">
        <v>1633.2</v>
      </c>
      <c r="I127" s="102">
        <v>1860</v>
      </c>
      <c r="J127" s="104">
        <v>2.1082999999999998</v>
      </c>
      <c r="L127" s="18"/>
      <c r="M127" s="11"/>
      <c r="N127" s="19"/>
      <c r="O127" s="19"/>
      <c r="P127" s="19"/>
      <c r="Q127" s="19"/>
    </row>
    <row r="128" spans="1:17" x14ac:dyDescent="0.2">
      <c r="A128" s="226"/>
      <c r="B128" s="119" t="str">
        <f t="shared" si="12"/>
        <v>X</v>
      </c>
      <c r="C128" s="119" t="str">
        <f t="shared" si="13"/>
        <v>X</v>
      </c>
      <c r="D128" s="119" t="str">
        <f t="shared" si="14"/>
        <v>X</v>
      </c>
      <c r="E128" s="119" t="str">
        <f t="shared" si="15"/>
        <v>X</v>
      </c>
      <c r="F128" s="121">
        <v>1800</v>
      </c>
      <c r="G128" s="120">
        <v>13.4541</v>
      </c>
      <c r="H128" s="102">
        <v>1727.3</v>
      </c>
      <c r="I128" s="102">
        <v>1976.3</v>
      </c>
      <c r="J128" s="104">
        <v>2.1621999999999999</v>
      </c>
      <c r="L128" s="18"/>
      <c r="M128" s="11"/>
      <c r="N128" s="19"/>
      <c r="O128" s="19"/>
      <c r="P128" s="19"/>
      <c r="Q128" s="19"/>
    </row>
    <row r="129" spans="1:17" ht="13.5" thickBot="1" x14ac:dyDescent="0.25">
      <c r="A129" s="227"/>
      <c r="B129" s="122" t="str">
        <f t="shared" si="12"/>
        <v>X</v>
      </c>
      <c r="C129" s="122" t="str">
        <f t="shared" si="13"/>
        <v>X</v>
      </c>
      <c r="D129" s="122" t="str">
        <f t="shared" si="14"/>
        <v>X</v>
      </c>
      <c r="E129" s="122" t="str">
        <f t="shared" si="15"/>
        <v>X</v>
      </c>
      <c r="F129" s="123">
        <v>2000</v>
      </c>
      <c r="G129" s="124">
        <v>14.6487</v>
      </c>
      <c r="H129" s="107">
        <v>1824.9</v>
      </c>
      <c r="I129" s="107">
        <v>2096</v>
      </c>
      <c r="J129" s="110">
        <v>2.2130000000000001</v>
      </c>
      <c r="L129" s="18"/>
      <c r="M129" s="11"/>
      <c r="N129" s="19"/>
      <c r="O129" s="19"/>
      <c r="P129" s="19"/>
      <c r="Q129" s="19"/>
    </row>
    <row r="130" spans="1:17" x14ac:dyDescent="0.2">
      <c r="A130" s="225">
        <v>120</v>
      </c>
      <c r="B130" s="117"/>
      <c r="C130" s="117"/>
      <c r="D130" s="117"/>
      <c r="E130" s="117"/>
      <c r="F130" s="117" t="s">
        <v>942</v>
      </c>
      <c r="G130" s="118" t="s">
        <v>98</v>
      </c>
      <c r="H130" s="118" t="s">
        <v>670</v>
      </c>
      <c r="I130" s="118" t="s">
        <v>671</v>
      </c>
      <c r="J130" s="37" t="s">
        <v>672</v>
      </c>
      <c r="L130" s="18"/>
      <c r="M130" s="11"/>
      <c r="N130" s="19"/>
      <c r="O130" s="19"/>
      <c r="P130" s="19"/>
      <c r="Q130" s="19"/>
    </row>
    <row r="131" spans="1:17" x14ac:dyDescent="0.2">
      <c r="A131" s="226"/>
      <c r="B131" s="119" t="str">
        <f t="shared" ref="B131:B145" si="16">IF(AND($AS$21&gt;I131,$AS$21&lt;I132),$A$130,"X")</f>
        <v>X</v>
      </c>
      <c r="C131" s="119" t="str">
        <f t="shared" ref="C131:C145" si="17">IF(AND($AS$19&gt;J131,$AS$19&lt;J132),$A$130,"X")</f>
        <v>X</v>
      </c>
      <c r="D131" s="119" t="str">
        <f t="shared" ref="D131:D145" si="18">IF(AND($AS$15&gt;I131,$AS$15&lt;I132),$A$130,"X")</f>
        <v>X</v>
      </c>
      <c r="E131" s="119" t="str">
        <f t="shared" ref="E131:E145" si="19">IF(AND($AS$10&gt;J131,$AS$10&lt;J132),$A$130,"X")</f>
        <v>X</v>
      </c>
      <c r="F131" s="97">
        <v>341.25799999999998</v>
      </c>
      <c r="G131" s="120">
        <v>3.7288999999999999</v>
      </c>
      <c r="H131" s="102">
        <v>1107.9000000000001</v>
      </c>
      <c r="I131" s="102">
        <v>1190.8</v>
      </c>
      <c r="J131" s="104">
        <v>1.5883</v>
      </c>
      <c r="L131" s="18"/>
      <c r="M131" s="11"/>
      <c r="N131" s="19"/>
      <c r="O131" s="19"/>
      <c r="P131" s="19"/>
      <c r="Q131" s="19"/>
    </row>
    <row r="132" spans="1:17" x14ac:dyDescent="0.2">
      <c r="A132" s="226"/>
      <c r="B132" s="119" t="str">
        <f t="shared" si="16"/>
        <v>X</v>
      </c>
      <c r="C132" s="119">
        <f t="shared" si="17"/>
        <v>120</v>
      </c>
      <c r="D132" s="119" t="str">
        <f t="shared" si="18"/>
        <v>X</v>
      </c>
      <c r="E132" s="119" t="str">
        <f t="shared" si="19"/>
        <v>X</v>
      </c>
      <c r="F132" s="121">
        <v>360</v>
      </c>
      <c r="G132" s="46">
        <v>3.8445999999999998</v>
      </c>
      <c r="H132" s="46">
        <v>1116.7</v>
      </c>
      <c r="I132" s="46">
        <v>1202.0999999999999</v>
      </c>
      <c r="J132" s="33">
        <v>1.6023000000000001</v>
      </c>
    </row>
    <row r="133" spans="1:17" x14ac:dyDescent="0.2">
      <c r="A133" s="226"/>
      <c r="B133" s="119" t="str">
        <f t="shared" si="16"/>
        <v>X</v>
      </c>
      <c r="C133" s="119" t="str">
        <f t="shared" si="17"/>
        <v>X</v>
      </c>
      <c r="D133" s="119" t="str">
        <f t="shared" si="18"/>
        <v>X</v>
      </c>
      <c r="E133" s="119" t="str">
        <f t="shared" si="19"/>
        <v>X</v>
      </c>
      <c r="F133" s="121">
        <v>400</v>
      </c>
      <c r="G133" s="120">
        <v>4.0799000000000003</v>
      </c>
      <c r="H133" s="102">
        <v>1134</v>
      </c>
      <c r="I133" s="102">
        <v>1224.5999999999999</v>
      </c>
      <c r="J133" s="104">
        <v>1.6292</v>
      </c>
      <c r="L133" s="48"/>
      <c r="M133" s="48"/>
      <c r="N133" s="48"/>
      <c r="O133" s="48"/>
      <c r="P133" s="48"/>
      <c r="Q133" s="48"/>
    </row>
    <row r="134" spans="1:17" x14ac:dyDescent="0.2">
      <c r="A134" s="226"/>
      <c r="B134" s="119" t="str">
        <f t="shared" si="16"/>
        <v>X</v>
      </c>
      <c r="C134" s="119" t="str">
        <f t="shared" si="17"/>
        <v>X</v>
      </c>
      <c r="D134" s="119" t="str">
        <f t="shared" si="18"/>
        <v>X</v>
      </c>
      <c r="E134" s="119">
        <f t="shared" si="19"/>
        <v>120</v>
      </c>
      <c r="F134" s="121">
        <v>450</v>
      </c>
      <c r="G134" s="120">
        <v>4.3613</v>
      </c>
      <c r="H134" s="102">
        <v>1154.5</v>
      </c>
      <c r="I134" s="102">
        <v>1251.4000000000001</v>
      </c>
      <c r="J134" s="104">
        <v>1.6594</v>
      </c>
      <c r="L134" s="54"/>
      <c r="M134" s="54"/>
      <c r="N134" s="47"/>
      <c r="O134" s="47"/>
      <c r="P134" s="47"/>
      <c r="Q134" s="47"/>
    </row>
    <row r="135" spans="1:17" x14ac:dyDescent="0.2">
      <c r="A135" s="226"/>
      <c r="B135" s="119">
        <f t="shared" si="16"/>
        <v>120</v>
      </c>
      <c r="C135" s="119" t="str">
        <f t="shared" si="17"/>
        <v>X</v>
      </c>
      <c r="D135" s="119">
        <f t="shared" si="18"/>
        <v>120</v>
      </c>
      <c r="E135" s="119" t="str">
        <f t="shared" si="19"/>
        <v>X</v>
      </c>
      <c r="F135" s="121">
        <v>500</v>
      </c>
      <c r="G135" s="120">
        <v>4.6340000000000003</v>
      </c>
      <c r="H135" s="102">
        <v>1174.4000000000001</v>
      </c>
      <c r="I135" s="102">
        <v>1277.3</v>
      </c>
      <c r="J135" s="104">
        <v>1.6872</v>
      </c>
      <c r="L135" s="55"/>
      <c r="M135" s="54"/>
      <c r="N135" s="47"/>
      <c r="O135" s="47"/>
      <c r="P135" s="47"/>
      <c r="Q135" s="47"/>
    </row>
    <row r="136" spans="1:17" x14ac:dyDescent="0.2">
      <c r="A136" s="226"/>
      <c r="B136" s="119" t="str">
        <f t="shared" si="16"/>
        <v>X</v>
      </c>
      <c r="C136" s="119" t="str">
        <f t="shared" si="17"/>
        <v>X</v>
      </c>
      <c r="D136" s="119" t="str">
        <f t="shared" si="18"/>
        <v>X</v>
      </c>
      <c r="E136" s="119" t="str">
        <f t="shared" si="19"/>
        <v>X</v>
      </c>
      <c r="F136" s="121">
        <v>550</v>
      </c>
      <c r="G136" s="120">
        <v>4.9009999999999998</v>
      </c>
      <c r="H136" s="102">
        <v>1193.9000000000001</v>
      </c>
      <c r="I136" s="102">
        <v>1302.8</v>
      </c>
      <c r="J136" s="104">
        <v>1.7131000000000001</v>
      </c>
      <c r="L136" s="55"/>
      <c r="M136" s="54"/>
      <c r="N136" s="47"/>
      <c r="O136" s="47"/>
      <c r="P136" s="47"/>
      <c r="Q136" s="47"/>
    </row>
    <row r="137" spans="1:17" x14ac:dyDescent="0.2">
      <c r="A137" s="226"/>
      <c r="B137" s="119" t="str">
        <f t="shared" si="16"/>
        <v>X</v>
      </c>
      <c r="C137" s="119" t="str">
        <f t="shared" si="17"/>
        <v>X</v>
      </c>
      <c r="D137" s="119" t="str">
        <f t="shared" si="18"/>
        <v>X</v>
      </c>
      <c r="E137" s="119" t="str">
        <f t="shared" si="19"/>
        <v>X</v>
      </c>
      <c r="F137" s="121">
        <v>600</v>
      </c>
      <c r="G137" s="120">
        <v>5.1642000000000001</v>
      </c>
      <c r="H137" s="102">
        <v>1213.4000000000001</v>
      </c>
      <c r="I137" s="102">
        <v>1328</v>
      </c>
      <c r="J137" s="104">
        <v>1.7375</v>
      </c>
      <c r="L137" s="55"/>
      <c r="M137" s="54"/>
      <c r="N137" s="47"/>
      <c r="O137" s="47"/>
      <c r="P137" s="47"/>
      <c r="Q137" s="47"/>
    </row>
    <row r="138" spans="1:17" x14ac:dyDescent="0.2">
      <c r="A138" s="226"/>
      <c r="B138" s="119" t="str">
        <f t="shared" si="16"/>
        <v>X</v>
      </c>
      <c r="C138" s="119" t="str">
        <f t="shared" si="17"/>
        <v>X</v>
      </c>
      <c r="D138" s="119" t="str">
        <f t="shared" si="18"/>
        <v>X</v>
      </c>
      <c r="E138" s="119" t="str">
        <f t="shared" si="19"/>
        <v>X</v>
      </c>
      <c r="F138" s="121">
        <v>700</v>
      </c>
      <c r="G138" s="120">
        <v>5.6829000000000001</v>
      </c>
      <c r="H138" s="102">
        <v>1252.2</v>
      </c>
      <c r="I138" s="102">
        <v>1378.4</v>
      </c>
      <c r="J138" s="104">
        <v>1.7828999999999999</v>
      </c>
      <c r="L138" s="55"/>
      <c r="M138" s="54"/>
      <c r="N138" s="47"/>
      <c r="O138" s="47"/>
      <c r="P138" s="47"/>
      <c r="Q138" s="47"/>
    </row>
    <row r="139" spans="1:17" x14ac:dyDescent="0.2">
      <c r="A139" s="226"/>
      <c r="B139" s="119" t="str">
        <f t="shared" si="16"/>
        <v>X</v>
      </c>
      <c r="C139" s="119" t="str">
        <f t="shared" si="17"/>
        <v>X</v>
      </c>
      <c r="D139" s="119" t="str">
        <f t="shared" si="18"/>
        <v>X</v>
      </c>
      <c r="E139" s="119" t="str">
        <f t="shared" si="19"/>
        <v>X</v>
      </c>
      <c r="F139" s="121">
        <v>800</v>
      </c>
      <c r="G139" s="120">
        <v>6.1950000000000003</v>
      </c>
      <c r="H139" s="102">
        <v>1291.4000000000001</v>
      </c>
      <c r="I139" s="102">
        <v>1429</v>
      </c>
      <c r="J139" s="104">
        <v>1.8247</v>
      </c>
      <c r="L139" s="55"/>
      <c r="M139" s="54"/>
      <c r="N139" s="47"/>
      <c r="O139" s="47"/>
      <c r="P139" s="47"/>
      <c r="Q139" s="47"/>
    </row>
    <row r="140" spans="1:17" x14ac:dyDescent="0.2">
      <c r="A140" s="226"/>
      <c r="B140" s="119" t="str">
        <f t="shared" si="16"/>
        <v>X</v>
      </c>
      <c r="C140" s="119" t="str">
        <f t="shared" si="17"/>
        <v>X</v>
      </c>
      <c r="D140" s="119" t="str">
        <f t="shared" si="18"/>
        <v>X</v>
      </c>
      <c r="E140" s="119" t="str">
        <f t="shared" si="19"/>
        <v>X</v>
      </c>
      <c r="F140" s="121">
        <v>1000</v>
      </c>
      <c r="G140" s="120">
        <v>7.2083000000000004</v>
      </c>
      <c r="H140" s="102">
        <v>1371.7</v>
      </c>
      <c r="I140" s="102">
        <v>1531.8</v>
      </c>
      <c r="J140" s="104">
        <v>1.9005000000000001</v>
      </c>
      <c r="L140" s="55"/>
      <c r="M140" s="54"/>
      <c r="N140" s="47"/>
      <c r="O140" s="47"/>
      <c r="P140" s="47"/>
      <c r="Q140" s="47"/>
    </row>
    <row r="141" spans="1:17" x14ac:dyDescent="0.2">
      <c r="A141" s="226"/>
      <c r="B141" s="119" t="str">
        <f t="shared" si="16"/>
        <v>X</v>
      </c>
      <c r="C141" s="119" t="str">
        <f t="shared" si="17"/>
        <v>X</v>
      </c>
      <c r="D141" s="119" t="str">
        <f t="shared" si="18"/>
        <v>X</v>
      </c>
      <c r="E141" s="119" t="str">
        <f t="shared" si="19"/>
        <v>X</v>
      </c>
      <c r="F141" s="121">
        <v>1200</v>
      </c>
      <c r="G141" s="120">
        <v>8.2136999999999993</v>
      </c>
      <c r="H141" s="102">
        <v>1455.3</v>
      </c>
      <c r="I141" s="102">
        <v>1637.7</v>
      </c>
      <c r="J141" s="104">
        <v>1.9683999999999999</v>
      </c>
      <c r="L141" s="55"/>
      <c r="M141" s="54"/>
      <c r="N141" s="47"/>
      <c r="O141" s="47"/>
      <c r="P141" s="47"/>
      <c r="Q141" s="47"/>
    </row>
    <row r="142" spans="1:17" x14ac:dyDescent="0.2">
      <c r="A142" s="226"/>
      <c r="B142" s="119" t="str">
        <f t="shared" si="16"/>
        <v>X</v>
      </c>
      <c r="C142" s="119" t="str">
        <f t="shared" si="17"/>
        <v>X</v>
      </c>
      <c r="D142" s="119" t="str">
        <f t="shared" si="18"/>
        <v>X</v>
      </c>
      <c r="E142" s="119" t="str">
        <f t="shared" si="19"/>
        <v>X</v>
      </c>
      <c r="F142" s="121">
        <v>1400</v>
      </c>
      <c r="G142" s="120">
        <v>9.2149000000000001</v>
      </c>
      <c r="H142" s="102">
        <v>1542.3</v>
      </c>
      <c r="I142" s="102">
        <v>1746.9</v>
      </c>
      <c r="J142" s="104">
        <v>2.0305</v>
      </c>
      <c r="L142" s="55"/>
      <c r="M142" s="54"/>
      <c r="N142" s="47"/>
      <c r="O142" s="47"/>
      <c r="P142" s="47"/>
      <c r="Q142" s="47"/>
    </row>
    <row r="143" spans="1:17" x14ac:dyDescent="0.2">
      <c r="A143" s="226"/>
      <c r="B143" s="119" t="str">
        <f t="shared" si="16"/>
        <v>X</v>
      </c>
      <c r="C143" s="119" t="str">
        <f t="shared" si="17"/>
        <v>X</v>
      </c>
      <c r="D143" s="119" t="str">
        <f t="shared" si="18"/>
        <v>X</v>
      </c>
      <c r="E143" s="119" t="str">
        <f t="shared" si="19"/>
        <v>X</v>
      </c>
      <c r="F143" s="121">
        <v>1600</v>
      </c>
      <c r="G143" s="120">
        <v>10.2135</v>
      </c>
      <c r="H143" s="102">
        <v>1633</v>
      </c>
      <c r="I143" s="102">
        <v>1859.8</v>
      </c>
      <c r="J143" s="104">
        <v>2.0880999999999998</v>
      </c>
      <c r="L143" s="55"/>
      <c r="M143" s="54"/>
      <c r="N143" s="47"/>
      <c r="O143" s="47"/>
      <c r="P143" s="47"/>
      <c r="Q143" s="47"/>
    </row>
    <row r="144" spans="1:17" x14ac:dyDescent="0.2">
      <c r="A144" s="226"/>
      <c r="B144" s="119" t="str">
        <f t="shared" si="16"/>
        <v>X</v>
      </c>
      <c r="C144" s="119" t="str">
        <f t="shared" si="17"/>
        <v>X</v>
      </c>
      <c r="D144" s="119" t="str">
        <f t="shared" si="18"/>
        <v>X</v>
      </c>
      <c r="E144" s="119" t="str">
        <f t="shared" si="19"/>
        <v>X</v>
      </c>
      <c r="F144" s="121">
        <v>1800</v>
      </c>
      <c r="G144" s="120">
        <v>11.210599999999999</v>
      </c>
      <c r="H144" s="102">
        <v>1727.2</v>
      </c>
      <c r="I144" s="102">
        <v>1976.1</v>
      </c>
      <c r="J144" s="104">
        <v>2.1419999999999999</v>
      </c>
      <c r="L144" s="55"/>
      <c r="M144" s="54"/>
      <c r="N144" s="47"/>
      <c r="O144" s="47"/>
      <c r="P144" s="47"/>
      <c r="Q144" s="47"/>
    </row>
    <row r="145" spans="1:17" ht="13.5" thickBot="1" x14ac:dyDescent="0.25">
      <c r="A145" s="227"/>
      <c r="B145" s="122" t="str">
        <f t="shared" si="16"/>
        <v>X</v>
      </c>
      <c r="C145" s="122" t="str">
        <f t="shared" si="17"/>
        <v>X</v>
      </c>
      <c r="D145" s="122" t="str">
        <f t="shared" si="18"/>
        <v>X</v>
      </c>
      <c r="E145" s="122" t="str">
        <f t="shared" si="19"/>
        <v>X</v>
      </c>
      <c r="F145" s="123">
        <v>2000</v>
      </c>
      <c r="G145" s="124">
        <v>12.2067</v>
      </c>
      <c r="H145" s="107">
        <v>1824.8</v>
      </c>
      <c r="I145" s="107">
        <v>2095.8000000000002</v>
      </c>
      <c r="J145" s="110">
        <v>2.1928000000000001</v>
      </c>
      <c r="L145" s="55"/>
      <c r="M145" s="54"/>
      <c r="N145" s="47"/>
      <c r="O145" s="47"/>
      <c r="P145" s="47"/>
      <c r="Q145" s="47"/>
    </row>
    <row r="146" spans="1:17" x14ac:dyDescent="0.2">
      <c r="A146" s="225">
        <v>140</v>
      </c>
      <c r="B146" s="117"/>
      <c r="C146" s="117"/>
      <c r="D146" s="117"/>
      <c r="E146" s="117"/>
      <c r="F146" s="117" t="s">
        <v>942</v>
      </c>
      <c r="G146" s="118" t="s">
        <v>98</v>
      </c>
      <c r="H146" s="118" t="s">
        <v>670</v>
      </c>
      <c r="I146" s="118" t="s">
        <v>671</v>
      </c>
      <c r="J146" s="37" t="s">
        <v>672</v>
      </c>
      <c r="L146" s="55"/>
      <c r="M146" s="54"/>
      <c r="N146" s="47"/>
      <c r="O146" s="47"/>
      <c r="P146" s="47"/>
      <c r="Q146" s="47"/>
    </row>
    <row r="147" spans="1:17" x14ac:dyDescent="0.2">
      <c r="A147" s="226"/>
      <c r="B147" s="119" t="str">
        <f t="shared" ref="B147:B161" si="20">IF(AND($AS$21&gt;I147,$AS$21&lt;I148),$A$146,"X")</f>
        <v>X</v>
      </c>
      <c r="C147" s="119" t="str">
        <f t="shared" ref="C147:C161" si="21">IF(AND($AS$19&gt;J147,$AS$19&lt;J148),$A$146,"X")</f>
        <v>X</v>
      </c>
      <c r="D147" s="119" t="str">
        <f t="shared" ref="D147:D161" si="22">IF(AND($AS$15&gt;I147,$AS$15&lt;I148),$A$146,"X")</f>
        <v>X</v>
      </c>
      <c r="E147" s="119" t="str">
        <f t="shared" ref="E147:E161" si="23">IF(AND($AS$10&gt;J147,$AS$10&lt;J148),$A$146,"X")</f>
        <v>X</v>
      </c>
      <c r="F147" s="97">
        <v>353.03800000000001</v>
      </c>
      <c r="G147" s="120">
        <v>3.2202000000000002</v>
      </c>
      <c r="H147" s="102">
        <v>1109.9000000000001</v>
      </c>
      <c r="I147" s="102">
        <v>1193.4000000000001</v>
      </c>
      <c r="J147" s="104">
        <v>1.5757000000000001</v>
      </c>
      <c r="L147" s="55"/>
      <c r="M147" s="54"/>
      <c r="N147" s="47"/>
      <c r="O147" s="47"/>
      <c r="P147" s="47"/>
      <c r="Q147" s="47"/>
    </row>
    <row r="148" spans="1:17" x14ac:dyDescent="0.2">
      <c r="A148" s="226"/>
      <c r="B148" s="119" t="str">
        <f t="shared" si="20"/>
        <v>X</v>
      </c>
      <c r="C148" s="119" t="str">
        <f t="shared" si="21"/>
        <v>X</v>
      </c>
      <c r="D148" s="119" t="str">
        <f t="shared" si="22"/>
        <v>X</v>
      </c>
      <c r="E148" s="119" t="str">
        <f t="shared" si="23"/>
        <v>X</v>
      </c>
      <c r="F148" s="121">
        <v>360</v>
      </c>
      <c r="G148" s="46">
        <v>3.2584</v>
      </c>
      <c r="H148" s="46">
        <v>1113.4000000000001</v>
      </c>
      <c r="I148" s="46">
        <v>1197.8</v>
      </c>
      <c r="J148" s="33">
        <v>1.5810999999999999</v>
      </c>
      <c r="L148" s="55"/>
      <c r="M148" s="54"/>
      <c r="N148" s="47"/>
      <c r="O148" s="47"/>
      <c r="P148" s="47"/>
      <c r="Q148" s="47"/>
    </row>
    <row r="149" spans="1:17" x14ac:dyDescent="0.2">
      <c r="A149" s="226"/>
      <c r="B149" s="119" t="str">
        <f t="shared" si="20"/>
        <v>X</v>
      </c>
      <c r="C149" s="119">
        <f t="shared" si="21"/>
        <v>140</v>
      </c>
      <c r="D149" s="119" t="str">
        <f t="shared" si="22"/>
        <v>X</v>
      </c>
      <c r="E149" s="119" t="str">
        <f t="shared" si="23"/>
        <v>X</v>
      </c>
      <c r="F149" s="121">
        <v>400</v>
      </c>
      <c r="G149" s="120">
        <v>3.4676</v>
      </c>
      <c r="H149" s="102">
        <v>1131.5</v>
      </c>
      <c r="I149" s="102">
        <v>1221.4000000000001</v>
      </c>
      <c r="J149" s="104">
        <v>1.6092</v>
      </c>
    </row>
    <row r="150" spans="1:17" x14ac:dyDescent="0.2">
      <c r="A150" s="226"/>
      <c r="B150" s="119" t="str">
        <f t="shared" si="20"/>
        <v>X</v>
      </c>
      <c r="C150" s="119" t="str">
        <f t="shared" si="21"/>
        <v>X</v>
      </c>
      <c r="D150" s="119" t="str">
        <f t="shared" si="22"/>
        <v>X</v>
      </c>
      <c r="E150" s="119">
        <f t="shared" si="23"/>
        <v>140</v>
      </c>
      <c r="F150" s="121">
        <v>450</v>
      </c>
      <c r="G150" s="120">
        <v>3.7147000000000001</v>
      </c>
      <c r="H150" s="102">
        <v>1152.5999999999999</v>
      </c>
      <c r="I150" s="102">
        <v>1248.9000000000001</v>
      </c>
      <c r="J150" s="104">
        <v>1.6403000000000001</v>
      </c>
      <c r="L150" s="48"/>
      <c r="M150" s="48"/>
      <c r="N150" s="48"/>
      <c r="O150" s="48"/>
      <c r="P150" s="48"/>
      <c r="Q150" s="48"/>
    </row>
    <row r="151" spans="1:17" x14ac:dyDescent="0.2">
      <c r="A151" s="226"/>
      <c r="B151" s="119">
        <f t="shared" si="20"/>
        <v>140</v>
      </c>
      <c r="C151" s="119" t="str">
        <f t="shared" si="21"/>
        <v>X</v>
      </c>
      <c r="D151" s="119">
        <f t="shared" si="22"/>
        <v>140</v>
      </c>
      <c r="E151" s="119" t="str">
        <f t="shared" si="23"/>
        <v>X</v>
      </c>
      <c r="F151" s="121">
        <v>500</v>
      </c>
      <c r="G151" s="120">
        <v>3.9525000000000001</v>
      </c>
      <c r="H151" s="102">
        <v>1172.9000000000001</v>
      </c>
      <c r="I151" s="102">
        <v>1275.3</v>
      </c>
      <c r="J151" s="104">
        <v>1.6686000000000001</v>
      </c>
      <c r="L151" s="54"/>
      <c r="M151" s="54"/>
      <c r="N151" s="47"/>
      <c r="O151" s="47"/>
      <c r="P151" s="47"/>
      <c r="Q151" s="47"/>
    </row>
    <row r="152" spans="1:17" x14ac:dyDescent="0.2">
      <c r="A152" s="226"/>
      <c r="B152" s="119" t="str">
        <f t="shared" si="20"/>
        <v>X</v>
      </c>
      <c r="C152" s="119" t="str">
        <f t="shared" si="21"/>
        <v>X</v>
      </c>
      <c r="D152" s="119" t="str">
        <f t="shared" si="22"/>
        <v>X</v>
      </c>
      <c r="E152" s="119" t="str">
        <f t="shared" si="23"/>
        <v>X</v>
      </c>
      <c r="F152" s="121">
        <v>550</v>
      </c>
      <c r="G152" s="120">
        <v>4.1844999999999999</v>
      </c>
      <c r="H152" s="102">
        <v>1192.7</v>
      </c>
      <c r="I152" s="102">
        <v>1301.0999999999999</v>
      </c>
      <c r="J152" s="104">
        <v>1.6948000000000001</v>
      </c>
      <c r="L152" s="55"/>
      <c r="M152" s="54"/>
      <c r="N152" s="47"/>
      <c r="O152" s="47"/>
      <c r="P152" s="47"/>
      <c r="Q152" s="47"/>
    </row>
    <row r="153" spans="1:17" x14ac:dyDescent="0.2">
      <c r="A153" s="226"/>
      <c r="B153" s="119" t="str">
        <f t="shared" si="20"/>
        <v>X</v>
      </c>
      <c r="C153" s="119" t="str">
        <f t="shared" si="21"/>
        <v>X</v>
      </c>
      <c r="D153" s="119" t="str">
        <f t="shared" si="22"/>
        <v>X</v>
      </c>
      <c r="E153" s="119" t="str">
        <f t="shared" si="23"/>
        <v>X</v>
      </c>
      <c r="F153" s="121">
        <v>600</v>
      </c>
      <c r="G153" s="120">
        <v>4.4123999999999999</v>
      </c>
      <c r="H153" s="102">
        <v>1212.3</v>
      </c>
      <c r="I153" s="102">
        <v>1326.6</v>
      </c>
      <c r="J153" s="104">
        <v>1.7195</v>
      </c>
      <c r="L153" s="55"/>
      <c r="M153" s="54"/>
      <c r="N153" s="47"/>
      <c r="O153" s="47"/>
      <c r="P153" s="47"/>
      <c r="Q153" s="47"/>
    </row>
    <row r="154" spans="1:17" x14ac:dyDescent="0.2">
      <c r="A154" s="226"/>
      <c r="B154" s="119" t="str">
        <f t="shared" si="20"/>
        <v>X</v>
      </c>
      <c r="C154" s="119" t="str">
        <f t="shared" si="21"/>
        <v>X</v>
      </c>
      <c r="D154" s="119" t="str">
        <f t="shared" si="22"/>
        <v>X</v>
      </c>
      <c r="E154" s="119" t="str">
        <f t="shared" si="23"/>
        <v>X</v>
      </c>
      <c r="F154" s="121">
        <v>700</v>
      </c>
      <c r="G154" s="120">
        <v>4.8604000000000003</v>
      </c>
      <c r="H154" s="102">
        <v>1251.4000000000001</v>
      </c>
      <c r="I154" s="102">
        <v>1377.3</v>
      </c>
      <c r="J154" s="104">
        <v>1.7652000000000001</v>
      </c>
      <c r="L154" s="55"/>
      <c r="M154" s="54"/>
      <c r="N154" s="47"/>
      <c r="O154" s="47"/>
      <c r="P154" s="47"/>
      <c r="Q154" s="47"/>
    </row>
    <row r="155" spans="1:17" x14ac:dyDescent="0.2">
      <c r="A155" s="226"/>
      <c r="B155" s="119" t="str">
        <f t="shared" si="20"/>
        <v>X</v>
      </c>
      <c r="C155" s="119" t="str">
        <f t="shared" si="21"/>
        <v>X</v>
      </c>
      <c r="D155" s="119" t="str">
        <f t="shared" si="22"/>
        <v>X</v>
      </c>
      <c r="E155" s="119" t="str">
        <f t="shared" si="23"/>
        <v>X</v>
      </c>
      <c r="F155" s="121">
        <v>800</v>
      </c>
      <c r="G155" s="120">
        <v>5.3017000000000003</v>
      </c>
      <c r="H155" s="102">
        <v>1290.8</v>
      </c>
      <c r="I155" s="102">
        <v>1428.1</v>
      </c>
      <c r="J155" s="104">
        <v>1.8071999999999999</v>
      </c>
      <c r="L155" s="55"/>
      <c r="M155" s="54"/>
      <c r="N155" s="47"/>
      <c r="O155" s="47"/>
      <c r="P155" s="47"/>
      <c r="Q155" s="47"/>
    </row>
    <row r="156" spans="1:17" x14ac:dyDescent="0.2">
      <c r="A156" s="226"/>
      <c r="B156" s="119" t="str">
        <f t="shared" si="20"/>
        <v>X</v>
      </c>
      <c r="C156" s="119" t="str">
        <f t="shared" si="21"/>
        <v>X</v>
      </c>
      <c r="D156" s="119" t="str">
        <f t="shared" si="22"/>
        <v>X</v>
      </c>
      <c r="E156" s="119" t="str">
        <f t="shared" si="23"/>
        <v>X</v>
      </c>
      <c r="F156" s="121">
        <v>1000</v>
      </c>
      <c r="G156" s="120">
        <v>6.1731999999999996</v>
      </c>
      <c r="H156" s="102">
        <v>1371.3</v>
      </c>
      <c r="I156" s="102">
        <v>1531.3</v>
      </c>
      <c r="J156" s="104">
        <v>1.8832</v>
      </c>
      <c r="L156" s="55"/>
      <c r="M156" s="54"/>
      <c r="N156" s="47"/>
      <c r="O156" s="47"/>
      <c r="P156" s="47"/>
      <c r="Q156" s="47"/>
    </row>
    <row r="157" spans="1:17" x14ac:dyDescent="0.2">
      <c r="A157" s="226"/>
      <c r="B157" s="119" t="str">
        <f t="shared" si="20"/>
        <v>X</v>
      </c>
      <c r="C157" s="119" t="str">
        <f t="shared" si="21"/>
        <v>X</v>
      </c>
      <c r="D157" s="119" t="str">
        <f t="shared" si="22"/>
        <v>X</v>
      </c>
      <c r="E157" s="119" t="str">
        <f t="shared" si="23"/>
        <v>X</v>
      </c>
      <c r="F157" s="121">
        <v>1200</v>
      </c>
      <c r="G157" s="120">
        <v>7.0366999999999997</v>
      </c>
      <c r="H157" s="102">
        <v>1455</v>
      </c>
      <c r="I157" s="102">
        <v>1637.3</v>
      </c>
      <c r="J157" s="104">
        <v>1.9512</v>
      </c>
      <c r="L157" s="55"/>
      <c r="M157" s="54"/>
      <c r="N157" s="47"/>
      <c r="O157" s="47"/>
      <c r="P157" s="47"/>
      <c r="Q157" s="47"/>
    </row>
    <row r="158" spans="1:17" x14ac:dyDescent="0.2">
      <c r="A158" s="226"/>
      <c r="B158" s="119" t="str">
        <f t="shared" si="20"/>
        <v>X</v>
      </c>
      <c r="C158" s="119" t="str">
        <f t="shared" si="21"/>
        <v>X</v>
      </c>
      <c r="D158" s="119" t="str">
        <f t="shared" si="22"/>
        <v>X</v>
      </c>
      <c r="E158" s="119" t="str">
        <f t="shared" si="23"/>
        <v>X</v>
      </c>
      <c r="F158" s="121">
        <v>1400</v>
      </c>
      <c r="G158" s="120">
        <v>7.8960999999999997</v>
      </c>
      <c r="H158" s="102">
        <v>1542.1</v>
      </c>
      <c r="I158" s="102">
        <v>1746.6</v>
      </c>
      <c r="J158" s="104">
        <v>2.0133999999999999</v>
      </c>
      <c r="L158" s="55"/>
      <c r="M158" s="54"/>
      <c r="N158" s="47"/>
      <c r="O158" s="47"/>
      <c r="P158" s="47"/>
      <c r="Q158" s="47"/>
    </row>
    <row r="159" spans="1:17" x14ac:dyDescent="0.2">
      <c r="A159" s="226"/>
      <c r="B159" s="119" t="str">
        <f t="shared" si="20"/>
        <v>X</v>
      </c>
      <c r="C159" s="119" t="str">
        <f t="shared" si="21"/>
        <v>X</v>
      </c>
      <c r="D159" s="119" t="str">
        <f t="shared" si="22"/>
        <v>X</v>
      </c>
      <c r="E159" s="119" t="str">
        <f t="shared" si="23"/>
        <v>X</v>
      </c>
      <c r="F159" s="121">
        <v>1600</v>
      </c>
      <c r="G159" s="120">
        <v>8.7529000000000003</v>
      </c>
      <c r="H159" s="102">
        <v>1632.8</v>
      </c>
      <c r="I159" s="102">
        <v>1859.5</v>
      </c>
      <c r="J159" s="104">
        <v>2.0710999999999999</v>
      </c>
      <c r="L159" s="55"/>
      <c r="M159" s="54"/>
      <c r="N159" s="47"/>
      <c r="O159" s="47"/>
      <c r="P159" s="47"/>
      <c r="Q159" s="47"/>
    </row>
    <row r="160" spans="1:17" x14ac:dyDescent="0.2">
      <c r="A160" s="226"/>
      <c r="B160" s="119" t="str">
        <f t="shared" si="20"/>
        <v>X</v>
      </c>
      <c r="C160" s="119" t="str">
        <f t="shared" si="21"/>
        <v>X</v>
      </c>
      <c r="D160" s="119" t="str">
        <f t="shared" si="22"/>
        <v>X</v>
      </c>
      <c r="E160" s="119" t="str">
        <f t="shared" si="23"/>
        <v>X</v>
      </c>
      <c r="F160" s="121">
        <v>1800</v>
      </c>
      <c r="G160" s="120">
        <v>9.6082000000000001</v>
      </c>
      <c r="H160" s="102">
        <v>1727</v>
      </c>
      <c r="I160" s="102">
        <v>1975.9</v>
      </c>
      <c r="J160" s="104">
        <v>2.125</v>
      </c>
      <c r="L160" s="55"/>
      <c r="M160" s="54"/>
      <c r="N160" s="47"/>
      <c r="O160" s="47"/>
      <c r="P160" s="47"/>
      <c r="Q160" s="47"/>
    </row>
    <row r="161" spans="1:17" ht="13.5" thickBot="1" x14ac:dyDescent="0.25">
      <c r="A161" s="227"/>
      <c r="B161" s="122" t="str">
        <f t="shared" si="20"/>
        <v>X</v>
      </c>
      <c r="C161" s="122" t="str">
        <f t="shared" si="21"/>
        <v>X</v>
      </c>
      <c r="D161" s="122" t="str">
        <f t="shared" si="22"/>
        <v>X</v>
      </c>
      <c r="E161" s="122" t="str">
        <f t="shared" si="23"/>
        <v>X</v>
      </c>
      <c r="F161" s="123">
        <v>2000</v>
      </c>
      <c r="G161" s="124">
        <v>10.462400000000001</v>
      </c>
      <c r="H161" s="107">
        <v>1824.6</v>
      </c>
      <c r="I161" s="107">
        <v>2095.6999999999998</v>
      </c>
      <c r="J161" s="110">
        <v>2.1758000000000002</v>
      </c>
      <c r="L161" s="55"/>
      <c r="M161" s="54"/>
      <c r="N161" s="47"/>
      <c r="O161" s="47"/>
      <c r="P161" s="47"/>
      <c r="Q161" s="47"/>
    </row>
    <row r="162" spans="1:17" x14ac:dyDescent="0.2">
      <c r="A162" s="225">
        <v>160</v>
      </c>
      <c r="B162" s="117"/>
      <c r="C162" s="117"/>
      <c r="D162" s="117"/>
      <c r="E162" s="117"/>
      <c r="F162" s="117" t="s">
        <v>942</v>
      </c>
      <c r="G162" s="118" t="s">
        <v>98</v>
      </c>
      <c r="H162" s="118" t="s">
        <v>670</v>
      </c>
      <c r="I162" s="118" t="s">
        <v>671</v>
      </c>
      <c r="J162" s="37" t="s">
        <v>672</v>
      </c>
      <c r="L162" s="55"/>
      <c r="M162" s="54"/>
      <c r="N162" s="47"/>
      <c r="O162" s="47"/>
      <c r="P162" s="47"/>
      <c r="Q162" s="47"/>
    </row>
    <row r="163" spans="1:17" x14ac:dyDescent="0.2">
      <c r="A163" s="226"/>
      <c r="B163" s="119" t="str">
        <f t="shared" ref="B163:B177" si="24">IF(AND($AS$21&gt;I163,$AS$21&lt;I164),$A$162,"X")</f>
        <v>X</v>
      </c>
      <c r="C163" s="119" t="str">
        <f t="shared" ref="C163:C177" si="25">IF(AND($AS$19&gt;J163,$AS$19&lt;J164),$A$162,"X")</f>
        <v>X</v>
      </c>
      <c r="D163" s="119" t="str">
        <f t="shared" ref="D163:D176" si="26">IF(AND($AS$15&gt;I163,$AS$15&lt;I164),$A$162,"X")</f>
        <v>X</v>
      </c>
      <c r="E163" s="119" t="str">
        <f t="shared" ref="E163:E177" si="27">IF(AND($AS$10&gt;J163,$AS$10&lt;J164),$A$162,"X")</f>
        <v>X</v>
      </c>
      <c r="F163" s="97"/>
      <c r="G163" s="120"/>
      <c r="H163" s="102"/>
      <c r="I163" s="102"/>
      <c r="J163" s="104"/>
      <c r="L163" s="55"/>
      <c r="M163" s="54"/>
      <c r="N163" s="47"/>
      <c r="O163" s="47"/>
      <c r="P163" s="47"/>
      <c r="Q163" s="47"/>
    </row>
    <row r="164" spans="1:17" x14ac:dyDescent="0.2">
      <c r="A164" s="226"/>
      <c r="B164" s="119" t="str">
        <f t="shared" si="24"/>
        <v>X</v>
      </c>
      <c r="C164" s="119" t="str">
        <f t="shared" si="25"/>
        <v>X</v>
      </c>
      <c r="D164" s="119" t="str">
        <f t="shared" si="26"/>
        <v>X</v>
      </c>
      <c r="E164" s="119" t="str">
        <f t="shared" si="27"/>
        <v>X</v>
      </c>
      <c r="F164" s="121">
        <v>363.548</v>
      </c>
      <c r="G164" s="46">
        <v>2.8347000000000002</v>
      </c>
      <c r="H164" s="46">
        <v>1111.5999999999999</v>
      </c>
      <c r="I164" s="46">
        <v>1195.5</v>
      </c>
      <c r="J164" s="33">
        <v>1.5647</v>
      </c>
      <c r="L164" s="55"/>
      <c r="M164" s="54"/>
      <c r="N164" s="47"/>
      <c r="O164" s="47"/>
      <c r="P164" s="47"/>
      <c r="Q164" s="47"/>
    </row>
    <row r="165" spans="1:17" x14ac:dyDescent="0.2">
      <c r="A165" s="226"/>
      <c r="B165" s="119" t="str">
        <f t="shared" si="24"/>
        <v>X</v>
      </c>
      <c r="C165" s="119" t="str">
        <f t="shared" si="25"/>
        <v>X</v>
      </c>
      <c r="D165" s="119" t="str">
        <f t="shared" si="26"/>
        <v>X</v>
      </c>
      <c r="E165" s="119" t="str">
        <f t="shared" si="27"/>
        <v>X</v>
      </c>
      <c r="F165" s="121">
        <v>400</v>
      </c>
      <c r="G165" s="120">
        <v>3.0076000000000001</v>
      </c>
      <c r="H165" s="102">
        <v>1129</v>
      </c>
      <c r="I165" s="102">
        <v>1218</v>
      </c>
      <c r="J165" s="104">
        <v>1.5913999999999999</v>
      </c>
      <c r="L165" s="55"/>
      <c r="M165" s="54"/>
      <c r="N165" s="47"/>
      <c r="O165" s="47"/>
      <c r="P165" s="47"/>
      <c r="Q165" s="47"/>
    </row>
    <row r="166" spans="1:17" x14ac:dyDescent="0.2">
      <c r="A166" s="226"/>
      <c r="B166" s="119" t="str">
        <f t="shared" si="24"/>
        <v>X</v>
      </c>
      <c r="C166" s="119">
        <f t="shared" si="25"/>
        <v>160</v>
      </c>
      <c r="D166" s="119" t="str">
        <f t="shared" si="26"/>
        <v>X</v>
      </c>
      <c r="E166" s="119" t="str">
        <f t="shared" si="27"/>
        <v>X</v>
      </c>
      <c r="F166" s="121">
        <v>450</v>
      </c>
      <c r="G166" s="120">
        <v>3.2292999999999998</v>
      </c>
      <c r="H166" s="102">
        <v>1150.7</v>
      </c>
      <c r="I166" s="102">
        <v>1246.3</v>
      </c>
      <c r="J166" s="104">
        <v>1.6234</v>
      </c>
    </row>
    <row r="167" spans="1:17" x14ac:dyDescent="0.2">
      <c r="A167" s="226"/>
      <c r="B167" s="119">
        <f t="shared" si="24"/>
        <v>160</v>
      </c>
      <c r="C167" s="119" t="str">
        <f t="shared" si="25"/>
        <v>X</v>
      </c>
      <c r="D167" s="119">
        <f t="shared" si="26"/>
        <v>160</v>
      </c>
      <c r="E167" s="119">
        <f t="shared" si="27"/>
        <v>160</v>
      </c>
      <c r="F167" s="121">
        <v>500</v>
      </c>
      <c r="G167" s="120">
        <v>3.4411999999999998</v>
      </c>
      <c r="H167" s="102">
        <v>1171.4000000000001</v>
      </c>
      <c r="I167" s="102">
        <v>1273.2</v>
      </c>
      <c r="J167" s="104">
        <v>1.6521999999999999</v>
      </c>
      <c r="L167" s="48"/>
      <c r="M167" s="48"/>
      <c r="N167" s="48"/>
      <c r="O167" s="48"/>
      <c r="P167" s="48"/>
      <c r="Q167" s="48"/>
    </row>
    <row r="168" spans="1:17" x14ac:dyDescent="0.2">
      <c r="A168" s="226"/>
      <c r="B168" s="119" t="str">
        <f t="shared" si="24"/>
        <v>X</v>
      </c>
      <c r="C168" s="119" t="str">
        <f t="shared" si="25"/>
        <v>X</v>
      </c>
      <c r="D168" s="119" t="str">
        <f t="shared" si="26"/>
        <v>X</v>
      </c>
      <c r="E168" s="119" t="str">
        <f t="shared" si="27"/>
        <v>X</v>
      </c>
      <c r="F168" s="121">
        <v>550</v>
      </c>
      <c r="G168" s="120">
        <v>3.6469</v>
      </c>
      <c r="H168" s="102">
        <v>1191.4000000000001</v>
      </c>
      <c r="I168" s="102">
        <v>1299.4000000000001</v>
      </c>
      <c r="J168" s="104">
        <v>1.6788000000000001</v>
      </c>
      <c r="L168" s="11"/>
      <c r="M168" s="11"/>
      <c r="N168" s="19"/>
      <c r="O168" s="19"/>
      <c r="P168" s="19"/>
      <c r="Q168" s="19"/>
    </row>
    <row r="169" spans="1:17" x14ac:dyDescent="0.2">
      <c r="A169" s="226"/>
      <c r="B169" s="119" t="str">
        <f t="shared" si="24"/>
        <v>X</v>
      </c>
      <c r="C169" s="119" t="str">
        <f t="shared" si="25"/>
        <v>X</v>
      </c>
      <c r="D169" s="119" t="str">
        <f t="shared" si="26"/>
        <v>X</v>
      </c>
      <c r="E169" s="119" t="str">
        <f t="shared" si="27"/>
        <v>X</v>
      </c>
      <c r="F169" s="121">
        <v>600</v>
      </c>
      <c r="G169" s="120">
        <v>3.8483999999999998</v>
      </c>
      <c r="H169" s="102">
        <v>1211.3</v>
      </c>
      <c r="I169" s="102">
        <v>1325.2</v>
      </c>
      <c r="J169" s="104">
        <v>1.7037</v>
      </c>
      <c r="L169" s="18"/>
      <c r="M169"/>
      <c r="N169"/>
      <c r="O169"/>
      <c r="P169"/>
      <c r="Q169"/>
    </row>
    <row r="170" spans="1:17" x14ac:dyDescent="0.2">
      <c r="A170" s="226"/>
      <c r="B170" s="119" t="str">
        <f t="shared" si="24"/>
        <v>X</v>
      </c>
      <c r="C170" s="119" t="str">
        <f t="shared" si="25"/>
        <v>X</v>
      </c>
      <c r="D170" s="119" t="str">
        <f t="shared" si="26"/>
        <v>X</v>
      </c>
      <c r="E170" s="119" t="str">
        <f t="shared" si="27"/>
        <v>X</v>
      </c>
      <c r="F170" s="121">
        <v>700</v>
      </c>
      <c r="G170" s="120">
        <v>4.2434000000000003</v>
      </c>
      <c r="H170" s="102">
        <v>1250.5999999999999</v>
      </c>
      <c r="I170" s="102">
        <v>1376.3</v>
      </c>
      <c r="J170" s="104">
        <v>1.7498</v>
      </c>
      <c r="L170" s="18"/>
      <c r="M170" s="11"/>
      <c r="N170" s="19"/>
      <c r="O170" s="19"/>
      <c r="P170" s="19"/>
      <c r="Q170" s="19"/>
    </row>
    <row r="171" spans="1:17" x14ac:dyDescent="0.2">
      <c r="A171" s="226"/>
      <c r="B171" s="119" t="str">
        <f t="shared" si="24"/>
        <v>X</v>
      </c>
      <c r="C171" s="119" t="str">
        <f t="shared" si="25"/>
        <v>X</v>
      </c>
      <c r="D171" s="119" t="str">
        <f t="shared" si="26"/>
        <v>X</v>
      </c>
      <c r="E171" s="119" t="str">
        <f t="shared" si="27"/>
        <v>X</v>
      </c>
      <c r="F171" s="121">
        <v>800</v>
      </c>
      <c r="G171" s="120">
        <v>4.6315999999999997</v>
      </c>
      <c r="H171" s="102">
        <v>1290.2</v>
      </c>
      <c r="I171" s="102">
        <v>1427.3</v>
      </c>
      <c r="J171" s="104">
        <v>1.792</v>
      </c>
      <c r="L171" s="18"/>
      <c r="M171" s="11"/>
      <c r="N171" s="19"/>
      <c r="O171" s="19"/>
      <c r="P171" s="19"/>
      <c r="Q171" s="19"/>
    </row>
    <row r="172" spans="1:17" x14ac:dyDescent="0.2">
      <c r="A172" s="226"/>
      <c r="B172" s="119" t="str">
        <f t="shared" si="24"/>
        <v>X</v>
      </c>
      <c r="C172" s="119" t="str">
        <f t="shared" si="25"/>
        <v>X</v>
      </c>
      <c r="D172" s="119" t="str">
        <f t="shared" si="26"/>
        <v>X</v>
      </c>
      <c r="E172" s="119" t="str">
        <f t="shared" si="27"/>
        <v>X</v>
      </c>
      <c r="F172" s="121">
        <v>1000</v>
      </c>
      <c r="G172" s="120">
        <v>5.3967999999999998</v>
      </c>
      <c r="H172" s="102">
        <v>1370.9</v>
      </c>
      <c r="I172" s="102">
        <v>1530.7</v>
      </c>
      <c r="J172" s="104">
        <v>1.8682000000000001</v>
      </c>
      <c r="L172" s="18"/>
      <c r="M172" s="11"/>
      <c r="N172" s="19"/>
      <c r="O172" s="19"/>
      <c r="P172" s="19"/>
      <c r="Q172" s="19"/>
    </row>
    <row r="173" spans="1:17" x14ac:dyDescent="0.2">
      <c r="A173" s="226"/>
      <c r="B173" s="119" t="str">
        <f t="shared" si="24"/>
        <v>X</v>
      </c>
      <c r="C173" s="119" t="str">
        <f t="shared" si="25"/>
        <v>X</v>
      </c>
      <c r="D173" s="119" t="str">
        <f t="shared" si="26"/>
        <v>X</v>
      </c>
      <c r="E173" s="119" t="str">
        <f t="shared" si="27"/>
        <v>X</v>
      </c>
      <c r="F173" s="121">
        <v>1200</v>
      </c>
      <c r="G173" s="120">
        <v>6.1539999999999999</v>
      </c>
      <c r="H173" s="102">
        <v>1454.7</v>
      </c>
      <c r="I173" s="102">
        <v>1636.9</v>
      </c>
      <c r="J173" s="104">
        <v>1.9362999999999999</v>
      </c>
      <c r="L173" s="18"/>
      <c r="M173" s="11"/>
      <c r="N173" s="19"/>
      <c r="O173" s="19"/>
      <c r="P173" s="19"/>
      <c r="Q173" s="19"/>
    </row>
    <row r="174" spans="1:17" x14ac:dyDescent="0.2">
      <c r="A174" s="226"/>
      <c r="B174" s="119" t="str">
        <f t="shared" si="24"/>
        <v>X</v>
      </c>
      <c r="C174" s="119" t="str">
        <f t="shared" si="25"/>
        <v>X</v>
      </c>
      <c r="D174" s="119" t="str">
        <f t="shared" si="26"/>
        <v>X</v>
      </c>
      <c r="E174" s="119" t="str">
        <f t="shared" si="27"/>
        <v>X</v>
      </c>
      <c r="F174" s="121">
        <v>1400</v>
      </c>
      <c r="G174" s="120">
        <v>6.907</v>
      </c>
      <c r="H174" s="102">
        <v>1541.8</v>
      </c>
      <c r="I174" s="102">
        <v>1746.3</v>
      </c>
      <c r="J174" s="104">
        <v>1.9985999999999999</v>
      </c>
      <c r="L174" s="18"/>
      <c r="M174" s="11"/>
      <c r="N174" s="19"/>
      <c r="O174" s="19"/>
      <c r="P174" s="19"/>
      <c r="Q174" s="19"/>
    </row>
    <row r="175" spans="1:17" x14ac:dyDescent="0.2">
      <c r="A175" s="226"/>
      <c r="B175" s="119" t="str">
        <f t="shared" si="24"/>
        <v>X</v>
      </c>
      <c r="C175" s="119" t="str">
        <f t="shared" si="25"/>
        <v>X</v>
      </c>
      <c r="D175" s="119" t="str">
        <f t="shared" si="26"/>
        <v>X</v>
      </c>
      <c r="E175" s="119" t="str">
        <f t="shared" si="27"/>
        <v>X</v>
      </c>
      <c r="F175" s="121">
        <v>1600</v>
      </c>
      <c r="G175" s="120">
        <v>7.6574</v>
      </c>
      <c r="H175" s="102">
        <v>1632.6</v>
      </c>
      <c r="I175" s="102">
        <v>1859.3</v>
      </c>
      <c r="J175" s="104">
        <v>2.0562999999999998</v>
      </c>
      <c r="L175" s="18"/>
      <c r="M175" s="11"/>
      <c r="N175" s="19"/>
      <c r="O175" s="19"/>
      <c r="P175" s="19"/>
      <c r="Q175" s="19"/>
    </row>
    <row r="176" spans="1:17" x14ac:dyDescent="0.2">
      <c r="A176" s="226"/>
      <c r="B176" s="119" t="str">
        <f t="shared" si="24"/>
        <v>X</v>
      </c>
      <c r="C176" s="119" t="str">
        <f t="shared" si="25"/>
        <v>X</v>
      </c>
      <c r="D176" s="119" t="str">
        <f t="shared" si="26"/>
        <v>X</v>
      </c>
      <c r="E176" s="119" t="str">
        <f t="shared" si="27"/>
        <v>X</v>
      </c>
      <c r="F176" s="121">
        <v>1800</v>
      </c>
      <c r="G176" s="120">
        <v>8.4062999999999999</v>
      </c>
      <c r="H176" s="102">
        <v>1726.9</v>
      </c>
      <c r="I176" s="102">
        <v>1975.7</v>
      </c>
      <c r="J176" s="104">
        <v>2.1101999999999999</v>
      </c>
      <c r="L176" s="18"/>
      <c r="M176" s="11"/>
      <c r="N176" s="19"/>
      <c r="O176" s="19"/>
      <c r="P176" s="19"/>
      <c r="Q176" s="19"/>
    </row>
    <row r="177" spans="1:17" ht="13.5" thickBot="1" x14ac:dyDescent="0.25">
      <c r="A177" s="227"/>
      <c r="B177" s="122" t="str">
        <f t="shared" si="24"/>
        <v>X</v>
      </c>
      <c r="C177" s="122" t="str">
        <f t="shared" si="25"/>
        <v>X</v>
      </c>
      <c r="D177" s="122" t="str">
        <f>IF(AND($AS$10&gt;I177,$AS$10&lt;I178),$A$162,"X")</f>
        <v>X</v>
      </c>
      <c r="E177" s="122" t="str">
        <f t="shared" si="27"/>
        <v>X</v>
      </c>
      <c r="F177" s="123">
        <v>2000</v>
      </c>
      <c r="G177" s="124">
        <v>9.1541999999999994</v>
      </c>
      <c r="H177" s="107">
        <v>1824.5</v>
      </c>
      <c r="I177" s="107">
        <v>2095.5</v>
      </c>
      <c r="J177" s="110">
        <v>2.161</v>
      </c>
      <c r="L177" s="18"/>
      <c r="M177" s="11"/>
      <c r="N177" s="19"/>
      <c r="O177" s="19"/>
      <c r="P177" s="19"/>
      <c r="Q177" s="19"/>
    </row>
    <row r="178" spans="1:17" x14ac:dyDescent="0.2">
      <c r="A178" s="225">
        <v>180</v>
      </c>
      <c r="B178" s="117"/>
      <c r="C178" s="117"/>
      <c r="D178" s="117"/>
      <c r="E178" s="117"/>
      <c r="F178" s="117" t="s">
        <v>942</v>
      </c>
      <c r="G178" s="118" t="s">
        <v>98</v>
      </c>
      <c r="H178" s="118" t="s">
        <v>670</v>
      </c>
      <c r="I178" s="118" t="s">
        <v>671</v>
      </c>
      <c r="J178" s="37" t="s">
        <v>672</v>
      </c>
      <c r="L178" s="18"/>
      <c r="M178" s="11"/>
      <c r="N178" s="19"/>
      <c r="O178" s="19"/>
      <c r="P178" s="19"/>
      <c r="Q178" s="19"/>
    </row>
    <row r="179" spans="1:17" x14ac:dyDescent="0.2">
      <c r="A179" s="226"/>
      <c r="B179" s="119" t="str">
        <f t="shared" ref="B179:B193" si="28">IF(AND($AS$21&gt;I179,$AS$21&lt;I180),$A$178,"X")</f>
        <v>X</v>
      </c>
      <c r="C179" s="119" t="str">
        <f t="shared" ref="C179:C193" si="29">IF(AND($AS$19&gt;J179,$AS$19&lt;J180),$A$178,"X")</f>
        <v>X</v>
      </c>
      <c r="D179" s="119" t="str">
        <f t="shared" ref="D179:D193" si="30">IF(AND($AS$15&gt;I179,$AS$15&lt;I180),$A$178,"X")</f>
        <v>X</v>
      </c>
      <c r="E179" s="119" t="str">
        <f t="shared" ref="E179:E193" si="31">IF(AND($AS$10&gt;J179,$AS$10&lt;J180),$A$178,"X")</f>
        <v>X</v>
      </c>
      <c r="F179" s="97">
        <v>373.07799999999997</v>
      </c>
      <c r="G179" s="120">
        <v>2.5322</v>
      </c>
      <c r="H179" s="102">
        <v>1113</v>
      </c>
      <c r="I179" s="102">
        <v>1197.3</v>
      </c>
      <c r="J179" s="104">
        <v>1.5548</v>
      </c>
      <c r="L179" s="18"/>
      <c r="M179" s="11"/>
      <c r="N179" s="19"/>
      <c r="O179" s="19"/>
      <c r="P179" s="19"/>
      <c r="Q179" s="19"/>
    </row>
    <row r="180" spans="1:17" x14ac:dyDescent="0.2">
      <c r="A180" s="226"/>
      <c r="B180" s="119" t="str">
        <f t="shared" si="28"/>
        <v>X</v>
      </c>
      <c r="C180" s="119" t="str">
        <f t="shared" si="29"/>
        <v>X</v>
      </c>
      <c r="D180" s="119" t="str">
        <f t="shared" si="30"/>
        <v>X</v>
      </c>
      <c r="E180" s="119" t="str">
        <f t="shared" si="31"/>
        <v>X</v>
      </c>
      <c r="F180" s="121">
        <v>400</v>
      </c>
      <c r="G180" s="46">
        <v>2.649</v>
      </c>
      <c r="H180" s="46">
        <v>1126.3</v>
      </c>
      <c r="I180" s="46">
        <v>1214.5</v>
      </c>
      <c r="J180" s="33">
        <v>1.5751999999999999</v>
      </c>
      <c r="L180" s="18"/>
      <c r="M180" s="11"/>
      <c r="N180" s="19"/>
      <c r="O180" s="19"/>
      <c r="P180" s="19"/>
      <c r="Q180" s="19"/>
    </row>
    <row r="181" spans="1:17" x14ac:dyDescent="0.2">
      <c r="A181" s="226"/>
      <c r="B181" s="119" t="str">
        <f t="shared" si="28"/>
        <v>X</v>
      </c>
      <c r="C181" s="119">
        <f t="shared" si="29"/>
        <v>180</v>
      </c>
      <c r="D181" s="119" t="str">
        <f t="shared" si="30"/>
        <v>X</v>
      </c>
      <c r="E181" s="119" t="str">
        <f t="shared" si="31"/>
        <v>X</v>
      </c>
      <c r="F181" s="121">
        <v>450</v>
      </c>
      <c r="G181" s="120">
        <v>2.8513999999999999</v>
      </c>
      <c r="H181" s="102">
        <v>1148.7</v>
      </c>
      <c r="I181" s="102">
        <v>1243.7</v>
      </c>
      <c r="J181" s="104">
        <v>1.6082000000000001</v>
      </c>
      <c r="L181" s="18"/>
      <c r="M181" s="11"/>
      <c r="N181" s="19"/>
      <c r="O181" s="19"/>
      <c r="P181" s="19"/>
      <c r="Q181" s="19"/>
    </row>
    <row r="182" spans="1:17" x14ac:dyDescent="0.2">
      <c r="A182" s="226"/>
      <c r="B182" s="119">
        <f t="shared" si="28"/>
        <v>180</v>
      </c>
      <c r="C182" s="119" t="str">
        <f t="shared" si="29"/>
        <v>X</v>
      </c>
      <c r="D182" s="119">
        <f t="shared" si="30"/>
        <v>180</v>
      </c>
      <c r="E182" s="119" t="str">
        <f t="shared" si="31"/>
        <v>X</v>
      </c>
      <c r="F182" s="121">
        <v>500</v>
      </c>
      <c r="G182" s="120">
        <v>3.0432999999999999</v>
      </c>
      <c r="H182" s="102">
        <v>1169.8</v>
      </c>
      <c r="I182" s="102">
        <v>1271.2</v>
      </c>
      <c r="J182" s="104">
        <v>1.6375999999999999</v>
      </c>
      <c r="L182" s="18"/>
      <c r="M182" s="11"/>
      <c r="N182" s="19"/>
      <c r="O182" s="19"/>
      <c r="P182" s="19"/>
      <c r="Q182" s="19"/>
    </row>
    <row r="183" spans="1:17" x14ac:dyDescent="0.2">
      <c r="A183" s="226"/>
      <c r="B183" s="119" t="str">
        <f t="shared" si="28"/>
        <v>X</v>
      </c>
      <c r="C183" s="119" t="str">
        <f t="shared" si="29"/>
        <v>X</v>
      </c>
      <c r="D183" s="119" t="str">
        <f t="shared" si="30"/>
        <v>X</v>
      </c>
      <c r="E183" s="119">
        <f t="shared" si="31"/>
        <v>180</v>
      </c>
      <c r="F183" s="121">
        <v>550</v>
      </c>
      <c r="G183" s="120">
        <v>3.2286000000000001</v>
      </c>
      <c r="H183" s="102">
        <v>1190.2</v>
      </c>
      <c r="I183" s="102">
        <v>1297.7</v>
      </c>
      <c r="J183" s="104">
        <v>1.6646000000000001</v>
      </c>
    </row>
    <row r="184" spans="1:17" x14ac:dyDescent="0.2">
      <c r="A184" s="226"/>
      <c r="B184" s="119" t="str">
        <f t="shared" si="28"/>
        <v>X</v>
      </c>
      <c r="C184" s="119" t="str">
        <f t="shared" si="29"/>
        <v>X</v>
      </c>
      <c r="D184" s="119" t="str">
        <f t="shared" si="30"/>
        <v>X</v>
      </c>
      <c r="E184" s="119" t="str">
        <f t="shared" si="31"/>
        <v>X</v>
      </c>
      <c r="F184" s="121">
        <v>600</v>
      </c>
      <c r="G184" s="120">
        <v>3.4097</v>
      </c>
      <c r="H184" s="102">
        <v>1210.2</v>
      </c>
      <c r="I184" s="102">
        <v>1323.8</v>
      </c>
      <c r="J184" s="104">
        <v>1.6897</v>
      </c>
      <c r="L184" s="48"/>
      <c r="M184" s="48"/>
      <c r="N184" s="48"/>
      <c r="O184" s="48"/>
      <c r="P184" s="48"/>
      <c r="Q184" s="48"/>
    </row>
    <row r="185" spans="1:17" x14ac:dyDescent="0.2">
      <c r="A185" s="226"/>
      <c r="B185" s="119" t="str">
        <f t="shared" si="28"/>
        <v>X</v>
      </c>
      <c r="C185" s="119" t="str">
        <f t="shared" si="29"/>
        <v>X</v>
      </c>
      <c r="D185" s="119" t="str">
        <f t="shared" si="30"/>
        <v>X</v>
      </c>
      <c r="E185" s="119" t="str">
        <f t="shared" si="31"/>
        <v>X</v>
      </c>
      <c r="F185" s="121">
        <v>700</v>
      </c>
      <c r="G185" s="120">
        <v>3.7635000000000001</v>
      </c>
      <c r="H185" s="102">
        <v>1249.8</v>
      </c>
      <c r="I185" s="102">
        <v>1375.2</v>
      </c>
      <c r="J185" s="104">
        <v>1.7361</v>
      </c>
      <c r="L185" s="54"/>
      <c r="M185" s="54"/>
      <c r="N185" s="47"/>
      <c r="O185" s="47"/>
      <c r="P185" s="47"/>
      <c r="Q185" s="47"/>
    </row>
    <row r="186" spans="1:17" x14ac:dyDescent="0.2">
      <c r="A186" s="226"/>
      <c r="B186" s="119" t="str">
        <f t="shared" si="28"/>
        <v>X</v>
      </c>
      <c r="C186" s="119" t="str">
        <f t="shared" si="29"/>
        <v>X</v>
      </c>
      <c r="D186" s="119" t="str">
        <f t="shared" si="30"/>
        <v>X</v>
      </c>
      <c r="E186" s="119" t="str">
        <f t="shared" si="31"/>
        <v>X</v>
      </c>
      <c r="F186" s="121">
        <v>800</v>
      </c>
      <c r="G186" s="120">
        <v>4.1104000000000003</v>
      </c>
      <c r="H186" s="102">
        <v>1289.5</v>
      </c>
      <c r="I186" s="102">
        <v>1426.5</v>
      </c>
      <c r="J186" s="104">
        <v>1.7785</v>
      </c>
      <c r="L186" s="55"/>
      <c r="M186" s="54"/>
      <c r="N186" s="47"/>
      <c r="O186" s="47"/>
      <c r="P186" s="47"/>
      <c r="Q186" s="47"/>
    </row>
    <row r="187" spans="1:17" x14ac:dyDescent="0.2">
      <c r="A187" s="226"/>
      <c r="B187" s="119" t="str">
        <f t="shared" si="28"/>
        <v>X</v>
      </c>
      <c r="C187" s="119" t="str">
        <f t="shared" si="29"/>
        <v>X</v>
      </c>
      <c r="D187" s="119" t="str">
        <f t="shared" si="30"/>
        <v>X</v>
      </c>
      <c r="E187" s="119" t="str">
        <f t="shared" si="31"/>
        <v>X</v>
      </c>
      <c r="F187" s="121">
        <v>900</v>
      </c>
      <c r="G187" s="120">
        <v>4.4531000000000001</v>
      </c>
      <c r="H187" s="102">
        <v>1329.7</v>
      </c>
      <c r="I187" s="102">
        <v>1478</v>
      </c>
      <c r="J187" s="104">
        <v>1.8179000000000001</v>
      </c>
      <c r="L187" s="55"/>
      <c r="M187" s="54"/>
      <c r="N187" s="47"/>
      <c r="O187" s="47"/>
      <c r="P187" s="47"/>
      <c r="Q187" s="47"/>
    </row>
    <row r="188" spans="1:17" x14ac:dyDescent="0.2">
      <c r="A188" s="226"/>
      <c r="B188" s="119" t="str">
        <f t="shared" si="28"/>
        <v>X</v>
      </c>
      <c r="C188" s="119" t="str">
        <f t="shared" si="29"/>
        <v>X</v>
      </c>
      <c r="D188" s="119" t="str">
        <f t="shared" si="30"/>
        <v>X</v>
      </c>
      <c r="E188" s="119" t="str">
        <f t="shared" si="31"/>
        <v>X</v>
      </c>
      <c r="F188" s="121">
        <v>1000</v>
      </c>
      <c r="G188" s="120">
        <v>4.7929000000000004</v>
      </c>
      <c r="H188" s="102">
        <v>1370.5</v>
      </c>
      <c r="I188" s="102">
        <v>1530.1</v>
      </c>
      <c r="J188" s="104">
        <v>1.8549</v>
      </c>
      <c r="L188" s="55"/>
      <c r="M188" s="54"/>
      <c r="N188" s="47"/>
      <c r="O188" s="47"/>
      <c r="P188" s="47"/>
      <c r="Q188" s="47"/>
    </row>
    <row r="189" spans="1:17" x14ac:dyDescent="0.2">
      <c r="A189" s="226"/>
      <c r="B189" s="119" t="str">
        <f t="shared" si="28"/>
        <v>X</v>
      </c>
      <c r="C189" s="119" t="str">
        <f t="shared" si="29"/>
        <v>X</v>
      </c>
      <c r="D189" s="119" t="str">
        <f t="shared" si="30"/>
        <v>X</v>
      </c>
      <c r="E189" s="119" t="str">
        <f t="shared" si="31"/>
        <v>X</v>
      </c>
      <c r="F189" s="121">
        <v>1200</v>
      </c>
      <c r="G189" s="120">
        <v>5.4673999999999996</v>
      </c>
      <c r="H189" s="102">
        <v>1454.3</v>
      </c>
      <c r="I189" s="102">
        <v>1636.5</v>
      </c>
      <c r="J189" s="104">
        <v>1.9231</v>
      </c>
      <c r="L189" s="55"/>
      <c r="M189" s="54"/>
      <c r="N189" s="47"/>
      <c r="O189" s="47"/>
      <c r="P189" s="47"/>
      <c r="Q189" s="47"/>
    </row>
    <row r="190" spans="1:17" x14ac:dyDescent="0.2">
      <c r="A190" s="226"/>
      <c r="B190" s="119" t="str">
        <f t="shared" si="28"/>
        <v>X</v>
      </c>
      <c r="C190" s="119" t="str">
        <f t="shared" si="29"/>
        <v>X</v>
      </c>
      <c r="D190" s="119" t="str">
        <f t="shared" si="30"/>
        <v>X</v>
      </c>
      <c r="E190" s="119" t="str">
        <f t="shared" si="31"/>
        <v>X</v>
      </c>
      <c r="F190" s="121">
        <v>1400</v>
      </c>
      <c r="G190" s="120">
        <v>6.1376999999999997</v>
      </c>
      <c r="H190" s="102">
        <v>1541.6</v>
      </c>
      <c r="I190" s="102">
        <v>1746</v>
      </c>
      <c r="J190" s="104">
        <v>1.9855</v>
      </c>
      <c r="L190" s="55"/>
      <c r="M190" s="54"/>
      <c r="N190" s="47"/>
      <c r="O190" s="47"/>
      <c r="P190" s="47"/>
      <c r="Q190" s="47"/>
    </row>
    <row r="191" spans="1:17" x14ac:dyDescent="0.2">
      <c r="A191" s="226"/>
      <c r="B191" s="119" t="str">
        <f t="shared" si="28"/>
        <v>X</v>
      </c>
      <c r="C191" s="119" t="str">
        <f t="shared" si="29"/>
        <v>X</v>
      </c>
      <c r="D191" s="119" t="str">
        <f t="shared" si="30"/>
        <v>X</v>
      </c>
      <c r="E191" s="119" t="str">
        <f t="shared" si="31"/>
        <v>X</v>
      </c>
      <c r="F191" s="121">
        <v>1600</v>
      </c>
      <c r="G191" s="120">
        <v>6.8053999999999997</v>
      </c>
      <c r="H191" s="102">
        <v>1632.4</v>
      </c>
      <c r="I191" s="102">
        <v>1859.1</v>
      </c>
      <c r="J191" s="104">
        <v>2.0432000000000001</v>
      </c>
      <c r="L191" s="55"/>
      <c r="M191" s="54"/>
      <c r="N191" s="47"/>
      <c r="O191" s="47"/>
      <c r="P191" s="47"/>
      <c r="Q191" s="47"/>
    </row>
    <row r="192" spans="1:17" x14ac:dyDescent="0.2">
      <c r="A192" s="226"/>
      <c r="B192" s="119" t="str">
        <f t="shared" si="28"/>
        <v>X</v>
      </c>
      <c r="C192" s="119" t="str">
        <f t="shared" si="29"/>
        <v>X</v>
      </c>
      <c r="D192" s="119" t="str">
        <f t="shared" si="30"/>
        <v>X</v>
      </c>
      <c r="E192" s="119" t="str">
        <f t="shared" si="31"/>
        <v>X</v>
      </c>
      <c r="F192" s="121">
        <v>1800</v>
      </c>
      <c r="G192" s="120">
        <v>7.4715999999999996</v>
      </c>
      <c r="H192" s="102">
        <v>1726.7</v>
      </c>
      <c r="I192" s="102">
        <v>1975.6</v>
      </c>
      <c r="J192" s="104">
        <v>2.0971000000000002</v>
      </c>
      <c r="L192" s="55"/>
      <c r="M192" s="54"/>
      <c r="N192" s="47"/>
      <c r="O192" s="47"/>
      <c r="P192" s="47"/>
      <c r="Q192" s="47"/>
    </row>
    <row r="193" spans="1:17" ht="13.5" thickBot="1" x14ac:dyDescent="0.25">
      <c r="A193" s="227"/>
      <c r="B193" s="122" t="str">
        <f t="shared" si="28"/>
        <v>X</v>
      </c>
      <c r="C193" s="122" t="str">
        <f t="shared" si="29"/>
        <v>X</v>
      </c>
      <c r="D193" s="122" t="str">
        <f t="shared" si="30"/>
        <v>X</v>
      </c>
      <c r="E193" s="122" t="str">
        <f t="shared" si="31"/>
        <v>X</v>
      </c>
      <c r="F193" s="123">
        <v>2000</v>
      </c>
      <c r="G193" s="124">
        <v>8.1366999999999994</v>
      </c>
      <c r="H193" s="107">
        <v>1824.4</v>
      </c>
      <c r="I193" s="107">
        <v>2095.4</v>
      </c>
      <c r="J193" s="110">
        <v>2.1478999999999999</v>
      </c>
      <c r="L193" s="55"/>
      <c r="M193" s="54"/>
      <c r="N193" s="47"/>
      <c r="O193" s="47"/>
      <c r="P193" s="47"/>
      <c r="Q193" s="47"/>
    </row>
    <row r="194" spans="1:17" x14ac:dyDescent="0.2">
      <c r="A194" s="225">
        <v>200</v>
      </c>
      <c r="B194" s="117"/>
      <c r="C194" s="117"/>
      <c r="D194" s="117"/>
      <c r="E194" s="117"/>
      <c r="F194" s="117" t="s">
        <v>942</v>
      </c>
      <c r="G194" s="118" t="s">
        <v>98</v>
      </c>
      <c r="H194" s="118" t="s">
        <v>670</v>
      </c>
      <c r="I194" s="118" t="s">
        <v>671</v>
      </c>
      <c r="J194" s="37" t="s">
        <v>672</v>
      </c>
      <c r="L194" s="55"/>
      <c r="M194" s="54"/>
      <c r="N194" s="47"/>
      <c r="O194" s="47"/>
      <c r="P194" s="47"/>
      <c r="Q194" s="47"/>
    </row>
    <row r="195" spans="1:17" x14ac:dyDescent="0.2">
      <c r="A195" s="226"/>
      <c r="B195" s="119" t="str">
        <f t="shared" ref="B195:B209" si="32">IF(AND($AS$21&gt;I195,$AS$21&lt;I196),$A$194,"X")</f>
        <v>X</v>
      </c>
      <c r="C195" s="119" t="str">
        <f t="shared" ref="C195:C209" si="33">IF(AND($AS$19&gt;J195,$AS$19&lt;J196),$A$194,"X")</f>
        <v>X</v>
      </c>
      <c r="D195" s="119" t="str">
        <f t="shared" ref="D195:D209" si="34">IF(AND($AS$15&gt;I195,$AS$15&lt;I196),$A$194,"X")</f>
        <v>X</v>
      </c>
      <c r="E195" s="119" t="str">
        <f t="shared" ref="E195:E209" si="35">IF(AND($AS$10&gt;J195,$AS$10&lt;J196),$A$194,"X")</f>
        <v>X</v>
      </c>
      <c r="F195" s="97">
        <v>381.80799999999999</v>
      </c>
      <c r="G195" s="120">
        <v>2.2881999999999998</v>
      </c>
      <c r="H195" s="102">
        <v>1114.0999999999999</v>
      </c>
      <c r="I195" s="102">
        <v>1198.8</v>
      </c>
      <c r="J195" s="104">
        <v>1.546</v>
      </c>
      <c r="L195" s="55"/>
      <c r="M195" s="54"/>
      <c r="N195" s="47"/>
      <c r="O195" s="47"/>
      <c r="P195" s="47"/>
      <c r="Q195" s="47"/>
    </row>
    <row r="196" spans="1:17" x14ac:dyDescent="0.2">
      <c r="A196" s="226"/>
      <c r="B196" s="119" t="str">
        <f t="shared" si="32"/>
        <v>X</v>
      </c>
      <c r="C196" s="119" t="str">
        <f t="shared" si="33"/>
        <v>X</v>
      </c>
      <c r="D196" s="119" t="str">
        <f t="shared" si="34"/>
        <v>X</v>
      </c>
      <c r="E196" s="119" t="str">
        <f t="shared" si="35"/>
        <v>X</v>
      </c>
      <c r="F196" s="121">
        <v>400</v>
      </c>
      <c r="G196" s="46">
        <v>2.3614999999999999</v>
      </c>
      <c r="H196" s="46">
        <v>1123.5</v>
      </c>
      <c r="I196" s="46">
        <v>1210.9000000000001</v>
      </c>
      <c r="J196" s="33">
        <v>1.5602</v>
      </c>
      <c r="L196" s="55"/>
      <c r="M196" s="54"/>
      <c r="N196" s="47"/>
      <c r="O196" s="47"/>
      <c r="P196" s="47"/>
      <c r="Q196" s="47"/>
    </row>
    <row r="197" spans="1:17" x14ac:dyDescent="0.2">
      <c r="A197" s="226"/>
      <c r="B197" s="119" t="str">
        <f t="shared" si="32"/>
        <v>X</v>
      </c>
      <c r="C197" s="119" t="str">
        <f t="shared" si="33"/>
        <v>X</v>
      </c>
      <c r="D197" s="119" t="str">
        <f t="shared" si="34"/>
        <v>X</v>
      </c>
      <c r="E197" s="119" t="str">
        <f t="shared" si="35"/>
        <v>X</v>
      </c>
      <c r="F197" s="121">
        <v>450</v>
      </c>
      <c r="G197" s="120">
        <v>2.5488</v>
      </c>
      <c r="H197" s="102">
        <v>1146.7</v>
      </c>
      <c r="I197" s="102">
        <v>1241</v>
      </c>
      <c r="J197" s="104">
        <v>1.5943000000000001</v>
      </c>
      <c r="L197" s="55"/>
      <c r="M197" s="54"/>
      <c r="N197" s="47"/>
      <c r="O197" s="47"/>
      <c r="P197" s="47"/>
      <c r="Q197" s="47"/>
    </row>
    <row r="198" spans="1:17" x14ac:dyDescent="0.2">
      <c r="A198" s="226"/>
      <c r="B198" s="119">
        <f t="shared" si="32"/>
        <v>200</v>
      </c>
      <c r="C198" s="119">
        <f t="shared" si="33"/>
        <v>200</v>
      </c>
      <c r="D198" s="119">
        <f t="shared" si="34"/>
        <v>200</v>
      </c>
      <c r="E198" s="119" t="str">
        <f t="shared" si="35"/>
        <v>X</v>
      </c>
      <c r="F198" s="121">
        <v>500</v>
      </c>
      <c r="G198" s="120">
        <v>2.7246999999999999</v>
      </c>
      <c r="H198" s="102">
        <v>1168.2</v>
      </c>
      <c r="I198" s="102">
        <v>1269</v>
      </c>
      <c r="J198" s="104">
        <v>1.6243000000000001</v>
      </c>
      <c r="L198" s="55"/>
      <c r="M198" s="54"/>
      <c r="N198" s="47"/>
      <c r="O198" s="47"/>
      <c r="P198" s="47"/>
      <c r="Q198" s="47"/>
    </row>
    <row r="199" spans="1:17" x14ac:dyDescent="0.2">
      <c r="A199" s="226"/>
      <c r="B199" s="119" t="str">
        <f t="shared" si="32"/>
        <v>X</v>
      </c>
      <c r="C199" s="119" t="str">
        <f t="shared" si="33"/>
        <v>X</v>
      </c>
      <c r="D199" s="119" t="str">
        <f t="shared" si="34"/>
        <v>X</v>
      </c>
      <c r="E199" s="119">
        <f t="shared" si="35"/>
        <v>200</v>
      </c>
      <c r="F199" s="121">
        <v>550</v>
      </c>
      <c r="G199" s="120">
        <v>2.8938999999999999</v>
      </c>
      <c r="H199" s="102">
        <v>1188.9000000000001</v>
      </c>
      <c r="I199" s="102">
        <v>1296</v>
      </c>
      <c r="J199" s="104">
        <v>1.6516</v>
      </c>
      <c r="L199" s="55"/>
      <c r="M199" s="54"/>
      <c r="N199" s="47"/>
      <c r="O199" s="47"/>
      <c r="P199" s="47"/>
      <c r="Q199" s="47"/>
    </row>
    <row r="200" spans="1:17" x14ac:dyDescent="0.2">
      <c r="A200" s="226"/>
      <c r="B200" s="119" t="str">
        <f t="shared" si="32"/>
        <v>X</v>
      </c>
      <c r="C200" s="119" t="str">
        <f t="shared" si="33"/>
        <v>X</v>
      </c>
      <c r="D200" s="119" t="str">
        <f t="shared" si="34"/>
        <v>X</v>
      </c>
      <c r="E200" s="119" t="str">
        <f t="shared" si="35"/>
        <v>X</v>
      </c>
      <c r="F200" s="121">
        <v>600</v>
      </c>
      <c r="G200" s="120">
        <v>3.0586000000000002</v>
      </c>
      <c r="H200" s="102">
        <v>1209.0999999999999</v>
      </c>
      <c r="I200" s="102">
        <v>1322.3</v>
      </c>
      <c r="J200" s="104">
        <v>1.6771</v>
      </c>
    </row>
    <row r="201" spans="1:17" x14ac:dyDescent="0.2">
      <c r="A201" s="226"/>
      <c r="B201" s="119" t="str">
        <f t="shared" si="32"/>
        <v>X</v>
      </c>
      <c r="C201" s="119" t="str">
        <f t="shared" si="33"/>
        <v>X</v>
      </c>
      <c r="D201" s="119" t="str">
        <f t="shared" si="34"/>
        <v>X</v>
      </c>
      <c r="E201" s="119" t="str">
        <f t="shared" si="35"/>
        <v>X</v>
      </c>
      <c r="F201" s="121">
        <v>700</v>
      </c>
      <c r="G201" s="120">
        <v>3.3795999999999999</v>
      </c>
      <c r="H201" s="102">
        <v>1249</v>
      </c>
      <c r="I201" s="102">
        <v>1374.1</v>
      </c>
      <c r="J201" s="104">
        <v>1.7238</v>
      </c>
      <c r="L201" s="48"/>
      <c r="M201" s="48"/>
      <c r="N201" s="48"/>
      <c r="O201" s="48"/>
      <c r="P201" s="48"/>
      <c r="Q201" s="48"/>
    </row>
    <row r="202" spans="1:17" x14ac:dyDescent="0.2">
      <c r="A202" s="226"/>
      <c r="B202" s="119" t="str">
        <f t="shared" si="32"/>
        <v>X</v>
      </c>
      <c r="C202" s="119" t="str">
        <f t="shared" si="33"/>
        <v>X</v>
      </c>
      <c r="D202" s="119" t="str">
        <f t="shared" si="34"/>
        <v>X</v>
      </c>
      <c r="E202" s="119" t="str">
        <f t="shared" si="35"/>
        <v>X</v>
      </c>
      <c r="F202" s="121">
        <v>800</v>
      </c>
      <c r="G202" s="120">
        <v>3.6934</v>
      </c>
      <c r="H202" s="102">
        <v>1288.9000000000001</v>
      </c>
      <c r="I202" s="102">
        <v>1425.6</v>
      </c>
      <c r="J202" s="104">
        <v>1.7664</v>
      </c>
      <c r="L202" s="54"/>
      <c r="M202" s="54"/>
      <c r="N202" s="47"/>
      <c r="O202" s="47"/>
      <c r="P202" s="47"/>
      <c r="Q202" s="47"/>
    </row>
    <row r="203" spans="1:17" x14ac:dyDescent="0.2">
      <c r="A203" s="226"/>
      <c r="B203" s="119" t="str">
        <f t="shared" si="32"/>
        <v>X</v>
      </c>
      <c r="C203" s="119" t="str">
        <f t="shared" si="33"/>
        <v>X</v>
      </c>
      <c r="D203" s="119" t="str">
        <f t="shared" si="34"/>
        <v>X</v>
      </c>
      <c r="E203" s="119" t="str">
        <f t="shared" si="35"/>
        <v>X</v>
      </c>
      <c r="F203" s="121">
        <v>900</v>
      </c>
      <c r="G203" s="120">
        <v>4.0030999999999999</v>
      </c>
      <c r="H203" s="102">
        <v>1329.2</v>
      </c>
      <c r="I203" s="102">
        <v>1477.3</v>
      </c>
      <c r="J203" s="104">
        <v>1.8059000000000001</v>
      </c>
      <c r="L203" s="55"/>
      <c r="M203" s="54"/>
      <c r="N203" s="47"/>
      <c r="O203" s="47"/>
      <c r="P203" s="47"/>
      <c r="Q203" s="47"/>
    </row>
    <row r="204" spans="1:17" x14ac:dyDescent="0.2">
      <c r="A204" s="226"/>
      <c r="B204" s="119" t="str">
        <f t="shared" si="32"/>
        <v>X</v>
      </c>
      <c r="C204" s="119" t="str">
        <f t="shared" si="33"/>
        <v>X</v>
      </c>
      <c r="D204" s="119" t="str">
        <f t="shared" si="34"/>
        <v>X</v>
      </c>
      <c r="E204" s="119" t="str">
        <f t="shared" si="35"/>
        <v>X</v>
      </c>
      <c r="F204" s="121">
        <v>1000</v>
      </c>
      <c r="G204" s="120">
        <v>4.3098999999999998</v>
      </c>
      <c r="H204" s="102">
        <v>1370.1</v>
      </c>
      <c r="I204" s="102">
        <v>1529.6</v>
      </c>
      <c r="J204" s="104">
        <v>1.843</v>
      </c>
      <c r="L204" s="55"/>
      <c r="M204" s="54"/>
      <c r="N204" s="47"/>
      <c r="O204" s="47"/>
      <c r="P204" s="47"/>
      <c r="Q204" s="47"/>
    </row>
    <row r="205" spans="1:17" x14ac:dyDescent="0.2">
      <c r="A205" s="226"/>
      <c r="B205" s="119" t="str">
        <f t="shared" si="32"/>
        <v>X</v>
      </c>
      <c r="C205" s="119" t="str">
        <f t="shared" si="33"/>
        <v>X</v>
      </c>
      <c r="D205" s="119" t="str">
        <f t="shared" si="34"/>
        <v>X</v>
      </c>
      <c r="E205" s="119" t="str">
        <f t="shared" si="35"/>
        <v>X</v>
      </c>
      <c r="F205" s="121">
        <v>1200</v>
      </c>
      <c r="G205" s="120">
        <v>4.9181999999999997</v>
      </c>
      <c r="H205" s="102">
        <v>1454</v>
      </c>
      <c r="I205" s="102">
        <v>1636.1</v>
      </c>
      <c r="J205" s="104">
        <v>1.9113</v>
      </c>
      <c r="L205" s="55"/>
      <c r="M205" s="54"/>
      <c r="N205" s="47"/>
      <c r="O205" s="47"/>
      <c r="P205" s="47"/>
      <c r="Q205" s="47"/>
    </row>
    <row r="206" spans="1:17" x14ac:dyDescent="0.2">
      <c r="A206" s="226"/>
      <c r="B206" s="119" t="str">
        <f t="shared" si="32"/>
        <v>X</v>
      </c>
      <c r="C206" s="119" t="str">
        <f t="shared" si="33"/>
        <v>X</v>
      </c>
      <c r="D206" s="119" t="str">
        <f t="shared" si="34"/>
        <v>X</v>
      </c>
      <c r="E206" s="119" t="str">
        <f t="shared" si="35"/>
        <v>X</v>
      </c>
      <c r="F206" s="121">
        <v>1400</v>
      </c>
      <c r="G206" s="120">
        <v>5.5221999999999998</v>
      </c>
      <c r="H206" s="102">
        <v>1541.4</v>
      </c>
      <c r="I206" s="102">
        <v>1745.7</v>
      </c>
      <c r="J206" s="104">
        <v>1.9737</v>
      </c>
      <c r="L206" s="55"/>
      <c r="M206" s="54"/>
      <c r="N206" s="47"/>
      <c r="O206" s="47"/>
      <c r="P206" s="47"/>
      <c r="Q206" s="47"/>
    </row>
    <row r="207" spans="1:17" x14ac:dyDescent="0.2">
      <c r="A207" s="226"/>
      <c r="B207" s="119" t="str">
        <f t="shared" si="32"/>
        <v>X</v>
      </c>
      <c r="C207" s="119" t="str">
        <f t="shared" si="33"/>
        <v>X</v>
      </c>
      <c r="D207" s="119" t="str">
        <f t="shared" si="34"/>
        <v>X</v>
      </c>
      <c r="E207" s="119" t="str">
        <f t="shared" si="35"/>
        <v>X</v>
      </c>
      <c r="F207" s="121">
        <v>1600</v>
      </c>
      <c r="G207" s="120">
        <v>6.1238000000000001</v>
      </c>
      <c r="H207" s="102">
        <v>1632.2</v>
      </c>
      <c r="I207" s="102">
        <v>1858.8</v>
      </c>
      <c r="J207" s="104">
        <v>2.0314999999999999</v>
      </c>
      <c r="L207" s="55"/>
      <c r="M207" s="54"/>
      <c r="N207" s="47"/>
      <c r="O207" s="47"/>
      <c r="P207" s="47"/>
      <c r="Q207" s="47"/>
    </row>
    <row r="208" spans="1:17" x14ac:dyDescent="0.2">
      <c r="A208" s="226"/>
      <c r="B208" s="119" t="str">
        <f t="shared" si="32"/>
        <v>X</v>
      </c>
      <c r="C208" s="119" t="str">
        <f t="shared" si="33"/>
        <v>X</v>
      </c>
      <c r="D208" s="119" t="str">
        <f t="shared" si="34"/>
        <v>X</v>
      </c>
      <c r="E208" s="119" t="str">
        <f t="shared" si="35"/>
        <v>X</v>
      </c>
      <c r="F208" s="121">
        <v>1800</v>
      </c>
      <c r="G208" s="120">
        <v>6.7237999999999998</v>
      </c>
      <c r="H208" s="102">
        <v>1726.5</v>
      </c>
      <c r="I208" s="102">
        <v>1975.4</v>
      </c>
      <c r="J208" s="104">
        <v>2.0855000000000001</v>
      </c>
      <c r="L208" s="55"/>
      <c r="M208" s="54"/>
      <c r="N208" s="47"/>
      <c r="O208" s="47"/>
      <c r="P208" s="47"/>
      <c r="Q208" s="47"/>
    </row>
    <row r="209" spans="1:17" ht="13.5" thickBot="1" x14ac:dyDescent="0.25">
      <c r="A209" s="227"/>
      <c r="B209" s="122" t="str">
        <f t="shared" si="32"/>
        <v>X</v>
      </c>
      <c r="C209" s="122" t="str">
        <f t="shared" si="33"/>
        <v>X</v>
      </c>
      <c r="D209" s="122" t="str">
        <f t="shared" si="34"/>
        <v>X</v>
      </c>
      <c r="E209" s="122" t="str">
        <f t="shared" si="35"/>
        <v>X</v>
      </c>
      <c r="F209" s="123">
        <v>2000</v>
      </c>
      <c r="G209" s="124">
        <v>7.3227000000000002</v>
      </c>
      <c r="H209" s="107">
        <v>1824.3</v>
      </c>
      <c r="I209" s="107">
        <v>2095.3000000000002</v>
      </c>
      <c r="J209" s="110">
        <v>2.1362999999999999</v>
      </c>
      <c r="L209" s="55"/>
      <c r="M209" s="54"/>
      <c r="N209" s="47"/>
      <c r="O209" s="47"/>
      <c r="P209" s="47"/>
      <c r="Q209" s="47"/>
    </row>
    <row r="210" spans="1:17" x14ac:dyDescent="0.2">
      <c r="A210" s="225">
        <v>225</v>
      </c>
      <c r="B210" s="117"/>
      <c r="C210" s="117"/>
      <c r="D210" s="117"/>
      <c r="E210" s="117"/>
      <c r="F210" s="117" t="s">
        <v>942</v>
      </c>
      <c r="G210" s="118" t="s">
        <v>98</v>
      </c>
      <c r="H210" s="118" t="s">
        <v>670</v>
      </c>
      <c r="I210" s="118" t="s">
        <v>671</v>
      </c>
      <c r="J210" s="37" t="s">
        <v>672</v>
      </c>
      <c r="L210" s="55"/>
      <c r="M210" s="54"/>
      <c r="N210" s="47"/>
      <c r="O210" s="47"/>
      <c r="P210" s="47"/>
      <c r="Q210" s="47"/>
    </row>
    <row r="211" spans="1:17" x14ac:dyDescent="0.2">
      <c r="A211" s="226"/>
      <c r="B211" s="119" t="str">
        <f t="shared" ref="B211:B225" si="36">IF(AND($AS$21&gt;I211,$AS$21&lt;I212),$A$210,"X")</f>
        <v>X</v>
      </c>
      <c r="C211" s="119" t="str">
        <f t="shared" ref="C211:C225" si="37">IF(AND($AS$19&gt;J211,$AS$19&lt;J212),$A$210,"X")</f>
        <v>X</v>
      </c>
      <c r="D211" s="119" t="str">
        <f t="shared" ref="D211:D225" si="38">IF(AND($AS$15&gt;I211,$AS$15&lt;I212),$A$210,"X")</f>
        <v>X</v>
      </c>
      <c r="E211" s="119" t="str">
        <f t="shared" ref="E211:E225" si="39">IF(AND($AS$10&gt;J211,$AS$10&lt;J212),$A$210,"X")</f>
        <v>X</v>
      </c>
      <c r="F211" s="97">
        <v>391.80799999999999</v>
      </c>
      <c r="G211" s="120">
        <v>2.0423</v>
      </c>
      <c r="H211" s="102">
        <v>1115.3</v>
      </c>
      <c r="I211" s="102">
        <v>1200.3</v>
      </c>
      <c r="J211" s="104">
        <v>1.536</v>
      </c>
      <c r="L211" s="55"/>
      <c r="M211" s="54"/>
      <c r="N211" s="47"/>
      <c r="O211" s="47"/>
      <c r="P211" s="47"/>
      <c r="Q211" s="47"/>
    </row>
    <row r="212" spans="1:17" x14ac:dyDescent="0.2">
      <c r="A212" s="226"/>
      <c r="B212" s="119" t="str">
        <f t="shared" si="36"/>
        <v>X</v>
      </c>
      <c r="C212" s="119" t="str">
        <f t="shared" si="37"/>
        <v>X</v>
      </c>
      <c r="D212" s="119" t="str">
        <f t="shared" si="38"/>
        <v>X</v>
      </c>
      <c r="E212" s="119" t="str">
        <f t="shared" si="39"/>
        <v>X</v>
      </c>
      <c r="F212" s="121">
        <v>400</v>
      </c>
      <c r="G212" s="46">
        <v>2.0728</v>
      </c>
      <c r="H212" s="46">
        <v>1119.7</v>
      </c>
      <c r="I212" s="46">
        <v>1206</v>
      </c>
      <c r="J212" s="33">
        <v>1.5427</v>
      </c>
      <c r="L212" s="55"/>
      <c r="M212" s="54"/>
      <c r="N212" s="47"/>
      <c r="O212" s="47"/>
      <c r="P212" s="47"/>
      <c r="Q212" s="47"/>
    </row>
    <row r="213" spans="1:17" x14ac:dyDescent="0.2">
      <c r="A213" s="226"/>
      <c r="B213" s="119" t="str">
        <f t="shared" si="36"/>
        <v>X</v>
      </c>
      <c r="C213" s="119" t="str">
        <f t="shared" si="37"/>
        <v>X</v>
      </c>
      <c r="D213" s="119" t="str">
        <f t="shared" si="38"/>
        <v>X</v>
      </c>
      <c r="E213" s="119" t="str">
        <f t="shared" si="39"/>
        <v>X</v>
      </c>
      <c r="F213" s="121">
        <v>450</v>
      </c>
      <c r="G213" s="120">
        <v>2.2456999999999998</v>
      </c>
      <c r="H213" s="102">
        <v>1144.0999999999999</v>
      </c>
      <c r="I213" s="102">
        <v>1237.5999999999999</v>
      </c>
      <c r="J213" s="104">
        <v>1.5783</v>
      </c>
      <c r="L213" s="55"/>
      <c r="M213" s="54"/>
      <c r="N213" s="47"/>
      <c r="O213" s="47"/>
      <c r="P213" s="47"/>
      <c r="Q213" s="47"/>
    </row>
    <row r="214" spans="1:17" x14ac:dyDescent="0.2">
      <c r="A214" s="226"/>
      <c r="B214" s="119">
        <f t="shared" si="36"/>
        <v>225</v>
      </c>
      <c r="C214" s="119">
        <f t="shared" si="37"/>
        <v>225</v>
      </c>
      <c r="D214" s="119">
        <f t="shared" si="38"/>
        <v>225</v>
      </c>
      <c r="E214" s="119" t="str">
        <f t="shared" si="39"/>
        <v>X</v>
      </c>
      <c r="F214" s="121">
        <v>500</v>
      </c>
      <c r="G214" s="120">
        <v>2.4058999999999999</v>
      </c>
      <c r="H214" s="102">
        <v>1166.2</v>
      </c>
      <c r="I214" s="102">
        <v>1266.3</v>
      </c>
      <c r="J214" s="104">
        <v>1.6091</v>
      </c>
      <c r="L214" s="55"/>
      <c r="M214" s="54"/>
      <c r="N214" s="47"/>
      <c r="O214" s="47"/>
      <c r="P214" s="47"/>
      <c r="Q214" s="47"/>
    </row>
    <row r="215" spans="1:17" x14ac:dyDescent="0.2">
      <c r="A215" s="226"/>
      <c r="B215" s="119" t="str">
        <f t="shared" si="36"/>
        <v>X</v>
      </c>
      <c r="C215" s="119" t="str">
        <f t="shared" si="37"/>
        <v>X</v>
      </c>
      <c r="D215" s="119" t="str">
        <f t="shared" si="38"/>
        <v>X</v>
      </c>
      <c r="E215" s="119" t="str">
        <f t="shared" si="39"/>
        <v>X</v>
      </c>
      <c r="F215" s="121">
        <v>550</v>
      </c>
      <c r="G215" s="120">
        <v>2.5590000000000002</v>
      </c>
      <c r="H215" s="102">
        <v>1187.2</v>
      </c>
      <c r="I215" s="102">
        <v>1293.8</v>
      </c>
      <c r="J215" s="104">
        <v>1.637</v>
      </c>
      <c r="L215" s="55"/>
      <c r="M215" s="54"/>
      <c r="N215" s="47"/>
      <c r="O215" s="47"/>
      <c r="P215" s="47"/>
      <c r="Q215" s="47"/>
    </row>
    <row r="216" spans="1:17" x14ac:dyDescent="0.2">
      <c r="A216" s="226"/>
      <c r="B216" s="119" t="str">
        <f t="shared" si="36"/>
        <v>X</v>
      </c>
      <c r="C216" s="119" t="str">
        <f t="shared" si="37"/>
        <v>X</v>
      </c>
      <c r="D216" s="119" t="str">
        <f t="shared" si="38"/>
        <v>X</v>
      </c>
      <c r="E216" s="119">
        <f t="shared" si="39"/>
        <v>225</v>
      </c>
      <c r="F216" s="121">
        <v>600</v>
      </c>
      <c r="G216" s="120">
        <v>2.7075</v>
      </c>
      <c r="H216" s="102">
        <v>1207.7</v>
      </c>
      <c r="I216" s="102">
        <v>1320.5</v>
      </c>
      <c r="J216" s="104">
        <v>1.6628000000000001</v>
      </c>
      <c r="L216" s="55"/>
      <c r="M216" s="54"/>
      <c r="N216" s="47"/>
      <c r="O216" s="47"/>
      <c r="P216" s="47"/>
      <c r="Q216" s="47"/>
    </row>
    <row r="217" spans="1:17" x14ac:dyDescent="0.2">
      <c r="A217" s="226"/>
      <c r="B217" s="119" t="str">
        <f t="shared" si="36"/>
        <v>X</v>
      </c>
      <c r="C217" s="119" t="str">
        <f t="shared" si="37"/>
        <v>X</v>
      </c>
      <c r="D217" s="119" t="str">
        <f t="shared" si="38"/>
        <v>X</v>
      </c>
      <c r="E217" s="119" t="str">
        <f t="shared" si="39"/>
        <v>X</v>
      </c>
      <c r="F217" s="121">
        <v>700</v>
      </c>
      <c r="G217" s="120">
        <v>2.9956</v>
      </c>
      <c r="H217" s="102">
        <v>1248</v>
      </c>
      <c r="I217" s="102">
        <v>1372.7</v>
      </c>
      <c r="J217" s="104">
        <v>1.7099</v>
      </c>
    </row>
    <row r="218" spans="1:17" x14ac:dyDescent="0.2">
      <c r="A218" s="226"/>
      <c r="B218" s="119" t="str">
        <f t="shared" si="36"/>
        <v>X</v>
      </c>
      <c r="C218" s="119" t="str">
        <f t="shared" si="37"/>
        <v>X</v>
      </c>
      <c r="D218" s="119" t="str">
        <f t="shared" si="38"/>
        <v>X</v>
      </c>
      <c r="E218" s="119" t="str">
        <f t="shared" si="39"/>
        <v>X</v>
      </c>
      <c r="F218" s="121">
        <v>800</v>
      </c>
      <c r="G218" s="120">
        <v>3.2765</v>
      </c>
      <c r="H218" s="102">
        <v>1288.0999999999999</v>
      </c>
      <c r="I218" s="102">
        <v>1424.5</v>
      </c>
      <c r="J218" s="104">
        <v>1.7527999999999999</v>
      </c>
      <c r="L218"/>
      <c r="M218"/>
      <c r="N218"/>
      <c r="O218"/>
      <c r="P218"/>
      <c r="Q218"/>
    </row>
    <row r="219" spans="1:17" x14ac:dyDescent="0.2">
      <c r="A219" s="226"/>
      <c r="B219" s="119" t="str">
        <f t="shared" si="36"/>
        <v>X</v>
      </c>
      <c r="C219" s="119" t="str">
        <f t="shared" si="37"/>
        <v>X</v>
      </c>
      <c r="D219" s="119" t="str">
        <f t="shared" si="38"/>
        <v>X</v>
      </c>
      <c r="E219" s="119" t="str">
        <f t="shared" si="39"/>
        <v>X</v>
      </c>
      <c r="F219" s="121">
        <v>900</v>
      </c>
      <c r="G219" s="120">
        <v>3.5529999999999999</v>
      </c>
      <c r="H219" s="102">
        <v>1328.5</v>
      </c>
      <c r="I219" s="102">
        <v>1476.5</v>
      </c>
      <c r="J219" s="104">
        <v>1.7925</v>
      </c>
      <c r="L219" s="11"/>
      <c r="M219" s="11"/>
      <c r="N219" s="19"/>
      <c r="O219" s="19"/>
      <c r="P219" s="19"/>
      <c r="Q219" s="19"/>
    </row>
    <row r="220" spans="1:17" x14ac:dyDescent="0.2">
      <c r="A220" s="226"/>
      <c r="B220" s="119" t="str">
        <f t="shared" si="36"/>
        <v>X</v>
      </c>
      <c r="C220" s="119" t="str">
        <f t="shared" si="37"/>
        <v>X</v>
      </c>
      <c r="D220" s="119" t="str">
        <f t="shared" si="38"/>
        <v>X</v>
      </c>
      <c r="E220" s="119" t="str">
        <f t="shared" si="39"/>
        <v>X</v>
      </c>
      <c r="F220" s="121">
        <v>1000</v>
      </c>
      <c r="G220" s="120">
        <v>3.8268</v>
      </c>
      <c r="H220" s="102">
        <v>1369.5</v>
      </c>
      <c r="I220" s="102">
        <v>1528.9</v>
      </c>
      <c r="J220" s="104">
        <v>1.8295999999999999</v>
      </c>
      <c r="L220" s="18"/>
      <c r="M220" s="11"/>
      <c r="N220" s="19"/>
      <c r="O220" s="19"/>
      <c r="P220" s="19"/>
      <c r="Q220" s="19"/>
    </row>
    <row r="221" spans="1:17" x14ac:dyDescent="0.2">
      <c r="A221" s="226"/>
      <c r="B221" s="119" t="str">
        <f t="shared" si="36"/>
        <v>X</v>
      </c>
      <c r="C221" s="119" t="str">
        <f t="shared" si="37"/>
        <v>X</v>
      </c>
      <c r="D221" s="119" t="str">
        <f t="shared" si="38"/>
        <v>X</v>
      </c>
      <c r="E221" s="119" t="str">
        <f t="shared" si="39"/>
        <v>X</v>
      </c>
      <c r="F221" s="121">
        <v>1200</v>
      </c>
      <c r="G221" s="120">
        <v>4.3689</v>
      </c>
      <c r="H221" s="102">
        <v>1453.6</v>
      </c>
      <c r="I221" s="102">
        <v>1635.6</v>
      </c>
      <c r="J221" s="104">
        <v>1.8980999999999999</v>
      </c>
      <c r="L221" s="18"/>
      <c r="M221" s="11"/>
      <c r="N221" s="19"/>
      <c r="O221" s="19"/>
      <c r="P221" s="19"/>
      <c r="Q221" s="19"/>
    </row>
    <row r="222" spans="1:17" x14ac:dyDescent="0.2">
      <c r="A222" s="226"/>
      <c r="B222" s="119" t="str">
        <f t="shared" si="36"/>
        <v>X</v>
      </c>
      <c r="C222" s="119" t="str">
        <f t="shared" si="37"/>
        <v>X</v>
      </c>
      <c r="D222" s="119" t="str">
        <f t="shared" si="38"/>
        <v>X</v>
      </c>
      <c r="E222" s="119" t="str">
        <f t="shared" si="39"/>
        <v>X</v>
      </c>
      <c r="F222" s="121">
        <v>1400</v>
      </c>
      <c r="G222" s="120">
        <v>4.9067999999999996</v>
      </c>
      <c r="H222" s="102">
        <v>1541.1</v>
      </c>
      <c r="I222" s="102">
        <v>1745.4</v>
      </c>
      <c r="J222" s="104">
        <v>1.9605999999999999</v>
      </c>
      <c r="L222" s="18"/>
      <c r="M222" s="11"/>
      <c r="N222" s="19"/>
      <c r="O222" s="19"/>
      <c r="P222" s="19"/>
      <c r="Q222" s="19"/>
    </row>
    <row r="223" spans="1:17" x14ac:dyDescent="0.2">
      <c r="A223" s="226"/>
      <c r="B223" s="119" t="str">
        <f t="shared" si="36"/>
        <v>X</v>
      </c>
      <c r="C223" s="119" t="str">
        <f t="shared" si="37"/>
        <v>X</v>
      </c>
      <c r="D223" s="119" t="str">
        <f t="shared" si="38"/>
        <v>X</v>
      </c>
      <c r="E223" s="119" t="str">
        <f t="shared" si="39"/>
        <v>X</v>
      </c>
      <c r="F223" s="121">
        <v>1600</v>
      </c>
      <c r="G223" s="120">
        <v>5.4421999999999997</v>
      </c>
      <c r="H223" s="102">
        <v>1632</v>
      </c>
      <c r="I223" s="102">
        <v>1858.6</v>
      </c>
      <c r="J223" s="104">
        <v>2.0184000000000002</v>
      </c>
      <c r="L223" s="18"/>
      <c r="M223" s="11"/>
      <c r="N223" s="19"/>
      <c r="O223" s="19"/>
      <c r="P223" s="19"/>
      <c r="Q223" s="19"/>
    </row>
    <row r="224" spans="1:17" x14ac:dyDescent="0.2">
      <c r="A224" s="226"/>
      <c r="B224" s="119" t="str">
        <f t="shared" si="36"/>
        <v>X</v>
      </c>
      <c r="C224" s="119" t="str">
        <f t="shared" si="37"/>
        <v>X</v>
      </c>
      <c r="D224" s="119" t="str">
        <f t="shared" si="38"/>
        <v>X</v>
      </c>
      <c r="E224" s="119" t="str">
        <f t="shared" si="39"/>
        <v>X</v>
      </c>
      <c r="F224" s="121">
        <v>1800</v>
      </c>
      <c r="G224" s="120">
        <v>5.976</v>
      </c>
      <c r="H224" s="102">
        <v>1726.4</v>
      </c>
      <c r="I224" s="102">
        <v>1975.2</v>
      </c>
      <c r="J224" s="104">
        <v>2.0724</v>
      </c>
      <c r="L224" s="18"/>
      <c r="M224" s="11"/>
      <c r="N224" s="19"/>
      <c r="O224" s="19"/>
      <c r="P224" s="19"/>
      <c r="Q224" s="19"/>
    </row>
    <row r="225" spans="1:17" ht="13.5" thickBot="1" x14ac:dyDescent="0.25">
      <c r="A225" s="227"/>
      <c r="B225" s="122" t="str">
        <f t="shared" si="36"/>
        <v>X</v>
      </c>
      <c r="C225" s="122" t="str">
        <f t="shared" si="37"/>
        <v>X</v>
      </c>
      <c r="D225" s="122" t="str">
        <f t="shared" si="38"/>
        <v>X</v>
      </c>
      <c r="E225" s="122" t="str">
        <f t="shared" si="39"/>
        <v>X</v>
      </c>
      <c r="F225" s="123">
        <v>2000</v>
      </c>
      <c r="G225" s="124">
        <v>6.5087000000000002</v>
      </c>
      <c r="H225" s="107">
        <v>1824.1</v>
      </c>
      <c r="I225" s="107">
        <v>2095.1</v>
      </c>
      <c r="J225" s="110">
        <v>2.1232000000000002</v>
      </c>
      <c r="L225" s="18"/>
      <c r="M225" s="11"/>
      <c r="N225" s="19"/>
      <c r="O225" s="19"/>
      <c r="P225" s="19"/>
      <c r="Q225" s="19"/>
    </row>
    <row r="226" spans="1:17" x14ac:dyDescent="0.2">
      <c r="A226" s="225">
        <v>250</v>
      </c>
      <c r="B226" s="117"/>
      <c r="C226" s="117"/>
      <c r="D226" s="117"/>
      <c r="E226" s="117"/>
      <c r="F226" s="117" t="s">
        <v>942</v>
      </c>
      <c r="G226" s="118" t="s">
        <v>98</v>
      </c>
      <c r="H226" s="118" t="s">
        <v>670</v>
      </c>
      <c r="I226" s="118" t="s">
        <v>671</v>
      </c>
      <c r="J226" s="37" t="s">
        <v>672</v>
      </c>
      <c r="L226" s="18"/>
      <c r="M226" s="11"/>
      <c r="N226" s="19"/>
      <c r="O226" s="19"/>
      <c r="P226" s="19"/>
      <c r="Q226" s="19"/>
    </row>
    <row r="227" spans="1:17" x14ac:dyDescent="0.2">
      <c r="A227" s="226"/>
      <c r="B227" s="119" t="str">
        <f t="shared" ref="B227:B241" si="40">IF(AND($AS$21&gt;I227,$AS$21&lt;I228),$A$226,"X")</f>
        <v>X</v>
      </c>
      <c r="C227" s="119" t="str">
        <f t="shared" ref="C227:C241" si="41">IF(AND($AS$19&gt;J227,$AS$19&lt;J228),$A$226,"X")</f>
        <v>X</v>
      </c>
      <c r="D227" s="119" t="str">
        <f t="shared" ref="D227:D241" si="42">IF(AND($AS$15&gt;I227,$AS$15&lt;I228),$A$226,"X")</f>
        <v>X</v>
      </c>
      <c r="E227" s="119" t="str">
        <f t="shared" ref="E227:E241" si="43">IF(AND($AS$10&gt;J227,$AS$10&lt;J228),$A$226,"X")</f>
        <v>X</v>
      </c>
      <c r="F227" s="97">
        <v>400.97800000000001</v>
      </c>
      <c r="G227" s="120">
        <v>1.8440000000000001</v>
      </c>
      <c r="H227" s="102">
        <v>1116.3</v>
      </c>
      <c r="I227" s="102">
        <v>1201.5999999999999</v>
      </c>
      <c r="J227" s="104">
        <v>1.5269999999999999</v>
      </c>
      <c r="L227" s="18"/>
      <c r="M227" s="11"/>
      <c r="N227" s="19"/>
      <c r="O227" s="19"/>
      <c r="P227" s="19"/>
      <c r="Q227" s="19"/>
    </row>
    <row r="228" spans="1:17" x14ac:dyDescent="0.2">
      <c r="A228" s="226"/>
      <c r="B228" s="119" t="str">
        <f t="shared" si="40"/>
        <v>X</v>
      </c>
      <c r="C228" s="119" t="str">
        <f t="shared" si="41"/>
        <v>X</v>
      </c>
      <c r="D228" s="119" t="str">
        <f t="shared" si="42"/>
        <v>X</v>
      </c>
      <c r="E228" s="119" t="str">
        <f t="shared" si="43"/>
        <v>X</v>
      </c>
      <c r="F228" s="121">
        <v>450</v>
      </c>
      <c r="G228" s="46">
        <v>2.0026999999999999</v>
      </c>
      <c r="H228" s="46">
        <v>1141.3</v>
      </c>
      <c r="I228" s="46">
        <v>1234</v>
      </c>
      <c r="J228" s="33">
        <v>1.5636000000000001</v>
      </c>
      <c r="L228" s="18"/>
      <c r="M228" s="11"/>
      <c r="N228" s="19"/>
      <c r="O228" s="19"/>
      <c r="P228" s="19"/>
      <c r="Q228" s="19"/>
    </row>
    <row r="229" spans="1:17" x14ac:dyDescent="0.2">
      <c r="A229" s="226"/>
      <c r="B229" s="119">
        <f t="shared" si="40"/>
        <v>250</v>
      </c>
      <c r="C229" s="119" t="str">
        <f t="shared" si="41"/>
        <v>X</v>
      </c>
      <c r="D229" s="119">
        <f t="shared" si="42"/>
        <v>250</v>
      </c>
      <c r="E229" s="119" t="str">
        <f t="shared" si="43"/>
        <v>X</v>
      </c>
      <c r="F229" s="121">
        <v>500</v>
      </c>
      <c r="G229" s="120">
        <v>2.1505999999999998</v>
      </c>
      <c r="H229" s="102">
        <v>1164.0999999999999</v>
      </c>
      <c r="I229" s="102">
        <v>1263.5999999999999</v>
      </c>
      <c r="J229" s="104">
        <v>1.5952999999999999</v>
      </c>
      <c r="L229" s="18"/>
      <c r="M229" s="11"/>
      <c r="N229" s="19"/>
      <c r="O229" s="19"/>
      <c r="P229" s="19"/>
      <c r="Q229" s="19"/>
    </row>
    <row r="230" spans="1:17" x14ac:dyDescent="0.2">
      <c r="A230" s="226"/>
      <c r="B230" s="119" t="str">
        <f t="shared" si="40"/>
        <v>X</v>
      </c>
      <c r="C230" s="119">
        <f t="shared" si="41"/>
        <v>250</v>
      </c>
      <c r="D230" s="119" t="str">
        <f t="shared" si="42"/>
        <v>X</v>
      </c>
      <c r="E230" s="119" t="str">
        <f t="shared" si="43"/>
        <v>X</v>
      </c>
      <c r="F230" s="121">
        <v>550</v>
      </c>
      <c r="G230" s="120">
        <v>2.2909999999999999</v>
      </c>
      <c r="H230" s="102">
        <v>1185.5999999999999</v>
      </c>
      <c r="I230" s="102">
        <v>1291.5</v>
      </c>
      <c r="J230" s="104">
        <v>1.6236999999999999</v>
      </c>
      <c r="L230" s="18"/>
      <c r="M230" s="11"/>
      <c r="N230" s="19"/>
      <c r="O230" s="19"/>
      <c r="P230" s="19"/>
      <c r="Q230" s="19"/>
    </row>
    <row r="231" spans="1:17" x14ac:dyDescent="0.2">
      <c r="A231" s="226"/>
      <c r="B231" s="119" t="str">
        <f t="shared" si="40"/>
        <v>X</v>
      </c>
      <c r="C231" s="119" t="str">
        <f t="shared" si="41"/>
        <v>X</v>
      </c>
      <c r="D231" s="119" t="str">
        <f t="shared" si="42"/>
        <v>X</v>
      </c>
      <c r="E231" s="119">
        <f t="shared" si="43"/>
        <v>250</v>
      </c>
      <c r="F231" s="121">
        <v>600</v>
      </c>
      <c r="G231" s="120">
        <v>2.4264000000000001</v>
      </c>
      <c r="H231" s="102">
        <v>1206.3</v>
      </c>
      <c r="I231" s="102">
        <v>1318.6</v>
      </c>
      <c r="J231" s="104">
        <v>1.6498999999999999</v>
      </c>
      <c r="L231" s="18"/>
      <c r="M231" s="11"/>
      <c r="N231" s="19"/>
      <c r="O231" s="19"/>
      <c r="P231" s="19"/>
      <c r="Q231" s="19"/>
    </row>
    <row r="232" spans="1:17" x14ac:dyDescent="0.2">
      <c r="A232" s="226"/>
      <c r="B232" s="119" t="str">
        <f t="shared" si="40"/>
        <v>X</v>
      </c>
      <c r="C232" s="119" t="str">
        <f t="shared" si="41"/>
        <v>X</v>
      </c>
      <c r="D232" s="119" t="str">
        <f t="shared" si="42"/>
        <v>X</v>
      </c>
      <c r="E232" s="119" t="str">
        <f t="shared" si="43"/>
        <v>X</v>
      </c>
      <c r="F232" s="121">
        <v>650</v>
      </c>
      <c r="G232" s="120">
        <v>2.5586000000000002</v>
      </c>
      <c r="H232" s="102">
        <v>1226.8</v>
      </c>
      <c r="I232" s="102">
        <v>1345.1</v>
      </c>
      <c r="J232" s="104">
        <v>1.6742999999999999</v>
      </c>
      <c r="L232" s="18"/>
      <c r="M232" s="11"/>
      <c r="N232" s="19"/>
      <c r="O232" s="19"/>
      <c r="P232" s="19"/>
      <c r="Q232" s="19"/>
    </row>
    <row r="233" spans="1:17" x14ac:dyDescent="0.2">
      <c r="A233" s="226"/>
      <c r="B233" s="119" t="str">
        <f t="shared" si="40"/>
        <v>X</v>
      </c>
      <c r="C233" s="119" t="str">
        <f t="shared" si="41"/>
        <v>X</v>
      </c>
      <c r="D233" s="119" t="str">
        <f t="shared" si="42"/>
        <v>X</v>
      </c>
      <c r="E233" s="119" t="str">
        <f t="shared" si="43"/>
        <v>X</v>
      </c>
      <c r="F233" s="121">
        <v>700</v>
      </c>
      <c r="G233" s="120">
        <v>2.6882999999999999</v>
      </c>
      <c r="H233" s="102">
        <v>1247</v>
      </c>
      <c r="I233" s="102">
        <v>1371.4</v>
      </c>
      <c r="J233" s="104">
        <v>1.6974</v>
      </c>
      <c r="L233" s="18"/>
      <c r="M233" s="11"/>
      <c r="N233" s="19"/>
      <c r="O233" s="19"/>
      <c r="P233" s="19"/>
      <c r="Q233" s="19"/>
    </row>
    <row r="234" spans="1:17" x14ac:dyDescent="0.2">
      <c r="A234" s="226"/>
      <c r="B234" s="119" t="str">
        <f t="shared" si="40"/>
        <v>X</v>
      </c>
      <c r="C234" s="119" t="str">
        <f t="shared" si="41"/>
        <v>X</v>
      </c>
      <c r="D234" s="119" t="str">
        <f t="shared" si="42"/>
        <v>X</v>
      </c>
      <c r="E234" s="119" t="str">
        <f t="shared" si="43"/>
        <v>X</v>
      </c>
      <c r="F234" s="121">
        <v>800</v>
      </c>
      <c r="G234" s="120">
        <v>2.9428999999999998</v>
      </c>
      <c r="H234" s="102">
        <v>1287.3</v>
      </c>
      <c r="I234" s="102">
        <v>1423.5</v>
      </c>
      <c r="J234" s="104">
        <v>1.7405999999999999</v>
      </c>
    </row>
    <row r="235" spans="1:17" x14ac:dyDescent="0.2">
      <c r="A235" s="226"/>
      <c r="B235" s="119" t="str">
        <f t="shared" si="40"/>
        <v>X</v>
      </c>
      <c r="C235" s="119" t="str">
        <f t="shared" si="41"/>
        <v>X</v>
      </c>
      <c r="D235" s="119" t="str">
        <f t="shared" si="42"/>
        <v>X</v>
      </c>
      <c r="E235" s="119" t="str">
        <f t="shared" si="43"/>
        <v>X</v>
      </c>
      <c r="F235" s="121">
        <v>900</v>
      </c>
      <c r="G235" s="120">
        <v>3.1930000000000001</v>
      </c>
      <c r="H235" s="102">
        <v>1327.9</v>
      </c>
      <c r="I235" s="102">
        <v>1475.6</v>
      </c>
      <c r="J235" s="104">
        <v>1.7804</v>
      </c>
      <c r="L235" s="48"/>
      <c r="M235" s="48"/>
      <c r="N235" s="48"/>
      <c r="O235" s="48"/>
      <c r="P235" s="48"/>
      <c r="Q235" s="48"/>
    </row>
    <row r="236" spans="1:17" x14ac:dyDescent="0.2">
      <c r="A236" s="226"/>
      <c r="B236" s="119" t="str">
        <f t="shared" si="40"/>
        <v>X</v>
      </c>
      <c r="C236" s="119" t="str">
        <f t="shared" si="41"/>
        <v>X</v>
      </c>
      <c r="D236" s="119" t="str">
        <f t="shared" si="42"/>
        <v>X</v>
      </c>
      <c r="E236" s="119" t="str">
        <f t="shared" si="43"/>
        <v>X</v>
      </c>
      <c r="F236" s="121">
        <v>1000</v>
      </c>
      <c r="G236" s="120">
        <v>3.4403000000000001</v>
      </c>
      <c r="H236" s="102">
        <v>1369</v>
      </c>
      <c r="I236" s="102">
        <v>1528.2</v>
      </c>
      <c r="J236" s="104">
        <v>1.8177000000000001</v>
      </c>
      <c r="L236" s="54"/>
      <c r="M236" s="54"/>
      <c r="N236" s="47"/>
      <c r="O236" s="47"/>
      <c r="P236" s="47"/>
      <c r="Q236" s="47"/>
    </row>
    <row r="237" spans="1:17" x14ac:dyDescent="0.2">
      <c r="A237" s="226"/>
      <c r="B237" s="119" t="str">
        <f t="shared" si="40"/>
        <v>X</v>
      </c>
      <c r="C237" s="119" t="str">
        <f t="shared" si="41"/>
        <v>X</v>
      </c>
      <c r="D237" s="119" t="str">
        <f t="shared" si="42"/>
        <v>X</v>
      </c>
      <c r="E237" s="119" t="str">
        <f t="shared" si="43"/>
        <v>X</v>
      </c>
      <c r="F237" s="121">
        <v>1200</v>
      </c>
      <c r="G237" s="120">
        <v>3.9295</v>
      </c>
      <c r="H237" s="102">
        <v>1453.3</v>
      </c>
      <c r="I237" s="102">
        <v>1635</v>
      </c>
      <c r="J237" s="104">
        <v>1.8863000000000001</v>
      </c>
      <c r="L237" s="55"/>
      <c r="M237" s="54"/>
      <c r="N237" s="47"/>
      <c r="O237" s="47"/>
      <c r="P237" s="47"/>
      <c r="Q237" s="47"/>
    </row>
    <row r="238" spans="1:17" x14ac:dyDescent="0.2">
      <c r="A238" s="226"/>
      <c r="B238" s="119" t="str">
        <f t="shared" si="40"/>
        <v>X</v>
      </c>
      <c r="C238" s="119" t="str">
        <f t="shared" si="41"/>
        <v>X</v>
      </c>
      <c r="D238" s="119" t="str">
        <f t="shared" si="42"/>
        <v>X</v>
      </c>
      <c r="E238" s="119" t="str">
        <f t="shared" si="43"/>
        <v>X</v>
      </c>
      <c r="F238" s="121">
        <v>1400</v>
      </c>
      <c r="G238" s="120">
        <v>4.4143999999999997</v>
      </c>
      <c r="H238" s="102">
        <v>1540.8</v>
      </c>
      <c r="I238" s="102">
        <v>1745</v>
      </c>
      <c r="J238" s="104">
        <v>1.9488000000000001</v>
      </c>
      <c r="L238" s="55"/>
      <c r="M238" s="54"/>
      <c r="N238" s="47"/>
      <c r="O238" s="47"/>
      <c r="P238" s="47"/>
      <c r="Q238" s="47"/>
    </row>
    <row r="239" spans="1:17" x14ac:dyDescent="0.2">
      <c r="A239" s="226"/>
      <c r="B239" s="119" t="str">
        <f t="shared" si="40"/>
        <v>X</v>
      </c>
      <c r="C239" s="119" t="str">
        <f t="shared" si="41"/>
        <v>X</v>
      </c>
      <c r="D239" s="119" t="str">
        <f t="shared" si="42"/>
        <v>X</v>
      </c>
      <c r="E239" s="119" t="str">
        <f t="shared" si="43"/>
        <v>X</v>
      </c>
      <c r="F239" s="121">
        <v>1600</v>
      </c>
      <c r="G239" s="120">
        <v>4.8968999999999996</v>
      </c>
      <c r="H239" s="102">
        <v>1631.7</v>
      </c>
      <c r="I239" s="102">
        <v>1858.3</v>
      </c>
      <c r="J239" s="104">
        <v>2.0066000000000002</v>
      </c>
      <c r="L239" s="55"/>
      <c r="M239" s="54"/>
      <c r="N239" s="47"/>
      <c r="O239" s="47"/>
      <c r="P239" s="47"/>
      <c r="Q239" s="47"/>
    </row>
    <row r="240" spans="1:17" x14ac:dyDescent="0.2">
      <c r="A240" s="226"/>
      <c r="B240" s="119" t="str">
        <f t="shared" si="40"/>
        <v>X</v>
      </c>
      <c r="C240" s="119" t="str">
        <f t="shared" si="41"/>
        <v>X</v>
      </c>
      <c r="D240" s="119" t="str">
        <f t="shared" si="42"/>
        <v>X</v>
      </c>
      <c r="E240" s="119" t="str">
        <f t="shared" si="43"/>
        <v>X</v>
      </c>
      <c r="F240" s="121">
        <v>1800</v>
      </c>
      <c r="G240" s="120">
        <v>5.3776999999999999</v>
      </c>
      <c r="H240" s="102">
        <v>1726.2</v>
      </c>
      <c r="I240" s="102">
        <v>1974.9</v>
      </c>
      <c r="J240" s="104">
        <v>2.0607000000000002</v>
      </c>
      <c r="L240" s="55"/>
      <c r="M240" s="54"/>
      <c r="N240" s="47"/>
      <c r="O240" s="47"/>
      <c r="P240" s="47"/>
      <c r="Q240" s="47"/>
    </row>
    <row r="241" spans="1:17" ht="13.5" thickBot="1" x14ac:dyDescent="0.25">
      <c r="A241" s="227"/>
      <c r="B241" s="122" t="str">
        <f t="shared" si="40"/>
        <v>X</v>
      </c>
      <c r="C241" s="122" t="str">
        <f t="shared" si="41"/>
        <v>X</v>
      </c>
      <c r="D241" s="122" t="str">
        <f t="shared" si="42"/>
        <v>X</v>
      </c>
      <c r="E241" s="122" t="str">
        <f t="shared" si="43"/>
        <v>X</v>
      </c>
      <c r="F241" s="123">
        <v>2000</v>
      </c>
      <c r="G241" s="124">
        <v>5.8574999999999999</v>
      </c>
      <c r="H241" s="107">
        <v>1823.9</v>
      </c>
      <c r="I241" s="107">
        <v>2094.9</v>
      </c>
      <c r="J241" s="110">
        <v>2.1116000000000001</v>
      </c>
      <c r="L241" s="55"/>
      <c r="M241" s="54"/>
      <c r="N241" s="47"/>
      <c r="O241" s="47"/>
      <c r="P241" s="47"/>
      <c r="Q241" s="47"/>
    </row>
    <row r="242" spans="1:17" x14ac:dyDescent="0.2">
      <c r="A242" s="225">
        <v>275</v>
      </c>
      <c r="B242" s="117"/>
      <c r="C242" s="117"/>
      <c r="D242" s="117"/>
      <c r="E242" s="117"/>
      <c r="F242" s="117" t="s">
        <v>942</v>
      </c>
      <c r="G242" s="118" t="s">
        <v>98</v>
      </c>
      <c r="H242" s="118" t="s">
        <v>670</v>
      </c>
      <c r="I242" s="118" t="s">
        <v>671</v>
      </c>
      <c r="J242" s="37" t="s">
        <v>672</v>
      </c>
      <c r="L242" s="55"/>
      <c r="M242" s="54"/>
      <c r="N242" s="47"/>
      <c r="O242" s="47"/>
      <c r="P242" s="47"/>
      <c r="Q242" s="47"/>
    </row>
    <row r="243" spans="1:17" x14ac:dyDescent="0.2">
      <c r="A243" s="226"/>
      <c r="B243" s="119" t="str">
        <f t="shared" ref="B243:B257" si="44">IF(AND($AS$21&gt;I243,$AS$21&lt;I244),$A$242,"X")</f>
        <v>X</v>
      </c>
      <c r="C243" s="119" t="str">
        <f t="shared" ref="C243:C257" si="45">IF(AND($AS$19&gt;J243,$AS$19&lt;J244),$A$242,"X")</f>
        <v>X</v>
      </c>
      <c r="D243" s="119" t="str">
        <f t="shared" ref="D243:D257" si="46">IF(AND($AS$15&gt;I243,$AS$15&lt;I244),$A$242,"X")</f>
        <v>X</v>
      </c>
      <c r="E243" s="119" t="str">
        <f t="shared" ref="E243:E257" si="47">IF(AND($AS$10&gt;J243,$AS$10&lt;J244),$A$242,"X")</f>
        <v>X</v>
      </c>
      <c r="F243" s="97">
        <v>409.45800000000003</v>
      </c>
      <c r="G243" s="120">
        <v>1.6806000000000001</v>
      </c>
      <c r="H243" s="102">
        <v>1117</v>
      </c>
      <c r="I243" s="102">
        <v>1202.5999999999999</v>
      </c>
      <c r="J243" s="104">
        <v>1.5186999999999999</v>
      </c>
      <c r="L243" s="55"/>
      <c r="M243" s="54"/>
      <c r="N243" s="47"/>
      <c r="O243" s="47"/>
      <c r="P243" s="47"/>
      <c r="Q243" s="47"/>
    </row>
    <row r="244" spans="1:17" x14ac:dyDescent="0.2">
      <c r="A244" s="226"/>
      <c r="B244" s="119" t="str">
        <f t="shared" si="44"/>
        <v>X</v>
      </c>
      <c r="C244" s="119" t="str">
        <f t="shared" si="45"/>
        <v>X</v>
      </c>
      <c r="D244" s="119" t="str">
        <f t="shared" si="46"/>
        <v>X</v>
      </c>
      <c r="E244" s="119" t="str">
        <f t="shared" si="47"/>
        <v>X</v>
      </c>
      <c r="F244" s="121">
        <v>450</v>
      </c>
      <c r="G244" s="46">
        <v>1.8033999999999999</v>
      </c>
      <c r="H244" s="46">
        <v>1138.5</v>
      </c>
      <c r="I244" s="46">
        <v>1230.3</v>
      </c>
      <c r="J244" s="33">
        <v>1.5499000000000001</v>
      </c>
      <c r="L244" s="55"/>
      <c r="M244" s="54"/>
      <c r="N244" s="47"/>
      <c r="O244" s="47"/>
      <c r="P244" s="47"/>
      <c r="Q244" s="47"/>
    </row>
    <row r="245" spans="1:17" x14ac:dyDescent="0.2">
      <c r="A245" s="226"/>
      <c r="B245" s="119">
        <f t="shared" si="44"/>
        <v>275</v>
      </c>
      <c r="C245" s="119" t="str">
        <f t="shared" si="45"/>
        <v>X</v>
      </c>
      <c r="D245" s="119">
        <f t="shared" si="46"/>
        <v>275</v>
      </c>
      <c r="E245" s="119" t="str">
        <f t="shared" si="47"/>
        <v>X</v>
      </c>
      <c r="F245" s="121">
        <v>500</v>
      </c>
      <c r="G245" s="120">
        <v>1.9415</v>
      </c>
      <c r="H245" s="102">
        <v>1162</v>
      </c>
      <c r="I245" s="102">
        <v>1260.8</v>
      </c>
      <c r="J245" s="104">
        <v>1.5825</v>
      </c>
      <c r="L245" s="55"/>
      <c r="M245" s="54"/>
      <c r="N245" s="47"/>
      <c r="O245" s="47"/>
      <c r="P245" s="47"/>
      <c r="Q245" s="47"/>
    </row>
    <row r="246" spans="1:17" x14ac:dyDescent="0.2">
      <c r="A246" s="226"/>
      <c r="B246" s="119" t="str">
        <f t="shared" si="44"/>
        <v>X</v>
      </c>
      <c r="C246" s="119">
        <f t="shared" si="45"/>
        <v>275</v>
      </c>
      <c r="D246" s="119" t="str">
        <f t="shared" si="46"/>
        <v>X</v>
      </c>
      <c r="E246" s="119" t="str">
        <f t="shared" si="47"/>
        <v>X</v>
      </c>
      <c r="F246" s="121">
        <v>550</v>
      </c>
      <c r="G246" s="120">
        <v>2.0714999999999999</v>
      </c>
      <c r="H246" s="102">
        <v>1183.9000000000001</v>
      </c>
      <c r="I246" s="102">
        <v>1289.3</v>
      </c>
      <c r="J246" s="104">
        <v>1.6114999999999999</v>
      </c>
      <c r="L246" s="55"/>
      <c r="M246" s="54"/>
      <c r="N246" s="47"/>
      <c r="O246" s="47"/>
      <c r="P246" s="47"/>
      <c r="Q246" s="47"/>
    </row>
    <row r="247" spans="1:17" x14ac:dyDescent="0.2">
      <c r="A247" s="226"/>
      <c r="B247" s="119" t="str">
        <f t="shared" si="44"/>
        <v>X</v>
      </c>
      <c r="C247" s="119" t="str">
        <f t="shared" si="45"/>
        <v>X</v>
      </c>
      <c r="D247" s="119" t="str">
        <f t="shared" si="46"/>
        <v>X</v>
      </c>
      <c r="E247" s="119" t="str">
        <f t="shared" si="47"/>
        <v>X</v>
      </c>
      <c r="F247" s="121">
        <v>600</v>
      </c>
      <c r="G247" s="120">
        <v>2.1964000000000001</v>
      </c>
      <c r="H247" s="102">
        <v>1204.9000000000001</v>
      </c>
      <c r="I247" s="102">
        <v>1316.7</v>
      </c>
      <c r="J247" s="104">
        <v>1.6379999999999999</v>
      </c>
      <c r="L247" s="55"/>
      <c r="M247" s="54"/>
      <c r="N247" s="47"/>
      <c r="O247" s="47"/>
      <c r="P247" s="47"/>
      <c r="Q247" s="47"/>
    </row>
    <row r="248" spans="1:17" x14ac:dyDescent="0.2">
      <c r="A248" s="226"/>
      <c r="B248" s="119" t="str">
        <f t="shared" si="44"/>
        <v>X</v>
      </c>
      <c r="C248" s="119" t="str">
        <f t="shared" si="45"/>
        <v>X</v>
      </c>
      <c r="D248" s="119" t="str">
        <f t="shared" si="46"/>
        <v>X</v>
      </c>
      <c r="E248" s="119">
        <f t="shared" si="47"/>
        <v>275</v>
      </c>
      <c r="F248" s="121">
        <v>650</v>
      </c>
      <c r="G248" s="120">
        <v>2.3178999999999998</v>
      </c>
      <c r="H248" s="102">
        <v>1225.5999999999999</v>
      </c>
      <c r="I248" s="102">
        <v>1343.5</v>
      </c>
      <c r="J248" s="104">
        <v>1.6627000000000001</v>
      </c>
      <c r="L248" s="55"/>
      <c r="M248" s="54"/>
      <c r="N248" s="47"/>
      <c r="O248" s="47"/>
      <c r="P248" s="47"/>
      <c r="Q248" s="47"/>
    </row>
    <row r="249" spans="1:17" x14ac:dyDescent="0.2">
      <c r="A249" s="226"/>
      <c r="B249" s="119" t="str">
        <f t="shared" si="44"/>
        <v>X</v>
      </c>
      <c r="C249" s="119" t="str">
        <f t="shared" si="45"/>
        <v>X</v>
      </c>
      <c r="D249" s="119" t="str">
        <f t="shared" si="46"/>
        <v>X</v>
      </c>
      <c r="E249" s="119" t="str">
        <f t="shared" si="47"/>
        <v>X</v>
      </c>
      <c r="F249" s="121">
        <v>700</v>
      </c>
      <c r="G249" s="120">
        <v>2.4369000000000001</v>
      </c>
      <c r="H249" s="102">
        <v>1246</v>
      </c>
      <c r="I249" s="102">
        <v>1370</v>
      </c>
      <c r="J249" s="104">
        <v>1.6859999999999999</v>
      </c>
      <c r="L249" s="55"/>
      <c r="M249" s="54"/>
      <c r="N249" s="47"/>
      <c r="O249" s="47"/>
      <c r="P249" s="47"/>
      <c r="Q249" s="47"/>
    </row>
    <row r="250" spans="1:17" x14ac:dyDescent="0.2">
      <c r="A250" s="226"/>
      <c r="B250" s="119" t="str">
        <f t="shared" si="44"/>
        <v>X</v>
      </c>
      <c r="C250" s="119" t="str">
        <f t="shared" si="45"/>
        <v>X</v>
      </c>
      <c r="D250" s="119" t="str">
        <f t="shared" si="46"/>
        <v>X</v>
      </c>
      <c r="E250" s="119" t="str">
        <f t="shared" si="47"/>
        <v>X</v>
      </c>
      <c r="F250" s="121">
        <v>800</v>
      </c>
      <c r="G250" s="120">
        <v>2.6699000000000002</v>
      </c>
      <c r="H250" s="102">
        <v>1286.5</v>
      </c>
      <c r="I250" s="102">
        <v>1422.4</v>
      </c>
      <c r="J250" s="104">
        <v>1.7294</v>
      </c>
      <c r="L250" s="55"/>
      <c r="M250" s="54"/>
      <c r="N250" s="47"/>
      <c r="O250" s="47"/>
      <c r="P250" s="47"/>
      <c r="Q250" s="47"/>
    </row>
    <row r="251" spans="1:17" x14ac:dyDescent="0.2">
      <c r="A251" s="226"/>
      <c r="B251" s="119" t="str">
        <f t="shared" si="44"/>
        <v>X</v>
      </c>
      <c r="C251" s="119" t="str">
        <f t="shared" si="45"/>
        <v>X</v>
      </c>
      <c r="D251" s="119" t="str">
        <f t="shared" si="46"/>
        <v>X</v>
      </c>
      <c r="E251" s="119" t="str">
        <f t="shared" si="47"/>
        <v>X</v>
      </c>
      <c r="F251" s="121">
        <v>900</v>
      </c>
      <c r="G251" s="120">
        <v>2.8984000000000001</v>
      </c>
      <c r="H251" s="102">
        <v>1327.3</v>
      </c>
      <c r="I251" s="102">
        <v>1474.8</v>
      </c>
      <c r="J251" s="104">
        <v>1.7694000000000001</v>
      </c>
    </row>
    <row r="252" spans="1:17" x14ac:dyDescent="0.2">
      <c r="A252" s="226"/>
      <c r="B252" s="119" t="str">
        <f t="shared" si="44"/>
        <v>X</v>
      </c>
      <c r="C252" s="119" t="str">
        <f t="shared" si="45"/>
        <v>X</v>
      </c>
      <c r="D252" s="119" t="str">
        <f t="shared" si="46"/>
        <v>X</v>
      </c>
      <c r="E252" s="119" t="str">
        <f t="shared" si="47"/>
        <v>X</v>
      </c>
      <c r="F252" s="121">
        <v>1000</v>
      </c>
      <c r="G252" s="120">
        <v>3.1240999999999999</v>
      </c>
      <c r="H252" s="102">
        <v>1368.5</v>
      </c>
      <c r="I252" s="102">
        <v>1527.4</v>
      </c>
      <c r="J252" s="104">
        <v>1.8068</v>
      </c>
      <c r="L252" s="48"/>
      <c r="M252" s="48"/>
      <c r="N252" s="48"/>
      <c r="O252" s="48"/>
      <c r="P252" s="48"/>
      <c r="Q252" s="48"/>
    </row>
    <row r="253" spans="1:17" x14ac:dyDescent="0.2">
      <c r="A253" s="226"/>
      <c r="B253" s="119" t="str">
        <f t="shared" si="44"/>
        <v>X</v>
      </c>
      <c r="C253" s="119" t="str">
        <f t="shared" si="45"/>
        <v>X</v>
      </c>
      <c r="D253" s="119" t="str">
        <f t="shared" si="46"/>
        <v>X</v>
      </c>
      <c r="E253" s="119" t="str">
        <f t="shared" si="47"/>
        <v>X</v>
      </c>
      <c r="F253" s="121">
        <v>1200</v>
      </c>
      <c r="G253" s="120">
        <v>3.57</v>
      </c>
      <c r="H253" s="102">
        <v>1452.9</v>
      </c>
      <c r="I253" s="102">
        <v>1634.5</v>
      </c>
      <c r="J253" s="104">
        <v>1.8754999999999999</v>
      </c>
      <c r="L253" s="54"/>
      <c r="M253" s="54"/>
      <c r="N253" s="47"/>
      <c r="O253" s="47"/>
      <c r="P253" s="47"/>
      <c r="Q253" s="47"/>
    </row>
    <row r="254" spans="1:17" x14ac:dyDescent="0.2">
      <c r="A254" s="226"/>
      <c r="B254" s="119" t="str">
        <f t="shared" si="44"/>
        <v>X</v>
      </c>
      <c r="C254" s="119" t="str">
        <f t="shared" si="45"/>
        <v>X</v>
      </c>
      <c r="D254" s="119" t="str">
        <f t="shared" si="46"/>
        <v>X</v>
      </c>
      <c r="E254" s="119" t="str">
        <f t="shared" si="47"/>
        <v>X</v>
      </c>
      <c r="F254" s="121">
        <v>1400</v>
      </c>
      <c r="G254" s="120">
        <v>4.0115999999999996</v>
      </c>
      <c r="H254" s="102">
        <v>1540.5</v>
      </c>
      <c r="I254" s="102">
        <v>1744.6</v>
      </c>
      <c r="J254" s="104">
        <v>1.9380999999999999</v>
      </c>
      <c r="L254" s="55"/>
      <c r="M254" s="54"/>
      <c r="N254" s="47"/>
      <c r="O254" s="47"/>
      <c r="P254" s="47"/>
      <c r="Q254" s="47"/>
    </row>
    <row r="255" spans="1:17" x14ac:dyDescent="0.2">
      <c r="A255" s="226"/>
      <c r="B255" s="119" t="str">
        <f t="shared" si="44"/>
        <v>X</v>
      </c>
      <c r="C255" s="119" t="str">
        <f t="shared" si="45"/>
        <v>X</v>
      </c>
      <c r="D255" s="119" t="str">
        <f t="shared" si="46"/>
        <v>X</v>
      </c>
      <c r="E255" s="119" t="str">
        <f t="shared" si="47"/>
        <v>X</v>
      </c>
      <c r="F255" s="121">
        <v>1600</v>
      </c>
      <c r="G255" s="120">
        <v>4.4507000000000003</v>
      </c>
      <c r="H255" s="102">
        <v>1631.5</v>
      </c>
      <c r="I255" s="102">
        <v>1858</v>
      </c>
      <c r="J255" s="104">
        <v>1.996</v>
      </c>
      <c r="L255" s="55"/>
      <c r="M255" s="54"/>
      <c r="N255" s="47"/>
      <c r="O255" s="47"/>
      <c r="P255" s="47"/>
      <c r="Q255" s="47"/>
    </row>
    <row r="256" spans="1:17" x14ac:dyDescent="0.2">
      <c r="A256" s="226"/>
      <c r="B256" s="119" t="str">
        <f t="shared" si="44"/>
        <v>X</v>
      </c>
      <c r="C256" s="119" t="str">
        <f t="shared" si="45"/>
        <v>X</v>
      </c>
      <c r="D256" s="119" t="str">
        <f t="shared" si="46"/>
        <v>X</v>
      </c>
      <c r="E256" s="119" t="str">
        <f t="shared" si="47"/>
        <v>X</v>
      </c>
      <c r="F256" s="121">
        <v>1800</v>
      </c>
      <c r="G256" s="120">
        <v>4.8882000000000003</v>
      </c>
      <c r="H256" s="102">
        <v>1726</v>
      </c>
      <c r="I256" s="102">
        <v>1974.7</v>
      </c>
      <c r="J256" s="104">
        <v>2.0501</v>
      </c>
      <c r="L256" s="55"/>
      <c r="M256" s="54"/>
      <c r="N256" s="47"/>
      <c r="O256" s="47"/>
      <c r="P256" s="47"/>
      <c r="Q256" s="47"/>
    </row>
    <row r="257" spans="1:17" ht="13.5" thickBot="1" x14ac:dyDescent="0.25">
      <c r="A257" s="227"/>
      <c r="B257" s="122" t="str">
        <f t="shared" si="44"/>
        <v>X</v>
      </c>
      <c r="C257" s="122" t="str">
        <f t="shared" si="45"/>
        <v>X</v>
      </c>
      <c r="D257" s="122" t="str">
        <f t="shared" si="46"/>
        <v>X</v>
      </c>
      <c r="E257" s="122" t="str">
        <f t="shared" si="47"/>
        <v>X</v>
      </c>
      <c r="F257" s="123">
        <v>2000</v>
      </c>
      <c r="G257" s="124">
        <v>5.3247</v>
      </c>
      <c r="H257" s="107">
        <v>1823.8</v>
      </c>
      <c r="I257" s="107">
        <v>2094.6999999999998</v>
      </c>
      <c r="J257" s="110">
        <v>2.101</v>
      </c>
      <c r="L257" s="55"/>
      <c r="M257" s="54"/>
      <c r="N257" s="47"/>
      <c r="O257" s="47"/>
      <c r="P257" s="47"/>
      <c r="Q257" s="47"/>
    </row>
    <row r="258" spans="1:17" x14ac:dyDescent="0.2">
      <c r="A258" s="225">
        <v>300</v>
      </c>
      <c r="B258" s="117"/>
      <c r="C258" s="117"/>
      <c r="D258" s="117"/>
      <c r="E258" s="117"/>
      <c r="F258" s="117" t="s">
        <v>942</v>
      </c>
      <c r="G258" s="118" t="s">
        <v>98</v>
      </c>
      <c r="H258" s="118" t="s">
        <v>670</v>
      </c>
      <c r="I258" s="118" t="s">
        <v>671</v>
      </c>
      <c r="J258" s="37" t="s">
        <v>672</v>
      </c>
      <c r="L258" s="55"/>
      <c r="M258" s="54"/>
      <c r="N258" s="47"/>
      <c r="O258" s="47"/>
      <c r="P258" s="47"/>
      <c r="Q258" s="47"/>
    </row>
    <row r="259" spans="1:17" x14ac:dyDescent="0.2">
      <c r="A259" s="226"/>
      <c r="B259" s="119" t="str">
        <f t="shared" ref="B259:B273" si="48">IF(AND($AS$21&gt;I259,$AS$21&lt;I260),$A$258,"X")</f>
        <v>X</v>
      </c>
      <c r="C259" s="119" t="str">
        <f t="shared" ref="C259:C273" si="49">IF(AND($AS$19&gt;J259,$AS$19&lt;J260),$A$258,"X")</f>
        <v>X</v>
      </c>
      <c r="D259" s="119" t="str">
        <f t="shared" ref="D259:D273" si="50">IF(AND($AS$15&gt;I259,$AS$15&lt;I260),$A$258,"X")</f>
        <v>X</v>
      </c>
      <c r="E259" s="119" t="str">
        <f t="shared" ref="E259:E273" si="51">IF(AND($AS$10&gt;J259,$AS$10&lt;J260),$A$258,"X")</f>
        <v>X</v>
      </c>
      <c r="F259" s="97">
        <v>417.358</v>
      </c>
      <c r="G259" s="120">
        <v>1.5435000000000001</v>
      </c>
      <c r="H259" s="102">
        <v>1117.7</v>
      </c>
      <c r="I259" s="102">
        <v>1203.3</v>
      </c>
      <c r="J259" s="104">
        <v>1.5111000000000001</v>
      </c>
      <c r="L259" s="55"/>
      <c r="M259" s="54"/>
      <c r="N259" s="47"/>
      <c r="O259" s="47"/>
      <c r="P259" s="47"/>
      <c r="Q259" s="47"/>
    </row>
    <row r="260" spans="1:17" x14ac:dyDescent="0.2">
      <c r="A260" s="226"/>
      <c r="B260" s="119" t="str">
        <f t="shared" si="48"/>
        <v>X</v>
      </c>
      <c r="C260" s="119" t="str">
        <f t="shared" si="49"/>
        <v>X</v>
      </c>
      <c r="D260" s="119" t="str">
        <f t="shared" si="50"/>
        <v>X</v>
      </c>
      <c r="E260" s="119" t="str">
        <f t="shared" si="51"/>
        <v>X</v>
      </c>
      <c r="F260" s="121">
        <v>450</v>
      </c>
      <c r="G260" s="46">
        <v>1.6369</v>
      </c>
      <c r="H260" s="46">
        <v>1135.5999999999999</v>
      </c>
      <c r="I260" s="46">
        <v>1226.4000000000001</v>
      </c>
      <c r="J260" s="33">
        <v>1.5368999999999999</v>
      </c>
      <c r="L260" s="55"/>
      <c r="M260" s="54"/>
      <c r="N260" s="47"/>
      <c r="O260" s="47"/>
      <c r="P260" s="47"/>
      <c r="Q260" s="47"/>
    </row>
    <row r="261" spans="1:17" x14ac:dyDescent="0.2">
      <c r="A261" s="226"/>
      <c r="B261" s="119">
        <f t="shared" si="48"/>
        <v>300</v>
      </c>
      <c r="C261" s="119" t="str">
        <f t="shared" si="49"/>
        <v>X</v>
      </c>
      <c r="D261" s="119">
        <f t="shared" si="50"/>
        <v>300</v>
      </c>
      <c r="E261" s="119" t="str">
        <f t="shared" si="51"/>
        <v>X</v>
      </c>
      <c r="F261" s="121">
        <v>500</v>
      </c>
      <c r="G261" s="120">
        <v>1.7669999999999999</v>
      </c>
      <c r="H261" s="102">
        <v>1159.8</v>
      </c>
      <c r="I261" s="102">
        <v>1257.9000000000001</v>
      </c>
      <c r="J261" s="104">
        <v>1.5706</v>
      </c>
      <c r="L261" s="55"/>
      <c r="M261" s="54"/>
      <c r="N261" s="47"/>
      <c r="O261" s="47"/>
      <c r="P261" s="47"/>
      <c r="Q261" s="47"/>
    </row>
    <row r="262" spans="1:17" x14ac:dyDescent="0.2">
      <c r="A262" s="226"/>
      <c r="B262" s="119" t="str">
        <f t="shared" si="48"/>
        <v>X</v>
      </c>
      <c r="C262" s="119">
        <f t="shared" si="49"/>
        <v>300</v>
      </c>
      <c r="D262" s="119" t="str">
        <f t="shared" si="50"/>
        <v>X</v>
      </c>
      <c r="E262" s="119" t="str">
        <f t="shared" si="51"/>
        <v>X</v>
      </c>
      <c r="F262" s="121">
        <v>550</v>
      </c>
      <c r="G262" s="120">
        <v>1.8885000000000001</v>
      </c>
      <c r="H262" s="102">
        <v>1182.0999999999999</v>
      </c>
      <c r="I262" s="102">
        <v>1287</v>
      </c>
      <c r="J262" s="104">
        <v>1.6001000000000001</v>
      </c>
      <c r="L262" s="55"/>
      <c r="M262" s="54"/>
      <c r="N262" s="47"/>
      <c r="O262" s="47"/>
      <c r="P262" s="47"/>
      <c r="Q262" s="47"/>
    </row>
    <row r="263" spans="1:17" x14ac:dyDescent="0.2">
      <c r="A263" s="226"/>
      <c r="B263" s="119" t="str">
        <f t="shared" si="48"/>
        <v>X</v>
      </c>
      <c r="C263" s="119" t="str">
        <f t="shared" si="49"/>
        <v>X</v>
      </c>
      <c r="D263" s="119" t="str">
        <f t="shared" si="50"/>
        <v>X</v>
      </c>
      <c r="E263" s="119" t="str">
        <f t="shared" si="51"/>
        <v>X</v>
      </c>
      <c r="F263" s="121">
        <v>600</v>
      </c>
      <c r="G263" s="120">
        <v>2.0045999999999999</v>
      </c>
      <c r="H263" s="102">
        <v>1203.5</v>
      </c>
      <c r="I263" s="102">
        <v>1314.8</v>
      </c>
      <c r="J263" s="104">
        <v>1.627</v>
      </c>
      <c r="L263" s="55"/>
      <c r="M263" s="54"/>
      <c r="N263" s="47"/>
      <c r="O263" s="47"/>
      <c r="P263" s="47"/>
      <c r="Q263" s="47"/>
    </row>
    <row r="264" spans="1:17" x14ac:dyDescent="0.2">
      <c r="A264" s="226"/>
      <c r="B264" s="119" t="str">
        <f t="shared" si="48"/>
        <v>X</v>
      </c>
      <c r="C264" s="119" t="str">
        <f t="shared" si="49"/>
        <v>X</v>
      </c>
      <c r="D264" s="119" t="str">
        <f t="shared" si="50"/>
        <v>X</v>
      </c>
      <c r="E264" s="119">
        <f t="shared" si="51"/>
        <v>300</v>
      </c>
      <c r="F264" s="121">
        <v>650</v>
      </c>
      <c r="G264" s="120">
        <v>2.1172</v>
      </c>
      <c r="H264" s="102">
        <v>1224.4000000000001</v>
      </c>
      <c r="I264" s="102">
        <v>1341.9</v>
      </c>
      <c r="J264" s="104">
        <v>1.6519999999999999</v>
      </c>
      <c r="L264" s="55"/>
      <c r="M264" s="54"/>
      <c r="N264" s="47"/>
      <c r="O264" s="47"/>
      <c r="P264" s="47"/>
      <c r="Q264" s="47"/>
    </row>
    <row r="265" spans="1:17" x14ac:dyDescent="0.2">
      <c r="A265" s="226"/>
      <c r="B265" s="119" t="str">
        <f t="shared" si="48"/>
        <v>X</v>
      </c>
      <c r="C265" s="119" t="str">
        <f t="shared" si="49"/>
        <v>X</v>
      </c>
      <c r="D265" s="119" t="str">
        <f t="shared" si="50"/>
        <v>X</v>
      </c>
      <c r="E265" s="119" t="str">
        <f t="shared" si="51"/>
        <v>X</v>
      </c>
      <c r="F265" s="121">
        <v>700</v>
      </c>
      <c r="G265" s="120">
        <v>2.2273000000000001</v>
      </c>
      <c r="H265" s="102">
        <v>1244.9000000000001</v>
      </c>
      <c r="I265" s="102">
        <v>1368.6</v>
      </c>
      <c r="J265" s="104">
        <v>1.6755</v>
      </c>
      <c r="L265" s="55"/>
      <c r="M265" s="54"/>
      <c r="N265" s="47"/>
      <c r="O265" s="47"/>
      <c r="P265" s="47"/>
      <c r="Q265" s="47"/>
    </row>
    <row r="266" spans="1:17" x14ac:dyDescent="0.2">
      <c r="A266" s="226"/>
      <c r="B266" s="119" t="str">
        <f t="shared" si="48"/>
        <v>X</v>
      </c>
      <c r="C266" s="119" t="str">
        <f t="shared" si="49"/>
        <v>X</v>
      </c>
      <c r="D266" s="119" t="str">
        <f t="shared" si="50"/>
        <v>X</v>
      </c>
      <c r="E266" s="119" t="str">
        <f t="shared" si="51"/>
        <v>X</v>
      </c>
      <c r="F266" s="121">
        <v>800</v>
      </c>
      <c r="G266" s="120">
        <v>2.4424000000000001</v>
      </c>
      <c r="H266" s="102">
        <v>1285.7</v>
      </c>
      <c r="I266" s="102">
        <v>1421.3</v>
      </c>
      <c r="J266" s="104">
        <v>1.7192000000000001</v>
      </c>
      <c r="L266" s="55"/>
      <c r="M266" s="54"/>
      <c r="N266" s="47"/>
      <c r="O266" s="47"/>
      <c r="P266" s="47"/>
      <c r="Q266" s="47"/>
    </row>
    <row r="267" spans="1:17" x14ac:dyDescent="0.2">
      <c r="A267" s="226"/>
      <c r="B267" s="119" t="str">
        <f t="shared" si="48"/>
        <v>X</v>
      </c>
      <c r="C267" s="119" t="str">
        <f t="shared" si="49"/>
        <v>X</v>
      </c>
      <c r="D267" s="119" t="str">
        <f t="shared" si="50"/>
        <v>X</v>
      </c>
      <c r="E267" s="119" t="str">
        <f t="shared" si="51"/>
        <v>X</v>
      </c>
      <c r="F267" s="121">
        <v>900</v>
      </c>
      <c r="G267" s="120">
        <v>2.6528999999999998</v>
      </c>
      <c r="H267" s="102">
        <v>1326.6</v>
      </c>
      <c r="I267" s="102">
        <v>1473.9</v>
      </c>
      <c r="J267" s="104">
        <v>1.7593000000000001</v>
      </c>
      <c r="L267" s="55"/>
      <c r="M267" s="54"/>
      <c r="N267" s="47"/>
      <c r="O267" s="47"/>
      <c r="P267" s="47"/>
      <c r="Q267" s="47"/>
    </row>
    <row r="268" spans="1:17" x14ac:dyDescent="0.2">
      <c r="A268" s="226"/>
      <c r="B268" s="119" t="str">
        <f t="shared" si="48"/>
        <v>X</v>
      </c>
      <c r="C268" s="119" t="str">
        <f t="shared" si="49"/>
        <v>X</v>
      </c>
      <c r="D268" s="119" t="str">
        <f t="shared" si="50"/>
        <v>X</v>
      </c>
      <c r="E268" s="119" t="str">
        <f t="shared" si="51"/>
        <v>X</v>
      </c>
      <c r="F268" s="121">
        <v>1000</v>
      </c>
      <c r="G268" s="120">
        <v>2.8605</v>
      </c>
      <c r="H268" s="102">
        <v>1367.9</v>
      </c>
      <c r="I268" s="102">
        <v>1526.7</v>
      </c>
      <c r="J268" s="104">
        <v>1.7968</v>
      </c>
    </row>
    <row r="269" spans="1:17" x14ac:dyDescent="0.2">
      <c r="A269" s="226"/>
      <c r="B269" s="119" t="str">
        <f t="shared" si="48"/>
        <v>X</v>
      </c>
      <c r="C269" s="119" t="str">
        <f t="shared" si="49"/>
        <v>X</v>
      </c>
      <c r="D269" s="119" t="str">
        <f t="shared" si="50"/>
        <v>X</v>
      </c>
      <c r="E269" s="119" t="str">
        <f t="shared" si="51"/>
        <v>X</v>
      </c>
      <c r="F269" s="121">
        <v>1200</v>
      </c>
      <c r="G269" s="120">
        <v>3.2704</v>
      </c>
      <c r="H269" s="102">
        <v>1452.5</v>
      </c>
      <c r="I269" s="102">
        <v>1634</v>
      </c>
      <c r="J269" s="104">
        <v>1.8656999999999999</v>
      </c>
      <c r="L269"/>
      <c r="M269"/>
      <c r="N269"/>
      <c r="O269"/>
      <c r="P269"/>
      <c r="Q269"/>
    </row>
    <row r="270" spans="1:17" x14ac:dyDescent="0.2">
      <c r="A270" s="226"/>
      <c r="B270" s="119" t="str">
        <f t="shared" si="48"/>
        <v>X</v>
      </c>
      <c r="C270" s="119" t="str">
        <f t="shared" si="49"/>
        <v>X</v>
      </c>
      <c r="D270" s="119" t="str">
        <f t="shared" si="50"/>
        <v>X</v>
      </c>
      <c r="E270" s="119" t="str">
        <f t="shared" si="51"/>
        <v>X</v>
      </c>
      <c r="F270" s="121">
        <v>1400</v>
      </c>
      <c r="G270" s="120">
        <v>3.6758999999999999</v>
      </c>
      <c r="H270" s="102">
        <v>1540.2</v>
      </c>
      <c r="I270" s="102">
        <v>1744.2</v>
      </c>
      <c r="J270" s="104">
        <v>1.9283999999999999</v>
      </c>
      <c r="L270" s="11"/>
      <c r="M270" s="11"/>
      <c r="N270" s="19"/>
      <c r="O270" s="19"/>
      <c r="P270" s="19"/>
      <c r="Q270" s="19"/>
    </row>
    <row r="271" spans="1:17" x14ac:dyDescent="0.2">
      <c r="A271" s="226"/>
      <c r="B271" s="119" t="str">
        <f t="shared" si="48"/>
        <v>X</v>
      </c>
      <c r="C271" s="119" t="str">
        <f t="shared" si="49"/>
        <v>X</v>
      </c>
      <c r="D271" s="119" t="str">
        <f t="shared" si="50"/>
        <v>X</v>
      </c>
      <c r="E271" s="119" t="str">
        <f t="shared" si="51"/>
        <v>X</v>
      </c>
      <c r="F271" s="121">
        <v>1600</v>
      </c>
      <c r="G271" s="120">
        <v>4.0789</v>
      </c>
      <c r="H271" s="102">
        <v>1631.3</v>
      </c>
      <c r="I271" s="102">
        <v>1857.7</v>
      </c>
      <c r="J271" s="104">
        <v>1.9863</v>
      </c>
      <c r="L271" s="18"/>
      <c r="M271" s="11"/>
      <c r="N271" s="19"/>
      <c r="O271" s="19"/>
      <c r="P271" s="19"/>
      <c r="Q271" s="19"/>
    </row>
    <row r="272" spans="1:17" x14ac:dyDescent="0.2">
      <c r="A272" s="226"/>
      <c r="B272" s="119" t="str">
        <f t="shared" si="48"/>
        <v>X</v>
      </c>
      <c r="C272" s="119" t="str">
        <f t="shared" si="49"/>
        <v>X</v>
      </c>
      <c r="D272" s="119" t="str">
        <f t="shared" si="50"/>
        <v>X</v>
      </c>
      <c r="E272" s="119" t="str">
        <f t="shared" si="51"/>
        <v>X</v>
      </c>
      <c r="F272" s="121">
        <v>1800</v>
      </c>
      <c r="G272" s="120">
        <v>4.4802999999999997</v>
      </c>
      <c r="H272" s="102">
        <v>1725.8</v>
      </c>
      <c r="I272" s="102">
        <v>1974.5</v>
      </c>
      <c r="J272" s="104">
        <v>2.0404</v>
      </c>
      <c r="L272" s="18"/>
      <c r="M272" s="11"/>
      <c r="N272" s="19"/>
      <c r="O272" s="19"/>
      <c r="P272" s="19"/>
      <c r="Q272" s="19"/>
    </row>
    <row r="273" spans="1:17" ht="13.5" thickBot="1" x14ac:dyDescent="0.25">
      <c r="A273" s="227"/>
      <c r="B273" s="122" t="str">
        <f t="shared" si="48"/>
        <v>X</v>
      </c>
      <c r="C273" s="122" t="str">
        <f t="shared" si="49"/>
        <v>X</v>
      </c>
      <c r="D273" s="122" t="str">
        <f t="shared" si="50"/>
        <v>X</v>
      </c>
      <c r="E273" s="122" t="str">
        <f t="shared" si="51"/>
        <v>X</v>
      </c>
      <c r="F273" s="123">
        <v>2000</v>
      </c>
      <c r="G273" s="124">
        <v>4.8807</v>
      </c>
      <c r="H273" s="107">
        <v>1823.6</v>
      </c>
      <c r="I273" s="107">
        <v>2094.6</v>
      </c>
      <c r="J273" s="110">
        <v>2.0912999999999999</v>
      </c>
      <c r="L273" s="18"/>
      <c r="M273" s="11"/>
      <c r="N273" s="19"/>
      <c r="O273" s="19"/>
      <c r="P273" s="19"/>
      <c r="Q273" s="19"/>
    </row>
    <row r="274" spans="1:17" x14ac:dyDescent="0.2">
      <c r="A274" s="225">
        <v>350</v>
      </c>
      <c r="B274" s="117"/>
      <c r="C274" s="117"/>
      <c r="D274" s="117"/>
      <c r="E274" s="117"/>
      <c r="F274" s="117" t="s">
        <v>942</v>
      </c>
      <c r="G274" s="118" t="s">
        <v>98</v>
      </c>
      <c r="H274" s="118" t="s">
        <v>670</v>
      </c>
      <c r="I274" s="118" t="s">
        <v>671</v>
      </c>
      <c r="J274" s="37" t="s">
        <v>672</v>
      </c>
      <c r="L274" s="18"/>
      <c r="M274" s="11"/>
      <c r="N274" s="19"/>
      <c r="O274" s="19"/>
      <c r="P274" s="19"/>
      <c r="Q274" s="19"/>
    </row>
    <row r="275" spans="1:17" x14ac:dyDescent="0.2">
      <c r="A275" s="226"/>
      <c r="B275" s="119" t="str">
        <f t="shared" ref="B275:B289" si="52">IF(AND($AS$21&gt;I275,$AS$21&lt;I276),$A$274,"X")</f>
        <v>X</v>
      </c>
      <c r="C275" s="119" t="str">
        <f t="shared" ref="C275:C289" si="53">IF(AND($AS$19&gt;J275,$AS$19&lt;J276),$A$274,"X")</f>
        <v>X</v>
      </c>
      <c r="D275" s="119" t="str">
        <f t="shared" ref="D275:D289" si="54">IF(AND($AS$15&gt;I275,$AS$15&lt;I276),$A$274,"X")</f>
        <v>X</v>
      </c>
      <c r="E275" s="119" t="str">
        <f t="shared" ref="E275:E289" si="55">IF(AND($AS$10&gt;J275,$AS$10&lt;J276),$A$274,"X")</f>
        <v>X</v>
      </c>
      <c r="F275" s="97">
        <v>431.74799999999999</v>
      </c>
      <c r="G275" s="120">
        <v>1.3263</v>
      </c>
      <c r="H275" s="102">
        <v>1118.5</v>
      </c>
      <c r="I275" s="102">
        <v>1204.4000000000001</v>
      </c>
      <c r="J275" s="104">
        <v>1.4973000000000001</v>
      </c>
      <c r="L275" s="18"/>
      <c r="M275" s="11"/>
      <c r="N275" s="19"/>
      <c r="O275" s="19"/>
      <c r="P275" s="19"/>
      <c r="Q275" s="19"/>
    </row>
    <row r="276" spans="1:17" x14ac:dyDescent="0.2">
      <c r="A276" s="226"/>
      <c r="B276" s="119" t="str">
        <f t="shared" si="52"/>
        <v>X</v>
      </c>
      <c r="C276" s="119" t="str">
        <f t="shared" si="53"/>
        <v>X</v>
      </c>
      <c r="D276" s="119" t="str">
        <f t="shared" si="54"/>
        <v>X</v>
      </c>
      <c r="E276" s="119" t="str">
        <f t="shared" si="55"/>
        <v>X</v>
      </c>
      <c r="F276" s="121">
        <v>450</v>
      </c>
      <c r="G276" s="46">
        <v>1.3738999999999999</v>
      </c>
      <c r="H276" s="46">
        <v>1129.3</v>
      </c>
      <c r="I276" s="46">
        <v>1218.3</v>
      </c>
      <c r="J276" s="33">
        <v>1.5127999999999999</v>
      </c>
      <c r="L276" s="18"/>
      <c r="M276" s="11"/>
      <c r="N276" s="19"/>
      <c r="O276" s="19"/>
      <c r="P276" s="19"/>
      <c r="Q276" s="19"/>
    </row>
    <row r="277" spans="1:17" x14ac:dyDescent="0.2">
      <c r="A277" s="226"/>
      <c r="B277" s="119">
        <f t="shared" si="52"/>
        <v>350</v>
      </c>
      <c r="C277" s="119" t="str">
        <f t="shared" si="53"/>
        <v>X</v>
      </c>
      <c r="D277" s="119">
        <f t="shared" si="54"/>
        <v>350</v>
      </c>
      <c r="E277" s="119" t="str">
        <f t="shared" si="55"/>
        <v>X</v>
      </c>
      <c r="F277" s="121">
        <v>500</v>
      </c>
      <c r="G277" s="120">
        <v>1.4921</v>
      </c>
      <c r="H277" s="102">
        <v>1155.2</v>
      </c>
      <c r="I277" s="102">
        <v>1251.9000000000001</v>
      </c>
      <c r="J277" s="104">
        <v>1.5487</v>
      </c>
      <c r="L277" s="18"/>
      <c r="M277" s="11"/>
      <c r="N277" s="19"/>
      <c r="O277" s="19"/>
      <c r="P277" s="19"/>
      <c r="Q277" s="19"/>
    </row>
    <row r="278" spans="1:17" x14ac:dyDescent="0.2">
      <c r="A278" s="226"/>
      <c r="B278" s="119" t="str">
        <f t="shared" si="52"/>
        <v>X</v>
      </c>
      <c r="C278" s="119" t="str">
        <f t="shared" si="53"/>
        <v>X</v>
      </c>
      <c r="D278" s="119" t="str">
        <f t="shared" si="54"/>
        <v>X</v>
      </c>
      <c r="E278" s="119" t="str">
        <f t="shared" si="55"/>
        <v>X</v>
      </c>
      <c r="F278" s="121">
        <v>550</v>
      </c>
      <c r="G278" s="120">
        <v>1.6004</v>
      </c>
      <c r="H278" s="102">
        <v>1178.5999999999999</v>
      </c>
      <c r="I278" s="102">
        <v>1282.2</v>
      </c>
      <c r="J278" s="104">
        <v>1.5794999999999999</v>
      </c>
      <c r="L278" s="18"/>
      <c r="M278" s="11"/>
      <c r="N278" s="19"/>
      <c r="O278" s="19"/>
      <c r="P278" s="19"/>
      <c r="Q278" s="19"/>
    </row>
    <row r="279" spans="1:17" x14ac:dyDescent="0.2">
      <c r="A279" s="226"/>
      <c r="B279" s="119" t="str">
        <f t="shared" si="52"/>
        <v>X</v>
      </c>
      <c r="C279" s="119">
        <f t="shared" si="53"/>
        <v>350</v>
      </c>
      <c r="D279" s="119" t="str">
        <f t="shared" si="54"/>
        <v>X</v>
      </c>
      <c r="E279" s="119" t="str">
        <f t="shared" si="55"/>
        <v>X</v>
      </c>
      <c r="F279" s="121">
        <v>600</v>
      </c>
      <c r="G279" s="120">
        <v>1.7030000000000001</v>
      </c>
      <c r="H279" s="102">
        <v>1200.5999999999999</v>
      </c>
      <c r="I279" s="102">
        <v>1310.9</v>
      </c>
      <c r="J279" s="104">
        <v>1.6073</v>
      </c>
      <c r="L279" s="18"/>
      <c r="M279" s="11"/>
      <c r="N279" s="19"/>
      <c r="O279" s="19"/>
      <c r="P279" s="19"/>
      <c r="Q279" s="19"/>
    </row>
    <row r="280" spans="1:17" x14ac:dyDescent="0.2">
      <c r="A280" s="226"/>
      <c r="B280" s="119" t="str">
        <f t="shared" si="52"/>
        <v>X</v>
      </c>
      <c r="C280" s="119" t="str">
        <f t="shared" si="53"/>
        <v>X</v>
      </c>
      <c r="D280" s="119" t="str">
        <f t="shared" si="54"/>
        <v>X</v>
      </c>
      <c r="E280" s="119" t="str">
        <f t="shared" si="55"/>
        <v>X</v>
      </c>
      <c r="F280" s="121">
        <v>650</v>
      </c>
      <c r="G280" s="120">
        <v>1.8018000000000001</v>
      </c>
      <c r="H280" s="102">
        <v>1221.9000000000001</v>
      </c>
      <c r="I280" s="102">
        <v>1338.6</v>
      </c>
      <c r="J280" s="104">
        <v>1.6328</v>
      </c>
      <c r="L280" s="18"/>
      <c r="M280" s="11"/>
      <c r="N280" s="19"/>
      <c r="O280" s="19"/>
      <c r="P280" s="19"/>
      <c r="Q280" s="19"/>
    </row>
    <row r="281" spans="1:17" x14ac:dyDescent="0.2">
      <c r="A281" s="226"/>
      <c r="B281" s="119" t="str">
        <f t="shared" si="52"/>
        <v>X</v>
      </c>
      <c r="C281" s="119" t="str">
        <f t="shared" si="53"/>
        <v>X</v>
      </c>
      <c r="D281" s="119" t="str">
        <f t="shared" si="54"/>
        <v>X</v>
      </c>
      <c r="E281" s="119">
        <f t="shared" si="55"/>
        <v>350</v>
      </c>
      <c r="F281" s="121">
        <v>700</v>
      </c>
      <c r="G281" s="120">
        <v>1.8978999999999999</v>
      </c>
      <c r="H281" s="102">
        <v>1242.8</v>
      </c>
      <c r="I281" s="102">
        <v>1365.8</v>
      </c>
      <c r="J281" s="104">
        <v>1.6567000000000001</v>
      </c>
      <c r="L281" s="18"/>
      <c r="M281" s="11"/>
      <c r="N281" s="19"/>
      <c r="O281" s="19"/>
      <c r="P281" s="19"/>
      <c r="Q281" s="19"/>
    </row>
    <row r="282" spans="1:17" x14ac:dyDescent="0.2">
      <c r="A282" s="226"/>
      <c r="B282" s="119" t="str">
        <f t="shared" si="52"/>
        <v>X</v>
      </c>
      <c r="C282" s="119" t="str">
        <f t="shared" si="53"/>
        <v>X</v>
      </c>
      <c r="D282" s="119" t="str">
        <f t="shared" si="54"/>
        <v>X</v>
      </c>
      <c r="E282" s="119" t="str">
        <f t="shared" si="55"/>
        <v>X</v>
      </c>
      <c r="F282" s="121">
        <v>800</v>
      </c>
      <c r="G282" s="120">
        <v>2.0848</v>
      </c>
      <c r="H282" s="102">
        <v>1284.0999999999999</v>
      </c>
      <c r="I282" s="102">
        <v>1419.1</v>
      </c>
      <c r="J282" s="104">
        <v>1.7009000000000001</v>
      </c>
      <c r="L282" s="18"/>
      <c r="M282" s="11"/>
      <c r="N282" s="19"/>
      <c r="O282" s="19"/>
      <c r="P282" s="19"/>
      <c r="Q282" s="19"/>
    </row>
    <row r="283" spans="1:17" x14ac:dyDescent="0.2">
      <c r="A283" s="226"/>
      <c r="B283" s="119" t="str">
        <f t="shared" si="52"/>
        <v>X</v>
      </c>
      <c r="C283" s="119" t="str">
        <f t="shared" si="53"/>
        <v>X</v>
      </c>
      <c r="D283" s="119" t="str">
        <f t="shared" si="54"/>
        <v>X</v>
      </c>
      <c r="E283" s="119" t="str">
        <f t="shared" si="55"/>
        <v>X</v>
      </c>
      <c r="F283" s="121">
        <v>900</v>
      </c>
      <c r="G283" s="120">
        <v>2.2671000000000001</v>
      </c>
      <c r="H283" s="102">
        <v>1325.3</v>
      </c>
      <c r="I283" s="102">
        <v>1472.2</v>
      </c>
      <c r="J283" s="104">
        <v>1.7414000000000001</v>
      </c>
      <c r="L283" s="18"/>
      <c r="M283" s="11"/>
      <c r="N283" s="19"/>
      <c r="O283" s="19"/>
      <c r="P283" s="19"/>
      <c r="Q283" s="19"/>
    </row>
    <row r="284" spans="1:17" x14ac:dyDescent="0.2">
      <c r="A284" s="226"/>
      <c r="B284" s="119" t="str">
        <f t="shared" si="52"/>
        <v>X</v>
      </c>
      <c r="C284" s="119" t="str">
        <f t="shared" si="53"/>
        <v>X</v>
      </c>
      <c r="D284" s="119" t="str">
        <f t="shared" si="54"/>
        <v>X</v>
      </c>
      <c r="E284" s="119" t="str">
        <f t="shared" si="55"/>
        <v>X</v>
      </c>
      <c r="F284" s="121">
        <v>1000</v>
      </c>
      <c r="G284" s="120">
        <v>2.4464000000000001</v>
      </c>
      <c r="H284" s="102">
        <v>1366.9</v>
      </c>
      <c r="I284" s="102">
        <v>1525.3</v>
      </c>
      <c r="J284" s="104">
        <v>1.7790999999999999</v>
      </c>
      <c r="L284" s="18"/>
      <c r="M284" s="11"/>
      <c r="N284" s="19"/>
      <c r="O284" s="19"/>
      <c r="P284" s="19"/>
      <c r="Q284" s="19"/>
    </row>
    <row r="285" spans="1:17" x14ac:dyDescent="0.2">
      <c r="A285" s="226"/>
      <c r="B285" s="119" t="str">
        <f t="shared" si="52"/>
        <v>X</v>
      </c>
      <c r="C285" s="119" t="str">
        <f t="shared" si="53"/>
        <v>X</v>
      </c>
      <c r="D285" s="119" t="str">
        <f t="shared" si="54"/>
        <v>X</v>
      </c>
      <c r="E285" s="119" t="str">
        <f t="shared" si="55"/>
        <v>X</v>
      </c>
      <c r="F285" s="121">
        <v>1200</v>
      </c>
      <c r="G285" s="120">
        <v>2.7995999999999999</v>
      </c>
      <c r="H285" s="102">
        <v>1451.7</v>
      </c>
      <c r="I285" s="102">
        <v>1633</v>
      </c>
      <c r="J285" s="104">
        <v>1.8483000000000001</v>
      </c>
    </row>
    <row r="286" spans="1:17" x14ac:dyDescent="0.2">
      <c r="A286" s="226"/>
      <c r="B286" s="119" t="str">
        <f t="shared" si="52"/>
        <v>X</v>
      </c>
      <c r="C286" s="119" t="str">
        <f t="shared" si="53"/>
        <v>X</v>
      </c>
      <c r="D286" s="119" t="str">
        <f t="shared" si="54"/>
        <v>X</v>
      </c>
      <c r="E286" s="119" t="str">
        <f t="shared" si="55"/>
        <v>X</v>
      </c>
      <c r="F286" s="121">
        <v>1400</v>
      </c>
      <c r="G286" s="120">
        <v>3.1484000000000001</v>
      </c>
      <c r="H286" s="102">
        <v>1539.6</v>
      </c>
      <c r="I286" s="102">
        <v>1743.5</v>
      </c>
      <c r="J286" s="104">
        <v>1.9111</v>
      </c>
      <c r="L286" s="48"/>
      <c r="M286" s="48"/>
      <c r="N286" s="52"/>
      <c r="O286" s="52"/>
      <c r="P286" s="52"/>
      <c r="Q286" s="52"/>
    </row>
    <row r="287" spans="1:17" x14ac:dyDescent="0.2">
      <c r="A287" s="226"/>
      <c r="B287" s="119" t="str">
        <f t="shared" si="52"/>
        <v>X</v>
      </c>
      <c r="C287" s="119" t="str">
        <f t="shared" si="53"/>
        <v>X</v>
      </c>
      <c r="D287" s="119" t="str">
        <f t="shared" si="54"/>
        <v>X</v>
      </c>
      <c r="E287" s="119" t="str">
        <f t="shared" si="55"/>
        <v>X</v>
      </c>
      <c r="F287" s="121">
        <v>1600</v>
      </c>
      <c r="G287" s="120">
        <v>3.4946999999999999</v>
      </c>
      <c r="H287" s="102">
        <v>1630.8</v>
      </c>
      <c r="I287" s="102">
        <v>1857.1</v>
      </c>
      <c r="J287" s="104">
        <v>1.9691000000000001</v>
      </c>
      <c r="L287" s="54"/>
      <c r="M287" s="54"/>
      <c r="N287" s="47"/>
      <c r="O287" s="47"/>
      <c r="P287" s="47"/>
      <c r="Q287" s="47"/>
    </row>
    <row r="288" spans="1:17" x14ac:dyDescent="0.2">
      <c r="A288" s="226"/>
      <c r="B288" s="119" t="str">
        <f t="shared" si="52"/>
        <v>X</v>
      </c>
      <c r="C288" s="119" t="str">
        <f t="shared" si="53"/>
        <v>X</v>
      </c>
      <c r="D288" s="119" t="str">
        <f t="shared" si="54"/>
        <v>X</v>
      </c>
      <c r="E288" s="119" t="str">
        <f t="shared" si="55"/>
        <v>X</v>
      </c>
      <c r="F288" s="121">
        <v>1800</v>
      </c>
      <c r="G288" s="120">
        <v>3.8393999999999999</v>
      </c>
      <c r="H288" s="102">
        <v>1725.4</v>
      </c>
      <c r="I288" s="102">
        <v>1974</v>
      </c>
      <c r="J288" s="104">
        <v>2.0232999999999999</v>
      </c>
      <c r="L288" s="55"/>
      <c r="M288" s="54"/>
      <c r="N288" s="47"/>
      <c r="O288" s="47"/>
      <c r="P288" s="47"/>
      <c r="Q288" s="47"/>
    </row>
    <row r="289" spans="1:17" ht="13.5" thickBot="1" x14ac:dyDescent="0.25">
      <c r="A289" s="227"/>
      <c r="B289" s="122" t="str">
        <f t="shared" si="52"/>
        <v>X</v>
      </c>
      <c r="C289" s="122" t="str">
        <f t="shared" si="53"/>
        <v>X</v>
      </c>
      <c r="D289" s="122" t="str">
        <f t="shared" si="54"/>
        <v>X</v>
      </c>
      <c r="E289" s="122" t="str">
        <f t="shared" si="55"/>
        <v>X</v>
      </c>
      <c r="F289" s="123">
        <v>2000</v>
      </c>
      <c r="G289" s="124">
        <v>4.1829999999999998</v>
      </c>
      <c r="H289" s="107">
        <v>1823.3</v>
      </c>
      <c r="I289" s="107">
        <v>2094.1999999999998</v>
      </c>
      <c r="J289" s="110">
        <v>2.0741999999999998</v>
      </c>
      <c r="L289" s="55"/>
      <c r="M289" s="54"/>
      <c r="N289" s="47"/>
      <c r="O289" s="47"/>
      <c r="P289" s="47"/>
      <c r="Q289" s="47"/>
    </row>
    <row r="290" spans="1:17" x14ac:dyDescent="0.2">
      <c r="A290" s="225">
        <v>400</v>
      </c>
      <c r="B290" s="117"/>
      <c r="C290" s="117"/>
      <c r="D290" s="117"/>
      <c r="E290" s="117"/>
      <c r="F290" s="117" t="s">
        <v>942</v>
      </c>
      <c r="G290" s="118" t="s">
        <v>98</v>
      </c>
      <c r="H290" s="118" t="s">
        <v>670</v>
      </c>
      <c r="I290" s="118" t="s">
        <v>671</v>
      </c>
      <c r="J290" s="37" t="s">
        <v>672</v>
      </c>
      <c r="L290" s="55"/>
      <c r="M290" s="54"/>
      <c r="N290" s="47"/>
      <c r="O290" s="47"/>
      <c r="P290" s="47"/>
      <c r="Q290" s="47"/>
    </row>
    <row r="291" spans="1:17" x14ac:dyDescent="0.2">
      <c r="A291" s="226"/>
      <c r="B291" s="119" t="str">
        <f t="shared" ref="B291:B305" si="56">IF(AND($AS$21&gt;I291,$AS$21&lt;I292),$A$290,"X")</f>
        <v>X</v>
      </c>
      <c r="C291" s="119" t="str">
        <f t="shared" ref="C291:C305" si="57">IF(AND($AS$19&gt;J291,$AS$19&lt;J292),$A$290,"X")</f>
        <v>X</v>
      </c>
      <c r="D291" s="119" t="str">
        <f t="shared" ref="D291:D305" si="58">IF(AND($AS$15&gt;I291,$AS$15&lt;I292),$A$290,"X")</f>
        <v>X</v>
      </c>
      <c r="E291" s="119" t="str">
        <f t="shared" ref="E291:E305" si="59">IF(AND($AS$10&gt;J291,$AS$10&lt;J292),$A$290,"X")</f>
        <v>X</v>
      </c>
      <c r="F291" s="97">
        <v>444.62799999999999</v>
      </c>
      <c r="G291" s="120">
        <v>1.1617</v>
      </c>
      <c r="H291" s="102">
        <v>1119</v>
      </c>
      <c r="I291" s="102">
        <v>1205</v>
      </c>
      <c r="J291" s="104">
        <v>1.4852000000000001</v>
      </c>
      <c r="L291" s="55"/>
      <c r="M291" s="54"/>
      <c r="N291" s="47"/>
      <c r="O291" s="47"/>
      <c r="P291" s="47"/>
      <c r="Q291" s="47"/>
    </row>
    <row r="292" spans="1:17" x14ac:dyDescent="0.2">
      <c r="A292" s="226"/>
      <c r="B292" s="119" t="str">
        <f t="shared" si="56"/>
        <v>X</v>
      </c>
      <c r="C292" s="119" t="str">
        <f t="shared" si="57"/>
        <v>X</v>
      </c>
      <c r="D292" s="119" t="str">
        <f t="shared" si="58"/>
        <v>X</v>
      </c>
      <c r="E292" s="119" t="str">
        <f t="shared" si="59"/>
        <v>X</v>
      </c>
      <c r="F292" s="121">
        <v>450</v>
      </c>
      <c r="G292" s="46">
        <v>1.1747000000000001</v>
      </c>
      <c r="H292" s="46">
        <v>1122.5</v>
      </c>
      <c r="I292" s="46">
        <v>1209.4000000000001</v>
      </c>
      <c r="J292" s="33">
        <v>1.4901</v>
      </c>
      <c r="L292" s="55"/>
      <c r="M292" s="54"/>
      <c r="N292" s="47"/>
      <c r="O292" s="47"/>
      <c r="P292" s="47"/>
      <c r="Q292" s="47"/>
    </row>
    <row r="293" spans="1:17" x14ac:dyDescent="0.2">
      <c r="A293" s="226"/>
      <c r="B293" s="119" t="str">
        <f t="shared" si="56"/>
        <v>X</v>
      </c>
      <c r="C293" s="119" t="str">
        <f t="shared" si="57"/>
        <v>X</v>
      </c>
      <c r="D293" s="119" t="str">
        <f t="shared" si="58"/>
        <v>X</v>
      </c>
      <c r="E293" s="119" t="str">
        <f t="shared" si="59"/>
        <v>X</v>
      </c>
      <c r="F293" s="121">
        <v>500</v>
      </c>
      <c r="G293" s="120">
        <v>1.2850999999999999</v>
      </c>
      <c r="H293" s="102">
        <v>1150.4000000000001</v>
      </c>
      <c r="I293" s="102">
        <v>1245.5999999999999</v>
      </c>
      <c r="J293" s="104">
        <v>1.5287999999999999</v>
      </c>
      <c r="L293" s="55"/>
      <c r="M293" s="54"/>
      <c r="N293" s="47"/>
      <c r="O293" s="47"/>
      <c r="P293" s="47"/>
      <c r="Q293" s="47"/>
    </row>
    <row r="294" spans="1:17" x14ac:dyDescent="0.2">
      <c r="A294" s="226"/>
      <c r="B294" s="119">
        <f t="shared" si="56"/>
        <v>400</v>
      </c>
      <c r="C294" s="119" t="str">
        <f t="shared" si="57"/>
        <v>X</v>
      </c>
      <c r="D294" s="119">
        <f t="shared" si="58"/>
        <v>400</v>
      </c>
      <c r="E294" s="119" t="str">
        <f t="shared" si="59"/>
        <v>X</v>
      </c>
      <c r="F294" s="121">
        <v>550</v>
      </c>
      <c r="G294" s="120">
        <v>1.3839999999999999</v>
      </c>
      <c r="H294" s="102">
        <v>1174.9000000000001</v>
      </c>
      <c r="I294" s="102">
        <v>1277.3</v>
      </c>
      <c r="J294" s="104">
        <v>1.5609999999999999</v>
      </c>
      <c r="L294" s="55"/>
      <c r="M294" s="54"/>
      <c r="N294" s="47"/>
      <c r="O294" s="47"/>
      <c r="P294" s="47"/>
      <c r="Q294" s="47"/>
    </row>
    <row r="295" spans="1:17" x14ac:dyDescent="0.2">
      <c r="A295" s="226"/>
      <c r="B295" s="119" t="str">
        <f t="shared" si="56"/>
        <v>X</v>
      </c>
      <c r="C295" s="119" t="str">
        <f t="shared" si="57"/>
        <v>X</v>
      </c>
      <c r="D295" s="119" t="str">
        <f t="shared" si="58"/>
        <v>X</v>
      </c>
      <c r="E295" s="119" t="str">
        <f t="shared" si="59"/>
        <v>X</v>
      </c>
      <c r="F295" s="121">
        <v>600</v>
      </c>
      <c r="G295" s="120">
        <v>1.4764999999999999</v>
      </c>
      <c r="H295" s="102">
        <v>1197.5999999999999</v>
      </c>
      <c r="I295" s="102">
        <v>1306.9000000000001</v>
      </c>
      <c r="J295" s="104">
        <v>1.5896999999999999</v>
      </c>
      <c r="L295" s="55"/>
      <c r="M295" s="54"/>
      <c r="N295" s="47"/>
      <c r="O295" s="47"/>
      <c r="P295" s="47"/>
      <c r="Q295" s="47"/>
    </row>
    <row r="296" spans="1:17" x14ac:dyDescent="0.2">
      <c r="A296" s="226"/>
      <c r="B296" s="119" t="str">
        <f t="shared" si="56"/>
        <v>X</v>
      </c>
      <c r="C296" s="119">
        <f t="shared" si="57"/>
        <v>400</v>
      </c>
      <c r="D296" s="119" t="str">
        <f t="shared" si="58"/>
        <v>X</v>
      </c>
      <c r="E296" s="119" t="str">
        <f t="shared" si="59"/>
        <v>X</v>
      </c>
      <c r="F296" s="121">
        <v>650</v>
      </c>
      <c r="G296" s="120">
        <v>1.5649999999999999</v>
      </c>
      <c r="H296" s="102">
        <v>1219.4000000000001</v>
      </c>
      <c r="I296" s="102">
        <v>1335.3</v>
      </c>
      <c r="J296" s="104">
        <v>1.6157999999999999</v>
      </c>
      <c r="L296" s="55"/>
      <c r="M296" s="54"/>
      <c r="N296" s="47"/>
      <c r="O296" s="47"/>
      <c r="P296" s="47"/>
      <c r="Q296" s="47"/>
    </row>
    <row r="297" spans="1:17" x14ac:dyDescent="0.2">
      <c r="A297" s="226"/>
      <c r="B297" s="119" t="str">
        <f t="shared" si="56"/>
        <v>X</v>
      </c>
      <c r="C297" s="119" t="str">
        <f t="shared" si="57"/>
        <v>X</v>
      </c>
      <c r="D297" s="119" t="str">
        <f t="shared" si="58"/>
        <v>X</v>
      </c>
      <c r="E297" s="119">
        <f t="shared" si="59"/>
        <v>400</v>
      </c>
      <c r="F297" s="121">
        <v>700</v>
      </c>
      <c r="G297" s="120">
        <v>1.6507000000000001</v>
      </c>
      <c r="H297" s="102">
        <v>1240.7</v>
      </c>
      <c r="I297" s="102">
        <v>1362.9</v>
      </c>
      <c r="J297" s="104">
        <v>1.6400999999999999</v>
      </c>
      <c r="L297" s="55"/>
      <c r="M297" s="54"/>
      <c r="N297" s="47"/>
      <c r="O297" s="47"/>
      <c r="P297" s="47"/>
      <c r="Q297" s="47"/>
    </row>
    <row r="298" spans="1:17" x14ac:dyDescent="0.2">
      <c r="A298" s="226"/>
      <c r="B298" s="119" t="str">
        <f t="shared" si="56"/>
        <v>X</v>
      </c>
      <c r="C298" s="119" t="str">
        <f t="shared" si="57"/>
        <v>X</v>
      </c>
      <c r="D298" s="119" t="str">
        <f t="shared" si="58"/>
        <v>X</v>
      </c>
      <c r="E298" s="119" t="str">
        <f t="shared" si="59"/>
        <v>X</v>
      </c>
      <c r="F298" s="121">
        <v>800</v>
      </c>
      <c r="G298" s="120">
        <v>1.8166</v>
      </c>
      <c r="H298" s="102">
        <v>1282.5</v>
      </c>
      <c r="I298" s="102">
        <v>1417</v>
      </c>
      <c r="J298" s="104">
        <v>1.6849000000000001</v>
      </c>
      <c r="L298" s="55"/>
      <c r="M298" s="54"/>
      <c r="N298" s="47"/>
      <c r="O298" s="47"/>
      <c r="P298" s="47"/>
      <c r="Q298" s="47"/>
    </row>
    <row r="299" spans="1:17" x14ac:dyDescent="0.2">
      <c r="A299" s="226"/>
      <c r="B299" s="119" t="str">
        <f t="shared" si="56"/>
        <v>X</v>
      </c>
      <c r="C299" s="119" t="str">
        <f t="shared" si="57"/>
        <v>X</v>
      </c>
      <c r="D299" s="119" t="str">
        <f t="shared" si="58"/>
        <v>X</v>
      </c>
      <c r="E299" s="119" t="str">
        <f t="shared" si="59"/>
        <v>X</v>
      </c>
      <c r="F299" s="121">
        <v>900</v>
      </c>
      <c r="G299" s="120">
        <v>1.9777</v>
      </c>
      <c r="H299" s="102">
        <v>1324</v>
      </c>
      <c r="I299" s="102">
        <v>1470.4</v>
      </c>
      <c r="J299" s="104">
        <v>1.7257</v>
      </c>
      <c r="L299" s="55"/>
      <c r="M299" s="54"/>
      <c r="N299" s="47"/>
      <c r="O299" s="47"/>
      <c r="P299" s="47"/>
      <c r="Q299" s="47"/>
    </row>
    <row r="300" spans="1:17" x14ac:dyDescent="0.2">
      <c r="A300" s="226"/>
      <c r="B300" s="119" t="str">
        <f t="shared" si="56"/>
        <v>X</v>
      </c>
      <c r="C300" s="119" t="str">
        <f t="shared" si="57"/>
        <v>X</v>
      </c>
      <c r="D300" s="119" t="str">
        <f t="shared" si="58"/>
        <v>X</v>
      </c>
      <c r="E300" s="119" t="str">
        <f t="shared" si="59"/>
        <v>X</v>
      </c>
      <c r="F300" s="121">
        <v>1000</v>
      </c>
      <c r="G300" s="120">
        <v>2.1358000000000001</v>
      </c>
      <c r="H300" s="102">
        <v>1365.8</v>
      </c>
      <c r="I300" s="102">
        <v>1523.9</v>
      </c>
      <c r="J300" s="104">
        <v>1.7636000000000001</v>
      </c>
      <c r="L300" s="55"/>
      <c r="M300" s="54"/>
      <c r="N300" s="47"/>
      <c r="O300" s="47"/>
      <c r="P300" s="47"/>
      <c r="Q300" s="47"/>
    </row>
    <row r="301" spans="1:17" x14ac:dyDescent="0.2">
      <c r="A301" s="226"/>
      <c r="B301" s="119" t="str">
        <f t="shared" si="56"/>
        <v>X</v>
      </c>
      <c r="C301" s="119" t="str">
        <f t="shared" si="57"/>
        <v>X</v>
      </c>
      <c r="D301" s="119" t="str">
        <f t="shared" si="58"/>
        <v>X</v>
      </c>
      <c r="E301" s="119" t="str">
        <f t="shared" si="59"/>
        <v>X</v>
      </c>
      <c r="F301" s="121">
        <v>1200</v>
      </c>
      <c r="G301" s="120">
        <v>2.4464999999999999</v>
      </c>
      <c r="H301" s="102">
        <v>1450.9</v>
      </c>
      <c r="I301" s="102">
        <v>1632</v>
      </c>
      <c r="J301" s="104">
        <v>1.8331</v>
      </c>
      <c r="L301" s="55"/>
      <c r="M301" s="54"/>
      <c r="N301" s="47"/>
      <c r="O301" s="47"/>
      <c r="P301" s="47"/>
      <c r="Q301" s="47"/>
    </row>
    <row r="302" spans="1:17" x14ac:dyDescent="0.2">
      <c r="A302" s="226"/>
      <c r="B302" s="119" t="str">
        <f t="shared" si="56"/>
        <v>X</v>
      </c>
      <c r="C302" s="119" t="str">
        <f t="shared" si="57"/>
        <v>X</v>
      </c>
      <c r="D302" s="119" t="str">
        <f t="shared" si="58"/>
        <v>X</v>
      </c>
      <c r="E302" s="119" t="str">
        <f t="shared" si="59"/>
        <v>X</v>
      </c>
      <c r="F302" s="121">
        <v>1400</v>
      </c>
      <c r="G302" s="120">
        <v>2.7526999999999999</v>
      </c>
      <c r="H302" s="102">
        <v>1539</v>
      </c>
      <c r="I302" s="102">
        <v>1742.7</v>
      </c>
      <c r="J302" s="104">
        <v>1.8959999999999999</v>
      </c>
    </row>
    <row r="303" spans="1:17" x14ac:dyDescent="0.2">
      <c r="A303" s="226"/>
      <c r="B303" s="119" t="str">
        <f t="shared" si="56"/>
        <v>X</v>
      </c>
      <c r="C303" s="119" t="str">
        <f t="shared" si="57"/>
        <v>X</v>
      </c>
      <c r="D303" s="119" t="str">
        <f t="shared" si="58"/>
        <v>X</v>
      </c>
      <c r="E303" s="119" t="str">
        <f t="shared" si="59"/>
        <v>X</v>
      </c>
      <c r="F303" s="121">
        <v>1600</v>
      </c>
      <c r="G303" s="120">
        <v>3.0565000000000002</v>
      </c>
      <c r="H303" s="102">
        <v>1630.3</v>
      </c>
      <c r="I303" s="102">
        <v>1856.5</v>
      </c>
      <c r="J303" s="104">
        <v>1.9540999999999999</v>
      </c>
      <c r="L303" s="48"/>
      <c r="M303" s="48"/>
      <c r="N303" s="48"/>
      <c r="O303" s="48"/>
      <c r="P303" s="48"/>
      <c r="Q303" s="48"/>
    </row>
    <row r="304" spans="1:17" x14ac:dyDescent="0.2">
      <c r="A304" s="226"/>
      <c r="B304" s="119" t="str">
        <f t="shared" si="56"/>
        <v>X</v>
      </c>
      <c r="C304" s="119" t="str">
        <f t="shared" si="57"/>
        <v>X</v>
      </c>
      <c r="D304" s="119" t="str">
        <f t="shared" si="58"/>
        <v>X</v>
      </c>
      <c r="E304" s="119" t="str">
        <f t="shared" si="59"/>
        <v>X</v>
      </c>
      <c r="F304" s="121">
        <v>1800</v>
      </c>
      <c r="G304" s="120">
        <v>3.3586</v>
      </c>
      <c r="H304" s="102">
        <v>1725</v>
      </c>
      <c r="I304" s="102">
        <v>1973.6</v>
      </c>
      <c r="J304" s="104">
        <v>2.0084</v>
      </c>
      <c r="L304" s="54"/>
      <c r="M304" s="54"/>
      <c r="N304" s="47"/>
      <c r="O304" s="47"/>
      <c r="P304" s="47"/>
      <c r="Q304" s="47"/>
    </row>
    <row r="305" spans="1:17" ht="13.5" thickBot="1" x14ac:dyDescent="0.25">
      <c r="A305" s="227"/>
      <c r="B305" s="122" t="str">
        <f t="shared" si="56"/>
        <v>X</v>
      </c>
      <c r="C305" s="122" t="str">
        <f t="shared" si="57"/>
        <v>X</v>
      </c>
      <c r="D305" s="122" t="str">
        <f t="shared" si="58"/>
        <v>X</v>
      </c>
      <c r="E305" s="122" t="str">
        <f t="shared" si="59"/>
        <v>X</v>
      </c>
      <c r="F305" s="123">
        <v>2000</v>
      </c>
      <c r="G305" s="124">
        <v>3.6597</v>
      </c>
      <c r="H305" s="107">
        <v>1823</v>
      </c>
      <c r="I305" s="107">
        <v>2093.9</v>
      </c>
      <c r="J305" s="110">
        <v>2.0594000000000001</v>
      </c>
      <c r="L305" s="55"/>
      <c r="M305" s="54"/>
      <c r="N305" s="47"/>
      <c r="O305" s="47"/>
      <c r="P305" s="47"/>
      <c r="Q305" s="47"/>
    </row>
    <row r="306" spans="1:17" x14ac:dyDescent="0.2">
      <c r="A306" s="225">
        <v>450</v>
      </c>
      <c r="B306" s="117"/>
      <c r="C306" s="117"/>
      <c r="D306" s="117"/>
      <c r="E306" s="117"/>
      <c r="F306" s="117" t="s">
        <v>942</v>
      </c>
      <c r="G306" s="118" t="s">
        <v>98</v>
      </c>
      <c r="H306" s="118" t="s">
        <v>670</v>
      </c>
      <c r="I306" s="118" t="s">
        <v>671</v>
      </c>
      <c r="J306" s="37" t="s">
        <v>672</v>
      </c>
      <c r="L306" s="55"/>
      <c r="M306" s="54"/>
      <c r="N306" s="47"/>
      <c r="O306" s="47"/>
      <c r="P306" s="47"/>
      <c r="Q306" s="47"/>
    </row>
    <row r="307" spans="1:17" x14ac:dyDescent="0.2">
      <c r="A307" s="226"/>
      <c r="B307" s="119" t="str">
        <f t="shared" ref="B307:B321" si="60">IF(AND($AS$21&gt;I307,$AS$21&lt;I308),$A$306,"X")</f>
        <v>X</v>
      </c>
      <c r="C307" s="119" t="str">
        <f t="shared" ref="C307:C321" si="61">IF(AND($AS$19&gt;J307,$AS$19&lt;J308),$A$306,"X")</f>
        <v>X</v>
      </c>
      <c r="D307" s="119" t="str">
        <f t="shared" ref="D307:D321" si="62">IF(AND($AS$15&gt;I307,$AS$15&lt;I308),$A$306,"X")</f>
        <v>X</v>
      </c>
      <c r="E307" s="119" t="str">
        <f t="shared" ref="E307:E321" si="63">IF(AND($AS$10&gt;J307,$AS$10&lt;J308),$A$306,"X")</f>
        <v>X</v>
      </c>
      <c r="F307" s="97"/>
      <c r="G307" s="120"/>
      <c r="H307" s="102"/>
      <c r="I307" s="102"/>
      <c r="J307" s="104"/>
      <c r="L307" s="55"/>
      <c r="M307" s="54"/>
      <c r="N307" s="47"/>
      <c r="O307" s="47"/>
      <c r="P307" s="47"/>
      <c r="Q307" s="47"/>
    </row>
    <row r="308" spans="1:17" x14ac:dyDescent="0.2">
      <c r="A308" s="226"/>
      <c r="B308" s="119" t="str">
        <f t="shared" si="60"/>
        <v>X</v>
      </c>
      <c r="C308" s="119" t="str">
        <f t="shared" si="61"/>
        <v>X</v>
      </c>
      <c r="D308" s="119" t="str">
        <f t="shared" si="62"/>
        <v>X</v>
      </c>
      <c r="E308" s="119" t="str">
        <f t="shared" si="63"/>
        <v>X</v>
      </c>
      <c r="F308" s="121">
        <v>456.31799999999998</v>
      </c>
      <c r="G308" s="46">
        <v>1.0324</v>
      </c>
      <c r="H308" s="46">
        <v>1119.2</v>
      </c>
      <c r="I308" s="46">
        <v>1205.2</v>
      </c>
      <c r="J308" s="33">
        <v>1.4742</v>
      </c>
      <c r="L308" s="55"/>
      <c r="M308" s="54"/>
      <c r="N308" s="47"/>
      <c r="O308" s="47"/>
      <c r="P308" s="47"/>
      <c r="Q308" s="47"/>
    </row>
    <row r="309" spans="1:17" x14ac:dyDescent="0.2">
      <c r="A309" s="226"/>
      <c r="B309" s="119" t="str">
        <f t="shared" si="60"/>
        <v>X</v>
      </c>
      <c r="C309" s="119" t="str">
        <f t="shared" si="61"/>
        <v>X</v>
      </c>
      <c r="D309" s="119" t="str">
        <f t="shared" si="62"/>
        <v>X</v>
      </c>
      <c r="E309" s="119" t="str">
        <f t="shared" si="63"/>
        <v>X</v>
      </c>
      <c r="F309" s="121">
        <v>500</v>
      </c>
      <c r="G309" s="120">
        <v>1.1233</v>
      </c>
      <c r="H309" s="102">
        <v>1145.4000000000001</v>
      </c>
      <c r="I309" s="102">
        <v>1238.9000000000001</v>
      </c>
      <c r="J309" s="104">
        <v>1.5103</v>
      </c>
      <c r="L309" s="55"/>
      <c r="M309" s="54"/>
      <c r="N309" s="47"/>
      <c r="O309" s="47"/>
      <c r="P309" s="47"/>
      <c r="Q309" s="47"/>
    </row>
    <row r="310" spans="1:17" x14ac:dyDescent="0.2">
      <c r="A310" s="226"/>
      <c r="B310" s="119">
        <f t="shared" si="60"/>
        <v>450</v>
      </c>
      <c r="C310" s="119" t="str">
        <f t="shared" si="61"/>
        <v>X</v>
      </c>
      <c r="D310" s="119">
        <f t="shared" si="62"/>
        <v>450</v>
      </c>
      <c r="E310" s="119" t="str">
        <f t="shared" si="63"/>
        <v>X</v>
      </c>
      <c r="F310" s="121">
        <v>550</v>
      </c>
      <c r="G310" s="120">
        <v>1.2152000000000001</v>
      </c>
      <c r="H310" s="102">
        <v>1171.0999999999999</v>
      </c>
      <c r="I310" s="102">
        <v>1272.3</v>
      </c>
      <c r="J310" s="104">
        <v>1.5441</v>
      </c>
      <c r="L310" s="55"/>
      <c r="M310" s="54"/>
      <c r="N310" s="47"/>
      <c r="O310" s="47"/>
      <c r="P310" s="47"/>
      <c r="Q310" s="47"/>
    </row>
    <row r="311" spans="1:17" x14ac:dyDescent="0.2">
      <c r="A311" s="226"/>
      <c r="B311" s="119" t="str">
        <f t="shared" si="60"/>
        <v>X</v>
      </c>
      <c r="C311" s="119" t="str">
        <f t="shared" si="61"/>
        <v>X</v>
      </c>
      <c r="D311" s="119" t="str">
        <f t="shared" si="62"/>
        <v>X</v>
      </c>
      <c r="E311" s="119" t="str">
        <f t="shared" si="63"/>
        <v>X</v>
      </c>
      <c r="F311" s="121">
        <v>600</v>
      </c>
      <c r="G311" s="120">
        <v>1.3001</v>
      </c>
      <c r="H311" s="102">
        <v>1194.5999999999999</v>
      </c>
      <c r="I311" s="102">
        <v>1302.8</v>
      </c>
      <c r="J311" s="104">
        <v>1.5737000000000001</v>
      </c>
      <c r="L311" s="55"/>
      <c r="M311" s="54"/>
      <c r="N311" s="47"/>
      <c r="O311" s="47"/>
      <c r="P311" s="47"/>
      <c r="Q311" s="47"/>
    </row>
    <row r="312" spans="1:17" x14ac:dyDescent="0.2">
      <c r="A312" s="226"/>
      <c r="B312" s="119" t="str">
        <f t="shared" si="60"/>
        <v>X</v>
      </c>
      <c r="C312" s="119">
        <f t="shared" si="61"/>
        <v>450</v>
      </c>
      <c r="D312" s="119" t="str">
        <f t="shared" si="62"/>
        <v>X</v>
      </c>
      <c r="E312" s="119" t="str">
        <f t="shared" si="63"/>
        <v>X</v>
      </c>
      <c r="F312" s="121">
        <v>650</v>
      </c>
      <c r="G312" s="120">
        <v>1.3807</v>
      </c>
      <c r="H312" s="102">
        <v>1216.9000000000001</v>
      </c>
      <c r="I312" s="102">
        <v>1331.9</v>
      </c>
      <c r="J312" s="104">
        <v>1.6005</v>
      </c>
      <c r="L312" s="55"/>
      <c r="M312" s="54"/>
      <c r="N312" s="47"/>
      <c r="O312" s="47"/>
      <c r="P312" s="47"/>
      <c r="Q312" s="47"/>
    </row>
    <row r="313" spans="1:17" x14ac:dyDescent="0.2">
      <c r="A313" s="226"/>
      <c r="B313" s="119" t="str">
        <f t="shared" si="60"/>
        <v>X</v>
      </c>
      <c r="C313" s="119" t="str">
        <f t="shared" si="61"/>
        <v>X</v>
      </c>
      <c r="D313" s="119" t="str">
        <f t="shared" si="62"/>
        <v>X</v>
      </c>
      <c r="E313" s="119">
        <f t="shared" si="63"/>
        <v>450</v>
      </c>
      <c r="F313" s="121">
        <v>700</v>
      </c>
      <c r="G313" s="120">
        <v>1.4583999999999999</v>
      </c>
      <c r="H313" s="102">
        <v>1238.5</v>
      </c>
      <c r="I313" s="102">
        <v>1360</v>
      </c>
      <c r="J313" s="104">
        <v>1.6253</v>
      </c>
      <c r="L313" s="55"/>
      <c r="M313" s="54"/>
      <c r="N313" s="47"/>
      <c r="O313" s="47"/>
      <c r="P313" s="47"/>
      <c r="Q313" s="47"/>
    </row>
    <row r="314" spans="1:17" x14ac:dyDescent="0.2">
      <c r="A314" s="226"/>
      <c r="B314" s="119" t="str">
        <f t="shared" si="60"/>
        <v>X</v>
      </c>
      <c r="C314" s="119" t="str">
        <f t="shared" si="61"/>
        <v>X</v>
      </c>
      <c r="D314" s="119" t="str">
        <f t="shared" si="62"/>
        <v>X</v>
      </c>
      <c r="E314" s="119" t="str">
        <f t="shared" si="63"/>
        <v>X</v>
      </c>
      <c r="F314" s="121">
        <v>800</v>
      </c>
      <c r="G314" s="120">
        <v>1.6080000000000001</v>
      </c>
      <c r="H314" s="102">
        <v>1280.8</v>
      </c>
      <c r="I314" s="102">
        <v>1414.7</v>
      </c>
      <c r="J314" s="104">
        <v>1.6706000000000001</v>
      </c>
      <c r="L314" s="55"/>
      <c r="M314" s="54"/>
      <c r="N314" s="47"/>
      <c r="O314" s="47"/>
      <c r="P314" s="47"/>
      <c r="Q314" s="47"/>
    </row>
    <row r="315" spans="1:17" x14ac:dyDescent="0.2">
      <c r="A315" s="226"/>
      <c r="B315" s="119" t="str">
        <f t="shared" si="60"/>
        <v>X</v>
      </c>
      <c r="C315" s="119" t="str">
        <f t="shared" si="61"/>
        <v>X</v>
      </c>
      <c r="D315" s="119" t="str">
        <f t="shared" si="62"/>
        <v>X</v>
      </c>
      <c r="E315" s="119" t="str">
        <f t="shared" si="63"/>
        <v>X</v>
      </c>
      <c r="F315" s="121">
        <v>900</v>
      </c>
      <c r="G315" s="120">
        <v>1.7525999999999999</v>
      </c>
      <c r="H315" s="102">
        <v>1322.7</v>
      </c>
      <c r="I315" s="102">
        <v>1468.6</v>
      </c>
      <c r="J315" s="104">
        <v>1.7117</v>
      </c>
      <c r="L315" s="55"/>
      <c r="M315" s="54"/>
      <c r="N315" s="47"/>
      <c r="O315" s="47"/>
      <c r="P315" s="47"/>
      <c r="Q315" s="47"/>
    </row>
    <row r="316" spans="1:17" x14ac:dyDescent="0.2">
      <c r="A316" s="226"/>
      <c r="B316" s="119" t="str">
        <f t="shared" si="60"/>
        <v>X</v>
      </c>
      <c r="C316" s="119" t="str">
        <f t="shared" si="61"/>
        <v>X</v>
      </c>
      <c r="D316" s="119" t="str">
        <f t="shared" si="62"/>
        <v>X</v>
      </c>
      <c r="E316" s="119" t="str">
        <f t="shared" si="63"/>
        <v>X</v>
      </c>
      <c r="F316" s="121">
        <v>1000</v>
      </c>
      <c r="G316" s="120">
        <v>1.8942000000000001</v>
      </c>
      <c r="H316" s="102">
        <v>1364.7</v>
      </c>
      <c r="I316" s="102">
        <v>1522.4</v>
      </c>
      <c r="J316" s="104">
        <v>1.7499</v>
      </c>
      <c r="L316" s="55"/>
      <c r="M316" s="54"/>
      <c r="N316" s="47"/>
      <c r="O316" s="47"/>
      <c r="P316" s="47"/>
      <c r="Q316" s="47"/>
    </row>
    <row r="317" spans="1:17" x14ac:dyDescent="0.2">
      <c r="A317" s="226"/>
      <c r="B317" s="119" t="str">
        <f t="shared" si="60"/>
        <v>X</v>
      </c>
      <c r="C317" s="119" t="str">
        <f t="shared" si="61"/>
        <v>X</v>
      </c>
      <c r="D317" s="119" t="str">
        <f t="shared" si="62"/>
        <v>X</v>
      </c>
      <c r="E317" s="119" t="str">
        <f t="shared" si="63"/>
        <v>X</v>
      </c>
      <c r="F317" s="121">
        <v>1200</v>
      </c>
      <c r="G317" s="120">
        <v>2.1718000000000002</v>
      </c>
      <c r="H317" s="102">
        <v>1450.1</v>
      </c>
      <c r="I317" s="102">
        <v>1631</v>
      </c>
      <c r="J317" s="104">
        <v>1.8196000000000001</v>
      </c>
      <c r="L317" s="55"/>
      <c r="M317" s="54"/>
      <c r="N317" s="47"/>
      <c r="O317" s="47"/>
      <c r="P317" s="47"/>
      <c r="Q317" s="47"/>
    </row>
    <row r="318" spans="1:17" x14ac:dyDescent="0.2">
      <c r="A318" s="226"/>
      <c r="B318" s="119" t="str">
        <f t="shared" si="60"/>
        <v>X</v>
      </c>
      <c r="C318" s="119" t="str">
        <f t="shared" si="61"/>
        <v>X</v>
      </c>
      <c r="D318" s="119" t="str">
        <f t="shared" si="62"/>
        <v>X</v>
      </c>
      <c r="E318" s="119" t="str">
        <f t="shared" si="63"/>
        <v>X</v>
      </c>
      <c r="F318" s="121">
        <v>1400</v>
      </c>
      <c r="G318" s="120">
        <v>2.4449999999999998</v>
      </c>
      <c r="H318" s="102">
        <v>1538.4</v>
      </c>
      <c r="I318" s="102">
        <v>1742</v>
      </c>
      <c r="J318" s="104">
        <v>1.8827</v>
      </c>
      <c r="L318" s="55"/>
      <c r="M318" s="54"/>
      <c r="N318" s="47"/>
      <c r="O318" s="47"/>
      <c r="P318" s="47"/>
      <c r="Q318" s="47"/>
    </row>
    <row r="319" spans="1:17" x14ac:dyDescent="0.2">
      <c r="A319" s="226"/>
      <c r="B319" s="119" t="str">
        <f t="shared" si="60"/>
        <v>X</v>
      </c>
      <c r="C319" s="119" t="str">
        <f t="shared" si="61"/>
        <v>X</v>
      </c>
      <c r="D319" s="119" t="str">
        <f t="shared" si="62"/>
        <v>X</v>
      </c>
      <c r="E319" s="119" t="str">
        <f t="shared" si="63"/>
        <v>X</v>
      </c>
      <c r="F319" s="121">
        <v>1600</v>
      </c>
      <c r="G319" s="120">
        <v>2.7157</v>
      </c>
      <c r="H319" s="102">
        <v>1629.8</v>
      </c>
      <c r="I319" s="102">
        <v>1856</v>
      </c>
      <c r="J319" s="104">
        <v>1.9409000000000001</v>
      </c>
    </row>
    <row r="320" spans="1:17" x14ac:dyDescent="0.2">
      <c r="A320" s="226"/>
      <c r="B320" s="119" t="str">
        <f t="shared" si="60"/>
        <v>X</v>
      </c>
      <c r="C320" s="119" t="str">
        <f t="shared" si="61"/>
        <v>X</v>
      </c>
      <c r="D320" s="119" t="str">
        <f t="shared" si="62"/>
        <v>X</v>
      </c>
      <c r="E320" s="119" t="str">
        <f t="shared" si="63"/>
        <v>X</v>
      </c>
      <c r="F320" s="121">
        <v>1800</v>
      </c>
      <c r="G320" s="120">
        <v>2.9847000000000001</v>
      </c>
      <c r="H320" s="102">
        <v>1724.6</v>
      </c>
      <c r="I320" s="102">
        <v>1973.2</v>
      </c>
      <c r="J320" s="104">
        <v>1.9952000000000001</v>
      </c>
      <c r="L320"/>
      <c r="M320"/>
      <c r="N320"/>
      <c r="O320"/>
      <c r="P320"/>
      <c r="Q320"/>
    </row>
    <row r="321" spans="1:17" ht="13.5" thickBot="1" x14ac:dyDescent="0.25">
      <c r="A321" s="227"/>
      <c r="B321" s="122" t="str">
        <f t="shared" si="60"/>
        <v>X</v>
      </c>
      <c r="C321" s="122" t="str">
        <f t="shared" si="61"/>
        <v>X</v>
      </c>
      <c r="D321" s="122" t="str">
        <f t="shared" si="62"/>
        <v>X</v>
      </c>
      <c r="E321" s="122" t="str">
        <f t="shared" si="63"/>
        <v>X</v>
      </c>
      <c r="F321" s="123">
        <v>2000</v>
      </c>
      <c r="G321" s="124">
        <v>3.2526999999999999</v>
      </c>
      <c r="H321" s="107">
        <v>1822.6</v>
      </c>
      <c r="I321" s="107">
        <v>2093.5</v>
      </c>
      <c r="J321" s="110">
        <v>2.0461999999999998</v>
      </c>
      <c r="L321" s="11"/>
      <c r="M321" s="11"/>
      <c r="N321" s="19"/>
      <c r="O321" s="19"/>
      <c r="P321" s="19"/>
      <c r="Q321" s="19"/>
    </row>
    <row r="322" spans="1:17" x14ac:dyDescent="0.2">
      <c r="A322" s="225">
        <v>500</v>
      </c>
      <c r="B322" s="117"/>
      <c r="C322" s="117"/>
      <c r="D322" s="117"/>
      <c r="E322" s="117"/>
      <c r="F322" s="117" t="s">
        <v>942</v>
      </c>
      <c r="G322" s="118" t="s">
        <v>98</v>
      </c>
      <c r="H322" s="118" t="s">
        <v>670</v>
      </c>
      <c r="I322" s="118" t="s">
        <v>671</v>
      </c>
      <c r="J322" s="37" t="s">
        <v>672</v>
      </c>
      <c r="L322" s="18"/>
      <c r="M322"/>
      <c r="N322"/>
      <c r="O322"/>
      <c r="P322"/>
      <c r="Q322"/>
    </row>
    <row r="323" spans="1:17" x14ac:dyDescent="0.2">
      <c r="A323" s="226"/>
      <c r="B323" s="119" t="str">
        <f t="shared" ref="B323:B337" si="64">IF(AND($AS$21&gt;I323,$AS$21&lt;I324),$A$322,"X")</f>
        <v>X</v>
      </c>
      <c r="C323" s="119" t="str">
        <f t="shared" ref="C323:C337" si="65">IF(AND($AS$19&gt;J323,$AS$19&lt;J324),$A$322,"X")</f>
        <v>X</v>
      </c>
      <c r="D323" s="119" t="str">
        <f t="shared" ref="D323:D337" si="66">IF(AND($AS$15&gt;I323,$AS$15&lt;I324),$A$322,"X")</f>
        <v>X</v>
      </c>
      <c r="E323" s="119" t="str">
        <f t="shared" ref="E323:E337" si="67">IF(AND($AS$10&gt;J323,$AS$10&lt;J324),$A$322,"X")</f>
        <v>X</v>
      </c>
      <c r="F323" s="97">
        <v>467.048</v>
      </c>
      <c r="G323" s="120">
        <v>0.92815000000000003</v>
      </c>
      <c r="H323" s="102">
        <v>1119.0999999999999</v>
      </c>
      <c r="I323" s="102">
        <v>1205</v>
      </c>
      <c r="J323" s="104">
        <v>1.4641999999999999</v>
      </c>
      <c r="L323" s="18"/>
      <c r="M323" s="11"/>
      <c r="N323" s="19"/>
      <c r="O323" s="19"/>
      <c r="P323" s="19"/>
      <c r="Q323" s="19"/>
    </row>
    <row r="324" spans="1:17" x14ac:dyDescent="0.2">
      <c r="A324" s="226"/>
      <c r="B324" s="119" t="str">
        <f t="shared" si="64"/>
        <v>X</v>
      </c>
      <c r="C324" s="119" t="str">
        <f t="shared" si="65"/>
        <v>X</v>
      </c>
      <c r="D324" s="119" t="str">
        <f t="shared" si="66"/>
        <v>X</v>
      </c>
      <c r="E324" s="119" t="str">
        <f t="shared" si="67"/>
        <v>X</v>
      </c>
      <c r="F324" s="121">
        <v>500</v>
      </c>
      <c r="G324" s="46">
        <v>0.99304000000000003</v>
      </c>
      <c r="H324" s="46">
        <v>1140.0999999999999</v>
      </c>
      <c r="I324" s="46">
        <v>1231.9000000000001</v>
      </c>
      <c r="J324" s="33">
        <v>1.4927999999999999</v>
      </c>
      <c r="L324" s="18"/>
      <c r="M324" s="11"/>
      <c r="N324" s="19"/>
      <c r="O324" s="19"/>
      <c r="P324" s="19"/>
      <c r="Q324" s="19"/>
    </row>
    <row r="325" spans="1:17" x14ac:dyDescent="0.2">
      <c r="A325" s="226"/>
      <c r="B325" s="119">
        <f t="shared" si="64"/>
        <v>500</v>
      </c>
      <c r="C325" s="119" t="str">
        <f t="shared" si="65"/>
        <v>X</v>
      </c>
      <c r="D325" s="119">
        <f t="shared" si="66"/>
        <v>500</v>
      </c>
      <c r="E325" s="119" t="str">
        <f t="shared" si="67"/>
        <v>X</v>
      </c>
      <c r="F325" s="121">
        <v>550</v>
      </c>
      <c r="G325" s="120">
        <v>1.0797399999999999</v>
      </c>
      <c r="H325" s="102">
        <v>1167.0999999999999</v>
      </c>
      <c r="I325" s="102">
        <v>1267</v>
      </c>
      <c r="J325" s="104">
        <v>1.5284</v>
      </c>
      <c r="L325" s="18"/>
      <c r="M325" s="11"/>
      <c r="N325" s="19"/>
      <c r="O325" s="19"/>
      <c r="P325" s="19"/>
      <c r="Q325" s="19"/>
    </row>
    <row r="326" spans="1:17" x14ac:dyDescent="0.2">
      <c r="A326" s="226"/>
      <c r="B326" s="119" t="str">
        <f t="shared" si="64"/>
        <v>X</v>
      </c>
      <c r="C326" s="119" t="str">
        <f t="shared" si="65"/>
        <v>X</v>
      </c>
      <c r="D326" s="119" t="str">
        <f t="shared" si="66"/>
        <v>X</v>
      </c>
      <c r="E326" s="119" t="str">
        <f t="shared" si="67"/>
        <v>X</v>
      </c>
      <c r="F326" s="121">
        <v>600</v>
      </c>
      <c r="G326" s="120">
        <v>1.15876</v>
      </c>
      <c r="H326" s="102">
        <v>1191.4000000000001</v>
      </c>
      <c r="I326" s="102">
        <v>1298.5999999999999</v>
      </c>
      <c r="J326" s="104">
        <v>1.5589999999999999</v>
      </c>
      <c r="L326" s="18"/>
      <c r="M326" s="11"/>
      <c r="N326" s="19"/>
      <c r="O326" s="19"/>
      <c r="P326" s="19"/>
      <c r="Q326" s="19"/>
    </row>
    <row r="327" spans="1:17" x14ac:dyDescent="0.2">
      <c r="A327" s="226"/>
      <c r="B327" s="119" t="str">
        <f t="shared" si="64"/>
        <v>X</v>
      </c>
      <c r="C327" s="119" t="str">
        <f t="shared" si="65"/>
        <v>X</v>
      </c>
      <c r="D327" s="119" t="str">
        <f t="shared" si="66"/>
        <v>X</v>
      </c>
      <c r="E327" s="119" t="str">
        <f t="shared" si="67"/>
        <v>X</v>
      </c>
      <c r="F327" s="121">
        <v>650</v>
      </c>
      <c r="G327" s="120">
        <v>1.23312</v>
      </c>
      <c r="H327" s="102">
        <v>1214.3</v>
      </c>
      <c r="I327" s="102">
        <v>1328.4</v>
      </c>
      <c r="J327" s="104">
        <v>1.5865</v>
      </c>
      <c r="L327" s="18"/>
      <c r="M327" s="11"/>
      <c r="N327" s="19"/>
      <c r="O327" s="19"/>
      <c r="P327" s="19"/>
      <c r="Q327" s="19"/>
    </row>
    <row r="328" spans="1:17" x14ac:dyDescent="0.2">
      <c r="A328" s="226"/>
      <c r="B328" s="119" t="str">
        <f t="shared" si="64"/>
        <v>X</v>
      </c>
      <c r="C328" s="119">
        <f t="shared" si="65"/>
        <v>500</v>
      </c>
      <c r="D328" s="119" t="str">
        <f t="shared" si="66"/>
        <v>X</v>
      </c>
      <c r="E328" s="119" t="str">
        <f t="shared" si="67"/>
        <v>X</v>
      </c>
      <c r="F328" s="121">
        <v>700</v>
      </c>
      <c r="G328" s="120">
        <v>1.3044</v>
      </c>
      <c r="H328" s="102">
        <v>1236.4000000000001</v>
      </c>
      <c r="I328" s="102">
        <v>1357</v>
      </c>
      <c r="J328" s="104">
        <v>1.6116999999999999</v>
      </c>
      <c r="L328" s="18"/>
      <c r="M328" s="11"/>
      <c r="N328" s="19"/>
      <c r="O328" s="19"/>
      <c r="P328" s="19"/>
      <c r="Q328" s="19"/>
    </row>
    <row r="329" spans="1:17" x14ac:dyDescent="0.2">
      <c r="A329" s="226"/>
      <c r="B329" s="119" t="str">
        <f t="shared" si="64"/>
        <v>X</v>
      </c>
      <c r="C329" s="119" t="str">
        <f t="shared" si="65"/>
        <v>X</v>
      </c>
      <c r="D329" s="119" t="str">
        <f t="shared" si="66"/>
        <v>X</v>
      </c>
      <c r="E329" s="119">
        <f t="shared" si="67"/>
        <v>500</v>
      </c>
      <c r="F329" s="121">
        <v>800</v>
      </c>
      <c r="G329" s="120">
        <v>1.4409700000000001</v>
      </c>
      <c r="H329" s="102">
        <v>1279.2</v>
      </c>
      <c r="I329" s="102">
        <v>1412.5</v>
      </c>
      <c r="J329" s="104">
        <v>1.6576</v>
      </c>
      <c r="L329" s="18"/>
      <c r="M329" s="11"/>
      <c r="N329" s="19"/>
      <c r="O329" s="19"/>
      <c r="P329" s="19"/>
      <c r="Q329" s="19"/>
    </row>
    <row r="330" spans="1:17" x14ac:dyDescent="0.2">
      <c r="A330" s="226"/>
      <c r="B330" s="119" t="str">
        <f t="shared" si="64"/>
        <v>X</v>
      </c>
      <c r="C330" s="119" t="str">
        <f t="shared" si="65"/>
        <v>X</v>
      </c>
      <c r="D330" s="119" t="str">
        <f t="shared" si="66"/>
        <v>X</v>
      </c>
      <c r="E330" s="119" t="str">
        <f t="shared" si="67"/>
        <v>X</v>
      </c>
      <c r="F330" s="121">
        <v>900</v>
      </c>
      <c r="G330" s="120">
        <v>1.5725199999999999</v>
      </c>
      <c r="H330" s="102">
        <v>1321.4</v>
      </c>
      <c r="I330" s="102">
        <v>1466.9</v>
      </c>
      <c r="J330" s="104">
        <v>1.6992</v>
      </c>
      <c r="L330" s="18"/>
      <c r="M330" s="11"/>
      <c r="N330" s="19"/>
      <c r="O330" s="19"/>
      <c r="P330" s="19"/>
      <c r="Q330" s="19"/>
    </row>
    <row r="331" spans="1:17" x14ac:dyDescent="0.2">
      <c r="A331" s="226"/>
      <c r="B331" s="119" t="str">
        <f t="shared" si="64"/>
        <v>X</v>
      </c>
      <c r="C331" s="119" t="str">
        <f t="shared" si="65"/>
        <v>X</v>
      </c>
      <c r="D331" s="119" t="str">
        <f t="shared" si="66"/>
        <v>X</v>
      </c>
      <c r="E331" s="119" t="str">
        <f t="shared" si="67"/>
        <v>X</v>
      </c>
      <c r="F331" s="121">
        <v>1000</v>
      </c>
      <c r="G331" s="120">
        <v>1.7009399999999999</v>
      </c>
      <c r="H331" s="102">
        <v>1363.6</v>
      </c>
      <c r="I331" s="102">
        <v>1521</v>
      </c>
      <c r="J331" s="104">
        <v>1.7376</v>
      </c>
      <c r="L331" s="18"/>
      <c r="M331" s="11"/>
      <c r="N331" s="19"/>
      <c r="O331" s="19"/>
      <c r="P331" s="19"/>
      <c r="Q331" s="19"/>
    </row>
    <row r="332" spans="1:17" x14ac:dyDescent="0.2">
      <c r="A332" s="226"/>
      <c r="B332" s="119" t="str">
        <f t="shared" si="64"/>
        <v>X</v>
      </c>
      <c r="C332" s="119" t="str">
        <f t="shared" si="65"/>
        <v>X</v>
      </c>
      <c r="D332" s="119" t="str">
        <f t="shared" si="66"/>
        <v>X</v>
      </c>
      <c r="E332" s="119" t="str">
        <f t="shared" si="67"/>
        <v>X</v>
      </c>
      <c r="F332" s="121">
        <v>1100</v>
      </c>
      <c r="G332" s="120">
        <v>1.8272600000000001</v>
      </c>
      <c r="H332" s="102">
        <v>1406.2</v>
      </c>
      <c r="I332" s="102">
        <v>1575.3</v>
      </c>
      <c r="J332" s="104">
        <v>1.7735000000000001</v>
      </c>
      <c r="L332" s="18"/>
      <c r="M332" s="11"/>
      <c r="N332" s="19"/>
      <c r="O332" s="19"/>
      <c r="P332" s="19"/>
      <c r="Q332" s="19"/>
    </row>
    <row r="333" spans="1:17" x14ac:dyDescent="0.2">
      <c r="A333" s="226"/>
      <c r="B333" s="119" t="str">
        <f t="shared" si="64"/>
        <v>X</v>
      </c>
      <c r="C333" s="119" t="str">
        <f t="shared" si="65"/>
        <v>X</v>
      </c>
      <c r="D333" s="119" t="str">
        <f t="shared" si="66"/>
        <v>X</v>
      </c>
      <c r="E333" s="119" t="str">
        <f t="shared" si="67"/>
        <v>X</v>
      </c>
      <c r="F333" s="121">
        <v>1200</v>
      </c>
      <c r="G333" s="120">
        <v>1.95211</v>
      </c>
      <c r="H333" s="102">
        <v>1449.4</v>
      </c>
      <c r="I333" s="102">
        <v>1630</v>
      </c>
      <c r="J333" s="104">
        <v>1.8075000000000001</v>
      </c>
      <c r="L333" s="18"/>
      <c r="M333" s="11"/>
      <c r="N333" s="19"/>
      <c r="O333" s="19"/>
      <c r="P333" s="19"/>
      <c r="Q333" s="19"/>
    </row>
    <row r="334" spans="1:17" x14ac:dyDescent="0.2">
      <c r="A334" s="226"/>
      <c r="B334" s="119" t="str">
        <f t="shared" si="64"/>
        <v>X</v>
      </c>
      <c r="C334" s="119" t="str">
        <f t="shared" si="65"/>
        <v>X</v>
      </c>
      <c r="D334" s="119" t="str">
        <f t="shared" si="66"/>
        <v>X</v>
      </c>
      <c r="E334" s="119" t="str">
        <f t="shared" si="67"/>
        <v>X</v>
      </c>
      <c r="F334" s="121">
        <v>1400</v>
      </c>
      <c r="G334" s="120">
        <v>2.1987999999999999</v>
      </c>
      <c r="H334" s="102">
        <v>1537.8</v>
      </c>
      <c r="I334" s="102">
        <v>1741.2</v>
      </c>
      <c r="J334" s="104">
        <v>1.8708</v>
      </c>
      <c r="L334" s="18"/>
      <c r="M334" s="11"/>
      <c r="N334" s="19"/>
      <c r="O334" s="19"/>
      <c r="P334" s="19"/>
      <c r="Q334" s="19"/>
    </row>
    <row r="335" spans="1:17" x14ac:dyDescent="0.2">
      <c r="A335" s="226"/>
      <c r="B335" s="119" t="str">
        <f t="shared" si="64"/>
        <v>X</v>
      </c>
      <c r="C335" s="119" t="str">
        <f t="shared" si="65"/>
        <v>X</v>
      </c>
      <c r="D335" s="119" t="str">
        <f t="shared" si="66"/>
        <v>X</v>
      </c>
      <c r="E335" s="119" t="str">
        <f t="shared" si="67"/>
        <v>X</v>
      </c>
      <c r="F335" s="121">
        <v>1600</v>
      </c>
      <c r="G335" s="120">
        <v>2.4430000000000001</v>
      </c>
      <c r="H335" s="102">
        <v>1629.4</v>
      </c>
      <c r="I335" s="102">
        <v>1855.4</v>
      </c>
      <c r="J335" s="104">
        <v>1.9291</v>
      </c>
      <c r="L335" s="18"/>
      <c r="M335" s="11"/>
      <c r="N335" s="19"/>
      <c r="O335" s="19"/>
      <c r="P335" s="19"/>
      <c r="Q335" s="19"/>
    </row>
    <row r="336" spans="1:17" x14ac:dyDescent="0.2">
      <c r="A336" s="226"/>
      <c r="B336" s="119" t="str">
        <f t="shared" si="64"/>
        <v>X</v>
      </c>
      <c r="C336" s="119" t="str">
        <f t="shared" si="65"/>
        <v>X</v>
      </c>
      <c r="D336" s="119" t="str">
        <f t="shared" si="66"/>
        <v>X</v>
      </c>
      <c r="E336" s="119" t="str">
        <f t="shared" si="67"/>
        <v>X</v>
      </c>
      <c r="F336" s="121">
        <v>1800</v>
      </c>
      <c r="G336" s="120">
        <v>2.6856</v>
      </c>
      <c r="H336" s="102">
        <v>1724.2</v>
      </c>
      <c r="I336" s="102">
        <v>1972.7</v>
      </c>
      <c r="J336" s="104">
        <v>1.9834000000000001</v>
      </c>
    </row>
    <row r="337" spans="1:17" ht="13.5" thickBot="1" x14ac:dyDescent="0.25">
      <c r="A337" s="227"/>
      <c r="B337" s="122" t="str">
        <f t="shared" si="64"/>
        <v>X</v>
      </c>
      <c r="C337" s="122" t="str">
        <f t="shared" si="65"/>
        <v>X</v>
      </c>
      <c r="D337" s="122" t="str">
        <f t="shared" si="66"/>
        <v>X</v>
      </c>
      <c r="E337" s="122" t="str">
        <f t="shared" si="67"/>
        <v>X</v>
      </c>
      <c r="F337" s="123">
        <v>2000</v>
      </c>
      <c r="G337" s="124">
        <v>2.9270999999999998</v>
      </c>
      <c r="H337" s="107">
        <v>1822.3</v>
      </c>
      <c r="I337" s="107">
        <v>2093.1</v>
      </c>
      <c r="J337" s="110">
        <v>2.0345</v>
      </c>
      <c r="L337" s="48"/>
      <c r="M337" s="48"/>
      <c r="N337" s="52"/>
      <c r="O337" s="52"/>
      <c r="P337" s="52"/>
      <c r="Q337" s="52"/>
    </row>
    <row r="338" spans="1:17" x14ac:dyDescent="0.2">
      <c r="A338" s="225">
        <v>600</v>
      </c>
      <c r="B338" s="117"/>
      <c r="C338" s="117"/>
      <c r="D338" s="117"/>
      <c r="E338" s="117"/>
      <c r="F338" s="117" t="s">
        <v>942</v>
      </c>
      <c r="G338" s="118" t="s">
        <v>98</v>
      </c>
      <c r="H338" s="118" t="s">
        <v>670</v>
      </c>
      <c r="I338" s="118" t="s">
        <v>671</v>
      </c>
      <c r="J338" s="37" t="s">
        <v>672</v>
      </c>
      <c r="L338" s="54"/>
      <c r="M338" s="54"/>
      <c r="N338" s="47"/>
      <c r="O338" s="47"/>
      <c r="P338" s="47"/>
      <c r="Q338" s="47"/>
    </row>
    <row r="339" spans="1:17" x14ac:dyDescent="0.2">
      <c r="A339" s="226"/>
      <c r="B339" s="119" t="str">
        <f t="shared" ref="B339:B353" si="68">IF(AND($AS$21&gt;I339,$AS$21&lt;I340),$A$338,"X")</f>
        <v>X</v>
      </c>
      <c r="C339" s="119" t="str">
        <f t="shared" ref="C339:C353" si="69">IF(AND($AS$19&gt;J339,$AS$19&lt;J340),$A$338,"X")</f>
        <v>X</v>
      </c>
      <c r="D339" s="119" t="str">
        <f t="shared" ref="D339:D353" si="70">IF(AND($AS$15&gt;I339,$AS$15&lt;I340),$A$338,"X")</f>
        <v>X</v>
      </c>
      <c r="E339" s="119" t="str">
        <f t="shared" ref="E339:E353" si="71">IF(AND($AS$10&gt;J339,$AS$10&lt;J340),$A$338,"X")</f>
        <v>X</v>
      </c>
      <c r="F339" s="97">
        <v>486.24799999999999</v>
      </c>
      <c r="G339" s="120">
        <v>0.7702</v>
      </c>
      <c r="H339" s="102">
        <v>1118.3</v>
      </c>
      <c r="I339" s="102">
        <v>1203.9000000000001</v>
      </c>
      <c r="J339" s="104">
        <v>1.4462999999999999</v>
      </c>
      <c r="L339" s="55"/>
      <c r="M339" s="54"/>
      <c r="N339" s="47"/>
      <c r="O339" s="47"/>
      <c r="P339" s="47"/>
      <c r="Q339" s="47"/>
    </row>
    <row r="340" spans="1:17" x14ac:dyDescent="0.2">
      <c r="A340" s="226"/>
      <c r="B340" s="119" t="str">
        <f t="shared" si="68"/>
        <v>X</v>
      </c>
      <c r="C340" s="119" t="str">
        <f t="shared" si="69"/>
        <v>X</v>
      </c>
      <c r="D340" s="119" t="str">
        <f t="shared" si="70"/>
        <v>X</v>
      </c>
      <c r="E340" s="119" t="str">
        <f t="shared" si="71"/>
        <v>X</v>
      </c>
      <c r="F340" s="121">
        <v>500</v>
      </c>
      <c r="G340" s="46">
        <v>0.79525999999999997</v>
      </c>
      <c r="H340" s="46">
        <v>1128.2</v>
      </c>
      <c r="I340" s="46">
        <v>1216.5</v>
      </c>
      <c r="J340" s="33">
        <v>1.4596</v>
      </c>
      <c r="L340" s="55"/>
      <c r="M340" s="54"/>
      <c r="N340" s="47"/>
      <c r="O340" s="47"/>
      <c r="P340" s="47"/>
      <c r="Q340" s="47"/>
    </row>
    <row r="341" spans="1:17" x14ac:dyDescent="0.2">
      <c r="A341" s="226"/>
      <c r="B341" s="119">
        <f t="shared" si="68"/>
        <v>600</v>
      </c>
      <c r="C341" s="119" t="str">
        <f t="shared" si="69"/>
        <v>X</v>
      </c>
      <c r="D341" s="119">
        <f t="shared" si="70"/>
        <v>600</v>
      </c>
      <c r="E341" s="119" t="str">
        <f t="shared" si="71"/>
        <v>X</v>
      </c>
      <c r="F341" s="121">
        <v>550</v>
      </c>
      <c r="G341" s="120">
        <v>0.87541999999999998</v>
      </c>
      <c r="H341" s="102">
        <v>1158.7</v>
      </c>
      <c r="I341" s="102">
        <v>1255.9000000000001</v>
      </c>
      <c r="J341" s="104">
        <v>1.4996</v>
      </c>
      <c r="L341" s="55"/>
      <c r="M341" s="54"/>
      <c r="N341" s="47"/>
      <c r="O341" s="47"/>
      <c r="P341" s="47"/>
      <c r="Q341" s="47"/>
    </row>
    <row r="342" spans="1:17" x14ac:dyDescent="0.2">
      <c r="A342" s="226"/>
      <c r="B342" s="119" t="str">
        <f t="shared" si="68"/>
        <v>X</v>
      </c>
      <c r="C342" s="119" t="str">
        <f t="shared" si="69"/>
        <v>X</v>
      </c>
      <c r="D342" s="119" t="str">
        <f t="shared" si="70"/>
        <v>X</v>
      </c>
      <c r="E342" s="119" t="str">
        <f t="shared" si="71"/>
        <v>X</v>
      </c>
      <c r="F342" s="121">
        <v>600</v>
      </c>
      <c r="G342" s="120">
        <v>0.94604999999999995</v>
      </c>
      <c r="H342" s="102">
        <v>1184.9000000000001</v>
      </c>
      <c r="I342" s="102">
        <v>1289.9000000000001</v>
      </c>
      <c r="J342" s="104">
        <v>1.5325</v>
      </c>
      <c r="L342" s="55"/>
      <c r="M342" s="54"/>
      <c r="N342" s="47"/>
      <c r="O342" s="47"/>
      <c r="P342" s="47"/>
      <c r="Q342" s="47"/>
    </row>
    <row r="343" spans="1:17" x14ac:dyDescent="0.2">
      <c r="A343" s="226"/>
      <c r="B343" s="119" t="str">
        <f t="shared" si="68"/>
        <v>X</v>
      </c>
      <c r="C343" s="119" t="str">
        <f t="shared" si="69"/>
        <v>X</v>
      </c>
      <c r="D343" s="119" t="str">
        <f t="shared" si="70"/>
        <v>X</v>
      </c>
      <c r="E343" s="119" t="str">
        <f t="shared" si="71"/>
        <v>X</v>
      </c>
      <c r="F343" s="121">
        <v>650</v>
      </c>
      <c r="G343" s="120">
        <v>1.0113300000000001</v>
      </c>
      <c r="H343" s="102">
        <v>1209</v>
      </c>
      <c r="I343" s="102">
        <v>1321.3</v>
      </c>
      <c r="J343" s="104">
        <v>1.5613999999999999</v>
      </c>
      <c r="L343" s="55"/>
      <c r="M343" s="54"/>
      <c r="N343" s="47"/>
      <c r="O343" s="47"/>
      <c r="P343" s="47"/>
      <c r="Q343" s="47"/>
    </row>
    <row r="344" spans="1:17" x14ac:dyDescent="0.2">
      <c r="A344" s="226"/>
      <c r="B344" s="119" t="str">
        <f t="shared" si="68"/>
        <v>X</v>
      </c>
      <c r="C344" s="119">
        <f t="shared" si="69"/>
        <v>600</v>
      </c>
      <c r="D344" s="119" t="str">
        <f t="shared" si="70"/>
        <v>X</v>
      </c>
      <c r="E344" s="119" t="str">
        <f t="shared" si="71"/>
        <v>X</v>
      </c>
      <c r="F344" s="121">
        <v>700</v>
      </c>
      <c r="G344" s="120">
        <v>1.0731599999999999</v>
      </c>
      <c r="H344" s="102">
        <v>1231.9000000000001</v>
      </c>
      <c r="I344" s="102">
        <v>1351</v>
      </c>
      <c r="J344" s="104">
        <v>1.5876999999999999</v>
      </c>
      <c r="L344" s="55"/>
      <c r="M344" s="54"/>
      <c r="N344" s="47"/>
      <c r="O344" s="47"/>
      <c r="P344" s="47"/>
      <c r="Q344" s="47"/>
    </row>
    <row r="345" spans="1:17" x14ac:dyDescent="0.2">
      <c r="A345" s="226"/>
      <c r="B345" s="119" t="str">
        <f t="shared" si="68"/>
        <v>X</v>
      </c>
      <c r="C345" s="119" t="str">
        <f t="shared" si="69"/>
        <v>X</v>
      </c>
      <c r="D345" s="119" t="str">
        <f t="shared" si="70"/>
        <v>X</v>
      </c>
      <c r="E345" s="119">
        <f t="shared" si="71"/>
        <v>600</v>
      </c>
      <c r="F345" s="121">
        <v>800</v>
      </c>
      <c r="G345" s="120">
        <v>1.19038</v>
      </c>
      <c r="H345" s="102">
        <v>1275.8</v>
      </c>
      <c r="I345" s="102">
        <v>1408</v>
      </c>
      <c r="J345" s="104">
        <v>1.6348</v>
      </c>
      <c r="L345" s="55"/>
      <c r="M345" s="54"/>
      <c r="N345" s="47"/>
      <c r="O345" s="47"/>
      <c r="P345" s="47"/>
      <c r="Q345" s="47"/>
    </row>
    <row r="346" spans="1:17" x14ac:dyDescent="0.2">
      <c r="A346" s="226"/>
      <c r="B346" s="119" t="str">
        <f t="shared" si="68"/>
        <v>X</v>
      </c>
      <c r="C346" s="119" t="str">
        <f t="shared" si="69"/>
        <v>X</v>
      </c>
      <c r="D346" s="119" t="str">
        <f t="shared" si="70"/>
        <v>X</v>
      </c>
      <c r="E346" s="119" t="str">
        <f t="shared" si="71"/>
        <v>X</v>
      </c>
      <c r="F346" s="121">
        <v>900</v>
      </c>
      <c r="G346" s="120">
        <v>1.3023</v>
      </c>
      <c r="H346" s="102">
        <v>1318.7</v>
      </c>
      <c r="I346" s="102">
        <v>1463.3</v>
      </c>
      <c r="J346" s="104">
        <v>1.6771</v>
      </c>
      <c r="L346" s="55"/>
      <c r="M346" s="54"/>
      <c r="N346" s="47"/>
      <c r="O346" s="47"/>
      <c r="P346" s="47"/>
      <c r="Q346" s="47"/>
    </row>
    <row r="347" spans="1:17" x14ac:dyDescent="0.2">
      <c r="A347" s="226"/>
      <c r="B347" s="119" t="str">
        <f t="shared" si="68"/>
        <v>X</v>
      </c>
      <c r="C347" s="119" t="str">
        <f t="shared" si="69"/>
        <v>X</v>
      </c>
      <c r="D347" s="119" t="str">
        <f t="shared" si="70"/>
        <v>X</v>
      </c>
      <c r="E347" s="119" t="str">
        <f t="shared" si="71"/>
        <v>X</v>
      </c>
      <c r="F347" s="121">
        <v>1000</v>
      </c>
      <c r="G347" s="120">
        <v>1.4109700000000001</v>
      </c>
      <c r="H347" s="102">
        <v>1361.4</v>
      </c>
      <c r="I347" s="102">
        <v>1518.1</v>
      </c>
      <c r="J347" s="104">
        <v>1.716</v>
      </c>
      <c r="L347" s="55"/>
      <c r="M347" s="54"/>
      <c r="N347" s="47"/>
      <c r="O347" s="47"/>
      <c r="P347" s="47"/>
      <c r="Q347" s="47"/>
    </row>
    <row r="348" spans="1:17" x14ac:dyDescent="0.2">
      <c r="A348" s="226"/>
      <c r="B348" s="119" t="str">
        <f t="shared" si="68"/>
        <v>X</v>
      </c>
      <c r="C348" s="119" t="str">
        <f t="shared" si="69"/>
        <v>X</v>
      </c>
      <c r="D348" s="119" t="str">
        <f t="shared" si="70"/>
        <v>X</v>
      </c>
      <c r="E348" s="119" t="str">
        <f t="shared" si="71"/>
        <v>X</v>
      </c>
      <c r="F348" s="121">
        <v>1100</v>
      </c>
      <c r="G348" s="120">
        <v>1.51749</v>
      </c>
      <c r="H348" s="102">
        <v>1404.4</v>
      </c>
      <c r="I348" s="102">
        <v>1572.9</v>
      </c>
      <c r="J348" s="104">
        <v>1.7522</v>
      </c>
      <c r="L348" s="55"/>
      <c r="M348" s="54"/>
      <c r="N348" s="47"/>
      <c r="O348" s="47"/>
      <c r="P348" s="47"/>
      <c r="Q348" s="47"/>
    </row>
    <row r="349" spans="1:17" x14ac:dyDescent="0.2">
      <c r="A349" s="226"/>
      <c r="B349" s="119" t="str">
        <f t="shared" si="68"/>
        <v>X</v>
      </c>
      <c r="C349" s="119" t="str">
        <f t="shared" si="69"/>
        <v>X</v>
      </c>
      <c r="D349" s="119" t="str">
        <f t="shared" si="70"/>
        <v>X</v>
      </c>
      <c r="E349" s="119" t="str">
        <f t="shared" si="71"/>
        <v>X</v>
      </c>
      <c r="F349" s="121">
        <v>1200</v>
      </c>
      <c r="G349" s="120">
        <v>1.62252</v>
      </c>
      <c r="H349" s="102">
        <v>1447.8</v>
      </c>
      <c r="I349" s="102">
        <v>1627.9</v>
      </c>
      <c r="J349" s="104">
        <v>1.7865</v>
      </c>
      <c r="L349" s="55"/>
      <c r="M349" s="54"/>
      <c r="N349" s="47"/>
      <c r="O349" s="47"/>
      <c r="P349" s="47"/>
      <c r="Q349" s="47"/>
    </row>
    <row r="350" spans="1:17" x14ac:dyDescent="0.2">
      <c r="A350" s="226"/>
      <c r="B350" s="119" t="str">
        <f t="shared" si="68"/>
        <v>X</v>
      </c>
      <c r="C350" s="119" t="str">
        <f t="shared" si="69"/>
        <v>X</v>
      </c>
      <c r="D350" s="119" t="str">
        <f t="shared" si="70"/>
        <v>X</v>
      </c>
      <c r="E350" s="119" t="str">
        <f t="shared" si="71"/>
        <v>X</v>
      </c>
      <c r="F350" s="121">
        <v>1400</v>
      </c>
      <c r="G350" s="120">
        <v>1.8295699999999999</v>
      </c>
      <c r="H350" s="102">
        <v>1536.6</v>
      </c>
      <c r="I350" s="102">
        <v>1739.7</v>
      </c>
      <c r="J350" s="104">
        <v>1.8501000000000001</v>
      </c>
      <c r="L350" s="55"/>
      <c r="M350" s="54"/>
      <c r="N350" s="47"/>
      <c r="O350" s="47"/>
      <c r="P350" s="47"/>
      <c r="Q350" s="47"/>
    </row>
    <row r="351" spans="1:17" x14ac:dyDescent="0.2">
      <c r="A351" s="226"/>
      <c r="B351" s="119" t="str">
        <f t="shared" si="68"/>
        <v>X</v>
      </c>
      <c r="C351" s="119" t="str">
        <f t="shared" si="69"/>
        <v>X</v>
      </c>
      <c r="D351" s="119" t="str">
        <f t="shared" si="70"/>
        <v>X</v>
      </c>
      <c r="E351" s="119" t="str">
        <f t="shared" si="71"/>
        <v>X</v>
      </c>
      <c r="F351" s="121">
        <v>1600</v>
      </c>
      <c r="G351" s="120">
        <v>2.0339999999999998</v>
      </c>
      <c r="H351" s="102">
        <v>1628.4</v>
      </c>
      <c r="I351" s="102">
        <v>1854.2</v>
      </c>
      <c r="J351" s="104">
        <v>1.9085000000000001</v>
      </c>
      <c r="L351" s="55"/>
      <c r="M351" s="54"/>
      <c r="N351" s="47"/>
      <c r="O351" s="47"/>
      <c r="P351" s="47"/>
      <c r="Q351" s="47"/>
    </row>
    <row r="352" spans="1:17" x14ac:dyDescent="0.2">
      <c r="A352" s="226"/>
      <c r="B352" s="119" t="str">
        <f t="shared" si="68"/>
        <v>X</v>
      </c>
      <c r="C352" s="119" t="str">
        <f t="shared" si="69"/>
        <v>X</v>
      </c>
      <c r="D352" s="119" t="str">
        <f t="shared" si="70"/>
        <v>X</v>
      </c>
      <c r="E352" s="119" t="str">
        <f t="shared" si="71"/>
        <v>X</v>
      </c>
      <c r="F352" s="121">
        <v>1800</v>
      </c>
      <c r="G352" s="120">
        <v>2.2368999999999999</v>
      </c>
      <c r="H352" s="102">
        <v>1723.4</v>
      </c>
      <c r="I352" s="102">
        <v>1971.8</v>
      </c>
      <c r="J352" s="104">
        <v>1.9630000000000001</v>
      </c>
      <c r="L352" s="55"/>
      <c r="M352" s="54"/>
      <c r="N352" s="47"/>
      <c r="O352" s="47"/>
      <c r="P352" s="47"/>
      <c r="Q352" s="47"/>
    </row>
    <row r="353" spans="1:17" ht="13.5" thickBot="1" x14ac:dyDescent="0.25">
      <c r="A353" s="227"/>
      <c r="B353" s="122" t="str">
        <f t="shared" si="68"/>
        <v>X</v>
      </c>
      <c r="C353" s="122" t="str">
        <f t="shared" si="69"/>
        <v>X</v>
      </c>
      <c r="D353" s="122" t="str">
        <f t="shared" si="70"/>
        <v>X</v>
      </c>
      <c r="E353" s="122" t="str">
        <f t="shared" si="71"/>
        <v>X</v>
      </c>
      <c r="F353" s="123">
        <v>2000</v>
      </c>
      <c r="G353" s="124">
        <v>2.4386999999999999</v>
      </c>
      <c r="H353" s="107">
        <v>1821.7</v>
      </c>
      <c r="I353" s="107">
        <v>2092.4</v>
      </c>
      <c r="J353" s="110">
        <v>2.0141</v>
      </c>
    </row>
    <row r="354" spans="1:17" x14ac:dyDescent="0.2">
      <c r="A354" s="225">
        <v>700</v>
      </c>
      <c r="B354" s="117"/>
      <c r="C354" s="117"/>
      <c r="D354" s="117"/>
      <c r="E354" s="117"/>
      <c r="F354" s="117" t="s">
        <v>942</v>
      </c>
      <c r="G354" s="118" t="s">
        <v>98</v>
      </c>
      <c r="H354" s="118" t="s">
        <v>670</v>
      </c>
      <c r="I354" s="118" t="s">
        <v>671</v>
      </c>
      <c r="J354" s="37" t="s">
        <v>672</v>
      </c>
      <c r="L354" s="48"/>
      <c r="M354" s="48"/>
      <c r="N354" s="48"/>
      <c r="O354" s="48"/>
      <c r="P354" s="48"/>
      <c r="Q354" s="48"/>
    </row>
    <row r="355" spans="1:17" x14ac:dyDescent="0.2">
      <c r="A355" s="226"/>
      <c r="B355" s="119" t="str">
        <f t="shared" ref="B355:B369" si="72">IF(AND($AS$21&gt;I355,$AS$21&lt;I356),$A$354,"X")</f>
        <v>X</v>
      </c>
      <c r="C355" s="119" t="str">
        <f t="shared" ref="C355:C369" si="73">IF(AND($AS$19&gt;J355,$AS$19&lt;J356),$A$354,"X")</f>
        <v>X</v>
      </c>
      <c r="D355" s="119" t="str">
        <f t="shared" ref="D355:D369" si="74">IF(AND($AS$15&gt;I355,$AS$15&lt;I356),$A$354,"X")</f>
        <v>X</v>
      </c>
      <c r="E355" s="119" t="str">
        <f t="shared" ref="E355:E369" si="75">IF(AND($AS$10&gt;J355,$AS$10&lt;J356),$A$354,"X")</f>
        <v>X</v>
      </c>
      <c r="F355" s="97"/>
      <c r="G355" s="120"/>
      <c r="H355" s="102"/>
      <c r="I355" s="102"/>
      <c r="J355" s="104"/>
      <c r="L355" s="54"/>
      <c r="M355" s="54"/>
      <c r="N355" s="47"/>
      <c r="O355" s="47"/>
      <c r="P355" s="47"/>
      <c r="Q355" s="47"/>
    </row>
    <row r="356" spans="1:17" x14ac:dyDescent="0.2">
      <c r="A356" s="226"/>
      <c r="B356" s="119" t="str">
        <f t="shared" si="72"/>
        <v>X</v>
      </c>
      <c r="C356" s="119" t="str">
        <f t="shared" si="73"/>
        <v>X</v>
      </c>
      <c r="D356" s="119" t="str">
        <f t="shared" si="74"/>
        <v>X</v>
      </c>
      <c r="E356" s="119" t="str">
        <f t="shared" si="75"/>
        <v>X</v>
      </c>
      <c r="F356" s="121">
        <v>503.13799999999998</v>
      </c>
      <c r="G356" s="46">
        <v>0.65588999999999997</v>
      </c>
      <c r="H356" s="46">
        <v>1116.9000000000001</v>
      </c>
      <c r="I356" s="46">
        <v>1201.9000000000001</v>
      </c>
      <c r="J356" s="33">
        <v>1.4305000000000001</v>
      </c>
      <c r="L356" s="55"/>
      <c r="M356" s="54"/>
      <c r="N356" s="47"/>
      <c r="O356" s="47"/>
      <c r="P356" s="47"/>
      <c r="Q356" s="47"/>
    </row>
    <row r="357" spans="1:17" x14ac:dyDescent="0.2">
      <c r="A357" s="226"/>
      <c r="B357" s="119">
        <f t="shared" si="72"/>
        <v>700</v>
      </c>
      <c r="C357" s="119" t="str">
        <f t="shared" si="73"/>
        <v>X</v>
      </c>
      <c r="D357" s="119">
        <f t="shared" si="74"/>
        <v>700</v>
      </c>
      <c r="E357" s="119" t="str">
        <f t="shared" si="75"/>
        <v>X</v>
      </c>
      <c r="F357" s="121">
        <v>550</v>
      </c>
      <c r="G357" s="120">
        <v>0.72799000000000003</v>
      </c>
      <c r="H357" s="102">
        <v>1149.5</v>
      </c>
      <c r="I357" s="102">
        <v>1243.8</v>
      </c>
      <c r="J357" s="104">
        <v>1.4730000000000001</v>
      </c>
      <c r="L357" s="55"/>
      <c r="M357" s="54"/>
      <c r="N357" s="47"/>
      <c r="O357" s="47"/>
      <c r="P357" s="47"/>
      <c r="Q357" s="47"/>
    </row>
    <row r="358" spans="1:17" x14ac:dyDescent="0.2">
      <c r="A358" s="226"/>
      <c r="B358" s="119" t="str">
        <f t="shared" si="72"/>
        <v>X</v>
      </c>
      <c r="C358" s="119" t="str">
        <f t="shared" si="73"/>
        <v>X</v>
      </c>
      <c r="D358" s="119" t="str">
        <f t="shared" si="74"/>
        <v>X</v>
      </c>
      <c r="E358" s="119" t="str">
        <f t="shared" si="75"/>
        <v>X</v>
      </c>
      <c r="F358" s="121">
        <v>600</v>
      </c>
      <c r="G358" s="120">
        <v>0.79332000000000003</v>
      </c>
      <c r="H358" s="102">
        <v>1177.9000000000001</v>
      </c>
      <c r="I358" s="102">
        <v>1280.7</v>
      </c>
      <c r="J358" s="104">
        <v>1.5086999999999999</v>
      </c>
      <c r="L358" s="55"/>
      <c r="M358" s="54"/>
      <c r="N358" s="47"/>
      <c r="O358" s="47"/>
      <c r="P358" s="47"/>
      <c r="Q358" s="47"/>
    </row>
    <row r="359" spans="1:17" x14ac:dyDescent="0.2">
      <c r="A359" s="226"/>
      <c r="B359" s="119" t="str">
        <f t="shared" si="72"/>
        <v>X</v>
      </c>
      <c r="C359" s="119" t="str">
        <f t="shared" si="73"/>
        <v>X</v>
      </c>
      <c r="D359" s="119" t="str">
        <f t="shared" si="74"/>
        <v>X</v>
      </c>
      <c r="E359" s="119" t="str">
        <f t="shared" si="75"/>
        <v>X</v>
      </c>
      <c r="F359" s="121">
        <v>650</v>
      </c>
      <c r="G359" s="120">
        <v>0.85241999999999996</v>
      </c>
      <c r="H359" s="102">
        <v>1203.4000000000001</v>
      </c>
      <c r="I359" s="102">
        <v>1313.8</v>
      </c>
      <c r="J359" s="104">
        <v>1.5392999999999999</v>
      </c>
      <c r="L359" s="55"/>
      <c r="M359" s="54"/>
      <c r="N359" s="47"/>
      <c r="O359" s="47"/>
      <c r="P359" s="47"/>
      <c r="Q359" s="47"/>
    </row>
    <row r="360" spans="1:17" x14ac:dyDescent="0.2">
      <c r="A360" s="226"/>
      <c r="B360" s="119" t="str">
        <f t="shared" si="72"/>
        <v>X</v>
      </c>
      <c r="C360" s="119" t="str">
        <f t="shared" si="73"/>
        <v>X</v>
      </c>
      <c r="D360" s="119" t="str">
        <f t="shared" si="74"/>
        <v>X</v>
      </c>
      <c r="E360" s="119" t="str">
        <f t="shared" si="75"/>
        <v>X</v>
      </c>
      <c r="F360" s="121">
        <v>700</v>
      </c>
      <c r="G360" s="120">
        <v>0.90769</v>
      </c>
      <c r="H360" s="102">
        <v>1227.2</v>
      </c>
      <c r="I360" s="102">
        <v>1344.8</v>
      </c>
      <c r="J360" s="104">
        <v>1.5666</v>
      </c>
      <c r="L360" s="55"/>
      <c r="M360" s="54"/>
      <c r="N360" s="47"/>
      <c r="O360" s="47"/>
      <c r="P360" s="47"/>
      <c r="Q360" s="47"/>
    </row>
    <row r="361" spans="1:17" x14ac:dyDescent="0.2">
      <c r="A361" s="226"/>
      <c r="B361" s="119" t="str">
        <f t="shared" si="72"/>
        <v>X</v>
      </c>
      <c r="C361" s="119">
        <f t="shared" si="73"/>
        <v>700</v>
      </c>
      <c r="D361" s="119" t="str">
        <f t="shared" si="74"/>
        <v>X</v>
      </c>
      <c r="E361" s="119" t="str">
        <f t="shared" si="75"/>
        <v>X</v>
      </c>
      <c r="F361" s="121">
        <v>800</v>
      </c>
      <c r="G361" s="120">
        <v>1.01125</v>
      </c>
      <c r="H361" s="102">
        <v>1272.4000000000001</v>
      </c>
      <c r="I361" s="102">
        <v>1403.4</v>
      </c>
      <c r="J361" s="104">
        <v>1.615</v>
      </c>
      <c r="L361" s="55"/>
      <c r="M361" s="54"/>
      <c r="N361" s="47"/>
      <c r="O361" s="47"/>
      <c r="P361" s="47"/>
      <c r="Q361" s="47"/>
    </row>
    <row r="362" spans="1:17" x14ac:dyDescent="0.2">
      <c r="A362" s="226"/>
      <c r="B362" s="119" t="str">
        <f t="shared" si="72"/>
        <v>X</v>
      </c>
      <c r="C362" s="119" t="str">
        <f t="shared" si="73"/>
        <v>X</v>
      </c>
      <c r="D362" s="119" t="str">
        <f t="shared" si="74"/>
        <v>X</v>
      </c>
      <c r="E362" s="119">
        <f t="shared" si="75"/>
        <v>700</v>
      </c>
      <c r="F362" s="121">
        <v>900</v>
      </c>
      <c r="G362" s="120">
        <v>1.10921</v>
      </c>
      <c r="H362" s="102">
        <v>1316</v>
      </c>
      <c r="I362" s="102">
        <v>1459.7</v>
      </c>
      <c r="J362" s="104">
        <v>1.6580999999999999</v>
      </c>
      <c r="L362" s="55"/>
      <c r="M362" s="54"/>
      <c r="N362" s="47"/>
      <c r="O362" s="47"/>
      <c r="P362" s="47"/>
      <c r="Q362" s="47"/>
    </row>
    <row r="363" spans="1:17" x14ac:dyDescent="0.2">
      <c r="A363" s="226"/>
      <c r="B363" s="119" t="str">
        <f t="shared" si="72"/>
        <v>X</v>
      </c>
      <c r="C363" s="119" t="str">
        <f t="shared" si="73"/>
        <v>X</v>
      </c>
      <c r="D363" s="119" t="str">
        <f t="shared" si="74"/>
        <v>X</v>
      </c>
      <c r="E363" s="119" t="str">
        <f t="shared" si="75"/>
        <v>X</v>
      </c>
      <c r="F363" s="121">
        <v>1000</v>
      </c>
      <c r="G363" s="120">
        <v>1.20381</v>
      </c>
      <c r="H363" s="102">
        <v>1359.2</v>
      </c>
      <c r="I363" s="102">
        <v>1515.2</v>
      </c>
      <c r="J363" s="104">
        <v>1.6974</v>
      </c>
      <c r="L363" s="55"/>
      <c r="M363" s="54"/>
      <c r="N363" s="47"/>
      <c r="O363" s="47"/>
      <c r="P363" s="47"/>
      <c r="Q363" s="47"/>
    </row>
    <row r="364" spans="1:17" x14ac:dyDescent="0.2">
      <c r="A364" s="226"/>
      <c r="B364" s="119" t="str">
        <f t="shared" si="72"/>
        <v>X</v>
      </c>
      <c r="C364" s="119" t="str">
        <f t="shared" si="73"/>
        <v>X</v>
      </c>
      <c r="D364" s="119" t="str">
        <f t="shared" si="74"/>
        <v>X</v>
      </c>
      <c r="E364" s="119" t="str">
        <f t="shared" si="75"/>
        <v>X</v>
      </c>
      <c r="F364" s="121">
        <v>1100</v>
      </c>
      <c r="G364" s="120">
        <v>1.2962100000000001</v>
      </c>
      <c r="H364" s="102">
        <v>1402.5</v>
      </c>
      <c r="I364" s="102">
        <v>1570.4</v>
      </c>
      <c r="J364" s="104">
        <v>1.7341</v>
      </c>
      <c r="L364" s="55"/>
      <c r="M364" s="54"/>
      <c r="N364" s="47"/>
      <c r="O364" s="47"/>
      <c r="P364" s="47"/>
      <c r="Q364" s="47"/>
    </row>
    <row r="365" spans="1:17" x14ac:dyDescent="0.2">
      <c r="A365" s="226"/>
      <c r="B365" s="119" t="str">
        <f t="shared" si="72"/>
        <v>X</v>
      </c>
      <c r="C365" s="119" t="str">
        <f t="shared" si="73"/>
        <v>X</v>
      </c>
      <c r="D365" s="119" t="str">
        <f t="shared" si="74"/>
        <v>X</v>
      </c>
      <c r="E365" s="119" t="str">
        <f t="shared" si="75"/>
        <v>X</v>
      </c>
      <c r="F365" s="121">
        <v>1200</v>
      </c>
      <c r="G365" s="120">
        <v>1.3870899999999999</v>
      </c>
      <c r="H365" s="102">
        <v>1446.2</v>
      </c>
      <c r="I365" s="102">
        <v>1625.9</v>
      </c>
      <c r="J365" s="104">
        <v>1.7685</v>
      </c>
      <c r="L365" s="55"/>
      <c r="M365" s="54"/>
      <c r="N365" s="47"/>
      <c r="O365" s="47"/>
      <c r="P365" s="47"/>
      <c r="Q365" s="47"/>
    </row>
    <row r="366" spans="1:17" x14ac:dyDescent="0.2">
      <c r="A366" s="226"/>
      <c r="B366" s="119" t="str">
        <f t="shared" si="72"/>
        <v>X</v>
      </c>
      <c r="C366" s="119" t="str">
        <f t="shared" si="73"/>
        <v>X</v>
      </c>
      <c r="D366" s="119" t="str">
        <f t="shared" si="74"/>
        <v>X</v>
      </c>
      <c r="E366" s="119" t="str">
        <f t="shared" si="75"/>
        <v>X</v>
      </c>
      <c r="F366" s="121">
        <v>1400</v>
      </c>
      <c r="G366" s="120">
        <v>1.5658000000000001</v>
      </c>
      <c r="H366" s="102">
        <v>1535.4</v>
      </c>
      <c r="I366" s="102">
        <v>1738.2</v>
      </c>
      <c r="J366" s="104">
        <v>1.8324</v>
      </c>
      <c r="L366" s="55"/>
      <c r="M366" s="54"/>
      <c r="N366" s="47"/>
      <c r="O366" s="47"/>
      <c r="P366" s="47"/>
      <c r="Q366" s="47"/>
    </row>
    <row r="367" spans="1:17" x14ac:dyDescent="0.2">
      <c r="A367" s="226"/>
      <c r="B367" s="119" t="str">
        <f t="shared" si="72"/>
        <v>X</v>
      </c>
      <c r="C367" s="119" t="str">
        <f t="shared" si="73"/>
        <v>X</v>
      </c>
      <c r="D367" s="119" t="str">
        <f t="shared" si="74"/>
        <v>X</v>
      </c>
      <c r="E367" s="119" t="str">
        <f t="shared" si="75"/>
        <v>X</v>
      </c>
      <c r="F367" s="121">
        <v>1600</v>
      </c>
      <c r="G367" s="120">
        <v>1.7419199999999999</v>
      </c>
      <c r="H367" s="102">
        <v>1627.5</v>
      </c>
      <c r="I367" s="102">
        <v>1853.1</v>
      </c>
      <c r="J367" s="104">
        <v>1.8911</v>
      </c>
      <c r="L367" s="55"/>
      <c r="M367" s="54"/>
      <c r="N367" s="47"/>
      <c r="O367" s="47"/>
      <c r="P367" s="47"/>
      <c r="Q367" s="47"/>
    </row>
    <row r="368" spans="1:17" x14ac:dyDescent="0.2">
      <c r="A368" s="226"/>
      <c r="B368" s="119" t="str">
        <f t="shared" si="72"/>
        <v>X</v>
      </c>
      <c r="C368" s="119" t="str">
        <f t="shared" si="73"/>
        <v>X</v>
      </c>
      <c r="D368" s="119" t="str">
        <f t="shared" si="74"/>
        <v>X</v>
      </c>
      <c r="E368" s="119" t="str">
        <f t="shared" si="75"/>
        <v>X</v>
      </c>
      <c r="F368" s="121">
        <v>1800</v>
      </c>
      <c r="G368" s="120">
        <v>1.9164300000000001</v>
      </c>
      <c r="H368" s="102">
        <v>1722.7</v>
      </c>
      <c r="I368" s="102">
        <v>1970.9</v>
      </c>
      <c r="J368" s="104">
        <v>1.9457</v>
      </c>
      <c r="L368" s="55"/>
      <c r="M368" s="54"/>
      <c r="N368" s="47"/>
      <c r="O368" s="47"/>
      <c r="P368" s="47"/>
      <c r="Q368" s="47"/>
    </row>
    <row r="369" spans="1:17" ht="13.5" thickBot="1" x14ac:dyDescent="0.25">
      <c r="A369" s="227"/>
      <c r="B369" s="122" t="str">
        <f t="shared" si="72"/>
        <v>X</v>
      </c>
      <c r="C369" s="122" t="str">
        <f t="shared" si="73"/>
        <v>X</v>
      </c>
      <c r="D369" s="122" t="str">
        <f t="shared" si="74"/>
        <v>X</v>
      </c>
      <c r="E369" s="122" t="str">
        <f t="shared" si="75"/>
        <v>X</v>
      </c>
      <c r="F369" s="123">
        <v>2000</v>
      </c>
      <c r="G369" s="124">
        <v>2.0898699999999999</v>
      </c>
      <c r="H369" s="107">
        <v>1821</v>
      </c>
      <c r="I369" s="107">
        <v>2091.6999999999998</v>
      </c>
      <c r="J369" s="110">
        <v>1.9968999999999999</v>
      </c>
      <c r="L369" s="55"/>
      <c r="M369" s="54"/>
      <c r="N369" s="47"/>
      <c r="O369" s="47"/>
      <c r="P369" s="47"/>
      <c r="Q369" s="47"/>
    </row>
    <row r="370" spans="1:17" x14ac:dyDescent="0.2">
      <c r="A370" s="225">
        <v>800</v>
      </c>
      <c r="B370" s="117"/>
      <c r="C370" s="117"/>
      <c r="D370" s="117"/>
      <c r="E370" s="117"/>
      <c r="F370" s="117" t="s">
        <v>942</v>
      </c>
      <c r="G370" s="118" t="s">
        <v>98</v>
      </c>
      <c r="H370" s="118" t="s">
        <v>670</v>
      </c>
      <c r="I370" s="118" t="s">
        <v>671</v>
      </c>
      <c r="J370" s="37" t="s">
        <v>672</v>
      </c>
    </row>
    <row r="371" spans="1:17" x14ac:dyDescent="0.2">
      <c r="A371" s="226"/>
      <c r="B371" s="119" t="str">
        <f t="shared" ref="B371:B385" si="76">IF(AND($AS$21&gt;I371,$AS$21&lt;I372),$A$370,"X")</f>
        <v>X</v>
      </c>
      <c r="C371" s="119" t="str">
        <f t="shared" ref="C371:C385" si="77">IF(AND($AS$19&gt;J371,$AS$19&lt;J372),$A$370,"X")</f>
        <v>X</v>
      </c>
      <c r="D371" s="119" t="str">
        <f t="shared" ref="D371:D385" si="78">IF(AND($AS$15&gt;I371,$AS$15&lt;I372),$A$370,"X")</f>
        <v>X</v>
      </c>
      <c r="E371" s="119" t="str">
        <f t="shared" ref="E371:E385" si="79">IF(AND($AS$10&gt;J371,$AS$10&lt;J372),$A$370,"X")</f>
        <v>X</v>
      </c>
      <c r="F371" s="97">
        <v>518.27800000000002</v>
      </c>
      <c r="G371" s="120">
        <v>0.56920000000000004</v>
      </c>
      <c r="H371" s="102">
        <v>1115</v>
      </c>
      <c r="I371" s="102">
        <v>1199.3</v>
      </c>
      <c r="J371" s="104">
        <v>1.4161999999999999</v>
      </c>
      <c r="L371"/>
      <c r="M371"/>
      <c r="N371"/>
      <c r="O371"/>
      <c r="P371"/>
      <c r="Q371"/>
    </row>
    <row r="372" spans="1:17" x14ac:dyDescent="0.2">
      <c r="A372" s="226"/>
      <c r="B372" s="119" t="str">
        <f t="shared" si="76"/>
        <v>X</v>
      </c>
      <c r="C372" s="119" t="str">
        <f t="shared" si="77"/>
        <v>X</v>
      </c>
      <c r="D372" s="119" t="str">
        <f t="shared" si="78"/>
        <v>X</v>
      </c>
      <c r="E372" s="119" t="str">
        <f t="shared" si="79"/>
        <v>X</v>
      </c>
      <c r="F372" s="121">
        <v>550</v>
      </c>
      <c r="G372" s="46">
        <v>0.61585999999999996</v>
      </c>
      <c r="H372" s="46">
        <v>1139.4000000000001</v>
      </c>
      <c r="I372" s="46">
        <v>1230.5</v>
      </c>
      <c r="J372" s="33">
        <v>1.4476</v>
      </c>
      <c r="L372" s="11"/>
      <c r="M372" s="11"/>
      <c r="N372" s="19"/>
      <c r="O372" s="19"/>
      <c r="P372" s="19"/>
      <c r="Q372" s="19"/>
    </row>
    <row r="373" spans="1:17" x14ac:dyDescent="0.2">
      <c r="A373" s="226"/>
      <c r="B373" s="119">
        <f t="shared" si="76"/>
        <v>800</v>
      </c>
      <c r="C373" s="119" t="str">
        <f t="shared" si="77"/>
        <v>X</v>
      </c>
      <c r="D373" s="119">
        <f t="shared" si="78"/>
        <v>800</v>
      </c>
      <c r="E373" s="119" t="str">
        <f t="shared" si="79"/>
        <v>X</v>
      </c>
      <c r="F373" s="121">
        <v>600</v>
      </c>
      <c r="G373" s="120">
        <v>0.67798999999999998</v>
      </c>
      <c r="H373" s="102">
        <v>1170.5</v>
      </c>
      <c r="I373" s="102">
        <v>1270.9000000000001</v>
      </c>
      <c r="J373" s="104">
        <v>1.4865999999999999</v>
      </c>
      <c r="L373" s="18"/>
      <c r="M373"/>
      <c r="N373"/>
      <c r="O373"/>
      <c r="P373"/>
      <c r="Q373"/>
    </row>
    <row r="374" spans="1:17" x14ac:dyDescent="0.2">
      <c r="A374" s="226"/>
      <c r="B374" s="119" t="str">
        <f t="shared" si="76"/>
        <v>X</v>
      </c>
      <c r="C374" s="119" t="str">
        <f t="shared" si="77"/>
        <v>X</v>
      </c>
      <c r="D374" s="119" t="str">
        <f t="shared" si="78"/>
        <v>X</v>
      </c>
      <c r="E374" s="119" t="str">
        <f t="shared" si="79"/>
        <v>X</v>
      </c>
      <c r="F374" s="121">
        <v>650</v>
      </c>
      <c r="G374" s="120">
        <v>0.73279000000000005</v>
      </c>
      <c r="H374" s="102">
        <v>1197.5999999999999</v>
      </c>
      <c r="I374" s="102">
        <v>1306</v>
      </c>
      <c r="J374" s="104">
        <v>1.5190999999999999</v>
      </c>
      <c r="L374" s="18"/>
      <c r="M374" s="11"/>
      <c r="N374" s="19"/>
      <c r="O374" s="19"/>
      <c r="P374" s="19"/>
      <c r="Q374" s="19"/>
    </row>
    <row r="375" spans="1:17" x14ac:dyDescent="0.2">
      <c r="A375" s="226"/>
      <c r="B375" s="119" t="str">
        <f t="shared" si="76"/>
        <v>X</v>
      </c>
      <c r="C375" s="119" t="str">
        <f t="shared" si="77"/>
        <v>X</v>
      </c>
      <c r="D375" s="119" t="str">
        <f t="shared" si="78"/>
        <v>X</v>
      </c>
      <c r="E375" s="119" t="str">
        <f t="shared" si="79"/>
        <v>X</v>
      </c>
      <c r="F375" s="121">
        <v>700</v>
      </c>
      <c r="G375" s="120">
        <v>0.7833</v>
      </c>
      <c r="H375" s="102">
        <v>1222.4000000000001</v>
      </c>
      <c r="I375" s="102">
        <v>1338.4</v>
      </c>
      <c r="J375" s="104">
        <v>1.5476000000000001</v>
      </c>
      <c r="L375" s="18"/>
      <c r="M375" s="11"/>
      <c r="N375" s="19"/>
      <c r="O375" s="19"/>
      <c r="P375" s="19"/>
      <c r="Q375" s="19"/>
    </row>
    <row r="376" spans="1:17" x14ac:dyDescent="0.2">
      <c r="A376" s="226"/>
      <c r="B376" s="119" t="str">
        <f t="shared" si="76"/>
        <v>X</v>
      </c>
      <c r="C376" s="119" t="str">
        <f t="shared" si="77"/>
        <v>X</v>
      </c>
      <c r="D376" s="119" t="str">
        <f t="shared" si="78"/>
        <v>X</v>
      </c>
      <c r="E376" s="119" t="str">
        <f t="shared" si="79"/>
        <v>X</v>
      </c>
      <c r="F376" s="121">
        <v>750</v>
      </c>
      <c r="G376" s="120">
        <v>0.83101999999999998</v>
      </c>
      <c r="H376" s="102">
        <v>1246</v>
      </c>
      <c r="I376" s="102">
        <v>1369.1</v>
      </c>
      <c r="J376" s="104">
        <v>1.5734999999999999</v>
      </c>
      <c r="L376" s="18"/>
      <c r="M376" s="11"/>
      <c r="N376" s="19"/>
      <c r="O376" s="19"/>
      <c r="P376" s="19"/>
      <c r="Q376" s="19"/>
    </row>
    <row r="377" spans="1:17" x14ac:dyDescent="0.2">
      <c r="A377" s="226"/>
      <c r="B377" s="119" t="str">
        <f t="shared" si="76"/>
        <v>X</v>
      </c>
      <c r="C377" s="119">
        <f t="shared" si="77"/>
        <v>800</v>
      </c>
      <c r="D377" s="119" t="str">
        <f t="shared" si="78"/>
        <v>X</v>
      </c>
      <c r="E377" s="119" t="str">
        <f t="shared" si="79"/>
        <v>X</v>
      </c>
      <c r="F377" s="121">
        <v>800</v>
      </c>
      <c r="G377" s="120">
        <v>0.87678</v>
      </c>
      <c r="H377" s="102">
        <v>1268.9000000000001</v>
      </c>
      <c r="I377" s="102">
        <v>1398.7</v>
      </c>
      <c r="J377" s="104">
        <v>1.5974999999999999</v>
      </c>
      <c r="L377" s="18"/>
      <c r="M377" s="11"/>
      <c r="N377" s="19"/>
      <c r="O377" s="19"/>
      <c r="P377" s="19"/>
      <c r="Q377" s="19"/>
    </row>
    <row r="378" spans="1:17" x14ac:dyDescent="0.2">
      <c r="A378" s="226"/>
      <c r="B378" s="119" t="str">
        <f t="shared" si="76"/>
        <v>X</v>
      </c>
      <c r="C378" s="119" t="str">
        <f t="shared" si="77"/>
        <v>X</v>
      </c>
      <c r="D378" s="119" t="str">
        <f t="shared" si="78"/>
        <v>X</v>
      </c>
      <c r="E378" s="119">
        <f t="shared" si="79"/>
        <v>800</v>
      </c>
      <c r="F378" s="121">
        <v>900</v>
      </c>
      <c r="G378" s="120">
        <v>0.96433999999999997</v>
      </c>
      <c r="H378" s="102">
        <v>1313.3</v>
      </c>
      <c r="I378" s="102">
        <v>1456</v>
      </c>
      <c r="J378" s="104">
        <v>1.6413</v>
      </c>
      <c r="L378" s="18"/>
      <c r="M378" s="11"/>
      <c r="N378" s="19"/>
      <c r="O378" s="19"/>
      <c r="P378" s="19"/>
      <c r="Q378" s="19"/>
    </row>
    <row r="379" spans="1:17" x14ac:dyDescent="0.2">
      <c r="A379" s="226"/>
      <c r="B379" s="119" t="str">
        <f t="shared" si="76"/>
        <v>X</v>
      </c>
      <c r="C379" s="119" t="str">
        <f t="shared" si="77"/>
        <v>X</v>
      </c>
      <c r="D379" s="119" t="str">
        <f t="shared" si="78"/>
        <v>X</v>
      </c>
      <c r="E379" s="119" t="str">
        <f t="shared" si="79"/>
        <v>X</v>
      </c>
      <c r="F379" s="121">
        <v>1000</v>
      </c>
      <c r="G379" s="120">
        <v>1.0484100000000001</v>
      </c>
      <c r="H379" s="102">
        <v>1357</v>
      </c>
      <c r="I379" s="102">
        <v>1512.2</v>
      </c>
      <c r="J379" s="104">
        <v>1.6812</v>
      </c>
      <c r="L379" s="18"/>
      <c r="M379" s="11"/>
      <c r="N379" s="19"/>
      <c r="O379" s="19"/>
      <c r="P379" s="19"/>
      <c r="Q379" s="19"/>
    </row>
    <row r="380" spans="1:17" x14ac:dyDescent="0.2">
      <c r="A380" s="226"/>
      <c r="B380" s="119" t="str">
        <f t="shared" si="76"/>
        <v>X</v>
      </c>
      <c r="C380" s="119" t="str">
        <f t="shared" si="77"/>
        <v>X</v>
      </c>
      <c r="D380" s="119" t="str">
        <f t="shared" si="78"/>
        <v>X</v>
      </c>
      <c r="E380" s="119" t="str">
        <f t="shared" si="79"/>
        <v>X</v>
      </c>
      <c r="F380" s="121">
        <v>1100</v>
      </c>
      <c r="G380" s="120">
        <v>1.1302399999999999</v>
      </c>
      <c r="H380" s="102">
        <v>1400.7</v>
      </c>
      <c r="I380" s="102">
        <v>1568</v>
      </c>
      <c r="J380" s="104">
        <v>1.7181</v>
      </c>
      <c r="L380" s="18"/>
      <c r="M380" s="11"/>
      <c r="N380" s="19"/>
      <c r="O380" s="19"/>
      <c r="P380" s="19"/>
      <c r="Q380" s="19"/>
    </row>
    <row r="381" spans="1:17" x14ac:dyDescent="0.2">
      <c r="A381" s="226"/>
      <c r="B381" s="119" t="str">
        <f t="shared" si="76"/>
        <v>X</v>
      </c>
      <c r="C381" s="119" t="str">
        <f t="shared" si="77"/>
        <v>X</v>
      </c>
      <c r="D381" s="119" t="str">
        <f t="shared" si="78"/>
        <v>X</v>
      </c>
      <c r="E381" s="119" t="str">
        <f t="shared" si="79"/>
        <v>X</v>
      </c>
      <c r="F381" s="121">
        <v>1200</v>
      </c>
      <c r="G381" s="120">
        <v>1.21051</v>
      </c>
      <c r="H381" s="102">
        <v>1444.6</v>
      </c>
      <c r="I381" s="102">
        <v>1623.8</v>
      </c>
      <c r="J381" s="104">
        <v>1.7527999999999999</v>
      </c>
      <c r="L381" s="18"/>
      <c r="M381" s="11"/>
      <c r="N381" s="19"/>
      <c r="O381" s="19"/>
      <c r="P381" s="19"/>
      <c r="Q381" s="19"/>
    </row>
    <row r="382" spans="1:17" x14ac:dyDescent="0.2">
      <c r="A382" s="226"/>
      <c r="B382" s="119" t="str">
        <f t="shared" si="76"/>
        <v>X</v>
      </c>
      <c r="C382" s="119" t="str">
        <f t="shared" si="77"/>
        <v>X</v>
      </c>
      <c r="D382" s="119" t="str">
        <f t="shared" si="78"/>
        <v>X</v>
      </c>
      <c r="E382" s="119" t="str">
        <f t="shared" si="79"/>
        <v>X</v>
      </c>
      <c r="F382" s="121">
        <v>1400</v>
      </c>
      <c r="G382" s="120">
        <v>1.3679699999999999</v>
      </c>
      <c r="H382" s="102">
        <v>1534.2</v>
      </c>
      <c r="I382" s="102">
        <v>1736.7</v>
      </c>
      <c r="J382" s="104">
        <v>1.8169999999999999</v>
      </c>
      <c r="L382" s="18"/>
      <c r="M382" s="11"/>
      <c r="N382" s="19"/>
      <c r="O382" s="19"/>
      <c r="P382" s="19"/>
      <c r="Q382" s="19"/>
    </row>
    <row r="383" spans="1:17" x14ac:dyDescent="0.2">
      <c r="A383" s="226"/>
      <c r="B383" s="119" t="str">
        <f t="shared" si="76"/>
        <v>X</v>
      </c>
      <c r="C383" s="119" t="str">
        <f t="shared" si="77"/>
        <v>X</v>
      </c>
      <c r="D383" s="119" t="str">
        <f t="shared" si="78"/>
        <v>X</v>
      </c>
      <c r="E383" s="119" t="str">
        <f t="shared" si="79"/>
        <v>X</v>
      </c>
      <c r="F383" s="121">
        <v>1600</v>
      </c>
      <c r="G383" s="120">
        <v>1.5228299999999999</v>
      </c>
      <c r="H383" s="102">
        <v>1626.5</v>
      </c>
      <c r="I383" s="102">
        <v>1851.9</v>
      </c>
      <c r="J383" s="104">
        <v>1.8758999999999999</v>
      </c>
      <c r="L383" s="18"/>
      <c r="M383" s="11"/>
      <c r="N383" s="19"/>
      <c r="O383" s="19"/>
      <c r="P383" s="19"/>
      <c r="Q383" s="19"/>
    </row>
    <row r="384" spans="1:17" x14ac:dyDescent="0.2">
      <c r="A384" s="226"/>
      <c r="B384" s="119" t="str">
        <f t="shared" si="76"/>
        <v>X</v>
      </c>
      <c r="C384" s="119" t="str">
        <f t="shared" si="77"/>
        <v>X</v>
      </c>
      <c r="D384" s="119" t="str">
        <f t="shared" si="78"/>
        <v>X</v>
      </c>
      <c r="E384" s="119" t="str">
        <f t="shared" si="79"/>
        <v>X</v>
      </c>
      <c r="F384" s="121">
        <v>1800</v>
      </c>
      <c r="G384" s="120">
        <v>1.6760600000000001</v>
      </c>
      <c r="H384" s="102">
        <v>1721.9</v>
      </c>
      <c r="I384" s="102">
        <v>1970</v>
      </c>
      <c r="J384" s="104">
        <v>1.9306000000000001</v>
      </c>
      <c r="L384" s="18"/>
      <c r="M384" s="11"/>
      <c r="N384" s="19"/>
      <c r="O384" s="19"/>
      <c r="P384" s="19"/>
      <c r="Q384" s="19"/>
    </row>
    <row r="385" spans="1:17" ht="13.5" thickBot="1" x14ac:dyDescent="0.25">
      <c r="A385" s="227"/>
      <c r="B385" s="122" t="str">
        <f t="shared" si="76"/>
        <v>X</v>
      </c>
      <c r="C385" s="122" t="str">
        <f t="shared" si="77"/>
        <v>X</v>
      </c>
      <c r="D385" s="122" t="str">
        <f t="shared" si="78"/>
        <v>X</v>
      </c>
      <c r="E385" s="122" t="str">
        <f t="shared" si="79"/>
        <v>X</v>
      </c>
      <c r="F385" s="123">
        <v>2000</v>
      </c>
      <c r="G385" s="124">
        <v>1.82823</v>
      </c>
      <c r="H385" s="107">
        <v>1820.4</v>
      </c>
      <c r="I385" s="107">
        <v>2091</v>
      </c>
      <c r="J385" s="110">
        <v>1.9819</v>
      </c>
      <c r="L385" s="18"/>
      <c r="M385" s="11"/>
      <c r="N385" s="19"/>
      <c r="O385" s="19"/>
      <c r="P385" s="19"/>
      <c r="Q385" s="19"/>
    </row>
    <row r="386" spans="1:17" x14ac:dyDescent="0.2">
      <c r="A386" s="225">
        <v>1000</v>
      </c>
      <c r="B386" s="117"/>
      <c r="C386" s="117"/>
      <c r="D386" s="117"/>
      <c r="E386" s="117"/>
      <c r="F386" s="117" t="s">
        <v>942</v>
      </c>
      <c r="G386" s="118" t="s">
        <v>98</v>
      </c>
      <c r="H386" s="118" t="s">
        <v>670</v>
      </c>
      <c r="I386" s="118" t="s">
        <v>671</v>
      </c>
      <c r="J386" s="37" t="s">
        <v>672</v>
      </c>
      <c r="L386" s="18"/>
      <c r="M386" s="11"/>
      <c r="N386" s="19"/>
      <c r="O386" s="19"/>
      <c r="P386" s="19"/>
      <c r="Q386" s="19"/>
    </row>
    <row r="387" spans="1:17" x14ac:dyDescent="0.2">
      <c r="A387" s="226"/>
      <c r="B387" s="119" t="str">
        <f t="shared" ref="B387:B401" si="80">IF(AND($AS$21&gt;I387,$AS$21&lt;I388),$A$386,"X")</f>
        <v>X</v>
      </c>
      <c r="C387" s="119" t="str">
        <f t="shared" ref="C387:C401" si="81">IF(AND($AS$19&gt;J387,$AS$19&lt;J388),$A$386,"X")</f>
        <v>X</v>
      </c>
      <c r="D387" s="119" t="str">
        <f t="shared" ref="D387:D401" si="82">IF(AND($AS$15&gt;I387,$AS$15&lt;I388),$A$386,"X")</f>
        <v>X</v>
      </c>
      <c r="E387" s="119" t="str">
        <f t="shared" ref="E387:E401" si="83">IF(AND($AS$10&gt;J387,$AS$10&lt;J388),$A$386,"X")</f>
        <v>X</v>
      </c>
      <c r="F387" s="97">
        <v>544.65800000000002</v>
      </c>
      <c r="G387" s="120">
        <v>0.44603999999999999</v>
      </c>
      <c r="H387" s="102">
        <v>1110.0999999999999</v>
      </c>
      <c r="I387" s="102">
        <v>1192.5999999999999</v>
      </c>
      <c r="J387" s="104">
        <v>1.3906000000000001</v>
      </c>
    </row>
    <row r="388" spans="1:17" x14ac:dyDescent="0.2">
      <c r="A388" s="226"/>
      <c r="B388" s="119" t="str">
        <f t="shared" si="80"/>
        <v>X</v>
      </c>
      <c r="C388" s="119" t="str">
        <f t="shared" si="81"/>
        <v>X</v>
      </c>
      <c r="D388" s="119" t="str">
        <f t="shared" si="82"/>
        <v>X</v>
      </c>
      <c r="E388" s="119" t="str">
        <f t="shared" si="83"/>
        <v>X</v>
      </c>
      <c r="F388" s="121">
        <v>550</v>
      </c>
      <c r="G388" s="46">
        <v>0.45374999999999999</v>
      </c>
      <c r="H388" s="46">
        <v>1115.2</v>
      </c>
      <c r="I388" s="46">
        <v>1199.2</v>
      </c>
      <c r="J388" s="33">
        <v>1.3972</v>
      </c>
      <c r="L388" s="48"/>
      <c r="M388" s="48"/>
      <c r="N388" s="52"/>
      <c r="O388" s="52"/>
      <c r="P388" s="52"/>
      <c r="Q388" s="52"/>
    </row>
    <row r="389" spans="1:17" x14ac:dyDescent="0.2">
      <c r="A389" s="226"/>
      <c r="B389" s="119">
        <f t="shared" si="80"/>
        <v>1000</v>
      </c>
      <c r="C389" s="119" t="str">
        <f t="shared" si="81"/>
        <v>X</v>
      </c>
      <c r="D389" s="119">
        <f t="shared" si="82"/>
        <v>1000</v>
      </c>
      <c r="E389" s="119" t="str">
        <f t="shared" si="83"/>
        <v>X</v>
      </c>
      <c r="F389" s="121">
        <v>600</v>
      </c>
      <c r="G389" s="120">
        <v>0.51431000000000004</v>
      </c>
      <c r="H389" s="102">
        <v>1154.0999999999999</v>
      </c>
      <c r="I389" s="102">
        <v>1249.3</v>
      </c>
      <c r="J389" s="104">
        <v>1.4457</v>
      </c>
      <c r="L389" s="54"/>
      <c r="M389" s="54"/>
      <c r="N389" s="47"/>
      <c r="O389" s="47"/>
      <c r="P389" s="47"/>
      <c r="Q389" s="47"/>
    </row>
    <row r="390" spans="1:17" x14ac:dyDescent="0.2">
      <c r="A390" s="226"/>
      <c r="B390" s="119" t="str">
        <f t="shared" si="80"/>
        <v>X</v>
      </c>
      <c r="C390" s="119" t="str">
        <f t="shared" si="81"/>
        <v>X</v>
      </c>
      <c r="D390" s="119" t="str">
        <f t="shared" si="82"/>
        <v>X</v>
      </c>
      <c r="E390" s="119" t="str">
        <f t="shared" si="83"/>
        <v>X</v>
      </c>
      <c r="F390" s="121">
        <v>650</v>
      </c>
      <c r="G390" s="120">
        <v>0.56411</v>
      </c>
      <c r="H390" s="102">
        <v>1185.0999999999999</v>
      </c>
      <c r="I390" s="102">
        <v>1289.5</v>
      </c>
      <c r="J390" s="104">
        <v>1.4826999999999999</v>
      </c>
      <c r="L390" s="55"/>
      <c r="M390" s="54"/>
      <c r="N390" s="47"/>
      <c r="O390" s="47"/>
      <c r="P390" s="47"/>
      <c r="Q390" s="47"/>
    </row>
    <row r="391" spans="1:17" x14ac:dyDescent="0.2">
      <c r="A391" s="226"/>
      <c r="B391" s="119" t="str">
        <f t="shared" si="80"/>
        <v>X</v>
      </c>
      <c r="C391" s="119" t="str">
        <f t="shared" si="81"/>
        <v>X</v>
      </c>
      <c r="D391" s="119" t="str">
        <f t="shared" si="82"/>
        <v>X</v>
      </c>
      <c r="E391" s="119" t="str">
        <f t="shared" si="83"/>
        <v>X</v>
      </c>
      <c r="F391" s="121">
        <v>700</v>
      </c>
      <c r="G391" s="120">
        <v>0.60843999999999998</v>
      </c>
      <c r="H391" s="102">
        <v>1212.4000000000001</v>
      </c>
      <c r="I391" s="102">
        <v>1325</v>
      </c>
      <c r="J391" s="104">
        <v>1.514</v>
      </c>
      <c r="L391" s="55"/>
      <c r="M391" s="54"/>
      <c r="N391" s="47"/>
      <c r="O391" s="47"/>
      <c r="P391" s="47"/>
      <c r="Q391" s="47"/>
    </row>
    <row r="392" spans="1:17" x14ac:dyDescent="0.2">
      <c r="A392" s="226"/>
      <c r="B392" s="119" t="str">
        <f t="shared" si="80"/>
        <v>X</v>
      </c>
      <c r="C392" s="119" t="str">
        <f t="shared" si="81"/>
        <v>X</v>
      </c>
      <c r="D392" s="119" t="str">
        <f t="shared" si="82"/>
        <v>X</v>
      </c>
      <c r="E392" s="119" t="str">
        <f t="shared" si="83"/>
        <v>X</v>
      </c>
      <c r="F392" s="121">
        <v>750</v>
      </c>
      <c r="G392" s="120">
        <v>0.64944000000000002</v>
      </c>
      <c r="H392" s="102">
        <v>1237.5999999999999</v>
      </c>
      <c r="I392" s="102">
        <v>1357.8</v>
      </c>
      <c r="J392" s="104">
        <v>1.5418000000000001</v>
      </c>
      <c r="L392" s="55"/>
      <c r="M392" s="54"/>
      <c r="N392" s="47"/>
      <c r="O392" s="47"/>
      <c r="P392" s="47"/>
      <c r="Q392" s="47"/>
    </row>
    <row r="393" spans="1:17" x14ac:dyDescent="0.2">
      <c r="A393" s="226"/>
      <c r="B393" s="119" t="str">
        <f t="shared" si="80"/>
        <v>X</v>
      </c>
      <c r="C393" s="119" t="str">
        <f t="shared" si="81"/>
        <v>X</v>
      </c>
      <c r="D393" s="119" t="str">
        <f t="shared" si="82"/>
        <v>X</v>
      </c>
      <c r="E393" s="119" t="str">
        <f t="shared" si="83"/>
        <v>X</v>
      </c>
      <c r="F393" s="121">
        <v>800</v>
      </c>
      <c r="G393" s="120">
        <v>0.68820999999999999</v>
      </c>
      <c r="H393" s="102">
        <v>1261.7</v>
      </c>
      <c r="I393" s="102">
        <v>1389</v>
      </c>
      <c r="J393" s="104">
        <v>1.5669999999999999</v>
      </c>
      <c r="L393" s="55"/>
      <c r="M393" s="54"/>
      <c r="N393" s="47"/>
      <c r="O393" s="47"/>
      <c r="P393" s="47"/>
      <c r="Q393" s="47"/>
    </row>
    <row r="394" spans="1:17" x14ac:dyDescent="0.2">
      <c r="A394" s="226"/>
      <c r="B394" s="119" t="str">
        <f t="shared" si="80"/>
        <v>X</v>
      </c>
      <c r="C394" s="119">
        <f t="shared" si="81"/>
        <v>1000</v>
      </c>
      <c r="D394" s="119" t="str">
        <f t="shared" si="82"/>
        <v>X</v>
      </c>
      <c r="E394" s="119" t="str">
        <f t="shared" si="83"/>
        <v>X</v>
      </c>
      <c r="F394" s="121">
        <v>900</v>
      </c>
      <c r="G394" s="120">
        <v>0.76136000000000004</v>
      </c>
      <c r="H394" s="102">
        <v>1307.7</v>
      </c>
      <c r="I394" s="102">
        <v>1448.6</v>
      </c>
      <c r="J394" s="104">
        <v>1.6126</v>
      </c>
      <c r="L394" s="55"/>
      <c r="M394" s="54"/>
      <c r="N394" s="47"/>
      <c r="O394" s="47"/>
      <c r="P394" s="47"/>
      <c r="Q394" s="47"/>
    </row>
    <row r="395" spans="1:17" x14ac:dyDescent="0.2">
      <c r="A395" s="226"/>
      <c r="B395" s="119" t="str">
        <f t="shared" si="80"/>
        <v>X</v>
      </c>
      <c r="C395" s="119" t="str">
        <f t="shared" si="81"/>
        <v>X</v>
      </c>
      <c r="D395" s="119" t="str">
        <f t="shared" si="82"/>
        <v>X</v>
      </c>
      <c r="E395" s="119">
        <f t="shared" si="83"/>
        <v>1000</v>
      </c>
      <c r="F395" s="121">
        <v>1000</v>
      </c>
      <c r="G395" s="120">
        <v>0.83077999999999996</v>
      </c>
      <c r="H395" s="102">
        <v>1352.5</v>
      </c>
      <c r="I395" s="102">
        <v>1506.2</v>
      </c>
      <c r="J395" s="104">
        <v>1.6535</v>
      </c>
      <c r="L395" s="55"/>
      <c r="M395" s="54"/>
      <c r="N395" s="47"/>
      <c r="O395" s="47"/>
      <c r="P395" s="47"/>
      <c r="Q395" s="47"/>
    </row>
    <row r="396" spans="1:17" x14ac:dyDescent="0.2">
      <c r="A396" s="226"/>
      <c r="B396" s="119" t="str">
        <f t="shared" si="80"/>
        <v>X</v>
      </c>
      <c r="C396" s="119" t="str">
        <f t="shared" si="81"/>
        <v>X</v>
      </c>
      <c r="D396" s="119" t="str">
        <f t="shared" si="82"/>
        <v>X</v>
      </c>
      <c r="E396" s="119" t="str">
        <f t="shared" si="83"/>
        <v>X</v>
      </c>
      <c r="F396" s="121">
        <v>1100</v>
      </c>
      <c r="G396" s="120">
        <v>0.89783000000000002</v>
      </c>
      <c r="H396" s="102">
        <v>1396.9</v>
      </c>
      <c r="I396" s="102">
        <v>1563.1</v>
      </c>
      <c r="J396" s="104">
        <v>1.6911</v>
      </c>
      <c r="L396" s="55"/>
      <c r="M396" s="54"/>
      <c r="N396" s="47"/>
      <c r="O396" s="47"/>
      <c r="P396" s="47"/>
      <c r="Q396" s="47"/>
    </row>
    <row r="397" spans="1:17" x14ac:dyDescent="0.2">
      <c r="A397" s="226"/>
      <c r="B397" s="119" t="str">
        <f t="shared" si="80"/>
        <v>X</v>
      </c>
      <c r="C397" s="119" t="str">
        <f t="shared" si="81"/>
        <v>X</v>
      </c>
      <c r="D397" s="119" t="str">
        <f t="shared" si="82"/>
        <v>X</v>
      </c>
      <c r="E397" s="119" t="str">
        <f t="shared" si="83"/>
        <v>X</v>
      </c>
      <c r="F397" s="121">
        <v>1200</v>
      </c>
      <c r="G397" s="120">
        <v>0.96326999999999996</v>
      </c>
      <c r="H397" s="102">
        <v>1441.4</v>
      </c>
      <c r="I397" s="102">
        <v>1619.7</v>
      </c>
      <c r="J397" s="104">
        <v>1.7262999999999999</v>
      </c>
      <c r="L397" s="55"/>
      <c r="M397" s="54"/>
      <c r="N397" s="47"/>
      <c r="O397" s="47"/>
      <c r="P397" s="47"/>
      <c r="Q397" s="47"/>
    </row>
    <row r="398" spans="1:17" x14ac:dyDescent="0.2">
      <c r="A398" s="226"/>
      <c r="B398" s="119" t="str">
        <f t="shared" si="80"/>
        <v>X</v>
      </c>
      <c r="C398" s="119" t="str">
        <f t="shared" si="81"/>
        <v>X</v>
      </c>
      <c r="D398" s="119" t="str">
        <f t="shared" si="82"/>
        <v>X</v>
      </c>
      <c r="E398" s="119" t="str">
        <f t="shared" si="83"/>
        <v>X</v>
      </c>
      <c r="F398" s="121">
        <v>1400</v>
      </c>
      <c r="G398" s="120">
        <v>1.09101</v>
      </c>
      <c r="H398" s="102">
        <v>1531.8</v>
      </c>
      <c r="I398" s="102">
        <v>1733.7</v>
      </c>
      <c r="J398" s="104">
        <v>1.7910999999999999</v>
      </c>
      <c r="L398" s="55"/>
      <c r="M398" s="54"/>
      <c r="N398" s="47"/>
      <c r="O398" s="47"/>
      <c r="P398" s="47"/>
      <c r="Q398" s="47"/>
    </row>
    <row r="399" spans="1:17" x14ac:dyDescent="0.2">
      <c r="A399" s="226"/>
      <c r="B399" s="119" t="str">
        <f t="shared" si="80"/>
        <v>X</v>
      </c>
      <c r="C399" s="119" t="str">
        <f t="shared" si="81"/>
        <v>X</v>
      </c>
      <c r="D399" s="119" t="str">
        <f t="shared" si="82"/>
        <v>X</v>
      </c>
      <c r="E399" s="119" t="str">
        <f t="shared" si="83"/>
        <v>X</v>
      </c>
      <c r="F399" s="121">
        <v>1600</v>
      </c>
      <c r="G399" s="120">
        <v>1.2161</v>
      </c>
      <c r="H399" s="102">
        <v>1624.6</v>
      </c>
      <c r="I399" s="102">
        <v>1849.6</v>
      </c>
      <c r="J399" s="104">
        <v>1.8504</v>
      </c>
      <c r="L399" s="55"/>
      <c r="M399" s="54"/>
      <c r="N399" s="47"/>
      <c r="O399" s="47"/>
      <c r="P399" s="47"/>
      <c r="Q399" s="47"/>
    </row>
    <row r="400" spans="1:17" x14ac:dyDescent="0.2">
      <c r="A400" s="226"/>
      <c r="B400" s="119" t="str">
        <f t="shared" si="80"/>
        <v>X</v>
      </c>
      <c r="C400" s="119" t="str">
        <f t="shared" si="81"/>
        <v>X</v>
      </c>
      <c r="D400" s="119" t="str">
        <f t="shared" si="82"/>
        <v>X</v>
      </c>
      <c r="E400" s="119" t="str">
        <f t="shared" si="83"/>
        <v>X</v>
      </c>
      <c r="F400" s="121">
        <v>1800</v>
      </c>
      <c r="G400" s="120">
        <v>1.3395600000000001</v>
      </c>
      <c r="H400" s="102">
        <v>1720.3</v>
      </c>
      <c r="I400" s="102">
        <v>1968.2</v>
      </c>
      <c r="J400" s="104">
        <v>1.9053</v>
      </c>
      <c r="L400" s="55"/>
      <c r="M400" s="54"/>
      <c r="N400" s="47"/>
      <c r="O400" s="47"/>
      <c r="P400" s="47"/>
      <c r="Q400" s="47"/>
    </row>
    <row r="401" spans="1:17" ht="13.5" thickBot="1" x14ac:dyDescent="0.25">
      <c r="A401" s="227"/>
      <c r="B401" s="122" t="str">
        <f t="shared" si="80"/>
        <v>X</v>
      </c>
      <c r="C401" s="122" t="str">
        <f t="shared" si="81"/>
        <v>X</v>
      </c>
      <c r="D401" s="122" t="str">
        <f t="shared" si="82"/>
        <v>X</v>
      </c>
      <c r="E401" s="122" t="str">
        <f t="shared" si="83"/>
        <v>X</v>
      </c>
      <c r="F401" s="123">
        <v>2000</v>
      </c>
      <c r="G401" s="124">
        <v>1.46194</v>
      </c>
      <c r="H401" s="107">
        <v>1819.1</v>
      </c>
      <c r="I401" s="107">
        <v>2089.6</v>
      </c>
      <c r="J401" s="110">
        <v>1.9568000000000001</v>
      </c>
      <c r="L401" s="55"/>
      <c r="M401" s="54"/>
      <c r="N401" s="47"/>
      <c r="O401" s="47"/>
      <c r="P401" s="47"/>
      <c r="Q401" s="47"/>
    </row>
    <row r="402" spans="1:17" x14ac:dyDescent="0.2">
      <c r="A402" s="225">
        <v>1250</v>
      </c>
      <c r="B402" s="117"/>
      <c r="C402" s="117"/>
      <c r="D402" s="117"/>
      <c r="E402" s="117"/>
      <c r="F402" s="117" t="s">
        <v>942</v>
      </c>
      <c r="G402" s="118" t="s">
        <v>98</v>
      </c>
      <c r="H402" s="118" t="s">
        <v>670</v>
      </c>
      <c r="I402" s="118" t="s">
        <v>671</v>
      </c>
      <c r="J402" s="37" t="s">
        <v>672</v>
      </c>
      <c r="L402" s="55"/>
      <c r="M402" s="54"/>
      <c r="N402" s="47"/>
      <c r="O402" s="47"/>
      <c r="P402" s="47"/>
      <c r="Q402" s="47"/>
    </row>
    <row r="403" spans="1:17" x14ac:dyDescent="0.2">
      <c r="A403" s="226"/>
      <c r="B403" s="119" t="str">
        <f t="shared" ref="B403:B417" si="84">IF(AND($AS$21&gt;=I403,$AS$21&lt;I404),$A$402,"X")</f>
        <v>X</v>
      </c>
      <c r="C403" s="119" t="str">
        <f t="shared" ref="C403:C417" si="85">IF(AND($AS$19&gt;=J403,$AS$19&lt;J404),$A$402,"X")</f>
        <v>X</v>
      </c>
      <c r="D403" s="119" t="str">
        <f t="shared" ref="D403:D417" si="86">IF(AND($AS$15&gt;I403,$AS$15&lt;I404),$A$402,"X")</f>
        <v>X</v>
      </c>
      <c r="E403" s="119" t="str">
        <f t="shared" ref="E403:E417" si="87">IF(AND($AS$10&gt;J403,$AS$10&lt;J404),$A$402,"X")</f>
        <v>X</v>
      </c>
      <c r="F403" s="97"/>
      <c r="G403" s="120"/>
      <c r="H403" s="102"/>
      <c r="I403" s="102"/>
      <c r="J403" s="104"/>
      <c r="L403" s="55"/>
      <c r="M403" s="54"/>
      <c r="N403" s="47"/>
      <c r="O403" s="47"/>
      <c r="P403" s="47"/>
      <c r="Q403" s="47"/>
    </row>
    <row r="404" spans="1:17" x14ac:dyDescent="0.2">
      <c r="A404" s="226"/>
      <c r="B404" s="119" t="str">
        <f t="shared" si="84"/>
        <v>X</v>
      </c>
      <c r="C404" s="119" t="str">
        <f t="shared" si="85"/>
        <v>X</v>
      </c>
      <c r="D404" s="119" t="str">
        <f t="shared" si="86"/>
        <v>X</v>
      </c>
      <c r="E404" s="119" t="str">
        <f t="shared" si="87"/>
        <v>X</v>
      </c>
      <c r="F404" s="121">
        <v>572.45799999999997</v>
      </c>
      <c r="G404" s="46">
        <v>0.34549000000000002</v>
      </c>
      <c r="H404" s="46">
        <v>1102</v>
      </c>
      <c r="I404" s="46">
        <v>1181.9000000000001</v>
      </c>
      <c r="J404" s="33">
        <v>1.3623000000000001</v>
      </c>
    </row>
    <row r="405" spans="1:17" x14ac:dyDescent="0.2">
      <c r="A405" s="226"/>
      <c r="B405" s="119" t="str">
        <f t="shared" si="84"/>
        <v>X</v>
      </c>
      <c r="C405" s="119" t="str">
        <f t="shared" si="85"/>
        <v>X</v>
      </c>
      <c r="D405" s="119" t="str">
        <f t="shared" si="86"/>
        <v>X</v>
      </c>
      <c r="E405" s="119" t="str">
        <f t="shared" si="87"/>
        <v>X</v>
      </c>
      <c r="F405" s="121">
        <v>600</v>
      </c>
      <c r="G405" s="120">
        <v>0.37894</v>
      </c>
      <c r="H405" s="102">
        <v>1129.5</v>
      </c>
      <c r="I405" s="102">
        <v>1217.2</v>
      </c>
      <c r="J405" s="104">
        <v>1.3960999999999999</v>
      </c>
      <c r="L405" s="48"/>
      <c r="M405" s="48"/>
      <c r="N405" s="48"/>
      <c r="O405" s="48"/>
      <c r="P405" s="48"/>
      <c r="Q405" s="48"/>
    </row>
    <row r="406" spans="1:17" x14ac:dyDescent="0.2">
      <c r="A406" s="226"/>
      <c r="B406" s="119">
        <f t="shared" si="84"/>
        <v>1250</v>
      </c>
      <c r="C406" s="119" t="str">
        <f t="shared" si="85"/>
        <v>X</v>
      </c>
      <c r="D406" s="119">
        <f t="shared" si="86"/>
        <v>1250</v>
      </c>
      <c r="E406" s="119" t="str">
        <f t="shared" si="87"/>
        <v>X</v>
      </c>
      <c r="F406" s="121">
        <v>650</v>
      </c>
      <c r="G406" s="120">
        <v>0.42703000000000002</v>
      </c>
      <c r="H406" s="102">
        <v>1167.5</v>
      </c>
      <c r="I406" s="102">
        <v>1266.3</v>
      </c>
      <c r="J406" s="104">
        <v>1.4414</v>
      </c>
      <c r="L406" s="54"/>
      <c r="M406" s="54"/>
      <c r="N406" s="47"/>
      <c r="O406" s="47"/>
      <c r="P406" s="47"/>
      <c r="Q406" s="47"/>
    </row>
    <row r="407" spans="1:17" x14ac:dyDescent="0.2">
      <c r="A407" s="226"/>
      <c r="B407" s="119" t="str">
        <f t="shared" si="84"/>
        <v>X</v>
      </c>
      <c r="C407" s="119" t="str">
        <f t="shared" si="85"/>
        <v>X</v>
      </c>
      <c r="D407" s="119" t="str">
        <f t="shared" si="86"/>
        <v>X</v>
      </c>
      <c r="E407" s="119" t="str">
        <f t="shared" si="87"/>
        <v>X</v>
      </c>
      <c r="F407" s="121">
        <v>700</v>
      </c>
      <c r="G407" s="120">
        <v>0.46734999999999999</v>
      </c>
      <c r="H407" s="102">
        <v>1198.7</v>
      </c>
      <c r="I407" s="102">
        <v>1306.8</v>
      </c>
      <c r="J407" s="104">
        <v>1.4771000000000001</v>
      </c>
      <c r="L407" s="55"/>
      <c r="M407" s="54"/>
      <c r="N407" s="47"/>
      <c r="O407" s="47"/>
      <c r="P407" s="47"/>
      <c r="Q407" s="47"/>
    </row>
    <row r="408" spans="1:17" x14ac:dyDescent="0.2">
      <c r="A408" s="226"/>
      <c r="B408" s="119" t="str">
        <f t="shared" si="84"/>
        <v>X</v>
      </c>
      <c r="C408" s="119" t="str">
        <f t="shared" si="85"/>
        <v>X</v>
      </c>
      <c r="D408" s="119" t="str">
        <f t="shared" si="86"/>
        <v>X</v>
      </c>
      <c r="E408" s="119" t="str">
        <f t="shared" si="87"/>
        <v>X</v>
      </c>
      <c r="F408" s="121">
        <v>750</v>
      </c>
      <c r="G408" s="120">
        <v>0.50344</v>
      </c>
      <c r="H408" s="102">
        <v>1226.4000000000001</v>
      </c>
      <c r="I408" s="102">
        <v>1342.9</v>
      </c>
      <c r="J408" s="104">
        <v>1.5076000000000001</v>
      </c>
      <c r="L408" s="55"/>
      <c r="M408" s="54"/>
      <c r="N408" s="47"/>
      <c r="O408" s="47"/>
      <c r="P408" s="47"/>
      <c r="Q408" s="47"/>
    </row>
    <row r="409" spans="1:17" x14ac:dyDescent="0.2">
      <c r="A409" s="226"/>
      <c r="B409" s="119" t="str">
        <f t="shared" si="84"/>
        <v>X</v>
      </c>
      <c r="C409" s="119" t="str">
        <f t="shared" si="85"/>
        <v>X</v>
      </c>
      <c r="D409" s="119" t="str">
        <f t="shared" si="86"/>
        <v>X</v>
      </c>
      <c r="E409" s="119" t="str">
        <f t="shared" si="87"/>
        <v>X</v>
      </c>
      <c r="F409" s="121">
        <v>800</v>
      </c>
      <c r="G409" s="120">
        <v>0.53686999999999996</v>
      </c>
      <c r="H409" s="102">
        <v>1252.2</v>
      </c>
      <c r="I409" s="102">
        <v>1376.4</v>
      </c>
      <c r="J409" s="104">
        <v>1.5347</v>
      </c>
      <c r="L409" s="55"/>
      <c r="M409" s="54"/>
      <c r="N409" s="47"/>
      <c r="O409" s="47"/>
      <c r="P409" s="47"/>
      <c r="Q409" s="47"/>
    </row>
    <row r="410" spans="1:17" x14ac:dyDescent="0.2">
      <c r="A410" s="226"/>
      <c r="B410" s="119" t="str">
        <f t="shared" si="84"/>
        <v>X</v>
      </c>
      <c r="C410" s="119" t="str">
        <f t="shared" si="85"/>
        <v>X</v>
      </c>
      <c r="D410" s="119" t="str">
        <f t="shared" si="86"/>
        <v>X</v>
      </c>
      <c r="E410" s="119" t="str">
        <f t="shared" si="87"/>
        <v>X</v>
      </c>
      <c r="F410" s="121">
        <v>900</v>
      </c>
      <c r="G410" s="120">
        <v>0.59875999999999996</v>
      </c>
      <c r="H410" s="102">
        <v>1300.5</v>
      </c>
      <c r="I410" s="102">
        <v>1439</v>
      </c>
      <c r="J410" s="104">
        <v>1.5826</v>
      </c>
      <c r="L410" s="55"/>
      <c r="M410" s="54"/>
      <c r="N410" s="47"/>
      <c r="O410" s="47"/>
      <c r="P410" s="47"/>
      <c r="Q410" s="47"/>
    </row>
    <row r="411" spans="1:17" x14ac:dyDescent="0.2">
      <c r="A411" s="226"/>
      <c r="B411" s="119" t="str">
        <f t="shared" si="84"/>
        <v>X</v>
      </c>
      <c r="C411" s="119">
        <f t="shared" si="85"/>
        <v>1250</v>
      </c>
      <c r="D411" s="119" t="str">
        <f t="shared" si="86"/>
        <v>X</v>
      </c>
      <c r="E411" s="119" t="str">
        <f t="shared" si="87"/>
        <v>X</v>
      </c>
      <c r="F411" s="121">
        <v>1000</v>
      </c>
      <c r="G411" s="120">
        <v>0.65656000000000003</v>
      </c>
      <c r="H411" s="102">
        <v>1346.7</v>
      </c>
      <c r="I411" s="102">
        <v>1498.6</v>
      </c>
      <c r="J411" s="104">
        <v>1.6249</v>
      </c>
      <c r="L411" s="55"/>
      <c r="M411" s="54"/>
      <c r="N411" s="47"/>
      <c r="O411" s="47"/>
      <c r="P411" s="47"/>
      <c r="Q411" s="47"/>
    </row>
    <row r="412" spans="1:17" x14ac:dyDescent="0.2">
      <c r="A412" s="226"/>
      <c r="B412" s="119" t="str">
        <f t="shared" si="84"/>
        <v>X</v>
      </c>
      <c r="C412" s="119" t="str">
        <f t="shared" si="85"/>
        <v>X</v>
      </c>
      <c r="D412" s="119" t="str">
        <f t="shared" si="86"/>
        <v>X</v>
      </c>
      <c r="E412" s="119">
        <f t="shared" si="87"/>
        <v>1250</v>
      </c>
      <c r="F412" s="121">
        <v>1100</v>
      </c>
      <c r="G412" s="120">
        <v>0.71184000000000003</v>
      </c>
      <c r="H412" s="102">
        <v>1392.2</v>
      </c>
      <c r="I412" s="102">
        <v>1556.8</v>
      </c>
      <c r="J412" s="104">
        <v>1.6635</v>
      </c>
      <c r="L412" s="55"/>
      <c r="M412" s="54"/>
      <c r="N412" s="47"/>
      <c r="O412" s="47"/>
      <c r="P412" s="47"/>
      <c r="Q412" s="47"/>
    </row>
    <row r="413" spans="1:17" x14ac:dyDescent="0.2">
      <c r="A413" s="226"/>
      <c r="B413" s="119" t="str">
        <f t="shared" si="84"/>
        <v>X</v>
      </c>
      <c r="C413" s="119" t="str">
        <f t="shared" si="85"/>
        <v>X</v>
      </c>
      <c r="D413" s="119" t="str">
        <f t="shared" si="86"/>
        <v>X</v>
      </c>
      <c r="E413" s="119" t="str">
        <f t="shared" si="87"/>
        <v>X</v>
      </c>
      <c r="F413" s="121">
        <v>1200</v>
      </c>
      <c r="G413" s="120">
        <v>0.76544999999999996</v>
      </c>
      <c r="H413" s="102">
        <v>1437.4</v>
      </c>
      <c r="I413" s="102">
        <v>1614.5</v>
      </c>
      <c r="J413" s="104">
        <v>1.6993</v>
      </c>
      <c r="L413" s="55"/>
      <c r="M413" s="54"/>
      <c r="N413" s="47"/>
      <c r="O413" s="47"/>
      <c r="P413" s="47"/>
      <c r="Q413" s="47"/>
    </row>
    <row r="414" spans="1:17" x14ac:dyDescent="0.2">
      <c r="A414" s="226"/>
      <c r="B414" s="119" t="str">
        <f t="shared" si="84"/>
        <v>X</v>
      </c>
      <c r="C414" s="119" t="str">
        <f t="shared" si="85"/>
        <v>X</v>
      </c>
      <c r="D414" s="119" t="str">
        <f t="shared" si="86"/>
        <v>X</v>
      </c>
      <c r="E414" s="119" t="str">
        <f t="shared" si="87"/>
        <v>X</v>
      </c>
      <c r="F414" s="121">
        <v>1400</v>
      </c>
      <c r="G414" s="120">
        <v>0.86943999999999999</v>
      </c>
      <c r="H414" s="102">
        <v>1528.7</v>
      </c>
      <c r="I414" s="102">
        <v>1729.8</v>
      </c>
      <c r="J414" s="104">
        <v>1.7648999999999999</v>
      </c>
      <c r="L414" s="55"/>
      <c r="M414" s="54"/>
      <c r="N414" s="47"/>
      <c r="O414" s="47"/>
      <c r="P414" s="47"/>
      <c r="Q414" s="47"/>
    </row>
    <row r="415" spans="1:17" x14ac:dyDescent="0.2">
      <c r="A415" s="226"/>
      <c r="B415" s="119" t="str">
        <f t="shared" si="84"/>
        <v>X</v>
      </c>
      <c r="C415" s="119" t="str">
        <f t="shared" si="85"/>
        <v>X</v>
      </c>
      <c r="D415" s="119" t="str">
        <f t="shared" si="86"/>
        <v>X</v>
      </c>
      <c r="E415" s="119" t="str">
        <f t="shared" si="87"/>
        <v>X</v>
      </c>
      <c r="F415" s="121">
        <v>1600</v>
      </c>
      <c r="G415" s="120">
        <v>0.97072000000000003</v>
      </c>
      <c r="H415" s="102">
        <v>1622.2</v>
      </c>
      <c r="I415" s="102">
        <v>1846.7</v>
      </c>
      <c r="J415" s="104">
        <v>1.8246</v>
      </c>
      <c r="L415" s="55"/>
      <c r="M415" s="54"/>
      <c r="N415" s="47"/>
      <c r="O415" s="47"/>
      <c r="P415" s="47"/>
      <c r="Q415" s="47"/>
    </row>
    <row r="416" spans="1:17" x14ac:dyDescent="0.2">
      <c r="A416" s="226"/>
      <c r="B416" s="119" t="str">
        <f t="shared" si="84"/>
        <v>X</v>
      </c>
      <c r="C416" s="119" t="str">
        <f t="shared" si="85"/>
        <v>X</v>
      </c>
      <c r="D416" s="119" t="str">
        <f t="shared" si="86"/>
        <v>X</v>
      </c>
      <c r="E416" s="119" t="str">
        <f t="shared" si="87"/>
        <v>X</v>
      </c>
      <c r="F416" s="121">
        <v>1800</v>
      </c>
      <c r="G416" s="120">
        <v>1.07036</v>
      </c>
      <c r="H416" s="102">
        <v>1718.4</v>
      </c>
      <c r="I416" s="102">
        <v>1966</v>
      </c>
      <c r="J416" s="104">
        <v>1.8798999999999999</v>
      </c>
      <c r="L416" s="55"/>
      <c r="M416" s="54"/>
      <c r="N416" s="47"/>
      <c r="O416" s="47"/>
      <c r="P416" s="47"/>
      <c r="Q416" s="47"/>
    </row>
    <row r="417" spans="1:17" ht="13.5" thickBot="1" x14ac:dyDescent="0.25">
      <c r="A417" s="227"/>
      <c r="B417" s="122" t="str">
        <f t="shared" si="84"/>
        <v>X</v>
      </c>
      <c r="C417" s="122" t="str">
        <f t="shared" si="85"/>
        <v>X</v>
      </c>
      <c r="D417" s="122" t="str">
        <f t="shared" si="86"/>
        <v>X</v>
      </c>
      <c r="E417" s="122" t="str">
        <f t="shared" si="87"/>
        <v>X</v>
      </c>
      <c r="F417" s="123">
        <v>2000</v>
      </c>
      <c r="G417" s="124">
        <v>1.16892</v>
      </c>
      <c r="H417" s="107">
        <v>1817.5</v>
      </c>
      <c r="I417" s="107">
        <v>2087.9</v>
      </c>
      <c r="J417" s="110">
        <v>1.9315</v>
      </c>
      <c r="L417" s="55"/>
      <c r="M417" s="54"/>
      <c r="N417" s="47"/>
      <c r="O417" s="47"/>
      <c r="P417" s="47"/>
      <c r="Q417" s="47"/>
    </row>
    <row r="418" spans="1:17" x14ac:dyDescent="0.2">
      <c r="A418" s="225">
        <v>1500</v>
      </c>
      <c r="B418" s="117"/>
      <c r="C418" s="117"/>
      <c r="D418" s="117"/>
      <c r="E418" s="117"/>
      <c r="F418" s="117" t="s">
        <v>942</v>
      </c>
      <c r="G418" s="118" t="s">
        <v>98</v>
      </c>
      <c r="H418" s="118" t="s">
        <v>670</v>
      </c>
      <c r="I418" s="118" t="s">
        <v>671</v>
      </c>
      <c r="J418" s="37" t="s">
        <v>672</v>
      </c>
      <c r="L418" s="55"/>
      <c r="M418" s="54"/>
      <c r="N418" s="47"/>
      <c r="O418" s="47"/>
      <c r="P418" s="47"/>
      <c r="Q418" s="47"/>
    </row>
    <row r="419" spans="1:17" x14ac:dyDescent="0.2">
      <c r="A419" s="226"/>
      <c r="B419" s="119" t="str">
        <f t="shared" ref="B419:B433" si="88">IF(AND($AS$21&gt;I419,$AS$21&lt;I420),$A$418,"X")</f>
        <v>X</v>
      </c>
      <c r="C419" s="119" t="str">
        <f t="shared" ref="C419:C433" si="89">IF(AND($AS$19&gt;J419,$AS$19&lt;J420),$A$418,"X")</f>
        <v>X</v>
      </c>
      <c r="D419" s="119" t="str">
        <f t="shared" ref="D419:D433" si="90">IF(AND($AS$15&gt;I419,$AS$15&lt;I420),$A$418,"X")</f>
        <v>X</v>
      </c>
      <c r="E419" s="119" t="str">
        <f t="shared" ref="E419:E433" si="91">IF(AND($AS$10&gt;J419,$AS$10&lt;J420),$A$418,"X")</f>
        <v>X</v>
      </c>
      <c r="F419" s="97">
        <v>596.26800000000003</v>
      </c>
      <c r="G419" s="120">
        <v>0.27694999999999997</v>
      </c>
      <c r="H419" s="102">
        <v>1092.0999999999999</v>
      </c>
      <c r="I419" s="102">
        <v>1169</v>
      </c>
      <c r="J419" s="104">
        <v>1.3362000000000001</v>
      </c>
      <c r="L419" s="55"/>
      <c r="M419" s="54"/>
      <c r="N419" s="47"/>
      <c r="O419" s="47"/>
      <c r="P419" s="47"/>
      <c r="Q419" s="47"/>
    </row>
    <row r="420" spans="1:17" x14ac:dyDescent="0.2">
      <c r="A420" s="226"/>
      <c r="B420" s="119" t="str">
        <f t="shared" si="88"/>
        <v>X</v>
      </c>
      <c r="C420" s="119" t="str">
        <f t="shared" si="89"/>
        <v>X</v>
      </c>
      <c r="D420" s="119" t="str">
        <f t="shared" si="90"/>
        <v>X</v>
      </c>
      <c r="E420" s="119" t="str">
        <f t="shared" si="91"/>
        <v>X</v>
      </c>
      <c r="F420" s="121">
        <v>600</v>
      </c>
      <c r="G420" s="46">
        <v>0.28188999999999997</v>
      </c>
      <c r="H420" s="46">
        <v>1097.2</v>
      </c>
      <c r="I420" s="46">
        <v>1175.4000000000001</v>
      </c>
      <c r="J420" s="33">
        <v>1.3423</v>
      </c>
      <c r="L420" s="55"/>
      <c r="M420" s="54"/>
      <c r="N420" s="47"/>
      <c r="O420" s="47"/>
      <c r="P420" s="47"/>
      <c r="Q420" s="47"/>
    </row>
    <row r="421" spans="1:17" x14ac:dyDescent="0.2">
      <c r="A421" s="226"/>
      <c r="B421" s="119">
        <f t="shared" si="88"/>
        <v>1500</v>
      </c>
      <c r="C421" s="119" t="str">
        <f t="shared" si="89"/>
        <v>X</v>
      </c>
      <c r="D421" s="119">
        <f t="shared" si="90"/>
        <v>1500</v>
      </c>
      <c r="E421" s="119" t="str">
        <f t="shared" si="91"/>
        <v>X</v>
      </c>
      <c r="F421" s="121">
        <v>650</v>
      </c>
      <c r="G421" s="120">
        <v>0.33310000000000001</v>
      </c>
      <c r="H421" s="102">
        <v>1147.2</v>
      </c>
      <c r="I421" s="102">
        <v>1239.7</v>
      </c>
      <c r="J421" s="104">
        <v>1.4016</v>
      </c>
    </row>
    <row r="422" spans="1:17" x14ac:dyDescent="0.2">
      <c r="A422" s="226"/>
      <c r="B422" s="119" t="str">
        <f t="shared" si="88"/>
        <v>X</v>
      </c>
      <c r="C422" s="119" t="str">
        <f t="shared" si="89"/>
        <v>X</v>
      </c>
      <c r="D422" s="119" t="str">
        <f t="shared" si="90"/>
        <v>X</v>
      </c>
      <c r="E422" s="119" t="str">
        <f t="shared" si="91"/>
        <v>X</v>
      </c>
      <c r="F422" s="121">
        <v>700</v>
      </c>
      <c r="G422" s="120">
        <v>0.37197999999999998</v>
      </c>
      <c r="H422" s="102">
        <v>1183.5999999999999</v>
      </c>
      <c r="I422" s="102">
        <v>1286.9000000000001</v>
      </c>
      <c r="J422" s="104">
        <v>1.4433</v>
      </c>
      <c r="L422"/>
      <c r="M422"/>
      <c r="N422"/>
      <c r="O422"/>
      <c r="P422"/>
      <c r="Q422"/>
    </row>
    <row r="423" spans="1:17" x14ac:dyDescent="0.2">
      <c r="A423" s="226"/>
      <c r="B423" s="119" t="str">
        <f t="shared" si="88"/>
        <v>X</v>
      </c>
      <c r="C423" s="119" t="str">
        <f t="shared" si="89"/>
        <v>X</v>
      </c>
      <c r="D423" s="119" t="str">
        <f t="shared" si="90"/>
        <v>X</v>
      </c>
      <c r="E423" s="119" t="str">
        <f t="shared" si="91"/>
        <v>X</v>
      </c>
      <c r="F423" s="121">
        <v>750</v>
      </c>
      <c r="G423" s="120">
        <v>0.40534999999999999</v>
      </c>
      <c r="H423" s="102">
        <v>1214.4000000000001</v>
      </c>
      <c r="I423" s="102">
        <v>1326.9</v>
      </c>
      <c r="J423" s="104">
        <v>1.4771000000000001</v>
      </c>
      <c r="L423" s="11"/>
      <c r="M423" s="11"/>
      <c r="N423" s="19"/>
      <c r="O423" s="19"/>
      <c r="P423" s="19"/>
      <c r="Q423" s="19"/>
    </row>
    <row r="424" spans="1:17" x14ac:dyDescent="0.2">
      <c r="A424" s="226"/>
      <c r="B424" s="119" t="str">
        <f t="shared" si="88"/>
        <v>X</v>
      </c>
      <c r="C424" s="119" t="str">
        <f t="shared" si="89"/>
        <v>X</v>
      </c>
      <c r="D424" s="119" t="str">
        <f t="shared" si="90"/>
        <v>X</v>
      </c>
      <c r="E424" s="119" t="str">
        <f t="shared" si="91"/>
        <v>X</v>
      </c>
      <c r="F424" s="121">
        <v>800</v>
      </c>
      <c r="G424" s="120">
        <v>0.4355</v>
      </c>
      <c r="H424" s="102">
        <v>1242.2</v>
      </c>
      <c r="I424" s="102">
        <v>1363.1</v>
      </c>
      <c r="J424" s="104">
        <v>1.5064</v>
      </c>
      <c r="L424" s="18"/>
      <c r="M424"/>
      <c r="N424"/>
      <c r="O424"/>
      <c r="P424"/>
      <c r="Q424"/>
    </row>
    <row r="425" spans="1:17" x14ac:dyDescent="0.2">
      <c r="A425" s="226"/>
      <c r="B425" s="119" t="str">
        <f t="shared" si="88"/>
        <v>X</v>
      </c>
      <c r="C425" s="119" t="str">
        <f t="shared" si="89"/>
        <v>X</v>
      </c>
      <c r="D425" s="119" t="str">
        <f t="shared" si="90"/>
        <v>X</v>
      </c>
      <c r="E425" s="119" t="str">
        <f t="shared" si="91"/>
        <v>X</v>
      </c>
      <c r="F425" s="121">
        <v>850</v>
      </c>
      <c r="G425" s="120">
        <v>0.46356000000000003</v>
      </c>
      <c r="H425" s="102">
        <v>1268.2</v>
      </c>
      <c r="I425" s="102">
        <v>1396.9</v>
      </c>
      <c r="J425" s="104">
        <v>1.5327999999999999</v>
      </c>
      <c r="L425" s="18"/>
      <c r="M425" s="11"/>
      <c r="N425" s="19"/>
      <c r="O425" s="19"/>
      <c r="P425" s="19"/>
      <c r="Q425" s="19"/>
    </row>
    <row r="426" spans="1:17" x14ac:dyDescent="0.2">
      <c r="A426" s="226"/>
      <c r="B426" s="119" t="str">
        <f t="shared" si="88"/>
        <v>X</v>
      </c>
      <c r="C426" s="119" t="str">
        <f t="shared" si="89"/>
        <v>X</v>
      </c>
      <c r="D426" s="119" t="str">
        <f t="shared" si="90"/>
        <v>X</v>
      </c>
      <c r="E426" s="119" t="str">
        <f t="shared" si="91"/>
        <v>X</v>
      </c>
      <c r="F426" s="121">
        <v>900</v>
      </c>
      <c r="G426" s="120">
        <v>0.49014999999999997</v>
      </c>
      <c r="H426" s="102">
        <v>1293.0999999999999</v>
      </c>
      <c r="I426" s="102">
        <v>1429.2</v>
      </c>
      <c r="J426" s="104">
        <v>1.5569</v>
      </c>
      <c r="L426" s="18"/>
      <c r="M426" s="11"/>
      <c r="N426" s="19"/>
      <c r="O426" s="19"/>
      <c r="P426" s="19"/>
      <c r="Q426" s="19"/>
    </row>
    <row r="427" spans="1:17" x14ac:dyDescent="0.2">
      <c r="A427" s="226"/>
      <c r="B427" s="119" t="str">
        <f t="shared" si="88"/>
        <v>X</v>
      </c>
      <c r="C427" s="119">
        <f t="shared" si="89"/>
        <v>1500</v>
      </c>
      <c r="D427" s="119" t="str">
        <f t="shared" si="90"/>
        <v>X</v>
      </c>
      <c r="E427" s="119" t="str">
        <f t="shared" si="91"/>
        <v>X</v>
      </c>
      <c r="F427" s="121">
        <v>1000</v>
      </c>
      <c r="G427" s="120">
        <v>0.54030999999999996</v>
      </c>
      <c r="H427" s="102">
        <v>1340.9</v>
      </c>
      <c r="I427" s="102">
        <v>1490.8</v>
      </c>
      <c r="J427" s="104">
        <v>1.6007</v>
      </c>
      <c r="L427" s="18"/>
      <c r="M427" s="11"/>
      <c r="N427" s="19"/>
      <c r="O427" s="19"/>
      <c r="P427" s="19"/>
      <c r="Q427" s="19"/>
    </row>
    <row r="428" spans="1:17" x14ac:dyDescent="0.2">
      <c r="A428" s="226"/>
      <c r="B428" s="119" t="str">
        <f t="shared" si="88"/>
        <v>X</v>
      </c>
      <c r="C428" s="119" t="str">
        <f t="shared" si="89"/>
        <v>X</v>
      </c>
      <c r="D428" s="119" t="str">
        <f t="shared" si="90"/>
        <v>X</v>
      </c>
      <c r="E428" s="119">
        <f t="shared" si="91"/>
        <v>1500</v>
      </c>
      <c r="F428" s="121">
        <v>1100</v>
      </c>
      <c r="G428" s="120">
        <v>0.58781000000000005</v>
      </c>
      <c r="H428" s="102">
        <v>1387.3</v>
      </c>
      <c r="I428" s="102">
        <v>1550.5</v>
      </c>
      <c r="J428" s="104">
        <v>1.6402000000000001</v>
      </c>
      <c r="L428" s="18"/>
      <c r="M428" s="11"/>
      <c r="N428" s="19"/>
      <c r="O428" s="19"/>
      <c r="P428" s="19"/>
      <c r="Q428" s="19"/>
    </row>
    <row r="429" spans="1:17" x14ac:dyDescent="0.2">
      <c r="A429" s="226"/>
      <c r="B429" s="119" t="str">
        <f t="shared" si="88"/>
        <v>X</v>
      </c>
      <c r="C429" s="119" t="str">
        <f t="shared" si="89"/>
        <v>X</v>
      </c>
      <c r="D429" s="119" t="str">
        <f t="shared" si="90"/>
        <v>X</v>
      </c>
      <c r="E429" s="119" t="str">
        <f t="shared" si="91"/>
        <v>X</v>
      </c>
      <c r="F429" s="121">
        <v>1200</v>
      </c>
      <c r="G429" s="120">
        <v>0.63354999999999995</v>
      </c>
      <c r="H429" s="102">
        <v>1433.3</v>
      </c>
      <c r="I429" s="102">
        <v>1609.2</v>
      </c>
      <c r="J429" s="104">
        <v>1.6767000000000001</v>
      </c>
      <c r="L429" s="18"/>
      <c r="M429" s="11"/>
      <c r="N429" s="19"/>
      <c r="O429" s="19"/>
      <c r="P429" s="19"/>
      <c r="Q429" s="19"/>
    </row>
    <row r="430" spans="1:17" x14ac:dyDescent="0.2">
      <c r="A430" s="226"/>
      <c r="B430" s="119" t="str">
        <f t="shared" si="88"/>
        <v>X</v>
      </c>
      <c r="C430" s="119" t="str">
        <f t="shared" si="89"/>
        <v>X</v>
      </c>
      <c r="D430" s="119" t="str">
        <f t="shared" si="90"/>
        <v>X</v>
      </c>
      <c r="E430" s="119" t="str">
        <f t="shared" si="91"/>
        <v>X</v>
      </c>
      <c r="F430" s="121">
        <v>1400</v>
      </c>
      <c r="G430" s="120">
        <v>0.72172000000000003</v>
      </c>
      <c r="H430" s="102">
        <v>1525.7</v>
      </c>
      <c r="I430" s="102">
        <v>1726</v>
      </c>
      <c r="J430" s="104">
        <v>1.7432000000000001</v>
      </c>
      <c r="L430" s="18"/>
      <c r="M430" s="11"/>
      <c r="N430" s="19"/>
      <c r="O430" s="19"/>
      <c r="P430" s="19"/>
      <c r="Q430" s="19"/>
    </row>
    <row r="431" spans="1:17" x14ac:dyDescent="0.2">
      <c r="A431" s="226"/>
      <c r="B431" s="119" t="str">
        <f t="shared" si="88"/>
        <v>X</v>
      </c>
      <c r="C431" s="119" t="str">
        <f t="shared" si="89"/>
        <v>X</v>
      </c>
      <c r="D431" s="119" t="str">
        <f t="shared" si="90"/>
        <v>X</v>
      </c>
      <c r="E431" s="119" t="str">
        <f t="shared" si="91"/>
        <v>X</v>
      </c>
      <c r="F431" s="121">
        <v>1600</v>
      </c>
      <c r="G431" s="120">
        <v>0.80713999999999997</v>
      </c>
      <c r="H431" s="102">
        <v>1619.8</v>
      </c>
      <c r="I431" s="102">
        <v>1843.8</v>
      </c>
      <c r="J431" s="104">
        <v>1.8032999999999999</v>
      </c>
      <c r="L431" s="18"/>
      <c r="M431" s="11"/>
      <c r="N431" s="19"/>
      <c r="O431" s="19"/>
      <c r="P431" s="19"/>
      <c r="Q431" s="19"/>
    </row>
    <row r="432" spans="1:17" x14ac:dyDescent="0.2">
      <c r="A432" s="226"/>
      <c r="B432" s="119" t="str">
        <f t="shared" si="88"/>
        <v>X</v>
      </c>
      <c r="C432" s="119" t="str">
        <f t="shared" si="89"/>
        <v>X</v>
      </c>
      <c r="D432" s="119" t="str">
        <f t="shared" si="90"/>
        <v>X</v>
      </c>
      <c r="E432" s="119" t="str">
        <f t="shared" si="91"/>
        <v>X</v>
      </c>
      <c r="F432" s="121">
        <v>1800</v>
      </c>
      <c r="G432" s="120">
        <v>0.89090000000000003</v>
      </c>
      <c r="H432" s="102">
        <v>1716.4</v>
      </c>
      <c r="I432" s="102">
        <v>1963.7</v>
      </c>
      <c r="J432" s="104">
        <v>1.8589</v>
      </c>
      <c r="L432" s="18"/>
      <c r="M432" s="11"/>
      <c r="N432" s="19"/>
      <c r="O432" s="19"/>
      <c r="P432" s="19"/>
      <c r="Q432" s="19"/>
    </row>
    <row r="433" spans="1:17" ht="13.5" thickBot="1" x14ac:dyDescent="0.25">
      <c r="A433" s="227"/>
      <c r="B433" s="122" t="str">
        <f t="shared" si="88"/>
        <v>X</v>
      </c>
      <c r="C433" s="122" t="str">
        <f t="shared" si="89"/>
        <v>X</v>
      </c>
      <c r="D433" s="122" t="str">
        <f t="shared" si="90"/>
        <v>X</v>
      </c>
      <c r="E433" s="122" t="str">
        <f t="shared" si="91"/>
        <v>X</v>
      </c>
      <c r="F433" s="123">
        <v>2000</v>
      </c>
      <c r="G433" s="124">
        <v>0.97358</v>
      </c>
      <c r="H433" s="107">
        <v>1815.9</v>
      </c>
      <c r="I433" s="107">
        <v>2086.1</v>
      </c>
      <c r="J433" s="110">
        <v>1.9108000000000001</v>
      </c>
      <c r="L433" s="18"/>
      <c r="M433" s="11"/>
      <c r="N433" s="19"/>
      <c r="O433" s="19"/>
      <c r="P433" s="19"/>
      <c r="Q433" s="19"/>
    </row>
    <row r="434" spans="1:17" x14ac:dyDescent="0.2">
      <c r="A434" s="225">
        <v>1750</v>
      </c>
      <c r="B434" s="117"/>
      <c r="C434" s="117"/>
      <c r="D434" s="117"/>
      <c r="E434" s="117"/>
      <c r="F434" s="117" t="s">
        <v>942</v>
      </c>
      <c r="G434" s="118" t="s">
        <v>98</v>
      </c>
      <c r="H434" s="118" t="s">
        <v>670</v>
      </c>
      <c r="I434" s="118" t="s">
        <v>671</v>
      </c>
      <c r="J434" s="37" t="s">
        <v>672</v>
      </c>
      <c r="L434" s="18"/>
      <c r="M434" s="11"/>
      <c r="N434" s="19"/>
      <c r="O434" s="19"/>
      <c r="P434" s="19"/>
      <c r="Q434" s="19"/>
    </row>
    <row r="435" spans="1:17" x14ac:dyDescent="0.2">
      <c r="A435" s="226"/>
      <c r="B435" s="119" t="str">
        <f t="shared" ref="B435:B449" si="92">IF(AND($AS$21&gt;I435,$AS$21&lt;I436),$A$434,"X")</f>
        <v>X</v>
      </c>
      <c r="C435" s="119" t="str">
        <f t="shared" ref="C435:C449" si="93">IF(AND($AS$19&gt;J435,$AS$19&lt;J436),$A$434,"X")</f>
        <v>X</v>
      </c>
      <c r="D435" s="119" t="str">
        <f t="shared" ref="D435:D449" si="94">IF(AND($AS$15&gt;I435,$AS$15&lt;I436),$A$434,"X")</f>
        <v>X</v>
      </c>
      <c r="E435" s="119" t="str">
        <f t="shared" ref="E435:E449" si="95">IF(AND($AS$10&gt;J435,$AS$10&lt;J436),$A$434,"X")</f>
        <v>X</v>
      </c>
      <c r="F435" s="97"/>
      <c r="G435" s="120"/>
      <c r="H435" s="102"/>
      <c r="I435" s="102"/>
      <c r="J435" s="104"/>
      <c r="L435" s="18"/>
      <c r="M435" s="11"/>
      <c r="N435" s="19"/>
      <c r="O435" s="19"/>
      <c r="P435" s="19"/>
      <c r="Q435" s="19"/>
    </row>
    <row r="436" spans="1:17" x14ac:dyDescent="0.2">
      <c r="A436" s="226"/>
      <c r="B436" s="119" t="str">
        <f t="shared" si="92"/>
        <v>X</v>
      </c>
      <c r="C436" s="119" t="str">
        <f t="shared" si="93"/>
        <v>X</v>
      </c>
      <c r="D436" s="119" t="str">
        <f t="shared" si="94"/>
        <v>X</v>
      </c>
      <c r="E436" s="119" t="str">
        <f t="shared" si="95"/>
        <v>X</v>
      </c>
      <c r="F436" s="121">
        <v>617.178</v>
      </c>
      <c r="G436" s="46">
        <v>0.22681000000000001</v>
      </c>
      <c r="H436" s="46">
        <v>1080.5</v>
      </c>
      <c r="I436" s="46">
        <v>1153.9000000000001</v>
      </c>
      <c r="J436" s="33">
        <v>1.3111999999999999</v>
      </c>
      <c r="L436" s="18"/>
      <c r="M436" s="11"/>
      <c r="N436" s="19"/>
      <c r="O436" s="19"/>
      <c r="P436" s="19"/>
      <c r="Q436" s="19"/>
    </row>
    <row r="437" spans="1:17" x14ac:dyDescent="0.2">
      <c r="A437" s="226"/>
      <c r="B437" s="119" t="str">
        <f t="shared" si="92"/>
        <v>X</v>
      </c>
      <c r="C437" s="119" t="str">
        <f t="shared" si="93"/>
        <v>X</v>
      </c>
      <c r="D437" s="119" t="str">
        <f t="shared" si="94"/>
        <v>X</v>
      </c>
      <c r="E437" s="119" t="str">
        <f t="shared" si="95"/>
        <v>X</v>
      </c>
      <c r="F437" s="121">
        <v>650</v>
      </c>
      <c r="G437" s="120">
        <v>0.26291999999999999</v>
      </c>
      <c r="H437" s="102">
        <v>1122.8</v>
      </c>
      <c r="I437" s="102">
        <v>1207.9000000000001</v>
      </c>
      <c r="J437" s="104">
        <v>1.3607</v>
      </c>
      <c r="L437" s="18"/>
      <c r="M437" s="11"/>
      <c r="N437" s="19"/>
      <c r="O437" s="19"/>
      <c r="P437" s="19"/>
      <c r="Q437" s="19"/>
    </row>
    <row r="438" spans="1:17" x14ac:dyDescent="0.2">
      <c r="A438" s="226"/>
      <c r="B438" s="119">
        <f t="shared" si="92"/>
        <v>1750</v>
      </c>
      <c r="C438" s="119" t="str">
        <f t="shared" si="93"/>
        <v>X</v>
      </c>
      <c r="D438" s="119">
        <f t="shared" si="94"/>
        <v>1750</v>
      </c>
      <c r="E438" s="119" t="str">
        <f t="shared" si="95"/>
        <v>X</v>
      </c>
      <c r="F438" s="121">
        <v>700</v>
      </c>
      <c r="G438" s="120">
        <v>0.30252000000000001</v>
      </c>
      <c r="H438" s="102">
        <v>1166.8</v>
      </c>
      <c r="I438" s="102">
        <v>1264.7</v>
      </c>
      <c r="J438" s="104">
        <v>1.4108000000000001</v>
      </c>
    </row>
    <row r="439" spans="1:17" x14ac:dyDescent="0.2">
      <c r="A439" s="226"/>
      <c r="B439" s="119" t="str">
        <f t="shared" si="92"/>
        <v>X</v>
      </c>
      <c r="C439" s="119" t="str">
        <f t="shared" si="93"/>
        <v>X</v>
      </c>
      <c r="D439" s="119" t="str">
        <f t="shared" si="94"/>
        <v>X</v>
      </c>
      <c r="E439" s="119" t="str">
        <f t="shared" si="95"/>
        <v>X</v>
      </c>
      <c r="F439" s="121">
        <v>750</v>
      </c>
      <c r="G439" s="120">
        <v>0.33455000000000001</v>
      </c>
      <c r="H439" s="102">
        <v>1201.5</v>
      </c>
      <c r="I439" s="102">
        <v>1309.8</v>
      </c>
      <c r="J439" s="104">
        <v>1.4489000000000001</v>
      </c>
      <c r="L439" s="48"/>
      <c r="M439" s="48"/>
      <c r="N439" s="52"/>
      <c r="O439" s="52"/>
      <c r="P439" s="52"/>
      <c r="Q439" s="52"/>
    </row>
    <row r="440" spans="1:17" x14ac:dyDescent="0.2">
      <c r="A440" s="226"/>
      <c r="B440" s="119" t="str">
        <f t="shared" si="92"/>
        <v>X</v>
      </c>
      <c r="C440" s="119" t="str">
        <f t="shared" si="93"/>
        <v>X</v>
      </c>
      <c r="D440" s="119" t="str">
        <f t="shared" si="94"/>
        <v>X</v>
      </c>
      <c r="E440" s="119" t="str">
        <f t="shared" si="95"/>
        <v>X</v>
      </c>
      <c r="F440" s="121">
        <v>800</v>
      </c>
      <c r="G440" s="120">
        <v>0.36265999999999998</v>
      </c>
      <c r="H440" s="102">
        <v>1231.7</v>
      </c>
      <c r="I440" s="102">
        <v>1349.1</v>
      </c>
      <c r="J440" s="104">
        <v>1.4806999999999999</v>
      </c>
      <c r="L440" s="54"/>
      <c r="M440" s="54"/>
      <c r="N440" s="47"/>
      <c r="O440" s="47"/>
      <c r="P440" s="47"/>
      <c r="Q440" s="47"/>
    </row>
    <row r="441" spans="1:17" x14ac:dyDescent="0.2">
      <c r="A441" s="226"/>
      <c r="B441" s="119" t="str">
        <f t="shared" si="92"/>
        <v>X</v>
      </c>
      <c r="C441" s="119" t="str">
        <f t="shared" si="93"/>
        <v>X</v>
      </c>
      <c r="D441" s="119" t="str">
        <f t="shared" si="94"/>
        <v>X</v>
      </c>
      <c r="E441" s="119" t="str">
        <f t="shared" si="95"/>
        <v>X</v>
      </c>
      <c r="F441" s="121">
        <v>850</v>
      </c>
      <c r="G441" s="120">
        <v>0.38834999999999997</v>
      </c>
      <c r="H441" s="102">
        <v>1259.3</v>
      </c>
      <c r="I441" s="102">
        <v>1385.1</v>
      </c>
      <c r="J441" s="104">
        <v>1.5087999999999999</v>
      </c>
      <c r="L441" s="55"/>
      <c r="M441" s="54"/>
      <c r="N441" s="47"/>
      <c r="O441" s="47"/>
      <c r="P441" s="47"/>
      <c r="Q441" s="47"/>
    </row>
    <row r="442" spans="1:17" x14ac:dyDescent="0.2">
      <c r="A442" s="226"/>
      <c r="B442" s="119" t="str">
        <f t="shared" si="92"/>
        <v>X</v>
      </c>
      <c r="C442" s="119" t="str">
        <f t="shared" si="93"/>
        <v>X</v>
      </c>
      <c r="D442" s="119" t="str">
        <f t="shared" si="94"/>
        <v>X</v>
      </c>
      <c r="E442" s="119" t="str">
        <f t="shared" si="95"/>
        <v>X</v>
      </c>
      <c r="F442" s="121">
        <v>900</v>
      </c>
      <c r="G442" s="120">
        <v>0.41238000000000002</v>
      </c>
      <c r="H442" s="102">
        <v>1285.4000000000001</v>
      </c>
      <c r="I442" s="102">
        <v>1419</v>
      </c>
      <c r="J442" s="104">
        <v>1.5341</v>
      </c>
      <c r="L442" s="55"/>
      <c r="M442" s="54"/>
      <c r="N442" s="47"/>
      <c r="O442" s="47"/>
      <c r="P442" s="47"/>
      <c r="Q442" s="47"/>
    </row>
    <row r="443" spans="1:17" x14ac:dyDescent="0.2">
      <c r="A443" s="226"/>
      <c r="B443" s="119" t="str">
        <f t="shared" si="92"/>
        <v>X</v>
      </c>
      <c r="C443" s="119" t="str">
        <f t="shared" si="93"/>
        <v>X</v>
      </c>
      <c r="D443" s="119" t="str">
        <f t="shared" si="94"/>
        <v>X</v>
      </c>
      <c r="E443" s="119" t="str">
        <f t="shared" si="95"/>
        <v>X</v>
      </c>
      <c r="F443" s="121">
        <v>1000</v>
      </c>
      <c r="G443" s="120">
        <v>0.45718999999999999</v>
      </c>
      <c r="H443" s="102">
        <v>1334.9</v>
      </c>
      <c r="I443" s="102">
        <v>1482.9</v>
      </c>
      <c r="J443" s="104">
        <v>1.5795999999999999</v>
      </c>
      <c r="L443" s="55"/>
      <c r="M443" s="54"/>
      <c r="N443" s="47"/>
      <c r="O443" s="47"/>
      <c r="P443" s="47"/>
      <c r="Q443" s="47"/>
    </row>
    <row r="444" spans="1:17" x14ac:dyDescent="0.2">
      <c r="A444" s="226"/>
      <c r="B444" s="119" t="str">
        <f t="shared" si="92"/>
        <v>X</v>
      </c>
      <c r="C444" s="119">
        <f t="shared" si="93"/>
        <v>1750</v>
      </c>
      <c r="D444" s="119" t="str">
        <f t="shared" si="94"/>
        <v>X</v>
      </c>
      <c r="E444" s="119" t="str">
        <f t="shared" si="95"/>
        <v>X</v>
      </c>
      <c r="F444" s="121">
        <v>1100</v>
      </c>
      <c r="G444" s="120">
        <v>0.49917</v>
      </c>
      <c r="H444" s="102">
        <v>1382.4</v>
      </c>
      <c r="I444" s="102">
        <v>1544.1</v>
      </c>
      <c r="J444" s="104">
        <v>1.6201000000000001</v>
      </c>
      <c r="L444" s="55"/>
      <c r="M444" s="54"/>
      <c r="N444" s="47"/>
      <c r="O444" s="47"/>
      <c r="P444" s="47"/>
      <c r="Q444" s="47"/>
    </row>
    <row r="445" spans="1:17" x14ac:dyDescent="0.2">
      <c r="A445" s="226"/>
      <c r="B445" s="119" t="str">
        <f t="shared" si="92"/>
        <v>X</v>
      </c>
      <c r="C445" s="119" t="str">
        <f t="shared" si="93"/>
        <v>X</v>
      </c>
      <c r="D445" s="119" t="str">
        <f t="shared" si="94"/>
        <v>X</v>
      </c>
      <c r="E445" s="119">
        <f t="shared" si="95"/>
        <v>1750</v>
      </c>
      <c r="F445" s="121">
        <v>1200</v>
      </c>
      <c r="G445" s="120">
        <v>0.53932000000000002</v>
      </c>
      <c r="H445" s="102">
        <v>1429.2</v>
      </c>
      <c r="I445" s="102">
        <v>1603.9</v>
      </c>
      <c r="J445" s="104">
        <v>1.6572</v>
      </c>
      <c r="L445" s="55"/>
      <c r="M445" s="54"/>
      <c r="N445" s="47"/>
      <c r="O445" s="47"/>
      <c r="P445" s="47"/>
      <c r="Q445" s="47"/>
    </row>
    <row r="446" spans="1:17" x14ac:dyDescent="0.2">
      <c r="A446" s="226"/>
      <c r="B446" s="119" t="str">
        <f t="shared" si="92"/>
        <v>X</v>
      </c>
      <c r="C446" s="119" t="str">
        <f t="shared" si="93"/>
        <v>X</v>
      </c>
      <c r="D446" s="119" t="str">
        <f t="shared" si="94"/>
        <v>X</v>
      </c>
      <c r="E446" s="119" t="str">
        <f t="shared" si="95"/>
        <v>X</v>
      </c>
      <c r="F446" s="121">
        <v>1400</v>
      </c>
      <c r="G446" s="120">
        <v>0.61621000000000004</v>
      </c>
      <c r="H446" s="102">
        <v>1522.6</v>
      </c>
      <c r="I446" s="102">
        <v>1722.1</v>
      </c>
      <c r="J446" s="104">
        <v>1.7244999999999999</v>
      </c>
      <c r="L446" s="55"/>
      <c r="M446" s="54"/>
      <c r="N446" s="47"/>
      <c r="O446" s="47"/>
      <c r="P446" s="47"/>
      <c r="Q446" s="47"/>
    </row>
    <row r="447" spans="1:17" x14ac:dyDescent="0.2">
      <c r="A447" s="226"/>
      <c r="B447" s="119" t="str">
        <f t="shared" si="92"/>
        <v>X</v>
      </c>
      <c r="C447" s="119" t="str">
        <f t="shared" si="93"/>
        <v>X</v>
      </c>
      <c r="D447" s="119" t="str">
        <f t="shared" si="94"/>
        <v>X</v>
      </c>
      <c r="E447" s="119" t="str">
        <f t="shared" si="95"/>
        <v>X</v>
      </c>
      <c r="F447" s="121">
        <v>1600</v>
      </c>
      <c r="G447" s="120">
        <v>0.69030999999999998</v>
      </c>
      <c r="H447" s="102">
        <v>1617.4</v>
      </c>
      <c r="I447" s="102">
        <v>1840.9</v>
      </c>
      <c r="J447" s="104">
        <v>1.7851999999999999</v>
      </c>
      <c r="L447" s="55"/>
      <c r="M447" s="54"/>
      <c r="N447" s="47"/>
      <c r="O447" s="47"/>
      <c r="P447" s="47"/>
      <c r="Q447" s="47"/>
    </row>
    <row r="448" spans="1:17" x14ac:dyDescent="0.2">
      <c r="A448" s="226"/>
      <c r="B448" s="119" t="str">
        <f t="shared" si="92"/>
        <v>X</v>
      </c>
      <c r="C448" s="119" t="str">
        <f t="shared" si="93"/>
        <v>X</v>
      </c>
      <c r="D448" s="119" t="str">
        <f t="shared" si="94"/>
        <v>X</v>
      </c>
      <c r="E448" s="119" t="str">
        <f t="shared" si="95"/>
        <v>X</v>
      </c>
      <c r="F448" s="121">
        <v>1800</v>
      </c>
      <c r="G448" s="120">
        <v>0.76273000000000002</v>
      </c>
      <c r="H448" s="102">
        <v>1714.5</v>
      </c>
      <c r="I448" s="102">
        <v>1961.5</v>
      </c>
      <c r="J448" s="104">
        <v>1.841</v>
      </c>
      <c r="L448" s="55"/>
      <c r="M448" s="54"/>
      <c r="N448" s="47"/>
      <c r="O448" s="47"/>
      <c r="P448" s="47"/>
      <c r="Q448" s="47"/>
    </row>
    <row r="449" spans="1:17" ht="13.5" thickBot="1" x14ac:dyDescent="0.25">
      <c r="A449" s="227"/>
      <c r="B449" s="122" t="str">
        <f t="shared" si="92"/>
        <v>X</v>
      </c>
      <c r="C449" s="122" t="str">
        <f t="shared" si="93"/>
        <v>X</v>
      </c>
      <c r="D449" s="122" t="str">
        <f t="shared" si="94"/>
        <v>X</v>
      </c>
      <c r="E449" s="122" t="str">
        <f t="shared" si="95"/>
        <v>X</v>
      </c>
      <c r="F449" s="123">
        <v>2000</v>
      </c>
      <c r="G449" s="124">
        <v>0.83406000000000002</v>
      </c>
      <c r="H449" s="107">
        <v>1814.2</v>
      </c>
      <c r="I449" s="107">
        <v>2084.3000000000002</v>
      </c>
      <c r="J449" s="110">
        <v>1.8931</v>
      </c>
      <c r="L449" s="55"/>
      <c r="M449" s="54"/>
      <c r="N449" s="47"/>
      <c r="O449" s="47"/>
      <c r="P449" s="47"/>
      <c r="Q449" s="47"/>
    </row>
    <row r="450" spans="1:17" x14ac:dyDescent="0.2">
      <c r="A450" s="225">
        <v>2000</v>
      </c>
      <c r="B450" s="117"/>
      <c r="C450" s="117"/>
      <c r="D450" s="117"/>
      <c r="E450" s="117"/>
      <c r="F450" s="117" t="s">
        <v>942</v>
      </c>
      <c r="G450" s="118" t="s">
        <v>98</v>
      </c>
      <c r="H450" s="118" t="s">
        <v>670</v>
      </c>
      <c r="I450" s="118" t="s">
        <v>671</v>
      </c>
      <c r="J450" s="37" t="s">
        <v>672</v>
      </c>
      <c r="L450" s="55"/>
      <c r="M450" s="54"/>
      <c r="N450" s="47"/>
      <c r="O450" s="47"/>
      <c r="P450" s="47"/>
      <c r="Q450" s="47"/>
    </row>
    <row r="451" spans="1:17" x14ac:dyDescent="0.2">
      <c r="A451" s="226"/>
      <c r="B451" s="119" t="str">
        <f t="shared" ref="B451:B465" si="96">IF(AND($AS$21&gt;I451,$AS$21&lt;I452),$A$450,"X")</f>
        <v>X</v>
      </c>
      <c r="C451" s="119" t="str">
        <f t="shared" ref="C451:C465" si="97">IF(AND($AS$19&gt;J451,$AS$19&lt;J452),$A$450,"X")</f>
        <v>X</v>
      </c>
      <c r="D451" s="119" t="str">
        <f t="shared" ref="D451:D465" si="98">IF(AND($AS$15&gt;I451,$AS$15&lt;I452),$A$450,"X")</f>
        <v>X</v>
      </c>
      <c r="E451" s="119" t="str">
        <f t="shared" ref="E451:E465" si="99">IF(AND($AS$10&gt;J451,$AS$10&lt;J452),$A$450,"X")</f>
        <v>X</v>
      </c>
      <c r="F451" s="97"/>
      <c r="G451" s="120"/>
      <c r="H451" s="102"/>
      <c r="I451" s="102"/>
      <c r="J451" s="104"/>
      <c r="L451" s="55"/>
      <c r="M451" s="54"/>
      <c r="N451" s="47"/>
      <c r="O451" s="47"/>
      <c r="P451" s="47"/>
      <c r="Q451" s="47"/>
    </row>
    <row r="452" spans="1:17" x14ac:dyDescent="0.2">
      <c r="A452" s="226"/>
      <c r="B452" s="119" t="str">
        <f t="shared" si="96"/>
        <v>X</v>
      </c>
      <c r="C452" s="119" t="str">
        <f t="shared" si="97"/>
        <v>X</v>
      </c>
      <c r="D452" s="119" t="str">
        <f t="shared" si="98"/>
        <v>X</v>
      </c>
      <c r="E452" s="119" t="str">
        <f t="shared" si="99"/>
        <v>X</v>
      </c>
      <c r="F452" s="121">
        <v>635.85799999999995</v>
      </c>
      <c r="G452" s="46">
        <v>0.18815000000000001</v>
      </c>
      <c r="H452" s="46">
        <v>1066.8</v>
      </c>
      <c r="I452" s="46">
        <v>1136.4000000000001</v>
      </c>
      <c r="J452" s="33">
        <v>1.2863</v>
      </c>
      <c r="L452" s="55"/>
      <c r="M452" s="54"/>
      <c r="N452" s="47"/>
      <c r="O452" s="47"/>
      <c r="P452" s="47"/>
      <c r="Q452" s="47"/>
    </row>
    <row r="453" spans="1:17" x14ac:dyDescent="0.2">
      <c r="A453" s="226"/>
      <c r="B453" s="119" t="str">
        <f t="shared" si="96"/>
        <v>X</v>
      </c>
      <c r="C453" s="119" t="str">
        <f t="shared" si="97"/>
        <v>X</v>
      </c>
      <c r="D453" s="119" t="str">
        <f t="shared" si="98"/>
        <v>X</v>
      </c>
      <c r="E453" s="119" t="str">
        <f t="shared" si="99"/>
        <v>X</v>
      </c>
      <c r="F453" s="121">
        <v>650</v>
      </c>
      <c r="G453" s="120">
        <v>0.20585999999999999</v>
      </c>
      <c r="H453" s="102">
        <v>1091.4000000000001</v>
      </c>
      <c r="I453" s="102">
        <v>1167.5999999999999</v>
      </c>
      <c r="J453" s="104">
        <v>1.3146</v>
      </c>
      <c r="L453" s="55"/>
      <c r="M453" s="54"/>
      <c r="N453" s="47"/>
      <c r="O453" s="47"/>
      <c r="P453" s="47"/>
      <c r="Q453" s="47"/>
    </row>
    <row r="454" spans="1:17" x14ac:dyDescent="0.2">
      <c r="A454" s="226"/>
      <c r="B454" s="119">
        <f t="shared" si="96"/>
        <v>2000</v>
      </c>
      <c r="C454" s="119" t="str">
        <f t="shared" si="97"/>
        <v>X</v>
      </c>
      <c r="D454" s="119">
        <f t="shared" si="98"/>
        <v>2000</v>
      </c>
      <c r="E454" s="119" t="str">
        <f t="shared" si="99"/>
        <v>X</v>
      </c>
      <c r="F454" s="121">
        <v>700</v>
      </c>
      <c r="G454" s="120">
        <v>0.24893999999999999</v>
      </c>
      <c r="H454" s="102">
        <v>1147.5999999999999</v>
      </c>
      <c r="I454" s="102">
        <v>1239.8</v>
      </c>
      <c r="J454" s="104">
        <v>1.3783000000000001</v>
      </c>
      <c r="L454" s="55"/>
      <c r="M454" s="54"/>
      <c r="N454" s="47"/>
      <c r="O454" s="47"/>
      <c r="P454" s="47"/>
      <c r="Q454" s="47"/>
    </row>
    <row r="455" spans="1:17" x14ac:dyDescent="0.2">
      <c r="A455" s="226"/>
      <c r="B455" s="119" t="str">
        <f t="shared" si="96"/>
        <v>X</v>
      </c>
      <c r="C455" s="119" t="str">
        <f t="shared" si="97"/>
        <v>X</v>
      </c>
      <c r="D455" s="119" t="str">
        <f t="shared" si="98"/>
        <v>X</v>
      </c>
      <c r="E455" s="119" t="str">
        <f t="shared" si="99"/>
        <v>X</v>
      </c>
      <c r="F455" s="121">
        <v>750</v>
      </c>
      <c r="G455" s="120">
        <v>0.28073999999999999</v>
      </c>
      <c r="H455" s="102">
        <v>1187.4000000000001</v>
      </c>
      <c r="I455" s="102">
        <v>1291.3</v>
      </c>
      <c r="J455" s="104">
        <v>1.4218</v>
      </c>
    </row>
    <row r="456" spans="1:17" x14ac:dyDescent="0.2">
      <c r="A456" s="226"/>
      <c r="B456" s="119" t="str">
        <f t="shared" si="96"/>
        <v>X</v>
      </c>
      <c r="C456" s="119" t="str">
        <f t="shared" si="97"/>
        <v>X</v>
      </c>
      <c r="D456" s="119" t="str">
        <f t="shared" si="98"/>
        <v>X</v>
      </c>
      <c r="E456" s="119" t="str">
        <f t="shared" si="99"/>
        <v>X</v>
      </c>
      <c r="F456" s="121">
        <v>800</v>
      </c>
      <c r="G456" s="120">
        <v>0.30763000000000001</v>
      </c>
      <c r="H456" s="102">
        <v>1220.5</v>
      </c>
      <c r="I456" s="102">
        <v>1334.3</v>
      </c>
      <c r="J456" s="104">
        <v>1.4567000000000001</v>
      </c>
      <c r="L456" s="48"/>
      <c r="M456" s="48"/>
      <c r="N456" s="52"/>
      <c r="O456" s="52"/>
      <c r="P456" s="52"/>
      <c r="Q456" s="52"/>
    </row>
    <row r="457" spans="1:17" x14ac:dyDescent="0.2">
      <c r="A457" s="226"/>
      <c r="B457" s="119" t="str">
        <f t="shared" si="96"/>
        <v>X</v>
      </c>
      <c r="C457" s="119" t="str">
        <f t="shared" si="97"/>
        <v>X</v>
      </c>
      <c r="D457" s="119" t="str">
        <f t="shared" si="98"/>
        <v>X</v>
      </c>
      <c r="E457" s="119" t="str">
        <f t="shared" si="99"/>
        <v>X</v>
      </c>
      <c r="F457" s="121">
        <v>850</v>
      </c>
      <c r="G457" s="120">
        <v>0.33168999999999998</v>
      </c>
      <c r="H457" s="102">
        <v>1250</v>
      </c>
      <c r="I457" s="102">
        <v>1372.8</v>
      </c>
      <c r="J457" s="104">
        <v>1.4866999999999999</v>
      </c>
      <c r="L457" s="54"/>
      <c r="M457" s="54"/>
      <c r="N457" s="47"/>
      <c r="O457" s="47"/>
      <c r="P457" s="47"/>
      <c r="Q457" s="47"/>
    </row>
    <row r="458" spans="1:17" x14ac:dyDescent="0.2">
      <c r="A458" s="226"/>
      <c r="B458" s="119" t="str">
        <f t="shared" si="96"/>
        <v>X</v>
      </c>
      <c r="C458" s="119" t="str">
        <f t="shared" si="97"/>
        <v>X</v>
      </c>
      <c r="D458" s="119" t="str">
        <f t="shared" si="98"/>
        <v>X</v>
      </c>
      <c r="E458" s="119" t="str">
        <f t="shared" si="99"/>
        <v>X</v>
      </c>
      <c r="F458" s="121">
        <v>900</v>
      </c>
      <c r="G458" s="120">
        <v>0.35389999999999999</v>
      </c>
      <c r="H458" s="102">
        <v>1277.5</v>
      </c>
      <c r="I458" s="102">
        <v>1408.5</v>
      </c>
      <c r="J458" s="104">
        <v>1.5134000000000001</v>
      </c>
      <c r="L458" s="55"/>
      <c r="M458" s="48"/>
      <c r="N458" s="48"/>
      <c r="O458" s="48"/>
      <c r="P458" s="48"/>
      <c r="Q458" s="48"/>
    </row>
    <row r="459" spans="1:17" x14ac:dyDescent="0.2">
      <c r="A459" s="226"/>
      <c r="B459" s="119" t="str">
        <f t="shared" si="96"/>
        <v>X</v>
      </c>
      <c r="C459" s="119" t="str">
        <f t="shared" si="97"/>
        <v>X</v>
      </c>
      <c r="D459" s="119" t="str">
        <f t="shared" si="98"/>
        <v>X</v>
      </c>
      <c r="E459" s="119" t="str">
        <f t="shared" si="99"/>
        <v>X</v>
      </c>
      <c r="F459" s="121">
        <v>1000</v>
      </c>
      <c r="G459" s="120">
        <v>0.39478999999999997</v>
      </c>
      <c r="H459" s="102">
        <v>1328.7</v>
      </c>
      <c r="I459" s="102">
        <v>1474.9</v>
      </c>
      <c r="J459" s="104">
        <v>1.5606</v>
      </c>
      <c r="L459" s="55"/>
      <c r="M459" s="54"/>
      <c r="N459" s="47"/>
      <c r="O459" s="47"/>
      <c r="P459" s="47"/>
      <c r="Q459" s="47"/>
    </row>
    <row r="460" spans="1:17" x14ac:dyDescent="0.2">
      <c r="A460" s="226"/>
      <c r="B460" s="119" t="str">
        <f t="shared" si="96"/>
        <v>X</v>
      </c>
      <c r="C460" s="119">
        <f t="shared" si="97"/>
        <v>2000</v>
      </c>
      <c r="D460" s="119" t="str">
        <f t="shared" si="98"/>
        <v>X</v>
      </c>
      <c r="E460" s="119" t="str">
        <f t="shared" si="99"/>
        <v>X</v>
      </c>
      <c r="F460" s="121">
        <v>1100</v>
      </c>
      <c r="G460" s="120">
        <v>0.43265999999999999</v>
      </c>
      <c r="H460" s="102">
        <v>1377.5</v>
      </c>
      <c r="I460" s="102">
        <v>1537.6</v>
      </c>
      <c r="J460" s="104">
        <v>1.6021000000000001</v>
      </c>
      <c r="L460" s="55"/>
      <c r="M460" s="54"/>
      <c r="N460" s="47"/>
      <c r="O460" s="47"/>
      <c r="P460" s="47"/>
      <c r="Q460" s="47"/>
    </row>
    <row r="461" spans="1:17" x14ac:dyDescent="0.2">
      <c r="A461" s="226"/>
      <c r="B461" s="119" t="str">
        <f t="shared" si="96"/>
        <v>X</v>
      </c>
      <c r="C461" s="119" t="str">
        <f t="shared" si="97"/>
        <v>X</v>
      </c>
      <c r="D461" s="119" t="str">
        <f t="shared" si="98"/>
        <v>X</v>
      </c>
      <c r="E461" s="119">
        <f t="shared" si="99"/>
        <v>2000</v>
      </c>
      <c r="F461" s="121">
        <v>1200</v>
      </c>
      <c r="G461" s="120">
        <v>0.46864</v>
      </c>
      <c r="H461" s="102">
        <v>1425.1</v>
      </c>
      <c r="I461" s="102">
        <v>1598.5</v>
      </c>
      <c r="J461" s="104">
        <v>1.64</v>
      </c>
      <c r="L461" s="55"/>
      <c r="M461" s="54"/>
      <c r="N461" s="47"/>
      <c r="O461" s="47"/>
      <c r="P461" s="47"/>
      <c r="Q461" s="47"/>
    </row>
    <row r="462" spans="1:17" x14ac:dyDescent="0.2">
      <c r="A462" s="226"/>
      <c r="B462" s="119" t="str">
        <f t="shared" si="96"/>
        <v>X</v>
      </c>
      <c r="C462" s="119" t="str">
        <f t="shared" si="97"/>
        <v>X</v>
      </c>
      <c r="D462" s="119" t="str">
        <f t="shared" si="98"/>
        <v>X</v>
      </c>
      <c r="E462" s="119" t="str">
        <f t="shared" si="99"/>
        <v>X</v>
      </c>
      <c r="F462" s="121">
        <v>1400</v>
      </c>
      <c r="G462" s="120">
        <v>0.53708</v>
      </c>
      <c r="H462" s="102">
        <v>1519.5</v>
      </c>
      <c r="I462" s="102">
        <v>1718.3</v>
      </c>
      <c r="J462" s="104">
        <v>1.7081</v>
      </c>
      <c r="L462" s="55"/>
      <c r="M462" s="54"/>
      <c r="N462" s="47"/>
      <c r="O462" s="47"/>
      <c r="P462" s="47"/>
      <c r="Q462" s="47"/>
    </row>
    <row r="463" spans="1:17" x14ac:dyDescent="0.2">
      <c r="A463" s="226"/>
      <c r="B463" s="119" t="str">
        <f t="shared" si="96"/>
        <v>X</v>
      </c>
      <c r="C463" s="119" t="str">
        <f t="shared" si="97"/>
        <v>X</v>
      </c>
      <c r="D463" s="119" t="str">
        <f t="shared" si="98"/>
        <v>X</v>
      </c>
      <c r="E463" s="119" t="str">
        <f t="shared" si="99"/>
        <v>X</v>
      </c>
      <c r="F463" s="121">
        <v>1600</v>
      </c>
      <c r="G463" s="120">
        <v>0.60268999999999995</v>
      </c>
      <c r="H463" s="102">
        <v>1615</v>
      </c>
      <c r="I463" s="102">
        <v>1838</v>
      </c>
      <c r="J463" s="104">
        <v>1.7693000000000001</v>
      </c>
      <c r="L463" s="55"/>
      <c r="M463" s="54"/>
      <c r="N463" s="47"/>
      <c r="O463" s="47"/>
      <c r="P463" s="47"/>
      <c r="Q463" s="47"/>
    </row>
    <row r="464" spans="1:17" x14ac:dyDescent="0.2">
      <c r="A464" s="226"/>
      <c r="B464" s="119" t="str">
        <f t="shared" si="96"/>
        <v>X</v>
      </c>
      <c r="C464" s="119" t="str">
        <f t="shared" si="97"/>
        <v>X</v>
      </c>
      <c r="D464" s="119" t="str">
        <f t="shared" si="98"/>
        <v>X</v>
      </c>
      <c r="E464" s="119" t="str">
        <f t="shared" si="99"/>
        <v>X</v>
      </c>
      <c r="F464" s="121">
        <v>1800</v>
      </c>
      <c r="G464" s="120">
        <v>0.66659999999999997</v>
      </c>
      <c r="H464" s="102">
        <v>1712.5</v>
      </c>
      <c r="I464" s="102">
        <v>1959.2</v>
      </c>
      <c r="J464" s="104">
        <v>1.8254999999999999</v>
      </c>
      <c r="L464" s="55"/>
      <c r="M464" s="54"/>
      <c r="N464" s="47"/>
      <c r="O464" s="47"/>
      <c r="P464" s="47"/>
      <c r="Q464" s="47"/>
    </row>
    <row r="465" spans="1:17" ht="13.5" thickBot="1" x14ac:dyDescent="0.25">
      <c r="A465" s="227"/>
      <c r="B465" s="122" t="str">
        <f t="shared" si="96"/>
        <v>X</v>
      </c>
      <c r="C465" s="122" t="str">
        <f t="shared" si="97"/>
        <v>X</v>
      </c>
      <c r="D465" s="122" t="str">
        <f t="shared" si="98"/>
        <v>X</v>
      </c>
      <c r="E465" s="122" t="str">
        <f t="shared" si="99"/>
        <v>X</v>
      </c>
      <c r="F465" s="123">
        <v>2000</v>
      </c>
      <c r="G465" s="124">
        <v>0.72941999999999996</v>
      </c>
      <c r="H465" s="107">
        <v>1812.6</v>
      </c>
      <c r="I465" s="107">
        <v>2082.6</v>
      </c>
      <c r="J465" s="110">
        <v>1.8777999999999999</v>
      </c>
      <c r="L465" s="55"/>
      <c r="M465" s="54"/>
      <c r="N465" s="47"/>
      <c r="O465" s="47"/>
      <c r="P465" s="47"/>
      <c r="Q465" s="47"/>
    </row>
    <row r="466" spans="1:17" x14ac:dyDescent="0.2">
      <c r="A466" s="225">
        <v>2500</v>
      </c>
      <c r="B466" s="117"/>
      <c r="C466" s="117"/>
      <c r="D466" s="117"/>
      <c r="E466" s="117"/>
      <c r="F466" s="117" t="s">
        <v>942</v>
      </c>
      <c r="G466" s="118" t="s">
        <v>98</v>
      </c>
      <c r="H466" s="118" t="s">
        <v>670</v>
      </c>
      <c r="I466" s="118" t="s">
        <v>671</v>
      </c>
      <c r="J466" s="37" t="s">
        <v>672</v>
      </c>
      <c r="L466" s="55"/>
      <c r="M466" s="54"/>
      <c r="N466" s="47"/>
      <c r="O466" s="47"/>
      <c r="P466" s="47"/>
      <c r="Q466" s="47"/>
    </row>
    <row r="467" spans="1:17" x14ac:dyDescent="0.2">
      <c r="A467" s="226"/>
      <c r="B467" s="119" t="str">
        <f t="shared" ref="B467:B481" si="100">IF(AND($AS$21&gt;I467,$AS$21&lt;I468),$A$466,"X")</f>
        <v>X</v>
      </c>
      <c r="C467" s="119" t="str">
        <f t="shared" ref="C467:C481" si="101">IF(AND($AS$19&gt;J467,$AS$19&lt;J468),$A$466,"X")</f>
        <v>X</v>
      </c>
      <c r="D467" s="119" t="str">
        <f t="shared" ref="D467:D481" si="102">IF(AND($AS$15&gt;I467,$AS$15&lt;I468),$A$466,"X")</f>
        <v>X</v>
      </c>
      <c r="E467" s="119" t="str">
        <f t="shared" ref="E467:E481" si="103">IF(AND($AS$10&gt;J467,$AS$10&lt;J468),$A$466,"X")</f>
        <v>X</v>
      </c>
      <c r="F467" s="97"/>
      <c r="G467" s="120"/>
      <c r="H467" s="102"/>
      <c r="I467" s="102"/>
      <c r="J467" s="104"/>
      <c r="L467" s="55"/>
      <c r="M467" s="54"/>
      <c r="N467" s="47"/>
      <c r="O467" s="47"/>
      <c r="P467" s="47"/>
      <c r="Q467" s="47"/>
    </row>
    <row r="468" spans="1:17" x14ac:dyDescent="0.2">
      <c r="A468" s="226"/>
      <c r="B468" s="119" t="str">
        <f t="shared" si="100"/>
        <v>X</v>
      </c>
      <c r="C468" s="119" t="str">
        <f t="shared" si="101"/>
        <v>X</v>
      </c>
      <c r="D468" s="119" t="str">
        <f t="shared" si="102"/>
        <v>X</v>
      </c>
      <c r="E468" s="119" t="str">
        <f t="shared" si="103"/>
        <v>X</v>
      </c>
      <c r="F468" s="121">
        <v>668.178</v>
      </c>
      <c r="G468" s="46">
        <v>0.13075999999999999</v>
      </c>
      <c r="H468" s="46">
        <v>1031.2</v>
      </c>
      <c r="I468" s="46">
        <v>1091.7</v>
      </c>
      <c r="J468" s="33">
        <v>1.2330000000000001</v>
      </c>
      <c r="L468" s="55"/>
      <c r="M468" s="54"/>
      <c r="N468" s="47"/>
      <c r="O468" s="47"/>
      <c r="P468" s="47"/>
      <c r="Q468" s="47"/>
    </row>
    <row r="469" spans="1:17" x14ac:dyDescent="0.2">
      <c r="A469" s="226"/>
      <c r="B469" s="119" t="str">
        <f t="shared" si="100"/>
        <v>X</v>
      </c>
      <c r="C469" s="119" t="str">
        <f t="shared" si="101"/>
        <v>X</v>
      </c>
      <c r="D469" s="119" t="str">
        <f t="shared" si="102"/>
        <v>X</v>
      </c>
      <c r="E469" s="119" t="str">
        <f t="shared" si="103"/>
        <v>X</v>
      </c>
      <c r="F469" s="121">
        <v>700</v>
      </c>
      <c r="G469" s="120">
        <v>0.16849</v>
      </c>
      <c r="H469" s="102">
        <v>1098.4000000000001</v>
      </c>
      <c r="I469" s="102">
        <v>1176.3</v>
      </c>
      <c r="J469" s="104">
        <v>1.3071999999999999</v>
      </c>
      <c r="L469" s="55"/>
      <c r="M469" s="54"/>
      <c r="N469" s="47"/>
      <c r="O469" s="47"/>
      <c r="P469" s="47"/>
      <c r="Q469" s="47"/>
    </row>
    <row r="470" spans="1:17" x14ac:dyDescent="0.2">
      <c r="A470" s="226"/>
      <c r="B470" s="119">
        <f t="shared" si="100"/>
        <v>2500</v>
      </c>
      <c r="C470" s="119" t="str">
        <f t="shared" si="101"/>
        <v>X</v>
      </c>
      <c r="D470" s="119">
        <f t="shared" si="102"/>
        <v>2500</v>
      </c>
      <c r="E470" s="119" t="str">
        <f t="shared" si="103"/>
        <v>X</v>
      </c>
      <c r="F470" s="121">
        <v>750</v>
      </c>
      <c r="G470" s="120">
        <v>0.20327000000000001</v>
      </c>
      <c r="H470" s="102">
        <v>1154.9000000000001</v>
      </c>
      <c r="I470" s="102">
        <v>1249</v>
      </c>
      <c r="J470" s="104">
        <v>1.3686</v>
      </c>
      <c r="L470" s="55"/>
      <c r="M470" s="54"/>
      <c r="N470" s="47"/>
      <c r="O470" s="47"/>
      <c r="P470" s="47"/>
      <c r="Q470" s="47"/>
    </row>
    <row r="471" spans="1:17" x14ac:dyDescent="0.2">
      <c r="A471" s="226"/>
      <c r="B471" s="119" t="str">
        <f t="shared" si="100"/>
        <v>X</v>
      </c>
      <c r="C471" s="119" t="str">
        <f t="shared" si="101"/>
        <v>X</v>
      </c>
      <c r="D471" s="119" t="str">
        <f t="shared" si="102"/>
        <v>X</v>
      </c>
      <c r="E471" s="119" t="str">
        <f t="shared" si="103"/>
        <v>X</v>
      </c>
      <c r="F471" s="121">
        <v>800</v>
      </c>
      <c r="G471" s="120">
        <v>0.22949</v>
      </c>
      <c r="H471" s="102">
        <v>1195.9000000000001</v>
      </c>
      <c r="I471" s="102">
        <v>1302</v>
      </c>
      <c r="J471" s="104">
        <v>1.4116</v>
      </c>
      <c r="L471" s="55"/>
      <c r="M471" s="54"/>
      <c r="N471" s="47"/>
      <c r="O471" s="47"/>
      <c r="P471" s="47"/>
      <c r="Q471" s="47"/>
    </row>
    <row r="472" spans="1:17" x14ac:dyDescent="0.2">
      <c r="A472" s="226"/>
      <c r="B472" s="119" t="str">
        <f t="shared" si="100"/>
        <v>X</v>
      </c>
      <c r="C472" s="119" t="str">
        <f t="shared" si="101"/>
        <v>X</v>
      </c>
      <c r="D472" s="119" t="str">
        <f t="shared" si="102"/>
        <v>X</v>
      </c>
      <c r="E472" s="119" t="str">
        <f t="shared" si="103"/>
        <v>X</v>
      </c>
      <c r="F472" s="121">
        <v>850</v>
      </c>
      <c r="G472" s="120">
        <v>0.25174000000000002</v>
      </c>
      <c r="H472" s="102">
        <v>1230.0999999999999</v>
      </c>
      <c r="I472" s="102">
        <v>1346.6</v>
      </c>
      <c r="J472" s="104">
        <v>1.4462999999999999</v>
      </c>
    </row>
    <row r="473" spans="1:17" x14ac:dyDescent="0.2">
      <c r="A473" s="226"/>
      <c r="B473" s="119" t="str">
        <f t="shared" si="100"/>
        <v>X</v>
      </c>
      <c r="C473" s="119" t="str">
        <f t="shared" si="101"/>
        <v>X</v>
      </c>
      <c r="D473" s="119" t="str">
        <f t="shared" si="102"/>
        <v>X</v>
      </c>
      <c r="E473" s="119" t="str">
        <f t="shared" si="103"/>
        <v>X</v>
      </c>
      <c r="F473" s="121">
        <v>900</v>
      </c>
      <c r="G473" s="120">
        <v>0.27165</v>
      </c>
      <c r="H473" s="102">
        <v>1260.7</v>
      </c>
      <c r="I473" s="102">
        <v>1386.4</v>
      </c>
      <c r="J473" s="104">
        <v>1.4761</v>
      </c>
      <c r="L473"/>
      <c r="M473"/>
      <c r="N473"/>
      <c r="O473"/>
      <c r="P473"/>
      <c r="Q473"/>
    </row>
    <row r="474" spans="1:17" x14ac:dyDescent="0.2">
      <c r="A474" s="226"/>
      <c r="B474" s="119" t="str">
        <f t="shared" si="100"/>
        <v>X</v>
      </c>
      <c r="C474" s="119" t="str">
        <f t="shared" si="101"/>
        <v>X</v>
      </c>
      <c r="D474" s="119" t="str">
        <f t="shared" si="102"/>
        <v>X</v>
      </c>
      <c r="E474" s="119" t="str">
        <f t="shared" si="103"/>
        <v>X</v>
      </c>
      <c r="F474" s="121">
        <v>950</v>
      </c>
      <c r="G474" s="120">
        <v>0.29000999999999999</v>
      </c>
      <c r="H474" s="102">
        <v>1289.0999999999999</v>
      </c>
      <c r="I474" s="102">
        <v>1423.3</v>
      </c>
      <c r="J474" s="104">
        <v>1.5027999999999999</v>
      </c>
      <c r="L474" s="11"/>
      <c r="M474" s="11"/>
      <c r="N474" s="19"/>
      <c r="O474" s="19"/>
      <c r="P474" s="19"/>
      <c r="Q474" s="19"/>
    </row>
    <row r="475" spans="1:17" x14ac:dyDescent="0.2">
      <c r="A475" s="226"/>
      <c r="B475" s="119" t="str">
        <f t="shared" si="100"/>
        <v>X</v>
      </c>
      <c r="C475" s="119" t="str">
        <f t="shared" si="101"/>
        <v>X</v>
      </c>
      <c r="D475" s="119" t="str">
        <f t="shared" si="102"/>
        <v>X</v>
      </c>
      <c r="E475" s="119" t="str">
        <f t="shared" si="103"/>
        <v>X</v>
      </c>
      <c r="F475" s="121">
        <v>1000</v>
      </c>
      <c r="G475" s="120">
        <v>0.30725999999999998</v>
      </c>
      <c r="H475" s="102">
        <v>1316.1</v>
      </c>
      <c r="I475" s="102">
        <v>1458.2</v>
      </c>
      <c r="J475" s="104">
        <v>1.5270999999999999</v>
      </c>
      <c r="L475" s="18"/>
      <c r="M475"/>
      <c r="N475"/>
      <c r="O475"/>
      <c r="P475"/>
      <c r="Q475"/>
    </row>
    <row r="476" spans="1:17" x14ac:dyDescent="0.2">
      <c r="A476" s="226"/>
      <c r="B476" s="119" t="str">
        <f t="shared" si="100"/>
        <v>X</v>
      </c>
      <c r="C476" s="119" t="str">
        <f t="shared" si="101"/>
        <v>X</v>
      </c>
      <c r="D476" s="119" t="str">
        <f t="shared" si="102"/>
        <v>X</v>
      </c>
      <c r="E476" s="119" t="str">
        <f t="shared" si="103"/>
        <v>X</v>
      </c>
      <c r="F476" s="121">
        <v>1100</v>
      </c>
      <c r="G476" s="120">
        <v>0.33949000000000001</v>
      </c>
      <c r="H476" s="102">
        <v>1367.3</v>
      </c>
      <c r="I476" s="102">
        <v>1524.4</v>
      </c>
      <c r="J476" s="104">
        <v>1.571</v>
      </c>
      <c r="L476" s="18"/>
      <c r="M476" s="11"/>
      <c r="N476" s="19"/>
      <c r="O476" s="19"/>
      <c r="P476" s="19"/>
      <c r="Q476" s="19"/>
    </row>
    <row r="477" spans="1:17" x14ac:dyDescent="0.2">
      <c r="A477" s="226"/>
      <c r="B477" s="119" t="str">
        <f t="shared" si="100"/>
        <v>X</v>
      </c>
      <c r="C477" s="119">
        <f t="shared" si="101"/>
        <v>2500</v>
      </c>
      <c r="D477" s="119" t="str">
        <f t="shared" si="102"/>
        <v>X</v>
      </c>
      <c r="E477" s="119">
        <f t="shared" si="103"/>
        <v>2500</v>
      </c>
      <c r="F477" s="121">
        <v>1200</v>
      </c>
      <c r="G477" s="120">
        <v>0.36965999999999999</v>
      </c>
      <c r="H477" s="102">
        <v>1416.6</v>
      </c>
      <c r="I477" s="102">
        <v>1587.6</v>
      </c>
      <c r="J477" s="104">
        <v>1.6103000000000001</v>
      </c>
      <c r="L477" s="18"/>
      <c r="M477" s="11"/>
      <c r="N477" s="19"/>
      <c r="O477" s="19"/>
      <c r="P477" s="19"/>
      <c r="Q477" s="19"/>
    </row>
    <row r="478" spans="1:17" x14ac:dyDescent="0.2">
      <c r="A478" s="226"/>
      <c r="B478" s="119" t="str">
        <f t="shared" si="100"/>
        <v>X</v>
      </c>
      <c r="C478" s="119" t="str">
        <f t="shared" si="101"/>
        <v>X</v>
      </c>
      <c r="D478" s="119" t="str">
        <f t="shared" si="102"/>
        <v>X</v>
      </c>
      <c r="E478" s="119" t="str">
        <f t="shared" si="103"/>
        <v>X</v>
      </c>
      <c r="F478" s="121">
        <v>1400</v>
      </c>
      <c r="G478" s="120">
        <v>0.42631000000000002</v>
      </c>
      <c r="H478" s="102">
        <v>1513.3</v>
      </c>
      <c r="I478" s="102">
        <v>1710.5</v>
      </c>
      <c r="J478" s="104">
        <v>1.6801999999999999</v>
      </c>
      <c r="L478" s="18"/>
      <c r="M478" s="11"/>
      <c r="N478" s="19"/>
      <c r="O478" s="19"/>
      <c r="P478" s="19"/>
      <c r="Q478" s="19"/>
    </row>
    <row r="479" spans="1:17" x14ac:dyDescent="0.2">
      <c r="A479" s="226"/>
      <c r="B479" s="119" t="str">
        <f t="shared" si="100"/>
        <v>X</v>
      </c>
      <c r="C479" s="119" t="str">
        <f t="shared" si="101"/>
        <v>X</v>
      </c>
      <c r="D479" s="119" t="str">
        <f t="shared" si="102"/>
        <v>X</v>
      </c>
      <c r="E479" s="119" t="str">
        <f t="shared" si="103"/>
        <v>X</v>
      </c>
      <c r="F479" s="121">
        <v>1600</v>
      </c>
      <c r="G479" s="120">
        <v>0.48004000000000002</v>
      </c>
      <c r="H479" s="102">
        <v>1610.1</v>
      </c>
      <c r="I479" s="102">
        <v>1832.2</v>
      </c>
      <c r="J479" s="104">
        <v>1.7423999999999999</v>
      </c>
      <c r="L479" s="18"/>
      <c r="M479" s="11"/>
      <c r="N479" s="19"/>
      <c r="O479" s="19"/>
      <c r="P479" s="19"/>
      <c r="Q479" s="19"/>
    </row>
    <row r="480" spans="1:17" x14ac:dyDescent="0.2">
      <c r="A480" s="226"/>
      <c r="B480" s="119" t="str">
        <f t="shared" si="100"/>
        <v>X</v>
      </c>
      <c r="C480" s="119" t="str">
        <f t="shared" si="101"/>
        <v>X</v>
      </c>
      <c r="D480" s="119" t="str">
        <f t="shared" si="102"/>
        <v>X</v>
      </c>
      <c r="E480" s="119" t="str">
        <f t="shared" si="103"/>
        <v>X</v>
      </c>
      <c r="F480" s="121">
        <v>1800</v>
      </c>
      <c r="G480" s="120">
        <v>0.53205000000000002</v>
      </c>
      <c r="H480" s="102">
        <v>1708.6</v>
      </c>
      <c r="I480" s="102">
        <v>1954.8</v>
      </c>
      <c r="J480" s="104">
        <v>1.7990999999999999</v>
      </c>
      <c r="L480" s="18"/>
      <c r="M480" s="11"/>
      <c r="N480" s="19"/>
      <c r="O480" s="19"/>
      <c r="P480" s="19"/>
      <c r="Q480" s="19"/>
    </row>
    <row r="481" spans="1:17" ht="13.5" thickBot="1" x14ac:dyDescent="0.25">
      <c r="A481" s="227"/>
      <c r="B481" s="122" t="str">
        <f t="shared" si="100"/>
        <v>X</v>
      </c>
      <c r="C481" s="122" t="str">
        <f t="shared" si="101"/>
        <v>X</v>
      </c>
      <c r="D481" s="122" t="str">
        <f t="shared" si="102"/>
        <v>X</v>
      </c>
      <c r="E481" s="122" t="str">
        <f t="shared" si="103"/>
        <v>X</v>
      </c>
      <c r="F481" s="123">
        <v>2000</v>
      </c>
      <c r="G481" s="124">
        <v>0.58294999999999997</v>
      </c>
      <c r="H481" s="107">
        <v>1809.4</v>
      </c>
      <c r="I481" s="107">
        <v>2079.1</v>
      </c>
      <c r="J481" s="110">
        <v>1.8517999999999999</v>
      </c>
      <c r="L481" s="18"/>
      <c r="M481" s="11"/>
      <c r="N481" s="19"/>
      <c r="O481" s="19"/>
      <c r="P481" s="19"/>
      <c r="Q481" s="19"/>
    </row>
    <row r="482" spans="1:17" x14ac:dyDescent="0.2">
      <c r="A482" s="225">
        <v>3000</v>
      </c>
      <c r="B482" s="117"/>
      <c r="C482" s="117"/>
      <c r="D482" s="117"/>
      <c r="E482" s="117"/>
      <c r="F482" s="117" t="s">
        <v>942</v>
      </c>
      <c r="G482" s="118" t="s">
        <v>98</v>
      </c>
      <c r="H482" s="118" t="s">
        <v>670</v>
      </c>
      <c r="I482" s="118" t="s">
        <v>671</v>
      </c>
      <c r="J482" s="37" t="s">
        <v>672</v>
      </c>
      <c r="L482" s="18"/>
      <c r="M482" s="11"/>
      <c r="N482" s="19"/>
      <c r="O482" s="19"/>
      <c r="P482" s="19"/>
      <c r="Q482" s="19"/>
    </row>
    <row r="483" spans="1:17" x14ac:dyDescent="0.2">
      <c r="A483" s="226"/>
      <c r="B483" s="119" t="str">
        <f t="shared" ref="B483:B497" si="104">IF(AND($AS$21&gt;I483,$AS$21&lt;I484),$A$482,"X")</f>
        <v>X</v>
      </c>
      <c r="C483" s="119" t="str">
        <f t="shared" ref="C483:C497" si="105">IF(AND($AS$19&gt;J483,$AS$19&lt;J484),$A$482,"X")</f>
        <v>X</v>
      </c>
      <c r="D483" s="119" t="str">
        <f t="shared" ref="D483:D497" si="106">IF(AND($AS$15&gt;I483,$AS$15&lt;I484),$A$482,"X")</f>
        <v>X</v>
      </c>
      <c r="E483" s="119" t="str">
        <f t="shared" ref="E483:E497" si="107">IF(AND($AS$10&gt;J483,$AS$10&lt;J484),$A$482,"X")</f>
        <v>X</v>
      </c>
      <c r="F483" s="97"/>
      <c r="G483" s="120"/>
      <c r="H483" s="102"/>
      <c r="I483" s="102"/>
      <c r="J483" s="104"/>
      <c r="L483" s="18"/>
      <c r="M483" s="11"/>
      <c r="N483" s="19"/>
      <c r="O483" s="19"/>
      <c r="P483" s="19"/>
      <c r="Q483" s="19"/>
    </row>
    <row r="484" spans="1:17" x14ac:dyDescent="0.2">
      <c r="A484" s="226"/>
      <c r="B484" s="119" t="str">
        <f t="shared" si="104"/>
        <v>X</v>
      </c>
      <c r="C484" s="119" t="str">
        <f t="shared" si="105"/>
        <v>X</v>
      </c>
      <c r="D484" s="119" t="str">
        <f t="shared" si="106"/>
        <v>X</v>
      </c>
      <c r="E484" s="119" t="str">
        <f t="shared" si="107"/>
        <v>X</v>
      </c>
      <c r="F484" s="121">
        <v>695.41800000000001</v>
      </c>
      <c r="G484" s="46">
        <v>8.4599999999999995E-2</v>
      </c>
      <c r="H484" s="46">
        <v>969.8</v>
      </c>
      <c r="I484" s="46">
        <v>1016.8</v>
      </c>
      <c r="J484" s="33">
        <v>1.1587000000000001</v>
      </c>
      <c r="L484" s="18"/>
      <c r="M484" s="11"/>
      <c r="N484" s="19"/>
      <c r="O484" s="19"/>
      <c r="P484" s="19"/>
      <c r="Q484" s="19"/>
    </row>
    <row r="485" spans="1:17" x14ac:dyDescent="0.2">
      <c r="A485" s="226"/>
      <c r="B485" s="119" t="str">
        <f t="shared" si="104"/>
        <v>X</v>
      </c>
      <c r="C485" s="119" t="str">
        <f t="shared" si="105"/>
        <v>X</v>
      </c>
      <c r="D485" s="119" t="str">
        <f t="shared" si="106"/>
        <v>X</v>
      </c>
      <c r="E485" s="119" t="str">
        <f t="shared" si="107"/>
        <v>X</v>
      </c>
      <c r="F485" s="121">
        <v>700</v>
      </c>
      <c r="G485" s="120">
        <v>9.8379999999999995E-2</v>
      </c>
      <c r="H485" s="102">
        <v>1005.3</v>
      </c>
      <c r="I485" s="102">
        <v>1059.9000000000001</v>
      </c>
      <c r="J485" s="104">
        <v>1.196</v>
      </c>
      <c r="L485" s="18"/>
      <c r="M485" s="11"/>
      <c r="N485" s="19"/>
      <c r="O485" s="19"/>
      <c r="P485" s="19"/>
      <c r="Q485" s="19"/>
    </row>
    <row r="486" spans="1:17" x14ac:dyDescent="0.2">
      <c r="A486" s="226"/>
      <c r="B486" s="119" t="str">
        <f t="shared" si="104"/>
        <v>X</v>
      </c>
      <c r="C486" s="119" t="str">
        <f t="shared" si="105"/>
        <v>X</v>
      </c>
      <c r="D486" s="119" t="str">
        <f t="shared" si="106"/>
        <v>X</v>
      </c>
      <c r="E486" s="119" t="str">
        <f t="shared" si="107"/>
        <v>X</v>
      </c>
      <c r="F486" s="121">
        <v>750</v>
      </c>
      <c r="G486" s="120">
        <v>0.1484</v>
      </c>
      <c r="H486" s="102">
        <v>1114.0999999999999</v>
      </c>
      <c r="I486" s="102">
        <v>1196.5</v>
      </c>
      <c r="J486" s="104">
        <v>1.3118000000000001</v>
      </c>
      <c r="L486" s="18"/>
      <c r="M486" s="11"/>
      <c r="N486" s="19"/>
      <c r="O486" s="19"/>
      <c r="P486" s="19"/>
      <c r="Q486" s="19"/>
    </row>
    <row r="487" spans="1:17" x14ac:dyDescent="0.2">
      <c r="A487" s="226"/>
      <c r="B487" s="119">
        <f t="shared" si="104"/>
        <v>3000</v>
      </c>
      <c r="C487" s="119" t="str">
        <f t="shared" si="105"/>
        <v>X</v>
      </c>
      <c r="D487" s="119">
        <f t="shared" si="106"/>
        <v>3000</v>
      </c>
      <c r="E487" s="119" t="str">
        <f t="shared" si="107"/>
        <v>X</v>
      </c>
      <c r="F487" s="121">
        <v>800</v>
      </c>
      <c r="G487" s="120">
        <v>0.17601</v>
      </c>
      <c r="H487" s="102">
        <v>1167.5</v>
      </c>
      <c r="I487" s="102">
        <v>1265.3</v>
      </c>
      <c r="J487" s="104">
        <v>1.3675999999999999</v>
      </c>
      <c r="L487" s="18"/>
      <c r="M487" s="11"/>
      <c r="N487" s="19"/>
      <c r="O487" s="19"/>
      <c r="P487" s="19"/>
      <c r="Q487" s="19"/>
    </row>
    <row r="488" spans="1:17" x14ac:dyDescent="0.2">
      <c r="A488" s="226"/>
      <c r="B488" s="119" t="str">
        <f t="shared" si="104"/>
        <v>X</v>
      </c>
      <c r="C488" s="119" t="str">
        <f t="shared" si="105"/>
        <v>X</v>
      </c>
      <c r="D488" s="119" t="str">
        <f t="shared" si="106"/>
        <v>X</v>
      </c>
      <c r="E488" s="119" t="str">
        <f t="shared" si="107"/>
        <v>X</v>
      </c>
      <c r="F488" s="121">
        <v>850</v>
      </c>
      <c r="G488" s="120">
        <v>0.19771</v>
      </c>
      <c r="H488" s="102">
        <v>1208.2</v>
      </c>
      <c r="I488" s="102">
        <v>1317.9</v>
      </c>
      <c r="J488" s="104">
        <v>1.4086000000000001</v>
      </c>
      <c r="L488" s="18"/>
      <c r="M488" s="11"/>
      <c r="N488" s="19"/>
      <c r="O488" s="19"/>
      <c r="P488" s="19"/>
      <c r="Q488" s="19"/>
    </row>
    <row r="489" spans="1:17" x14ac:dyDescent="0.2">
      <c r="A489" s="226"/>
      <c r="B489" s="119" t="str">
        <f t="shared" si="104"/>
        <v>X</v>
      </c>
      <c r="C489" s="119" t="str">
        <f t="shared" si="105"/>
        <v>X</v>
      </c>
      <c r="D489" s="119" t="str">
        <f t="shared" si="106"/>
        <v>X</v>
      </c>
      <c r="E489" s="119" t="str">
        <f t="shared" si="107"/>
        <v>X</v>
      </c>
      <c r="F489" s="121">
        <v>900</v>
      </c>
      <c r="G489" s="120">
        <v>0.21640000000000001</v>
      </c>
      <c r="H489" s="102">
        <v>1242.8</v>
      </c>
      <c r="I489" s="102">
        <v>1362.9</v>
      </c>
      <c r="J489" s="104">
        <v>1.4422999999999999</v>
      </c>
    </row>
    <row r="490" spans="1:17" x14ac:dyDescent="0.2">
      <c r="A490" s="226"/>
      <c r="B490" s="119" t="str">
        <f t="shared" si="104"/>
        <v>X</v>
      </c>
      <c r="C490" s="119" t="str">
        <f t="shared" si="105"/>
        <v>X</v>
      </c>
      <c r="D490" s="119" t="str">
        <f t="shared" si="106"/>
        <v>X</v>
      </c>
      <c r="E490" s="119" t="str">
        <f t="shared" si="107"/>
        <v>X</v>
      </c>
      <c r="F490" s="121">
        <v>950</v>
      </c>
      <c r="G490" s="120">
        <v>0.23321</v>
      </c>
      <c r="H490" s="102">
        <v>1273.9000000000001</v>
      </c>
      <c r="I490" s="102">
        <v>1403.3</v>
      </c>
      <c r="J490" s="104">
        <v>1.4716</v>
      </c>
      <c r="L490"/>
      <c r="M490"/>
      <c r="N490" s="21"/>
      <c r="O490" s="21"/>
      <c r="P490" s="21"/>
      <c r="Q490" s="21"/>
    </row>
    <row r="491" spans="1:17" x14ac:dyDescent="0.2">
      <c r="A491" s="226"/>
      <c r="B491" s="119" t="str">
        <f t="shared" si="104"/>
        <v>X</v>
      </c>
      <c r="C491" s="119" t="str">
        <f t="shared" si="105"/>
        <v>X</v>
      </c>
      <c r="D491" s="119" t="str">
        <f t="shared" si="106"/>
        <v>X</v>
      </c>
      <c r="E491" s="119" t="str">
        <f t="shared" si="107"/>
        <v>X</v>
      </c>
      <c r="F491" s="121">
        <v>1000</v>
      </c>
      <c r="G491" s="120">
        <v>0.24876000000000001</v>
      </c>
      <c r="H491" s="102">
        <v>1302.8</v>
      </c>
      <c r="I491" s="102">
        <v>1440.9</v>
      </c>
      <c r="J491" s="104">
        <v>1.4978</v>
      </c>
      <c r="L491" s="11"/>
      <c r="M491" s="11"/>
      <c r="N491" s="19"/>
      <c r="O491" s="19"/>
      <c r="P491" s="19"/>
      <c r="Q491" s="19"/>
    </row>
    <row r="492" spans="1:17" x14ac:dyDescent="0.2">
      <c r="A492" s="226"/>
      <c r="B492" s="119" t="str">
        <f t="shared" si="104"/>
        <v>X</v>
      </c>
      <c r="C492" s="119" t="str">
        <f t="shared" si="105"/>
        <v>X</v>
      </c>
      <c r="D492" s="119" t="str">
        <f t="shared" si="106"/>
        <v>X</v>
      </c>
      <c r="E492" s="119" t="str">
        <f t="shared" si="107"/>
        <v>X</v>
      </c>
      <c r="F492" s="121">
        <v>1100</v>
      </c>
      <c r="G492" s="120">
        <v>0.27732000000000001</v>
      </c>
      <c r="H492" s="102">
        <v>1356.8</v>
      </c>
      <c r="I492" s="102">
        <v>1510.8</v>
      </c>
      <c r="J492" s="104">
        <v>1.5441</v>
      </c>
      <c r="L492" s="18"/>
      <c r="M492"/>
      <c r="N492"/>
      <c r="O492"/>
      <c r="P492"/>
      <c r="Q492"/>
    </row>
    <row r="493" spans="1:17" x14ac:dyDescent="0.2">
      <c r="A493" s="226"/>
      <c r="B493" s="119" t="str">
        <f t="shared" si="104"/>
        <v>X</v>
      </c>
      <c r="C493" s="119">
        <f t="shared" si="105"/>
        <v>3000</v>
      </c>
      <c r="D493" s="119" t="str">
        <f t="shared" si="106"/>
        <v>X</v>
      </c>
      <c r="E493" s="119" t="str">
        <f t="shared" si="107"/>
        <v>X</v>
      </c>
      <c r="F493" s="121">
        <v>1200</v>
      </c>
      <c r="G493" s="120">
        <v>0.30367</v>
      </c>
      <c r="H493" s="102">
        <v>1408</v>
      </c>
      <c r="I493" s="102">
        <v>1576.6</v>
      </c>
      <c r="J493" s="104">
        <v>1.585</v>
      </c>
      <c r="L493" s="18"/>
      <c r="M493" s="11"/>
      <c r="N493" s="19"/>
      <c r="O493" s="19"/>
      <c r="P493" s="19"/>
      <c r="Q493" s="19"/>
    </row>
    <row r="494" spans="1:17" x14ac:dyDescent="0.2">
      <c r="A494" s="226"/>
      <c r="B494" s="119" t="str">
        <f t="shared" si="104"/>
        <v>X</v>
      </c>
      <c r="C494" s="119" t="str">
        <f t="shared" si="105"/>
        <v>X</v>
      </c>
      <c r="D494" s="119" t="str">
        <f t="shared" si="106"/>
        <v>X</v>
      </c>
      <c r="E494" s="119">
        <f t="shared" si="107"/>
        <v>3000</v>
      </c>
      <c r="F494" s="121">
        <v>1400</v>
      </c>
      <c r="G494" s="120">
        <v>0.35249000000000003</v>
      </c>
      <c r="H494" s="102">
        <v>1507</v>
      </c>
      <c r="I494" s="102">
        <v>1702.7</v>
      </c>
      <c r="J494" s="104">
        <v>1.6567000000000001</v>
      </c>
      <c r="L494" s="18"/>
      <c r="M494" s="11"/>
      <c r="N494" s="19"/>
      <c r="O494" s="19"/>
      <c r="P494" s="19"/>
      <c r="Q494" s="19"/>
    </row>
    <row r="495" spans="1:17" x14ac:dyDescent="0.2">
      <c r="A495" s="226"/>
      <c r="B495" s="119" t="str">
        <f t="shared" si="104"/>
        <v>X</v>
      </c>
      <c r="C495" s="119" t="str">
        <f t="shared" si="105"/>
        <v>X</v>
      </c>
      <c r="D495" s="119" t="str">
        <f t="shared" si="106"/>
        <v>X</v>
      </c>
      <c r="E495" s="119" t="str">
        <f t="shared" si="107"/>
        <v>X</v>
      </c>
      <c r="F495" s="121">
        <v>1600</v>
      </c>
      <c r="G495" s="120">
        <v>0.39829999999999999</v>
      </c>
      <c r="H495" s="102">
        <v>1605.3</v>
      </c>
      <c r="I495" s="102">
        <v>1826.4</v>
      </c>
      <c r="J495" s="104">
        <v>1.7199</v>
      </c>
      <c r="L495" s="18"/>
      <c r="M495" s="11"/>
      <c r="N495" s="19"/>
      <c r="O495" s="19"/>
      <c r="P495" s="19"/>
      <c r="Q495" s="19"/>
    </row>
    <row r="496" spans="1:17" x14ac:dyDescent="0.2">
      <c r="A496" s="226"/>
      <c r="B496" s="119" t="str">
        <f t="shared" si="104"/>
        <v>X</v>
      </c>
      <c r="C496" s="119" t="str">
        <f t="shared" si="105"/>
        <v>X</v>
      </c>
      <c r="D496" s="119" t="str">
        <f t="shared" si="106"/>
        <v>X</v>
      </c>
      <c r="E496" s="119" t="str">
        <f t="shared" si="107"/>
        <v>X</v>
      </c>
      <c r="F496" s="121">
        <v>1800</v>
      </c>
      <c r="G496" s="120">
        <v>0.44236999999999999</v>
      </c>
      <c r="H496" s="102">
        <v>1704.7</v>
      </c>
      <c r="I496" s="102">
        <v>1950.3</v>
      </c>
      <c r="J496" s="104">
        <v>1.7773000000000001</v>
      </c>
      <c r="L496" s="18"/>
      <c r="M496" s="11"/>
      <c r="N496" s="19"/>
      <c r="O496" s="19"/>
      <c r="P496" s="19"/>
      <c r="Q496" s="19"/>
    </row>
    <row r="497" spans="1:17" ht="13.5" thickBot="1" x14ac:dyDescent="0.25">
      <c r="A497" s="227"/>
      <c r="B497" s="122" t="str">
        <f t="shared" si="104"/>
        <v>X</v>
      </c>
      <c r="C497" s="122" t="str">
        <f t="shared" si="105"/>
        <v>X</v>
      </c>
      <c r="D497" s="122" t="str">
        <f t="shared" si="106"/>
        <v>X</v>
      </c>
      <c r="E497" s="122" t="str">
        <f t="shared" si="107"/>
        <v>X</v>
      </c>
      <c r="F497" s="123">
        <v>2000</v>
      </c>
      <c r="G497" s="124">
        <v>0.48531999999999997</v>
      </c>
      <c r="H497" s="107">
        <v>1806.1</v>
      </c>
      <c r="I497" s="107">
        <v>2075.6</v>
      </c>
      <c r="J497" s="110">
        <v>1.8304</v>
      </c>
      <c r="L497" s="18"/>
      <c r="M497" s="11"/>
      <c r="N497" s="19"/>
      <c r="O497" s="19"/>
      <c r="P497" s="19"/>
      <c r="Q497" s="19"/>
    </row>
    <row r="498" spans="1:17" x14ac:dyDescent="0.2">
      <c r="A498" s="225">
        <v>3500</v>
      </c>
      <c r="B498" s="117"/>
      <c r="C498" s="117"/>
      <c r="D498" s="117"/>
      <c r="E498" s="117"/>
      <c r="F498" s="117" t="s">
        <v>942</v>
      </c>
      <c r="G498" s="118" t="s">
        <v>98</v>
      </c>
      <c r="H498" s="118" t="s">
        <v>670</v>
      </c>
      <c r="I498" s="118" t="s">
        <v>671</v>
      </c>
      <c r="J498" s="37" t="s">
        <v>672</v>
      </c>
      <c r="L498" s="18"/>
      <c r="M498" s="11"/>
      <c r="N498" s="19"/>
      <c r="O498" s="19"/>
      <c r="P498" s="19"/>
      <c r="Q498" s="19"/>
    </row>
    <row r="499" spans="1:17" x14ac:dyDescent="0.2">
      <c r="A499" s="226"/>
      <c r="B499" s="119" t="str">
        <f t="shared" ref="B499:B513" si="108">IF(AND($AS$21&gt;I499,$AS$21&lt;I500),$A$498,"X")</f>
        <v>X</v>
      </c>
      <c r="C499" s="119" t="str">
        <f t="shared" ref="C499:C513" si="109">IF(AND($AS$19&gt;J499,$AS$19&lt;J500),$A$498,"X")</f>
        <v>X</v>
      </c>
      <c r="D499" s="119" t="str">
        <f t="shared" ref="D499:D513" si="110">IF(AND($AS$15&gt;I499,$AS$15&lt;I500),$A$498,"X")</f>
        <v>X</v>
      </c>
      <c r="E499" s="119" t="str">
        <f t="shared" ref="E499:E513" si="111">IF(AND($AS$10&gt;J499,$AS$10&lt;J500),$A$498,"X")</f>
        <v>X</v>
      </c>
      <c r="F499" s="97"/>
      <c r="G499" s="120"/>
      <c r="H499" s="102"/>
      <c r="I499" s="102"/>
      <c r="J499" s="104"/>
      <c r="L499" s="18"/>
      <c r="M499" s="11"/>
      <c r="N499" s="19"/>
      <c r="O499" s="19"/>
      <c r="P499" s="19"/>
      <c r="Q499" s="19"/>
    </row>
    <row r="500" spans="1:17" x14ac:dyDescent="0.2">
      <c r="A500" s="226"/>
      <c r="B500" s="119" t="str">
        <f t="shared" si="108"/>
        <v>X</v>
      </c>
      <c r="C500" s="119" t="str">
        <f t="shared" si="109"/>
        <v>X</v>
      </c>
      <c r="D500" s="119" t="str">
        <f t="shared" si="110"/>
        <v>X</v>
      </c>
      <c r="E500" s="119" t="str">
        <f t="shared" si="111"/>
        <v>X</v>
      </c>
      <c r="F500" s="121">
        <v>650</v>
      </c>
      <c r="G500" s="46">
        <v>2.4920000000000001E-2</v>
      </c>
      <c r="H500" s="46">
        <v>663.7</v>
      </c>
      <c r="I500" s="46">
        <v>679.9</v>
      </c>
      <c r="J500" s="33">
        <v>0.86319999999999997</v>
      </c>
      <c r="L500" s="18"/>
      <c r="M500" s="11"/>
      <c r="N500" s="19"/>
      <c r="O500" s="19"/>
      <c r="P500" s="19"/>
      <c r="Q500" s="19"/>
    </row>
    <row r="501" spans="1:17" x14ac:dyDescent="0.2">
      <c r="A501" s="226"/>
      <c r="B501" s="119" t="str">
        <f t="shared" si="108"/>
        <v>X</v>
      </c>
      <c r="C501" s="119" t="str">
        <f t="shared" si="109"/>
        <v>X</v>
      </c>
      <c r="D501" s="119" t="str">
        <f t="shared" si="110"/>
        <v>X</v>
      </c>
      <c r="E501" s="119" t="str">
        <f t="shared" si="111"/>
        <v>X</v>
      </c>
      <c r="F501" s="121">
        <v>700</v>
      </c>
      <c r="G501" s="120">
        <v>3.065E-2</v>
      </c>
      <c r="H501" s="102">
        <v>760</v>
      </c>
      <c r="I501" s="102">
        <v>779.9</v>
      </c>
      <c r="J501" s="104">
        <v>0.95109999999999995</v>
      </c>
      <c r="L501" s="18"/>
      <c r="M501" s="11"/>
      <c r="N501" s="19"/>
      <c r="O501" s="19"/>
      <c r="P501" s="19"/>
      <c r="Q501" s="19"/>
    </row>
    <row r="502" spans="1:17" x14ac:dyDescent="0.2">
      <c r="A502" s="226"/>
      <c r="B502" s="119" t="str">
        <f t="shared" si="108"/>
        <v>X</v>
      </c>
      <c r="C502" s="119" t="str">
        <f t="shared" si="109"/>
        <v>X</v>
      </c>
      <c r="D502" s="119" t="str">
        <f t="shared" si="110"/>
        <v>X</v>
      </c>
      <c r="E502" s="119" t="str">
        <f t="shared" si="111"/>
        <v>X</v>
      </c>
      <c r="F502" s="121">
        <v>750</v>
      </c>
      <c r="G502" s="120">
        <v>0.1046</v>
      </c>
      <c r="H502" s="102">
        <v>1057.5999999999999</v>
      </c>
      <c r="I502" s="102">
        <v>1125.4000000000001</v>
      </c>
      <c r="J502" s="104">
        <v>1.2434000000000001</v>
      </c>
      <c r="L502" s="18"/>
      <c r="M502" s="11"/>
      <c r="N502" s="19"/>
      <c r="O502" s="19"/>
      <c r="P502" s="19"/>
      <c r="Q502" s="19"/>
    </row>
    <row r="503" spans="1:17" x14ac:dyDescent="0.2">
      <c r="A503" s="226"/>
      <c r="B503" s="119">
        <f t="shared" si="108"/>
        <v>3500</v>
      </c>
      <c r="C503" s="119" t="str">
        <f t="shared" si="109"/>
        <v>X</v>
      </c>
      <c r="D503" s="119">
        <f t="shared" si="110"/>
        <v>3500</v>
      </c>
      <c r="E503" s="119" t="str">
        <f t="shared" si="111"/>
        <v>X</v>
      </c>
      <c r="F503" s="121">
        <v>800</v>
      </c>
      <c r="G503" s="120">
        <v>0.13639000000000001</v>
      </c>
      <c r="H503" s="102">
        <v>1134.3</v>
      </c>
      <c r="I503" s="102">
        <v>1222.5999999999999</v>
      </c>
      <c r="J503" s="104">
        <v>1.3224</v>
      </c>
      <c r="L503" s="18"/>
      <c r="M503" s="11"/>
      <c r="N503" s="19"/>
      <c r="O503" s="19"/>
      <c r="P503" s="19"/>
      <c r="Q503" s="19"/>
    </row>
    <row r="504" spans="1:17" x14ac:dyDescent="0.2">
      <c r="A504" s="226"/>
      <c r="B504" s="119" t="str">
        <f t="shared" si="108"/>
        <v>X</v>
      </c>
      <c r="C504" s="119" t="str">
        <f t="shared" si="109"/>
        <v>X</v>
      </c>
      <c r="D504" s="119" t="str">
        <f t="shared" si="110"/>
        <v>X</v>
      </c>
      <c r="E504" s="119" t="str">
        <f t="shared" si="111"/>
        <v>X</v>
      </c>
      <c r="F504" s="121">
        <v>850</v>
      </c>
      <c r="G504" s="120">
        <v>0.15847</v>
      </c>
      <c r="H504" s="102">
        <v>1183.8</v>
      </c>
      <c r="I504" s="102">
        <v>1286.5</v>
      </c>
      <c r="J504" s="104">
        <v>1.3721000000000001</v>
      </c>
      <c r="L504" s="55"/>
      <c r="M504" s="54"/>
      <c r="N504" s="47"/>
      <c r="O504" s="47"/>
      <c r="P504" s="47"/>
      <c r="Q504" s="47"/>
    </row>
    <row r="505" spans="1:17" x14ac:dyDescent="0.2">
      <c r="A505" s="226"/>
      <c r="B505" s="119" t="str">
        <f t="shared" si="108"/>
        <v>X</v>
      </c>
      <c r="C505" s="119" t="str">
        <f t="shared" si="109"/>
        <v>X</v>
      </c>
      <c r="D505" s="119" t="str">
        <f t="shared" si="110"/>
        <v>X</v>
      </c>
      <c r="E505" s="119" t="str">
        <f t="shared" si="111"/>
        <v>X</v>
      </c>
      <c r="F505" s="121">
        <v>900</v>
      </c>
      <c r="G505" s="120">
        <v>0.17659</v>
      </c>
      <c r="H505" s="102">
        <v>1223.4000000000001</v>
      </c>
      <c r="I505" s="102">
        <v>1337.8</v>
      </c>
      <c r="J505" s="104">
        <v>1.4106000000000001</v>
      </c>
      <c r="L505" s="55"/>
      <c r="M505" s="54"/>
      <c r="N505" s="47"/>
      <c r="O505" s="47"/>
      <c r="P505" s="47"/>
      <c r="Q505" s="47"/>
    </row>
    <row r="506" spans="1:17" x14ac:dyDescent="0.2">
      <c r="A506" s="226"/>
      <c r="B506" s="119" t="str">
        <f t="shared" si="108"/>
        <v>X</v>
      </c>
      <c r="C506" s="119" t="str">
        <f t="shared" si="109"/>
        <v>X</v>
      </c>
      <c r="D506" s="119" t="str">
        <f t="shared" si="110"/>
        <v>X</v>
      </c>
      <c r="E506" s="119" t="str">
        <f t="shared" si="111"/>
        <v>X</v>
      </c>
      <c r="F506" s="121">
        <v>950</v>
      </c>
      <c r="G506" s="120">
        <v>0.19245000000000001</v>
      </c>
      <c r="H506" s="102">
        <v>1257.8</v>
      </c>
      <c r="I506" s="102">
        <v>1382.4</v>
      </c>
      <c r="J506" s="104">
        <v>1.4428000000000001</v>
      </c>
    </row>
    <row r="507" spans="1:17" x14ac:dyDescent="0.2">
      <c r="A507" s="226"/>
      <c r="B507" s="119" t="str">
        <f t="shared" si="108"/>
        <v>X</v>
      </c>
      <c r="C507" s="119" t="str">
        <f t="shared" si="109"/>
        <v>X</v>
      </c>
      <c r="D507" s="119" t="str">
        <f t="shared" si="110"/>
        <v>X</v>
      </c>
      <c r="E507" s="119" t="str">
        <f t="shared" si="111"/>
        <v>X</v>
      </c>
      <c r="F507" s="121">
        <v>1000</v>
      </c>
      <c r="G507" s="120">
        <v>0.20687</v>
      </c>
      <c r="H507" s="102">
        <v>1289</v>
      </c>
      <c r="I507" s="102">
        <v>1423</v>
      </c>
      <c r="J507" s="104">
        <v>1.4711000000000001</v>
      </c>
      <c r="L507" s="48"/>
      <c r="M507" s="48"/>
      <c r="N507" s="48"/>
      <c r="O507" s="48"/>
      <c r="P507" s="48"/>
      <c r="Q507" s="48"/>
    </row>
    <row r="508" spans="1:17" x14ac:dyDescent="0.2">
      <c r="A508" s="226"/>
      <c r="B508" s="119" t="str">
        <f t="shared" si="108"/>
        <v>X</v>
      </c>
      <c r="C508" s="119" t="str">
        <f t="shared" si="109"/>
        <v>X</v>
      </c>
      <c r="D508" s="119" t="str">
        <f t="shared" si="110"/>
        <v>X</v>
      </c>
      <c r="E508" s="119" t="str">
        <f t="shared" si="111"/>
        <v>X</v>
      </c>
      <c r="F508" s="121">
        <v>1100</v>
      </c>
      <c r="G508" s="120">
        <v>0.23289000000000001</v>
      </c>
      <c r="H508" s="102">
        <v>1346.1</v>
      </c>
      <c r="I508" s="102">
        <v>1496.9</v>
      </c>
      <c r="J508" s="104">
        <v>1.5201</v>
      </c>
      <c r="L508" s="54"/>
      <c r="M508" s="54"/>
      <c r="N508" s="47"/>
      <c r="O508" s="47"/>
      <c r="P508" s="47"/>
      <c r="Q508" s="47"/>
    </row>
    <row r="509" spans="1:17" x14ac:dyDescent="0.2">
      <c r="A509" s="226"/>
      <c r="B509" s="119" t="str">
        <f t="shared" si="108"/>
        <v>X</v>
      </c>
      <c r="C509" s="119">
        <f t="shared" si="109"/>
        <v>3500</v>
      </c>
      <c r="D509" s="119" t="str">
        <f t="shared" si="110"/>
        <v>X</v>
      </c>
      <c r="E509" s="119" t="str">
        <f t="shared" si="111"/>
        <v>X</v>
      </c>
      <c r="F509" s="121">
        <v>1200</v>
      </c>
      <c r="G509" s="120">
        <v>0.25653999999999999</v>
      </c>
      <c r="H509" s="102">
        <v>1399.3</v>
      </c>
      <c r="I509" s="102">
        <v>1565.4</v>
      </c>
      <c r="J509" s="104">
        <v>1.5627</v>
      </c>
      <c r="L509" s="55"/>
      <c r="M509" s="48"/>
      <c r="N509" s="48"/>
      <c r="O509" s="48"/>
      <c r="P509" s="48"/>
      <c r="Q509" s="48"/>
    </row>
    <row r="510" spans="1:17" x14ac:dyDescent="0.2">
      <c r="A510" s="226"/>
      <c r="B510" s="119" t="str">
        <f t="shared" si="108"/>
        <v>X</v>
      </c>
      <c r="C510" s="119" t="str">
        <f t="shared" si="109"/>
        <v>X</v>
      </c>
      <c r="D510" s="119" t="str">
        <f t="shared" si="110"/>
        <v>X</v>
      </c>
      <c r="E510" s="119">
        <f t="shared" si="111"/>
        <v>3500</v>
      </c>
      <c r="F510" s="121">
        <v>1400</v>
      </c>
      <c r="G510" s="120">
        <v>0.29977999999999999</v>
      </c>
      <c r="H510" s="102">
        <v>1500.7</v>
      </c>
      <c r="I510" s="102">
        <v>1694.8</v>
      </c>
      <c r="J510" s="104">
        <v>1.6364000000000001</v>
      </c>
      <c r="L510" s="55"/>
      <c r="M510" s="54"/>
      <c r="N510" s="47"/>
      <c r="O510" s="47"/>
      <c r="P510" s="47"/>
      <c r="Q510" s="47"/>
    </row>
    <row r="511" spans="1:17" x14ac:dyDescent="0.2">
      <c r="A511" s="226"/>
      <c r="B511" s="119" t="str">
        <f t="shared" si="108"/>
        <v>X</v>
      </c>
      <c r="C511" s="119" t="str">
        <f t="shared" si="109"/>
        <v>X</v>
      </c>
      <c r="D511" s="119" t="str">
        <f t="shared" si="110"/>
        <v>X</v>
      </c>
      <c r="E511" s="119" t="str">
        <f t="shared" si="111"/>
        <v>X</v>
      </c>
      <c r="F511" s="121">
        <v>1600</v>
      </c>
      <c r="G511" s="120">
        <v>0.33994000000000002</v>
      </c>
      <c r="H511" s="102">
        <v>1600.4</v>
      </c>
      <c r="I511" s="102">
        <v>1820.5</v>
      </c>
      <c r="J511" s="104">
        <v>1.7005999999999999</v>
      </c>
      <c r="L511" s="55"/>
      <c r="M511" s="54"/>
      <c r="N511" s="47"/>
      <c r="O511" s="47"/>
      <c r="P511" s="47"/>
      <c r="Q511" s="47"/>
    </row>
    <row r="512" spans="1:17" x14ac:dyDescent="0.2">
      <c r="A512" s="226"/>
      <c r="B512" s="119" t="str">
        <f t="shared" si="108"/>
        <v>X</v>
      </c>
      <c r="C512" s="119" t="str">
        <f t="shared" si="109"/>
        <v>X</v>
      </c>
      <c r="D512" s="119" t="str">
        <f t="shared" si="110"/>
        <v>X</v>
      </c>
      <c r="E512" s="119" t="str">
        <f t="shared" si="111"/>
        <v>X</v>
      </c>
      <c r="F512" s="121">
        <v>1800</v>
      </c>
      <c r="G512" s="120">
        <v>0.37833</v>
      </c>
      <c r="H512" s="102">
        <v>1700.8</v>
      </c>
      <c r="I512" s="102">
        <v>1945.8</v>
      </c>
      <c r="J512" s="104">
        <v>1.7585999999999999</v>
      </c>
      <c r="L512" s="55"/>
      <c r="M512" s="54"/>
      <c r="N512" s="47"/>
      <c r="O512" s="47"/>
      <c r="P512" s="47"/>
      <c r="Q512" s="47"/>
    </row>
    <row r="513" spans="1:17" ht="13.5" thickBot="1" x14ac:dyDescent="0.25">
      <c r="A513" s="227"/>
      <c r="B513" s="122" t="str">
        <f t="shared" si="108"/>
        <v>X</v>
      </c>
      <c r="C513" s="122" t="str">
        <f t="shared" si="109"/>
        <v>X</v>
      </c>
      <c r="D513" s="122" t="str">
        <f t="shared" si="110"/>
        <v>X</v>
      </c>
      <c r="E513" s="122" t="str">
        <f t="shared" si="111"/>
        <v>X</v>
      </c>
      <c r="F513" s="123">
        <v>2000</v>
      </c>
      <c r="G513" s="124">
        <v>0.41560999999999998</v>
      </c>
      <c r="H513" s="107">
        <v>1802.9</v>
      </c>
      <c r="I513" s="107">
        <v>2072.1</v>
      </c>
      <c r="J513" s="110">
        <v>1.8121</v>
      </c>
      <c r="L513" s="55"/>
      <c r="M513" s="54"/>
      <c r="N513" s="47"/>
      <c r="O513" s="47"/>
      <c r="P513" s="47"/>
      <c r="Q513" s="47"/>
    </row>
    <row r="514" spans="1:17" x14ac:dyDescent="0.2">
      <c r="A514" s="225">
        <v>4000</v>
      </c>
      <c r="B514" s="117"/>
      <c r="C514" s="117"/>
      <c r="D514" s="117"/>
      <c r="E514" s="117"/>
      <c r="F514" s="117" t="s">
        <v>942</v>
      </c>
      <c r="G514" s="118" t="s">
        <v>98</v>
      </c>
      <c r="H514" s="118" t="s">
        <v>670</v>
      </c>
      <c r="I514" s="118" t="s">
        <v>671</v>
      </c>
      <c r="J514" s="37" t="s">
        <v>672</v>
      </c>
      <c r="L514" s="55"/>
      <c r="M514" s="54"/>
      <c r="N514" s="47"/>
      <c r="O514" s="47"/>
      <c r="P514" s="47"/>
      <c r="Q514" s="47"/>
    </row>
    <row r="515" spans="1:17" x14ac:dyDescent="0.2">
      <c r="A515" s="226"/>
      <c r="B515" s="119" t="str">
        <f t="shared" ref="B515:B529" si="112">IF(AND($AS$21&gt;I515,$AS$21&lt;I516),$A$514,"X")</f>
        <v>X</v>
      </c>
      <c r="C515" s="119" t="str">
        <f t="shared" ref="C515:C529" si="113">IF(AND($AS$19&gt;J515,$AS$19&lt;J516),$A$514,"X")</f>
        <v>X</v>
      </c>
      <c r="D515" s="119" t="str">
        <f t="shared" ref="D515:D529" si="114">IF(AND($AS$15&gt;I515,$AS$15&lt;I516),$A$514,"X")</f>
        <v>X</v>
      </c>
      <c r="E515" s="119" t="str">
        <f t="shared" ref="E515:E529" si="115">IF(AND($AS$10&gt;J515,$AS$10&lt;J516),$A$514,"X")</f>
        <v>X</v>
      </c>
      <c r="F515" s="97">
        <v>650</v>
      </c>
      <c r="G515" s="120">
        <v>2.4479999999999998E-2</v>
      </c>
      <c r="H515" s="102">
        <v>657.9</v>
      </c>
      <c r="I515" s="102">
        <v>676.1</v>
      </c>
      <c r="J515" s="104">
        <v>0.85770000000000002</v>
      </c>
      <c r="L515" s="55"/>
      <c r="M515" s="54"/>
      <c r="N515" s="47"/>
      <c r="O515" s="47"/>
      <c r="P515" s="47"/>
      <c r="Q515" s="47"/>
    </row>
    <row r="516" spans="1:17" x14ac:dyDescent="0.2">
      <c r="A516" s="226"/>
      <c r="B516" s="119" t="str">
        <f t="shared" si="112"/>
        <v>X</v>
      </c>
      <c r="C516" s="119" t="str">
        <f t="shared" si="113"/>
        <v>X</v>
      </c>
      <c r="D516" s="119" t="str">
        <f t="shared" si="114"/>
        <v>X</v>
      </c>
      <c r="E516" s="119" t="str">
        <f t="shared" si="115"/>
        <v>X</v>
      </c>
      <c r="F516" s="121">
        <v>700</v>
      </c>
      <c r="G516" s="46">
        <v>2.8709999999999999E-2</v>
      </c>
      <c r="H516" s="46">
        <v>742.3</v>
      </c>
      <c r="I516" s="46">
        <v>763.6</v>
      </c>
      <c r="J516" s="33">
        <v>0.93469999999999998</v>
      </c>
      <c r="L516" s="55"/>
      <c r="M516" s="54"/>
      <c r="N516" s="47"/>
      <c r="O516" s="47"/>
      <c r="P516" s="47"/>
      <c r="Q516" s="47"/>
    </row>
    <row r="517" spans="1:17" x14ac:dyDescent="0.2">
      <c r="A517" s="226"/>
      <c r="B517" s="119" t="str">
        <f t="shared" si="112"/>
        <v>X</v>
      </c>
      <c r="C517" s="119" t="str">
        <f t="shared" si="113"/>
        <v>X</v>
      </c>
      <c r="D517" s="119" t="str">
        <f t="shared" si="114"/>
        <v>X</v>
      </c>
      <c r="E517" s="119" t="str">
        <f t="shared" si="115"/>
        <v>X</v>
      </c>
      <c r="F517" s="121">
        <v>750</v>
      </c>
      <c r="G517" s="120">
        <v>6.3700000000000007E-2</v>
      </c>
      <c r="H517" s="102">
        <v>962.1</v>
      </c>
      <c r="I517" s="102">
        <v>1009.2</v>
      </c>
      <c r="J517" s="104">
        <v>1.141</v>
      </c>
      <c r="L517" s="55"/>
      <c r="M517" s="54"/>
      <c r="N517" s="47"/>
      <c r="O517" s="47"/>
      <c r="P517" s="47"/>
      <c r="Q517" s="47"/>
    </row>
    <row r="518" spans="1:17" x14ac:dyDescent="0.2">
      <c r="A518" s="226"/>
      <c r="B518" s="119" t="str">
        <f t="shared" si="112"/>
        <v>X</v>
      </c>
      <c r="C518" s="119" t="str">
        <f t="shared" si="113"/>
        <v>X</v>
      </c>
      <c r="D518" s="119" t="str">
        <f t="shared" si="114"/>
        <v>X</v>
      </c>
      <c r="E518" s="119" t="str">
        <f t="shared" si="115"/>
        <v>X</v>
      </c>
      <c r="F518" s="121">
        <v>800</v>
      </c>
      <c r="G518" s="120">
        <v>0.1052</v>
      </c>
      <c r="H518" s="102">
        <v>1094.2</v>
      </c>
      <c r="I518" s="102">
        <v>1172.0999999999999</v>
      </c>
      <c r="J518" s="104">
        <v>1.2734000000000001</v>
      </c>
      <c r="L518" s="55"/>
      <c r="M518" s="54"/>
      <c r="N518" s="47"/>
      <c r="O518" s="47"/>
      <c r="P518" s="47"/>
      <c r="Q518" s="47"/>
    </row>
    <row r="519" spans="1:17" x14ac:dyDescent="0.2">
      <c r="A519" s="226"/>
      <c r="B519" s="119">
        <f t="shared" si="112"/>
        <v>4000</v>
      </c>
      <c r="C519" s="119" t="str">
        <f t="shared" si="113"/>
        <v>X</v>
      </c>
      <c r="D519" s="119">
        <f t="shared" si="114"/>
        <v>4000</v>
      </c>
      <c r="E519" s="119" t="str">
        <f t="shared" si="115"/>
        <v>X</v>
      </c>
      <c r="F519" s="121">
        <v>850</v>
      </c>
      <c r="G519" s="120">
        <v>0.12848000000000001</v>
      </c>
      <c r="H519" s="102">
        <v>1156.7</v>
      </c>
      <c r="I519" s="102">
        <v>1251.8</v>
      </c>
      <c r="J519" s="104">
        <v>1.3354999999999999</v>
      </c>
      <c r="L519" s="55"/>
      <c r="M519" s="54"/>
      <c r="N519" s="47"/>
      <c r="O519" s="47"/>
      <c r="P519" s="47"/>
      <c r="Q519" s="47"/>
    </row>
    <row r="520" spans="1:17" x14ac:dyDescent="0.2">
      <c r="A520" s="226"/>
      <c r="B520" s="119" t="str">
        <f t="shared" si="112"/>
        <v>X</v>
      </c>
      <c r="C520" s="119" t="str">
        <f t="shared" si="113"/>
        <v>X</v>
      </c>
      <c r="D520" s="119" t="str">
        <f t="shared" si="114"/>
        <v>X</v>
      </c>
      <c r="E520" s="119" t="str">
        <f t="shared" si="115"/>
        <v>X</v>
      </c>
      <c r="F520" s="121">
        <v>900</v>
      </c>
      <c r="G520" s="120">
        <v>0.14646999999999999</v>
      </c>
      <c r="H520" s="102">
        <v>1202.5</v>
      </c>
      <c r="I520" s="102">
        <v>1310.9</v>
      </c>
      <c r="J520" s="104">
        <v>1.3798999999999999</v>
      </c>
      <c r="L520" s="55"/>
      <c r="M520" s="54"/>
      <c r="N520" s="47"/>
      <c r="O520" s="47"/>
      <c r="P520" s="47"/>
      <c r="Q520" s="47"/>
    </row>
    <row r="521" spans="1:17" x14ac:dyDescent="0.2">
      <c r="A521" s="226"/>
      <c r="B521" s="119" t="str">
        <f t="shared" si="112"/>
        <v>X</v>
      </c>
      <c r="C521" s="119" t="str">
        <f t="shared" si="113"/>
        <v>X</v>
      </c>
      <c r="D521" s="119" t="str">
        <f t="shared" si="114"/>
        <v>X</v>
      </c>
      <c r="E521" s="119" t="str">
        <f t="shared" si="115"/>
        <v>X</v>
      </c>
      <c r="F521" s="121">
        <v>950</v>
      </c>
      <c r="G521" s="120">
        <v>0.16175999999999999</v>
      </c>
      <c r="H521" s="102">
        <v>1240.7</v>
      </c>
      <c r="I521" s="102">
        <v>1360.5</v>
      </c>
      <c r="J521" s="104">
        <v>1.4157</v>
      </c>
      <c r="L521" s="55"/>
      <c r="M521" s="54"/>
      <c r="N521" s="47"/>
      <c r="O521" s="47"/>
      <c r="P521" s="47"/>
      <c r="Q521" s="47"/>
    </row>
    <row r="522" spans="1:17" x14ac:dyDescent="0.2">
      <c r="A522" s="226"/>
      <c r="B522" s="119" t="str">
        <f t="shared" si="112"/>
        <v>X</v>
      </c>
      <c r="C522" s="119" t="str">
        <f t="shared" si="113"/>
        <v>X</v>
      </c>
      <c r="D522" s="119" t="str">
        <f t="shared" si="114"/>
        <v>X</v>
      </c>
      <c r="E522" s="119" t="str">
        <f t="shared" si="115"/>
        <v>X</v>
      </c>
      <c r="F522" s="121">
        <v>1000</v>
      </c>
      <c r="G522" s="120">
        <v>0.17538000000000001</v>
      </c>
      <c r="H522" s="102">
        <v>1274.5999999999999</v>
      </c>
      <c r="I522" s="102">
        <v>1404.4</v>
      </c>
      <c r="J522" s="104">
        <v>1.4462999999999999</v>
      </c>
      <c r="L522" s="55"/>
      <c r="M522" s="54"/>
      <c r="N522" s="47"/>
      <c r="O522" s="47"/>
      <c r="P522" s="47"/>
      <c r="Q522" s="47"/>
    </row>
    <row r="523" spans="1:17" x14ac:dyDescent="0.2">
      <c r="A523" s="226"/>
      <c r="B523" s="119" t="str">
        <f t="shared" si="112"/>
        <v>X</v>
      </c>
      <c r="C523" s="119" t="str">
        <f t="shared" si="113"/>
        <v>X</v>
      </c>
      <c r="D523" s="119" t="str">
        <f t="shared" si="114"/>
        <v>X</v>
      </c>
      <c r="E523" s="119" t="str">
        <f t="shared" si="115"/>
        <v>X</v>
      </c>
      <c r="F523" s="121">
        <v>1100</v>
      </c>
      <c r="G523" s="120">
        <v>0.19957</v>
      </c>
      <c r="H523" s="102">
        <v>1335.1</v>
      </c>
      <c r="I523" s="102">
        <v>1482.8</v>
      </c>
      <c r="J523" s="104">
        <v>1.4983</v>
      </c>
    </row>
    <row r="524" spans="1:17" x14ac:dyDescent="0.2">
      <c r="A524" s="226"/>
      <c r="B524" s="119" t="str">
        <f t="shared" si="112"/>
        <v>X</v>
      </c>
      <c r="C524" s="119" t="str">
        <f t="shared" si="113"/>
        <v>X</v>
      </c>
      <c r="D524" s="119" t="str">
        <f t="shared" si="114"/>
        <v>X</v>
      </c>
      <c r="E524" s="119" t="str">
        <f t="shared" si="115"/>
        <v>X</v>
      </c>
      <c r="F524" s="121">
        <v>1200</v>
      </c>
      <c r="G524" s="120">
        <v>0.22120999999999999</v>
      </c>
      <c r="H524" s="102">
        <v>1390.3</v>
      </c>
      <c r="I524" s="102">
        <v>1554.1</v>
      </c>
      <c r="J524" s="104">
        <v>1.5426</v>
      </c>
      <c r="L524"/>
      <c r="M524"/>
      <c r="N524"/>
      <c r="O524"/>
      <c r="P524"/>
      <c r="Q524"/>
    </row>
    <row r="525" spans="1:17" x14ac:dyDescent="0.2">
      <c r="A525" s="226"/>
      <c r="B525" s="119" t="str">
        <f t="shared" si="112"/>
        <v>X</v>
      </c>
      <c r="C525" s="119" t="str">
        <f t="shared" si="113"/>
        <v>X</v>
      </c>
      <c r="D525" s="119" t="str">
        <f t="shared" si="114"/>
        <v>X</v>
      </c>
      <c r="E525" s="119" t="str">
        <f t="shared" si="115"/>
        <v>X</v>
      </c>
      <c r="F525" s="121">
        <v>1300</v>
      </c>
      <c r="G525" s="120">
        <v>0.24127999999999999</v>
      </c>
      <c r="H525" s="102">
        <v>1443</v>
      </c>
      <c r="I525" s="102">
        <v>1621.6</v>
      </c>
      <c r="J525" s="104">
        <v>1.5821000000000001</v>
      </c>
      <c r="L525" s="11"/>
      <c r="M525"/>
      <c r="N525"/>
      <c r="O525"/>
      <c r="P525"/>
      <c r="Q525"/>
    </row>
    <row r="526" spans="1:17" x14ac:dyDescent="0.2">
      <c r="A526" s="226"/>
      <c r="B526" s="119" t="str">
        <f t="shared" si="112"/>
        <v>X</v>
      </c>
      <c r="C526" s="119">
        <f t="shared" si="113"/>
        <v>4000</v>
      </c>
      <c r="D526" s="119" t="str">
        <f t="shared" si="114"/>
        <v>X</v>
      </c>
      <c r="E526" s="119">
        <f t="shared" si="115"/>
        <v>4000</v>
      </c>
      <c r="F526" s="121">
        <v>1400</v>
      </c>
      <c r="G526" s="120">
        <v>0.26028000000000001</v>
      </c>
      <c r="H526" s="102">
        <v>1494.3</v>
      </c>
      <c r="I526" s="102">
        <v>1687</v>
      </c>
      <c r="J526" s="104">
        <v>1.6182000000000001</v>
      </c>
      <c r="L526" s="18"/>
      <c r="M526" s="11"/>
      <c r="N526" s="19"/>
      <c r="O526" s="19"/>
      <c r="P526" s="19"/>
      <c r="Q526" s="19"/>
    </row>
    <row r="527" spans="1:17" x14ac:dyDescent="0.2">
      <c r="A527" s="226"/>
      <c r="B527" s="119" t="str">
        <f t="shared" si="112"/>
        <v>X</v>
      </c>
      <c r="C527" s="119" t="str">
        <f t="shared" si="113"/>
        <v>X</v>
      </c>
      <c r="D527" s="119" t="str">
        <f t="shared" si="114"/>
        <v>X</v>
      </c>
      <c r="E527" s="119" t="str">
        <f t="shared" si="115"/>
        <v>X</v>
      </c>
      <c r="F527" s="121">
        <v>1600</v>
      </c>
      <c r="G527" s="120">
        <v>0.29620000000000002</v>
      </c>
      <c r="H527" s="102">
        <v>1595.5</v>
      </c>
      <c r="I527" s="102">
        <v>1814.7</v>
      </c>
      <c r="J527" s="104">
        <v>1.6835</v>
      </c>
      <c r="L527" s="18"/>
      <c r="M527" s="11"/>
      <c r="N527" s="19"/>
      <c r="O527" s="19"/>
      <c r="P527" s="19"/>
      <c r="Q527" s="19"/>
    </row>
    <row r="528" spans="1:17" x14ac:dyDescent="0.2">
      <c r="A528" s="226"/>
      <c r="B528" s="119" t="str">
        <f t="shared" si="112"/>
        <v>X</v>
      </c>
      <c r="C528" s="119" t="str">
        <f t="shared" si="113"/>
        <v>X</v>
      </c>
      <c r="D528" s="119" t="str">
        <f t="shared" si="114"/>
        <v>X</v>
      </c>
      <c r="E528" s="119" t="str">
        <f t="shared" si="115"/>
        <v>X</v>
      </c>
      <c r="F528" s="121">
        <v>1800</v>
      </c>
      <c r="G528" s="120">
        <v>0.33033000000000001</v>
      </c>
      <c r="H528" s="102">
        <v>1696.8</v>
      </c>
      <c r="I528" s="102">
        <v>1941.4</v>
      </c>
      <c r="J528" s="104">
        <v>1.7422</v>
      </c>
      <c r="L528" s="18"/>
      <c r="M528" s="11"/>
      <c r="N528" s="19"/>
      <c r="O528" s="19"/>
      <c r="P528" s="19"/>
      <c r="Q528" s="19"/>
    </row>
    <row r="529" spans="1:17" ht="13.5" thickBot="1" x14ac:dyDescent="0.25">
      <c r="A529" s="227"/>
      <c r="B529" s="122" t="str">
        <f t="shared" si="112"/>
        <v>X</v>
      </c>
      <c r="C529" s="122" t="str">
        <f t="shared" si="113"/>
        <v>X</v>
      </c>
      <c r="D529" s="122" t="str">
        <f t="shared" si="114"/>
        <v>X</v>
      </c>
      <c r="E529" s="122" t="str">
        <f t="shared" si="115"/>
        <v>X</v>
      </c>
      <c r="F529" s="123">
        <v>2000</v>
      </c>
      <c r="G529" s="124">
        <v>0.36335000000000001</v>
      </c>
      <c r="H529" s="107">
        <v>1799.7</v>
      </c>
      <c r="I529" s="107">
        <v>2068.6</v>
      </c>
      <c r="J529" s="110">
        <v>1.7961</v>
      </c>
      <c r="L529" s="18"/>
      <c r="M529" s="11"/>
      <c r="N529" s="19"/>
      <c r="O529" s="19"/>
      <c r="P529" s="19"/>
      <c r="Q529" s="19"/>
    </row>
    <row r="530" spans="1:17" x14ac:dyDescent="0.2">
      <c r="A530" s="225">
        <v>5000</v>
      </c>
      <c r="B530" s="117"/>
      <c r="C530" s="117"/>
      <c r="D530" s="117"/>
      <c r="E530" s="117"/>
      <c r="F530" s="117" t="s">
        <v>942</v>
      </c>
      <c r="G530" s="118" t="s">
        <v>98</v>
      </c>
      <c r="H530" s="118" t="s">
        <v>670</v>
      </c>
      <c r="I530" s="118" t="s">
        <v>671</v>
      </c>
      <c r="J530" s="37" t="s">
        <v>672</v>
      </c>
      <c r="L530" s="18"/>
      <c r="M530" s="11"/>
      <c r="N530" s="19"/>
      <c r="O530" s="19"/>
      <c r="P530" s="19"/>
      <c r="Q530" s="19"/>
    </row>
    <row r="531" spans="1:17" x14ac:dyDescent="0.2">
      <c r="A531" s="226"/>
      <c r="B531" s="119" t="str">
        <f t="shared" ref="B531:B545" si="116">IF(AND($AS$21&gt;I531,$AS$21&lt;I532),$A$530,"X")</f>
        <v>X</v>
      </c>
      <c r="C531" s="119" t="str">
        <f t="shared" ref="C531:C545" si="117">IF(AND($AS$19&gt;J531,$AS$19&lt;J532),$A$530,"X")</f>
        <v>X</v>
      </c>
      <c r="D531" s="119" t="str">
        <f t="shared" ref="D531:D545" si="118">IF(AND($AS$15&gt;I531,$AS$15&lt;I532),$A$530,"X")</f>
        <v>X</v>
      </c>
      <c r="E531" s="119" t="str">
        <f t="shared" ref="E531:E545" si="119">IF(AND($AS$10&gt;J531,$AS$10&lt;J532),$A$530,"X")</f>
        <v>X</v>
      </c>
      <c r="F531" s="97">
        <v>650</v>
      </c>
      <c r="G531" s="120">
        <v>2.3789999999999999E-2</v>
      </c>
      <c r="H531" s="102">
        <v>648.29999999999995</v>
      </c>
      <c r="I531" s="102">
        <v>670.3</v>
      </c>
      <c r="J531" s="104">
        <v>0.84850000000000003</v>
      </c>
      <c r="L531" s="18"/>
      <c r="M531" s="11"/>
      <c r="N531" s="19"/>
      <c r="O531" s="19"/>
      <c r="P531" s="19"/>
      <c r="Q531" s="19"/>
    </row>
    <row r="532" spans="1:17" x14ac:dyDescent="0.2">
      <c r="A532" s="226"/>
      <c r="B532" s="119" t="str">
        <f t="shared" si="116"/>
        <v>X</v>
      </c>
      <c r="C532" s="119" t="str">
        <f t="shared" si="117"/>
        <v>X</v>
      </c>
      <c r="D532" s="119" t="str">
        <f t="shared" si="118"/>
        <v>X</v>
      </c>
      <c r="E532" s="119" t="str">
        <f t="shared" si="119"/>
        <v>X</v>
      </c>
      <c r="F532" s="121">
        <v>700</v>
      </c>
      <c r="G532" s="46">
        <v>2.6780000000000002E-2</v>
      </c>
      <c r="H532" s="46">
        <v>721.8</v>
      </c>
      <c r="I532" s="46">
        <v>746.6</v>
      </c>
      <c r="J532" s="33">
        <v>0.91559999999999997</v>
      </c>
      <c r="L532" s="18"/>
      <c r="M532" s="11"/>
      <c r="N532" s="19"/>
      <c r="O532" s="19"/>
      <c r="P532" s="19"/>
      <c r="Q532" s="19"/>
    </row>
    <row r="533" spans="1:17" x14ac:dyDescent="0.2">
      <c r="A533" s="226"/>
      <c r="B533" s="119" t="str">
        <f t="shared" si="116"/>
        <v>X</v>
      </c>
      <c r="C533" s="119" t="str">
        <f t="shared" si="117"/>
        <v>X</v>
      </c>
      <c r="D533" s="119" t="str">
        <f t="shared" si="118"/>
        <v>X</v>
      </c>
      <c r="E533" s="119" t="str">
        <f t="shared" si="119"/>
        <v>X</v>
      </c>
      <c r="F533" s="121">
        <v>750</v>
      </c>
      <c r="G533" s="120">
        <v>3.3730000000000003E-2</v>
      </c>
      <c r="H533" s="102">
        <v>821.8</v>
      </c>
      <c r="I533" s="102">
        <v>853</v>
      </c>
      <c r="J533" s="104">
        <v>1.0054000000000001</v>
      </c>
      <c r="L533" s="18"/>
      <c r="M533" s="11"/>
      <c r="N533" s="19"/>
      <c r="O533" s="19"/>
      <c r="P533" s="19"/>
      <c r="Q533" s="19"/>
    </row>
    <row r="534" spans="1:17" x14ac:dyDescent="0.2">
      <c r="A534" s="226"/>
      <c r="B534" s="119" t="str">
        <f t="shared" si="116"/>
        <v>X</v>
      </c>
      <c r="C534" s="119" t="str">
        <f t="shared" si="117"/>
        <v>X</v>
      </c>
      <c r="D534" s="119" t="str">
        <f t="shared" si="118"/>
        <v>X</v>
      </c>
      <c r="E534" s="119" t="str">
        <f t="shared" si="119"/>
        <v>X</v>
      </c>
      <c r="F534" s="121">
        <v>800</v>
      </c>
      <c r="G534" s="120">
        <v>5.9369999999999999E-2</v>
      </c>
      <c r="H534" s="102">
        <v>986.9</v>
      </c>
      <c r="I534" s="102">
        <v>1041.8</v>
      </c>
      <c r="J534" s="104">
        <v>1.1580999999999999</v>
      </c>
      <c r="L534" s="18"/>
      <c r="M534" s="11"/>
      <c r="N534" s="19"/>
      <c r="O534" s="19"/>
      <c r="P534" s="19"/>
      <c r="Q534" s="19"/>
    </row>
    <row r="535" spans="1:17" x14ac:dyDescent="0.2">
      <c r="A535" s="226"/>
      <c r="B535" s="119" t="str">
        <f t="shared" si="116"/>
        <v>X</v>
      </c>
      <c r="C535" s="119" t="str">
        <f t="shared" si="117"/>
        <v>X</v>
      </c>
      <c r="D535" s="119" t="str">
        <f t="shared" si="118"/>
        <v>X</v>
      </c>
      <c r="E535" s="119" t="str">
        <f t="shared" si="119"/>
        <v>X</v>
      </c>
      <c r="F535" s="121">
        <v>850</v>
      </c>
      <c r="G535" s="120">
        <v>8.5510000000000003E-2</v>
      </c>
      <c r="H535" s="102">
        <v>1092.4000000000001</v>
      </c>
      <c r="I535" s="102">
        <v>1171.5</v>
      </c>
      <c r="J535" s="104">
        <v>1.2593000000000001</v>
      </c>
      <c r="L535" s="18"/>
      <c r="M535" s="11"/>
      <c r="N535" s="19"/>
      <c r="O535" s="19"/>
      <c r="P535" s="19"/>
      <c r="Q535" s="19"/>
    </row>
    <row r="536" spans="1:17" x14ac:dyDescent="0.2">
      <c r="A536" s="226"/>
      <c r="B536" s="119">
        <f t="shared" si="116"/>
        <v>5000</v>
      </c>
      <c r="C536" s="119" t="str">
        <f t="shared" si="117"/>
        <v>X</v>
      </c>
      <c r="D536" s="119">
        <f t="shared" si="118"/>
        <v>5000</v>
      </c>
      <c r="E536" s="119" t="str">
        <f t="shared" si="119"/>
        <v>X</v>
      </c>
      <c r="F536" s="121">
        <v>900</v>
      </c>
      <c r="G536" s="120">
        <v>0.10390000000000001</v>
      </c>
      <c r="H536" s="102">
        <v>1155.9000000000001</v>
      </c>
      <c r="I536" s="102">
        <v>1252.0999999999999</v>
      </c>
      <c r="J536" s="104">
        <v>1.3198000000000001</v>
      </c>
      <c r="L536" s="18"/>
      <c r="M536" s="11"/>
      <c r="N536" s="19"/>
      <c r="O536" s="19"/>
      <c r="P536" s="19"/>
      <c r="Q536" s="19"/>
    </row>
    <row r="537" spans="1:17" x14ac:dyDescent="0.2">
      <c r="A537" s="226"/>
      <c r="B537" s="119" t="str">
        <f t="shared" si="116"/>
        <v>X</v>
      </c>
      <c r="C537" s="119" t="str">
        <f t="shared" si="117"/>
        <v>X</v>
      </c>
      <c r="D537" s="119" t="str">
        <f t="shared" si="118"/>
        <v>X</v>
      </c>
      <c r="E537" s="119" t="str">
        <f t="shared" si="119"/>
        <v>X</v>
      </c>
      <c r="F537" s="121">
        <v>950</v>
      </c>
      <c r="G537" s="120">
        <v>0.11863</v>
      </c>
      <c r="H537" s="102">
        <v>1203.9000000000001</v>
      </c>
      <c r="I537" s="102">
        <v>1313.6</v>
      </c>
      <c r="J537" s="104">
        <v>1.3643000000000001</v>
      </c>
      <c r="L537" s="18"/>
      <c r="M537" s="11"/>
      <c r="N537" s="19"/>
      <c r="O537" s="19"/>
      <c r="P537" s="19"/>
      <c r="Q537" s="19"/>
    </row>
    <row r="538" spans="1:17" x14ac:dyDescent="0.2">
      <c r="A538" s="226"/>
      <c r="B538" s="119" t="str">
        <f t="shared" si="116"/>
        <v>X</v>
      </c>
      <c r="C538" s="119" t="str">
        <f t="shared" si="117"/>
        <v>X</v>
      </c>
      <c r="D538" s="119" t="str">
        <f t="shared" si="118"/>
        <v>X</v>
      </c>
      <c r="E538" s="119" t="str">
        <f t="shared" si="119"/>
        <v>X</v>
      </c>
      <c r="F538" s="121">
        <v>1000</v>
      </c>
      <c r="G538" s="120">
        <v>0.13128000000000001</v>
      </c>
      <c r="H538" s="102">
        <v>1244</v>
      </c>
      <c r="I538" s="102">
        <v>1365.5</v>
      </c>
      <c r="J538" s="104">
        <v>1.4004000000000001</v>
      </c>
      <c r="L538" s="55"/>
      <c r="M538" s="54"/>
      <c r="N538" s="47"/>
      <c r="O538" s="47"/>
      <c r="P538" s="47"/>
      <c r="Q538" s="47"/>
    </row>
    <row r="539" spans="1:17" x14ac:dyDescent="0.2">
      <c r="A539" s="226"/>
      <c r="B539" s="119" t="str">
        <f t="shared" si="116"/>
        <v>X</v>
      </c>
      <c r="C539" s="119" t="str">
        <f t="shared" si="117"/>
        <v>X</v>
      </c>
      <c r="D539" s="119" t="str">
        <f t="shared" si="118"/>
        <v>X</v>
      </c>
      <c r="E539" s="119" t="str">
        <f t="shared" si="119"/>
        <v>X</v>
      </c>
      <c r="F539" s="121">
        <v>1100</v>
      </c>
      <c r="G539" s="120">
        <v>0.15298</v>
      </c>
      <c r="H539" s="102">
        <v>1312.2</v>
      </c>
      <c r="I539" s="102">
        <v>1453.8</v>
      </c>
      <c r="J539" s="104">
        <v>1.4590000000000001</v>
      </c>
      <c r="L539" s="55"/>
      <c r="M539" s="54"/>
      <c r="N539" s="47"/>
      <c r="O539" s="47"/>
      <c r="P539" s="47"/>
      <c r="Q539" s="47"/>
    </row>
    <row r="540" spans="1:17" x14ac:dyDescent="0.2">
      <c r="A540" s="226"/>
      <c r="B540" s="119" t="str">
        <f t="shared" si="116"/>
        <v>X</v>
      </c>
      <c r="C540" s="119" t="str">
        <f t="shared" si="117"/>
        <v>X</v>
      </c>
      <c r="D540" s="119" t="str">
        <f t="shared" si="118"/>
        <v>X</v>
      </c>
      <c r="E540" s="119" t="str">
        <f t="shared" si="119"/>
        <v>X</v>
      </c>
      <c r="F540" s="121">
        <v>1200</v>
      </c>
      <c r="G540" s="120">
        <v>0.17185</v>
      </c>
      <c r="H540" s="102">
        <v>1372.1</v>
      </c>
      <c r="I540" s="102">
        <v>1531.1</v>
      </c>
      <c r="J540" s="104">
        <v>1.5069999999999999</v>
      </c>
    </row>
    <row r="541" spans="1:17" x14ac:dyDescent="0.2">
      <c r="A541" s="226"/>
      <c r="B541" s="119" t="str">
        <f t="shared" si="116"/>
        <v>X</v>
      </c>
      <c r="C541" s="119" t="str">
        <f t="shared" si="117"/>
        <v>X</v>
      </c>
      <c r="D541" s="119" t="str">
        <f t="shared" si="118"/>
        <v>X</v>
      </c>
      <c r="E541" s="119" t="str">
        <f t="shared" si="119"/>
        <v>X</v>
      </c>
      <c r="F541" s="121">
        <v>1300</v>
      </c>
      <c r="G541" s="120">
        <v>0.18901999999999999</v>
      </c>
      <c r="H541" s="102">
        <v>1427.8</v>
      </c>
      <c r="I541" s="102">
        <v>1602.7</v>
      </c>
      <c r="J541" s="104">
        <v>1.5489999999999999</v>
      </c>
      <c r="L541" s="48"/>
      <c r="M541" s="48"/>
      <c r="N541" s="52"/>
      <c r="O541" s="52"/>
      <c r="P541" s="52"/>
      <c r="Q541" s="52"/>
    </row>
    <row r="542" spans="1:17" x14ac:dyDescent="0.2">
      <c r="A542" s="226"/>
      <c r="B542" s="119" t="str">
        <f t="shared" si="116"/>
        <v>X</v>
      </c>
      <c r="C542" s="119">
        <f t="shared" si="117"/>
        <v>5000</v>
      </c>
      <c r="D542" s="119" t="str">
        <f t="shared" si="118"/>
        <v>X</v>
      </c>
      <c r="E542" s="119" t="str">
        <f t="shared" si="119"/>
        <v>X</v>
      </c>
      <c r="F542" s="121">
        <v>1400</v>
      </c>
      <c r="G542" s="120">
        <v>0.20508000000000001</v>
      </c>
      <c r="H542" s="102">
        <v>1481.4</v>
      </c>
      <c r="I542" s="102">
        <v>1671.1</v>
      </c>
      <c r="J542" s="104">
        <v>1.5868</v>
      </c>
      <c r="L542" s="55"/>
      <c r="M542" s="54"/>
      <c r="N542" s="47"/>
      <c r="O542" s="47"/>
      <c r="P542" s="47"/>
      <c r="Q542" s="47"/>
    </row>
    <row r="543" spans="1:17" x14ac:dyDescent="0.2">
      <c r="A543" s="226"/>
      <c r="B543" s="119" t="str">
        <f t="shared" si="116"/>
        <v>X</v>
      </c>
      <c r="C543" s="119" t="str">
        <f t="shared" si="117"/>
        <v>X</v>
      </c>
      <c r="D543" s="119" t="str">
        <f t="shared" si="118"/>
        <v>X</v>
      </c>
      <c r="E543" s="119">
        <f t="shared" si="119"/>
        <v>5000</v>
      </c>
      <c r="F543" s="121">
        <v>1600</v>
      </c>
      <c r="G543" s="120">
        <v>0.23505000000000001</v>
      </c>
      <c r="H543" s="102">
        <v>1585.6</v>
      </c>
      <c r="I543" s="102">
        <v>1803.1</v>
      </c>
      <c r="J543" s="104">
        <v>1.6541999999999999</v>
      </c>
      <c r="L543" s="55"/>
      <c r="M543" s="54"/>
      <c r="N543" s="47"/>
      <c r="O543" s="47"/>
      <c r="P543" s="47"/>
      <c r="Q543" s="47"/>
    </row>
    <row r="544" spans="1:17" x14ac:dyDescent="0.2">
      <c r="A544" s="226"/>
      <c r="B544" s="119" t="str">
        <f t="shared" si="116"/>
        <v>X</v>
      </c>
      <c r="C544" s="119" t="str">
        <f t="shared" si="117"/>
        <v>X</v>
      </c>
      <c r="D544" s="119" t="str">
        <f t="shared" si="118"/>
        <v>X</v>
      </c>
      <c r="E544" s="119" t="str">
        <f t="shared" si="119"/>
        <v>X</v>
      </c>
      <c r="F544" s="121">
        <v>1800</v>
      </c>
      <c r="G544" s="120">
        <v>0.26319999999999999</v>
      </c>
      <c r="H544" s="102">
        <v>1689</v>
      </c>
      <c r="I544" s="102">
        <v>1932.5</v>
      </c>
      <c r="J544" s="104">
        <v>1.7141999999999999</v>
      </c>
      <c r="L544" s="55"/>
      <c r="M544" s="54"/>
      <c r="N544" s="47"/>
      <c r="O544" s="47"/>
      <c r="P544" s="47"/>
      <c r="Q544" s="47"/>
    </row>
    <row r="545" spans="1:17" ht="13.5" thickBot="1" x14ac:dyDescent="0.25">
      <c r="A545" s="227"/>
      <c r="B545" s="122" t="str">
        <f t="shared" si="116"/>
        <v>X</v>
      </c>
      <c r="C545" s="122" t="str">
        <f t="shared" si="117"/>
        <v>X</v>
      </c>
      <c r="D545" s="122" t="str">
        <f t="shared" si="118"/>
        <v>X</v>
      </c>
      <c r="E545" s="122" t="str">
        <f t="shared" si="119"/>
        <v>X</v>
      </c>
      <c r="F545" s="123">
        <v>2000</v>
      </c>
      <c r="G545" s="124">
        <v>0.29022999999999999</v>
      </c>
      <c r="H545" s="107">
        <v>1793.2</v>
      </c>
      <c r="I545" s="107">
        <v>2061.6999999999998</v>
      </c>
      <c r="J545" s="110">
        <v>1.7688999999999999</v>
      </c>
      <c r="L545" s="55"/>
      <c r="M545" s="54"/>
      <c r="N545" s="47"/>
      <c r="O545" s="47"/>
      <c r="P545" s="47"/>
      <c r="Q545" s="47"/>
    </row>
    <row r="546" spans="1:17" x14ac:dyDescent="0.2">
      <c r="A546" s="225">
        <v>6000</v>
      </c>
      <c r="B546" s="117"/>
      <c r="C546" s="117"/>
      <c r="D546" s="117"/>
      <c r="E546" s="117"/>
      <c r="F546" s="117" t="s">
        <v>942</v>
      </c>
      <c r="G546" s="118" t="s">
        <v>98</v>
      </c>
      <c r="H546" s="118" t="s">
        <v>670</v>
      </c>
      <c r="I546" s="118" t="s">
        <v>671</v>
      </c>
      <c r="J546" s="37" t="s">
        <v>672</v>
      </c>
      <c r="L546" s="55"/>
      <c r="M546" s="54"/>
      <c r="N546" s="47"/>
      <c r="O546" s="47"/>
      <c r="P546" s="47"/>
      <c r="Q546" s="47"/>
    </row>
    <row r="547" spans="1:17" x14ac:dyDescent="0.2">
      <c r="A547" s="226"/>
      <c r="B547" s="119" t="str">
        <f t="shared" ref="B547:B561" si="120">IF(AND($AS$21&gt;I547,$AS$21&lt;I548),$A$546,"X")</f>
        <v>X</v>
      </c>
      <c r="C547" s="119" t="str">
        <f t="shared" ref="C547:C560" si="121">IF(AND($AS$19&gt;J547,$AS$19&lt;J548),$A$546,"X")</f>
        <v>X</v>
      </c>
      <c r="D547" s="119" t="str">
        <f t="shared" ref="D547:D560" si="122">IF(AND($AS$15&gt;I547,$AS$15&lt;I548),$A$546,"X")</f>
        <v>X</v>
      </c>
      <c r="E547" s="119" t="str">
        <f t="shared" ref="E547:E560" si="123">IF(AND($AS$10&gt;J547,$AS$10&lt;J548),$A$546,"X")</f>
        <v>X</v>
      </c>
      <c r="F547" s="97">
        <v>650</v>
      </c>
      <c r="G547" s="120">
        <v>2.325E-2</v>
      </c>
      <c r="H547" s="102">
        <v>640.29999999999995</v>
      </c>
      <c r="I547" s="102">
        <v>666.1</v>
      </c>
      <c r="J547" s="104">
        <v>0.84079999999999999</v>
      </c>
      <c r="L547" s="55"/>
      <c r="M547" s="54"/>
      <c r="N547" s="47"/>
      <c r="O547" s="47"/>
      <c r="P547" s="47"/>
      <c r="Q547" s="47"/>
    </row>
    <row r="548" spans="1:17" x14ac:dyDescent="0.2">
      <c r="A548" s="226"/>
      <c r="B548" s="119" t="str">
        <f t="shared" si="120"/>
        <v>X</v>
      </c>
      <c r="C548" s="119" t="str">
        <f t="shared" si="121"/>
        <v>X</v>
      </c>
      <c r="D548" s="119" t="str">
        <f t="shared" si="122"/>
        <v>X</v>
      </c>
      <c r="E548" s="119" t="str">
        <f t="shared" si="123"/>
        <v>X</v>
      </c>
      <c r="F548" s="121">
        <v>700</v>
      </c>
      <c r="G548" s="46">
        <v>2.564E-2</v>
      </c>
      <c r="H548" s="46">
        <v>708.1</v>
      </c>
      <c r="I548" s="46">
        <v>736.5</v>
      </c>
      <c r="J548" s="33">
        <v>0.90280000000000005</v>
      </c>
      <c r="L548" s="55"/>
      <c r="M548" s="54"/>
      <c r="N548" s="47"/>
      <c r="O548" s="47"/>
      <c r="P548" s="47"/>
      <c r="Q548" s="47"/>
    </row>
    <row r="549" spans="1:17" x14ac:dyDescent="0.2">
      <c r="A549" s="226"/>
      <c r="B549" s="119" t="str">
        <f t="shared" si="120"/>
        <v>X</v>
      </c>
      <c r="C549" s="119" t="str">
        <f t="shared" si="121"/>
        <v>X</v>
      </c>
      <c r="D549" s="119" t="str">
        <f t="shared" si="122"/>
        <v>X</v>
      </c>
      <c r="E549" s="119" t="str">
        <f t="shared" si="123"/>
        <v>X</v>
      </c>
      <c r="F549" s="121">
        <v>750</v>
      </c>
      <c r="G549" s="120">
        <v>2.981E-2</v>
      </c>
      <c r="H549" s="102">
        <v>788.7</v>
      </c>
      <c r="I549" s="102">
        <v>821.8</v>
      </c>
      <c r="J549" s="104">
        <v>0.97470000000000001</v>
      </c>
      <c r="L549" s="55"/>
      <c r="M549" s="54"/>
      <c r="N549" s="47"/>
      <c r="O549" s="47"/>
      <c r="P549" s="47"/>
      <c r="Q549" s="47"/>
    </row>
    <row r="550" spans="1:17" x14ac:dyDescent="0.2">
      <c r="A550" s="226"/>
      <c r="B550" s="119" t="str">
        <f t="shared" si="120"/>
        <v>X</v>
      </c>
      <c r="C550" s="119" t="str">
        <f t="shared" si="121"/>
        <v>X</v>
      </c>
      <c r="D550" s="119" t="str">
        <f t="shared" si="122"/>
        <v>X</v>
      </c>
      <c r="E550" s="119" t="str">
        <f t="shared" si="123"/>
        <v>X</v>
      </c>
      <c r="F550" s="121">
        <v>800</v>
      </c>
      <c r="G550" s="120">
        <v>3.9489999999999997E-2</v>
      </c>
      <c r="H550" s="102">
        <v>897.1</v>
      </c>
      <c r="I550" s="102">
        <v>941</v>
      </c>
      <c r="J550" s="104">
        <v>1.0710999999999999</v>
      </c>
      <c r="L550" s="55"/>
      <c r="M550" s="54"/>
      <c r="N550" s="47"/>
      <c r="O550" s="47"/>
      <c r="P550" s="47"/>
      <c r="Q550" s="47"/>
    </row>
    <row r="551" spans="1:17" x14ac:dyDescent="0.2">
      <c r="A551" s="226"/>
      <c r="B551" s="119" t="str">
        <f t="shared" si="120"/>
        <v>X</v>
      </c>
      <c r="C551" s="119" t="str">
        <f t="shared" si="121"/>
        <v>X</v>
      </c>
      <c r="D551" s="119" t="str">
        <f t="shared" si="122"/>
        <v>X</v>
      </c>
      <c r="E551" s="119" t="str">
        <f t="shared" si="123"/>
        <v>X</v>
      </c>
      <c r="F551" s="121">
        <v>850</v>
      </c>
      <c r="G551" s="120">
        <v>5.815E-2</v>
      </c>
      <c r="H551" s="102">
        <v>1018.6</v>
      </c>
      <c r="I551" s="102">
        <v>1083.0999999999999</v>
      </c>
      <c r="J551" s="104">
        <v>1.1819</v>
      </c>
      <c r="L551" s="55"/>
      <c r="M551" s="54"/>
      <c r="N551" s="47"/>
      <c r="O551" s="47"/>
      <c r="P551" s="47"/>
      <c r="Q551" s="47"/>
    </row>
    <row r="552" spans="1:17" x14ac:dyDescent="0.2">
      <c r="A552" s="226"/>
      <c r="B552" s="119" t="str">
        <f t="shared" si="120"/>
        <v>X</v>
      </c>
      <c r="C552" s="119" t="str">
        <f t="shared" si="121"/>
        <v>X</v>
      </c>
      <c r="D552" s="119" t="str">
        <f t="shared" si="122"/>
        <v>X</v>
      </c>
      <c r="E552" s="119" t="str">
        <f t="shared" si="123"/>
        <v>X</v>
      </c>
      <c r="F552" s="121">
        <v>900</v>
      </c>
      <c r="G552" s="120">
        <v>7.5840000000000005E-2</v>
      </c>
      <c r="H552" s="102">
        <v>1103.5</v>
      </c>
      <c r="I552" s="102">
        <v>1187.7</v>
      </c>
      <c r="J552" s="104">
        <v>1.2603</v>
      </c>
      <c r="L552" s="55"/>
      <c r="M552" s="54"/>
      <c r="N552" s="47"/>
      <c r="O552" s="47"/>
      <c r="P552" s="47"/>
      <c r="Q552" s="47"/>
    </row>
    <row r="553" spans="1:17" x14ac:dyDescent="0.2">
      <c r="A553" s="226"/>
      <c r="B553" s="119">
        <f t="shared" si="120"/>
        <v>6000</v>
      </c>
      <c r="C553" s="119" t="str">
        <f t="shared" si="121"/>
        <v>X</v>
      </c>
      <c r="D553" s="119">
        <f t="shared" si="122"/>
        <v>6000</v>
      </c>
      <c r="E553" s="119" t="str">
        <f t="shared" si="123"/>
        <v>X</v>
      </c>
      <c r="F553" s="121">
        <v>950</v>
      </c>
      <c r="G553" s="120">
        <v>9.01E-2</v>
      </c>
      <c r="H553" s="102">
        <v>1163.7</v>
      </c>
      <c r="I553" s="102">
        <v>1263.7</v>
      </c>
      <c r="J553" s="104">
        <v>1.3152999999999999</v>
      </c>
      <c r="L553" s="55"/>
      <c r="M553" s="54"/>
      <c r="N553" s="47"/>
      <c r="O553" s="47"/>
      <c r="P553" s="47"/>
      <c r="Q553" s="47"/>
    </row>
    <row r="554" spans="1:17" x14ac:dyDescent="0.2">
      <c r="A554" s="226"/>
      <c r="B554" s="119" t="str">
        <f t="shared" si="120"/>
        <v>X</v>
      </c>
      <c r="C554" s="119" t="str">
        <f t="shared" si="121"/>
        <v>X</v>
      </c>
      <c r="D554" s="119" t="str">
        <f t="shared" si="122"/>
        <v>X</v>
      </c>
      <c r="E554" s="119" t="str">
        <f t="shared" si="123"/>
        <v>X</v>
      </c>
      <c r="F554" s="121">
        <v>1000</v>
      </c>
      <c r="G554" s="120">
        <v>0.10208</v>
      </c>
      <c r="H554" s="102">
        <v>1211.4000000000001</v>
      </c>
      <c r="I554" s="102">
        <v>1324.7</v>
      </c>
      <c r="J554" s="104">
        <v>1.3577999999999999</v>
      </c>
      <c r="L554" s="55"/>
      <c r="M554" s="54"/>
      <c r="N554" s="47"/>
      <c r="O554" s="47"/>
      <c r="P554" s="47"/>
      <c r="Q554" s="47"/>
    </row>
    <row r="555" spans="1:17" x14ac:dyDescent="0.2">
      <c r="A555" s="226"/>
      <c r="B555" s="119" t="str">
        <f t="shared" si="120"/>
        <v>X</v>
      </c>
      <c r="C555" s="119" t="str">
        <f t="shared" si="121"/>
        <v>X</v>
      </c>
      <c r="D555" s="119" t="str">
        <f t="shared" si="122"/>
        <v>X</v>
      </c>
      <c r="E555" s="119" t="str">
        <f t="shared" si="123"/>
        <v>X</v>
      </c>
      <c r="F555" s="121">
        <v>1100</v>
      </c>
      <c r="G555" s="120">
        <v>0.12211</v>
      </c>
      <c r="H555" s="102">
        <v>1288.4000000000001</v>
      </c>
      <c r="I555" s="102">
        <v>1424</v>
      </c>
      <c r="J555" s="104">
        <v>1.4237</v>
      </c>
      <c r="L555" s="55"/>
      <c r="M555" s="54"/>
      <c r="N555" s="47"/>
      <c r="O555" s="47"/>
      <c r="P555" s="47"/>
      <c r="Q555" s="47"/>
    </row>
    <row r="556" spans="1:17" x14ac:dyDescent="0.2">
      <c r="A556" s="226"/>
      <c r="B556" s="119" t="str">
        <f t="shared" si="120"/>
        <v>X</v>
      </c>
      <c r="C556" s="119" t="str">
        <f t="shared" si="121"/>
        <v>X</v>
      </c>
      <c r="D556" s="119" t="str">
        <f t="shared" si="122"/>
        <v>X</v>
      </c>
      <c r="E556" s="119" t="str">
        <f t="shared" si="123"/>
        <v>X</v>
      </c>
      <c r="F556" s="121">
        <v>1200</v>
      </c>
      <c r="G556" s="120">
        <v>0.13911000000000001</v>
      </c>
      <c r="H556" s="102">
        <v>1353.4</v>
      </c>
      <c r="I556" s="102">
        <v>1507.8</v>
      </c>
      <c r="J556" s="104">
        <v>1.4758</v>
      </c>
      <c r="L556" s="55"/>
      <c r="M556" s="54"/>
      <c r="N556" s="47"/>
      <c r="O556" s="47"/>
      <c r="P556" s="47"/>
      <c r="Q556" s="47"/>
    </row>
    <row r="557" spans="1:17" x14ac:dyDescent="0.2">
      <c r="A557" s="226"/>
      <c r="B557" s="119" t="str">
        <f t="shared" si="120"/>
        <v>X</v>
      </c>
      <c r="C557" s="119" t="str">
        <f t="shared" si="121"/>
        <v>X</v>
      </c>
      <c r="D557" s="119" t="str">
        <f t="shared" si="122"/>
        <v>X</v>
      </c>
      <c r="E557" s="119" t="str">
        <f t="shared" si="123"/>
        <v>X</v>
      </c>
      <c r="F557" s="121">
        <v>1300</v>
      </c>
      <c r="G557" s="120">
        <v>0.15434</v>
      </c>
      <c r="H557" s="102">
        <v>1412.5</v>
      </c>
      <c r="I557" s="102">
        <v>1583.8</v>
      </c>
      <c r="J557" s="104">
        <v>1.5203</v>
      </c>
    </row>
    <row r="558" spans="1:17" x14ac:dyDescent="0.2">
      <c r="A558" s="226"/>
      <c r="B558" s="119" t="str">
        <f t="shared" si="120"/>
        <v>X</v>
      </c>
      <c r="C558" s="119">
        <f t="shared" si="121"/>
        <v>6000</v>
      </c>
      <c r="D558" s="119" t="str">
        <f t="shared" si="122"/>
        <v>X</v>
      </c>
      <c r="E558" s="119" t="str">
        <f t="shared" si="123"/>
        <v>X</v>
      </c>
      <c r="F558" s="121">
        <v>1400</v>
      </c>
      <c r="G558" s="120">
        <v>0.16841</v>
      </c>
      <c r="H558" s="102">
        <v>1468.4</v>
      </c>
      <c r="I558" s="102">
        <v>1655.4</v>
      </c>
      <c r="J558" s="104">
        <v>1.5598000000000001</v>
      </c>
      <c r="L558" s="48"/>
      <c r="M558" s="48"/>
      <c r="N558" s="48"/>
      <c r="O558" s="48"/>
      <c r="P558" s="48"/>
      <c r="Q558" s="48"/>
    </row>
    <row r="559" spans="1:17" x14ac:dyDescent="0.2">
      <c r="A559" s="226"/>
      <c r="B559" s="119" t="str">
        <f t="shared" si="120"/>
        <v>X</v>
      </c>
      <c r="C559" s="119" t="str">
        <f t="shared" si="121"/>
        <v>X</v>
      </c>
      <c r="D559" s="119" t="str">
        <f t="shared" si="122"/>
        <v>X</v>
      </c>
      <c r="E559" s="119">
        <f t="shared" si="123"/>
        <v>6000</v>
      </c>
      <c r="F559" s="121">
        <v>1600</v>
      </c>
      <c r="G559" s="120">
        <v>0.19438</v>
      </c>
      <c r="H559" s="102">
        <v>1575.7</v>
      </c>
      <c r="I559" s="102">
        <v>1791.5</v>
      </c>
      <c r="J559" s="104">
        <v>1.6294</v>
      </c>
      <c r="L559" s="55"/>
      <c r="M559" s="54"/>
      <c r="N559" s="47"/>
      <c r="O559" s="47"/>
      <c r="P559" s="47"/>
      <c r="Q559" s="47"/>
    </row>
    <row r="560" spans="1:17" x14ac:dyDescent="0.2">
      <c r="A560" s="226"/>
      <c r="B560" s="119" t="str">
        <f t="shared" si="120"/>
        <v>X</v>
      </c>
      <c r="C560" s="119" t="str">
        <f t="shared" si="121"/>
        <v>X</v>
      </c>
      <c r="D560" s="119" t="str">
        <f t="shared" si="122"/>
        <v>X</v>
      </c>
      <c r="E560" s="119" t="str">
        <f t="shared" si="123"/>
        <v>X</v>
      </c>
      <c r="F560" s="121">
        <v>1800</v>
      </c>
      <c r="G560" s="120">
        <v>0.21853</v>
      </c>
      <c r="H560" s="102">
        <v>1681.1</v>
      </c>
      <c r="I560" s="102">
        <v>1923.7</v>
      </c>
      <c r="J560" s="104">
        <v>1.6907000000000001</v>
      </c>
      <c r="L560" s="55"/>
      <c r="M560" s="54"/>
      <c r="N560" s="47"/>
      <c r="O560" s="47"/>
      <c r="P560" s="47"/>
      <c r="Q560" s="47"/>
    </row>
    <row r="561" spans="1:13" ht="13.5" thickBot="1" x14ac:dyDescent="0.25">
      <c r="A561" s="227"/>
      <c r="B561" s="122" t="str">
        <f t="shared" si="120"/>
        <v>X</v>
      </c>
      <c r="C561" s="122" t="str">
        <f>IF(AND($AS$19&gt;J561,$AS$19&lt;I562),$A$546,"X")</f>
        <v>X</v>
      </c>
      <c r="D561" s="122" t="str">
        <f>IF(AND($AS$15&gt;I561,$AS$15&lt;G562),$A$546,"X")</f>
        <v>X</v>
      </c>
      <c r="E561" s="122" t="str">
        <f>IF(AND($AS$10&gt;J561,$AS$10&lt;G562),$A$546,"X")</f>
        <v>X</v>
      </c>
      <c r="F561" s="123">
        <v>2000</v>
      </c>
      <c r="G561" s="124">
        <v>0.24154999999999999</v>
      </c>
      <c r="H561" s="107">
        <v>1786.7</v>
      </c>
      <c r="I561" s="107">
        <v>2054.9</v>
      </c>
      <c r="J561" s="110">
        <v>1.7463</v>
      </c>
      <c r="K561" s="47"/>
      <c r="L561" s="47"/>
      <c r="M561" s="54"/>
    </row>
    <row r="562" spans="1:13" x14ac:dyDescent="0.2">
      <c r="I562" s="54"/>
      <c r="J562" s="47"/>
      <c r="K562" s="47"/>
      <c r="L562" s="54"/>
    </row>
    <row r="563" spans="1:13" x14ac:dyDescent="0.2">
      <c r="I563" s="54"/>
      <c r="J563" s="47"/>
      <c r="K563" s="47"/>
      <c r="L563" s="54"/>
    </row>
    <row r="564" spans="1:13" x14ac:dyDescent="0.2">
      <c r="I564" s="54"/>
      <c r="J564" s="47"/>
      <c r="K564" s="47"/>
      <c r="L564" s="54"/>
    </row>
    <row r="565" spans="1:13" x14ac:dyDescent="0.2">
      <c r="I565" s="54"/>
      <c r="J565" s="47"/>
      <c r="K565" s="47"/>
      <c r="L565" s="54"/>
    </row>
    <row r="566" spans="1:13" x14ac:dyDescent="0.2">
      <c r="I566" s="54"/>
      <c r="J566" s="47"/>
      <c r="K566" s="47"/>
      <c r="L566" s="54"/>
    </row>
    <row r="567" spans="1:13" x14ac:dyDescent="0.2">
      <c r="I567" s="54"/>
      <c r="J567" s="47"/>
      <c r="K567" s="47"/>
      <c r="L567" s="54"/>
    </row>
    <row r="568" spans="1:13" x14ac:dyDescent="0.2">
      <c r="I568" s="54"/>
      <c r="J568" s="47"/>
      <c r="K568" s="47"/>
      <c r="L568" s="54"/>
    </row>
    <row r="569" spans="1:13" x14ac:dyDescent="0.2">
      <c r="I569" s="54"/>
      <c r="J569" s="47"/>
      <c r="K569" s="47"/>
      <c r="L569" s="54"/>
    </row>
    <row r="570" spans="1:13" x14ac:dyDescent="0.2">
      <c r="I570" s="54"/>
      <c r="J570" s="47"/>
      <c r="K570" s="47"/>
      <c r="L570" s="54"/>
    </row>
    <row r="571" spans="1:13" x14ac:dyDescent="0.2">
      <c r="I571" s="54"/>
      <c r="J571" s="47"/>
      <c r="K571" s="47"/>
      <c r="L571" s="54"/>
    </row>
    <row r="572" spans="1:13" x14ac:dyDescent="0.2">
      <c r="I572" s="54"/>
      <c r="J572" s="47"/>
      <c r="K572" s="47"/>
      <c r="L572" s="54"/>
    </row>
    <row r="573" spans="1:13" x14ac:dyDescent="0.2">
      <c r="I573" s="54"/>
      <c r="J573" s="47"/>
      <c r="K573" s="47"/>
      <c r="L573" s="54"/>
    </row>
    <row r="574" spans="1:13" x14ac:dyDescent="0.2">
      <c r="I574" s="54"/>
    </row>
    <row r="575" spans="1:13" x14ac:dyDescent="0.2">
      <c r="J575"/>
      <c r="K575" s="21"/>
      <c r="L575"/>
    </row>
    <row r="576" spans="1:13" x14ac:dyDescent="0.2">
      <c r="I576"/>
      <c r="J576" s="19"/>
      <c r="K576" s="19"/>
      <c r="L576" s="11"/>
    </row>
    <row r="577" spans="9:12" x14ac:dyDescent="0.2">
      <c r="I577" s="11"/>
      <c r="J577" s="19"/>
      <c r="K577" s="19"/>
      <c r="L577" s="11"/>
    </row>
    <row r="578" spans="9:12" x14ac:dyDescent="0.2">
      <c r="I578" s="11"/>
      <c r="J578" s="19"/>
      <c r="K578" s="19"/>
      <c r="L578" s="11"/>
    </row>
    <row r="579" spans="9:12" x14ac:dyDescent="0.2">
      <c r="I579" s="11"/>
      <c r="J579" s="19"/>
      <c r="K579" s="19"/>
      <c r="L579" s="11"/>
    </row>
    <row r="580" spans="9:12" x14ac:dyDescent="0.2">
      <c r="I580" s="11"/>
      <c r="J580" s="19"/>
      <c r="K580" s="19"/>
      <c r="L580" s="11"/>
    </row>
    <row r="581" spans="9:12" x14ac:dyDescent="0.2">
      <c r="I581" s="11"/>
      <c r="J581" s="19"/>
      <c r="K581" s="19"/>
      <c r="L581" s="11"/>
    </row>
    <row r="582" spans="9:12" x14ac:dyDescent="0.2">
      <c r="I582" s="11"/>
      <c r="J582" s="19"/>
      <c r="K582" s="19"/>
      <c r="L582" s="11"/>
    </row>
    <row r="583" spans="9:12" x14ac:dyDescent="0.2">
      <c r="I583" s="11"/>
      <c r="J583" s="19"/>
      <c r="K583" s="19"/>
      <c r="L583" s="11"/>
    </row>
    <row r="584" spans="9:12" x14ac:dyDescent="0.2">
      <c r="I584" s="11"/>
      <c r="J584" s="19"/>
      <c r="K584" s="19"/>
      <c r="L584" s="11"/>
    </row>
    <row r="585" spans="9:12" x14ac:dyDescent="0.2">
      <c r="I585" s="11"/>
      <c r="J585" s="19"/>
      <c r="K585" s="19"/>
      <c r="L585" s="11"/>
    </row>
    <row r="586" spans="9:12" x14ac:dyDescent="0.2">
      <c r="I586" s="11"/>
      <c r="J586" s="19"/>
      <c r="K586" s="19"/>
      <c r="L586" s="11"/>
    </row>
    <row r="587" spans="9:12" x14ac:dyDescent="0.2">
      <c r="I587" s="11"/>
      <c r="J587" s="19"/>
      <c r="K587" s="19"/>
      <c r="L587" s="11"/>
    </row>
    <row r="588" spans="9:12" x14ac:dyDescent="0.2">
      <c r="I588" s="11"/>
      <c r="J588" s="19"/>
      <c r="K588" s="19"/>
      <c r="L588" s="11"/>
    </row>
    <row r="589" spans="9:12" x14ac:dyDescent="0.2">
      <c r="I589" s="11"/>
      <c r="J589" s="19"/>
      <c r="K589" s="19"/>
      <c r="L589" s="11"/>
    </row>
    <row r="590" spans="9:12" x14ac:dyDescent="0.2">
      <c r="I590" s="11"/>
      <c r="J590" s="19"/>
      <c r="K590" s="19"/>
      <c r="L590" s="11"/>
    </row>
    <row r="591" spans="9:12" x14ac:dyDescent="0.2">
      <c r="I591" s="11"/>
    </row>
  </sheetData>
  <mergeCells count="77">
    <mergeCell ref="AR25:AT25"/>
    <mergeCell ref="A546:A561"/>
    <mergeCell ref="A370:A385"/>
    <mergeCell ref="A386:A401"/>
    <mergeCell ref="A402:A417"/>
    <mergeCell ref="A418:A433"/>
    <mergeCell ref="A434:A449"/>
    <mergeCell ref="A450:A465"/>
    <mergeCell ref="A466:A481"/>
    <mergeCell ref="A482:A497"/>
    <mergeCell ref="A498:A513"/>
    <mergeCell ref="A514:A529"/>
    <mergeCell ref="A530:A545"/>
    <mergeCell ref="A354:A369"/>
    <mergeCell ref="A178:A193"/>
    <mergeCell ref="A194:A209"/>
    <mergeCell ref="F65:J65"/>
    <mergeCell ref="A290:A305"/>
    <mergeCell ref="A306:A321"/>
    <mergeCell ref="A322:A337"/>
    <mergeCell ref="A338:A353"/>
    <mergeCell ref="A162:A177"/>
    <mergeCell ref="A210:A225"/>
    <mergeCell ref="A226:A241"/>
    <mergeCell ref="A242:A257"/>
    <mergeCell ref="A258:A273"/>
    <mergeCell ref="A274:A289"/>
    <mergeCell ref="AN37:AP37"/>
    <mergeCell ref="Z39:AE39"/>
    <mergeCell ref="AG39:AL39"/>
    <mergeCell ref="Z44:AE44"/>
    <mergeCell ref="AG44:AL44"/>
    <mergeCell ref="Z35:AB35"/>
    <mergeCell ref="AC35:AE35"/>
    <mergeCell ref="AG35:AI35"/>
    <mergeCell ref="AJ35:AL35"/>
    <mergeCell ref="A146:A161"/>
    <mergeCell ref="Z49:AE49"/>
    <mergeCell ref="AG49:AL49"/>
    <mergeCell ref="A66:A81"/>
    <mergeCell ref="A82:A97"/>
    <mergeCell ref="A98:A113"/>
    <mergeCell ref="A114:A129"/>
    <mergeCell ref="A130:A145"/>
    <mergeCell ref="Z55:AE55"/>
    <mergeCell ref="AG55:AL55"/>
    <mergeCell ref="B65:C65"/>
    <mergeCell ref="D65:E65"/>
    <mergeCell ref="AG26:AL26"/>
    <mergeCell ref="Z30:AE30"/>
    <mergeCell ref="AG30:AL30"/>
    <mergeCell ref="Z31:AE31"/>
    <mergeCell ref="AG31:AL31"/>
    <mergeCell ref="AN23:AP23"/>
    <mergeCell ref="AN29:AP29"/>
    <mergeCell ref="Z6:AB6"/>
    <mergeCell ref="AC6:AE6"/>
    <mergeCell ref="AG6:AI6"/>
    <mergeCell ref="AJ6:AL6"/>
    <mergeCell ref="AN6:AP6"/>
    <mergeCell ref="AN12:AP12"/>
    <mergeCell ref="Z15:AE15"/>
    <mergeCell ref="AG15:AL15"/>
    <mergeCell ref="AN17:AP17"/>
    <mergeCell ref="Z20:AE20"/>
    <mergeCell ref="AG20:AL20"/>
    <mergeCell ref="Z10:AE10"/>
    <mergeCell ref="AG10:AL10"/>
    <mergeCell ref="Z26:AE26"/>
    <mergeCell ref="AN1:AP1"/>
    <mergeCell ref="AR1:AT1"/>
    <mergeCell ref="W2:X2"/>
    <mergeCell ref="Z2:AE2"/>
    <mergeCell ref="AG2:AL2"/>
    <mergeCell ref="V1:X1"/>
    <mergeCell ref="Z1:AE1"/>
    <mergeCell ref="AG1:AL1"/>
  </mergeCells>
  <conditionalFormatting sqref="W20:W39">
    <cfRule type="top10" dxfId="0" priority="1" rank="1"/>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616F-3A06-490D-80BA-752583430A67}">
  <dimension ref="A1"/>
  <sheetViews>
    <sheetView workbookViewId="0"/>
  </sheetViews>
  <sheetFormatPr defaultRowHeight="12.7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P781"/>
  <sheetViews>
    <sheetView workbookViewId="0">
      <selection activeCell="L292" sqref="L292"/>
    </sheetView>
  </sheetViews>
  <sheetFormatPr defaultColWidth="8.85546875" defaultRowHeight="12.75" x14ac:dyDescent="0.2"/>
  <sheetData>
    <row r="3" spans="1:8" x14ac:dyDescent="0.2">
      <c r="A3" s="1">
        <v>948</v>
      </c>
    </row>
    <row r="4" spans="1:8" x14ac:dyDescent="0.2">
      <c r="A4" s="2" t="s">
        <v>0</v>
      </c>
    </row>
    <row r="6" spans="1:8" x14ac:dyDescent="0.2">
      <c r="A6" s="3" t="s">
        <v>1</v>
      </c>
    </row>
    <row r="7" spans="1:8" x14ac:dyDescent="0.2">
      <c r="A7" s="4" t="s">
        <v>2</v>
      </c>
    </row>
    <row r="9" spans="1:8" x14ac:dyDescent="0.2">
      <c r="E9" s="5" t="s">
        <v>3</v>
      </c>
      <c r="G9" s="5" t="s">
        <v>4</v>
      </c>
    </row>
    <row r="10" spans="1:8" x14ac:dyDescent="0.2">
      <c r="C10" s="6" t="s">
        <v>5</v>
      </c>
    </row>
    <row r="11" spans="1:8" x14ac:dyDescent="0.2">
      <c r="C11" s="6" t="s">
        <v>6</v>
      </c>
      <c r="D11" s="6" t="s">
        <v>7</v>
      </c>
      <c r="E11" s="6" t="s">
        <v>8</v>
      </c>
      <c r="F11" s="6" t="s">
        <v>9</v>
      </c>
      <c r="G11" s="6" t="s">
        <v>10</v>
      </c>
      <c r="H11" s="6" t="s">
        <v>11</v>
      </c>
    </row>
    <row r="12" spans="1:8" x14ac:dyDescent="0.2">
      <c r="A12" s="6" t="s">
        <v>12</v>
      </c>
      <c r="C12" s="6" t="s">
        <v>13</v>
      </c>
      <c r="D12" s="6" t="s">
        <v>14</v>
      </c>
      <c r="E12" s="6" t="s">
        <v>15</v>
      </c>
      <c r="F12" s="6" t="s">
        <v>16</v>
      </c>
      <c r="G12" s="6" t="s">
        <v>17</v>
      </c>
      <c r="H12" s="6" t="s">
        <v>18</v>
      </c>
    </row>
    <row r="13" spans="1:8" x14ac:dyDescent="0.2">
      <c r="A13" s="6" t="s">
        <v>19</v>
      </c>
      <c r="B13" s="6" t="s">
        <v>20</v>
      </c>
      <c r="C13" s="7">
        <v>28.97</v>
      </c>
      <c r="D13" s="6">
        <v>6.855E-2</v>
      </c>
      <c r="E13" s="6">
        <v>0.37040000000000001</v>
      </c>
      <c r="F13" s="8">
        <v>238.5</v>
      </c>
      <c r="G13" s="9">
        <v>547</v>
      </c>
      <c r="H13" s="7">
        <v>1.41</v>
      </c>
    </row>
    <row r="14" spans="1:8" x14ac:dyDescent="0.2">
      <c r="A14" s="6" t="s">
        <v>21</v>
      </c>
      <c r="B14" s="6" t="s">
        <v>22</v>
      </c>
      <c r="C14" s="7">
        <v>17.03</v>
      </c>
      <c r="D14" s="6">
        <v>0.1166</v>
      </c>
      <c r="E14" s="6">
        <v>0.63009999999999999</v>
      </c>
      <c r="F14" s="8">
        <v>729.8</v>
      </c>
      <c r="G14" s="9">
        <v>1636</v>
      </c>
      <c r="H14" s="7">
        <v>1.1599999999999999</v>
      </c>
    </row>
    <row r="15" spans="1:8" x14ac:dyDescent="0.2">
      <c r="A15" s="6" t="s">
        <v>23</v>
      </c>
      <c r="B15" s="6" t="s">
        <v>24</v>
      </c>
      <c r="C15" s="10">
        <v>39.948</v>
      </c>
      <c r="D15" s="6">
        <v>4.9709999999999997E-2</v>
      </c>
      <c r="E15" s="6">
        <v>0.26860000000000001</v>
      </c>
      <c r="F15" s="9">
        <v>272</v>
      </c>
      <c r="G15" s="9">
        <v>705</v>
      </c>
      <c r="H15" s="7">
        <v>1.2</v>
      </c>
    </row>
    <row r="16" spans="1:8" x14ac:dyDescent="0.2">
      <c r="A16" s="6" t="s">
        <v>25</v>
      </c>
      <c r="B16" s="11" t="s">
        <v>26</v>
      </c>
      <c r="C16" s="10">
        <v>78.114999999999995</v>
      </c>
      <c r="D16" s="6">
        <v>2.5420000000000002E-2</v>
      </c>
      <c r="E16" s="6">
        <v>0.13739999999999999</v>
      </c>
      <c r="F16" s="9">
        <v>1012</v>
      </c>
      <c r="G16" s="9">
        <v>714</v>
      </c>
      <c r="H16" s="7">
        <v>4.17</v>
      </c>
    </row>
    <row r="17" spans="1:8" x14ac:dyDescent="0.2">
      <c r="A17" s="6" t="s">
        <v>27</v>
      </c>
      <c r="B17" s="6" t="s">
        <v>28</v>
      </c>
      <c r="C17" s="10">
        <v>159.80799999999999</v>
      </c>
      <c r="D17" s="6">
        <v>1.243E-2</v>
      </c>
      <c r="E17" s="6">
        <v>6.7140000000000005E-2</v>
      </c>
      <c r="F17" s="9">
        <v>1052</v>
      </c>
      <c r="G17" s="9">
        <v>1500</v>
      </c>
      <c r="H17" s="7">
        <v>2.17</v>
      </c>
    </row>
    <row r="18" spans="1:8" x14ac:dyDescent="0.2">
      <c r="A18" s="6" t="s">
        <v>29</v>
      </c>
      <c r="B18" s="11" t="s">
        <v>30</v>
      </c>
      <c r="C18" s="10">
        <v>58.124000000000002</v>
      </c>
      <c r="D18" s="6">
        <v>3.4169999999999999E-2</v>
      </c>
      <c r="E18" s="6">
        <v>0.18459999999999999</v>
      </c>
      <c r="F18" s="8">
        <v>765.2</v>
      </c>
      <c r="G18" s="9">
        <v>551</v>
      </c>
      <c r="H18" s="7">
        <v>4.08</v>
      </c>
    </row>
    <row r="19" spans="1:8" x14ac:dyDescent="0.2">
      <c r="A19" s="6" t="s">
        <v>31</v>
      </c>
      <c r="B19" s="6" t="s">
        <v>32</v>
      </c>
      <c r="C19" s="7">
        <v>44.01</v>
      </c>
      <c r="D19" s="6">
        <v>4.5130000000000003E-2</v>
      </c>
      <c r="E19" s="6">
        <v>0.24379999999999999</v>
      </c>
      <c r="F19" s="8">
        <v>547.5</v>
      </c>
      <c r="G19" s="9">
        <v>1071</v>
      </c>
      <c r="H19" s="7">
        <v>1.51</v>
      </c>
    </row>
    <row r="20" spans="1:8" x14ac:dyDescent="0.2">
      <c r="A20" s="6" t="s">
        <v>33</v>
      </c>
      <c r="B20" s="6" t="s">
        <v>34</v>
      </c>
      <c r="C20" s="10">
        <v>28.010999999999999</v>
      </c>
      <c r="D20" s="6">
        <v>7.0900000000000005E-2</v>
      </c>
      <c r="E20" s="6">
        <v>0.3831</v>
      </c>
      <c r="F20" s="9">
        <v>240</v>
      </c>
      <c r="G20" s="9">
        <v>507</v>
      </c>
      <c r="H20" s="7">
        <v>1.49</v>
      </c>
    </row>
    <row r="21" spans="1:8" x14ac:dyDescent="0.2">
      <c r="A21" s="6" t="s">
        <v>35</v>
      </c>
      <c r="B21" s="6" t="s">
        <v>36</v>
      </c>
      <c r="C21" s="7">
        <v>153.82</v>
      </c>
      <c r="D21" s="6">
        <v>1.291E-2</v>
      </c>
      <c r="E21" s="6">
        <v>6.9760000000000003E-2</v>
      </c>
      <c r="F21" s="8">
        <v>1001.5</v>
      </c>
      <c r="G21" s="9">
        <v>661</v>
      </c>
      <c r="H21" s="7">
        <v>4.42</v>
      </c>
    </row>
    <row r="22" spans="1:8" x14ac:dyDescent="0.2">
      <c r="A22" s="6" t="s">
        <v>37</v>
      </c>
      <c r="B22" s="6" t="s">
        <v>38</v>
      </c>
      <c r="C22" s="10">
        <v>70.906000000000006</v>
      </c>
      <c r="D22" s="6">
        <v>2.801E-2</v>
      </c>
      <c r="E22" s="6">
        <v>0.1517</v>
      </c>
      <c r="F22" s="9">
        <v>751</v>
      </c>
      <c r="G22" s="9">
        <v>1120</v>
      </c>
      <c r="H22" s="7">
        <v>1.99</v>
      </c>
    </row>
    <row r="23" spans="1:8" x14ac:dyDescent="0.2">
      <c r="A23" s="6" t="s">
        <v>39</v>
      </c>
      <c r="B23" s="6" t="s">
        <v>40</v>
      </c>
      <c r="C23" s="7">
        <v>119.38</v>
      </c>
      <c r="D23" s="6">
        <v>1.6639999999999999E-2</v>
      </c>
      <c r="E23" s="6">
        <v>8.9880000000000002E-2</v>
      </c>
      <c r="F23" s="8">
        <v>965.8</v>
      </c>
      <c r="G23" s="9">
        <v>794</v>
      </c>
      <c r="H23" s="7">
        <v>3.85</v>
      </c>
    </row>
    <row r="24" spans="1:8" x14ac:dyDescent="0.2">
      <c r="A24" s="6" t="s">
        <v>41</v>
      </c>
      <c r="B24" s="12" t="s">
        <v>42</v>
      </c>
      <c r="C24" s="7">
        <v>120.91</v>
      </c>
      <c r="D24" s="6">
        <v>1.643E-2</v>
      </c>
      <c r="E24" s="6">
        <v>8.8739999999999999E-2</v>
      </c>
      <c r="F24" s="8">
        <v>692.4</v>
      </c>
      <c r="G24" s="9">
        <v>582</v>
      </c>
      <c r="H24" s="7">
        <v>3.49</v>
      </c>
    </row>
    <row r="25" spans="1:8" x14ac:dyDescent="0.2">
      <c r="A25" s="6" t="s">
        <v>43</v>
      </c>
      <c r="B25" s="6" t="s">
        <v>44</v>
      </c>
      <c r="C25" s="7">
        <v>102.92</v>
      </c>
      <c r="D25" s="6">
        <v>1.9300000000000001E-2</v>
      </c>
      <c r="E25" s="6">
        <v>0.1043</v>
      </c>
      <c r="F25" s="8">
        <v>813</v>
      </c>
      <c r="G25" s="9">
        <v>749</v>
      </c>
      <c r="H25" s="7">
        <v>3.16</v>
      </c>
    </row>
    <row r="26" spans="1:8" x14ac:dyDescent="0.2">
      <c r="A26" s="6" t="s">
        <v>45</v>
      </c>
      <c r="B26" s="11" t="s">
        <v>46</v>
      </c>
      <c r="C26" s="10">
        <v>30.02</v>
      </c>
      <c r="D26" s="6">
        <v>6.6159999999999997E-2</v>
      </c>
      <c r="E26" s="6">
        <v>0.3574</v>
      </c>
      <c r="F26" s="8">
        <v>549.79999999999995</v>
      </c>
      <c r="G26" s="9">
        <v>708</v>
      </c>
      <c r="H26" s="7">
        <v>2.37</v>
      </c>
    </row>
    <row r="27" spans="1:8" x14ac:dyDescent="0.2">
      <c r="A27" s="6" t="s">
        <v>47</v>
      </c>
      <c r="B27" s="12" t="s">
        <v>48</v>
      </c>
      <c r="C27" s="7">
        <v>46.07</v>
      </c>
      <c r="D27" s="6">
        <v>4.3110000000000002E-2</v>
      </c>
      <c r="E27" s="6">
        <v>0.2329</v>
      </c>
      <c r="F27" s="8">
        <v>929</v>
      </c>
      <c r="G27" s="9">
        <v>926</v>
      </c>
      <c r="H27" s="7">
        <v>2.68</v>
      </c>
    </row>
    <row r="28" spans="1:8" x14ac:dyDescent="0.2">
      <c r="A28" s="6" t="s">
        <v>49</v>
      </c>
      <c r="B28" s="11" t="s">
        <v>50</v>
      </c>
      <c r="C28" s="10">
        <v>28.053999999999998</v>
      </c>
      <c r="D28" s="6">
        <v>7.0790000000000006E-2</v>
      </c>
      <c r="E28" s="6">
        <v>0.38250000000000001</v>
      </c>
      <c r="F28" s="8">
        <v>508.3</v>
      </c>
      <c r="G28" s="9">
        <v>742</v>
      </c>
      <c r="H28" s="7">
        <v>1.99</v>
      </c>
    </row>
    <row r="29" spans="1:8" x14ac:dyDescent="0.2">
      <c r="A29" s="6" t="s">
        <v>51</v>
      </c>
      <c r="B29" s="6" t="s">
        <v>52</v>
      </c>
      <c r="C29" s="10">
        <v>4.0030000000000001</v>
      </c>
      <c r="D29" s="6">
        <v>0.49609999999999999</v>
      </c>
      <c r="E29" s="6">
        <v>2.6808999999999998</v>
      </c>
      <c r="F29" s="8">
        <v>9.5</v>
      </c>
      <c r="G29" s="8">
        <v>33.200000000000003</v>
      </c>
      <c r="H29" s="10">
        <v>0.92600000000000005</v>
      </c>
    </row>
    <row r="30" spans="1:8" x14ac:dyDescent="0.2">
      <c r="A30" s="6" t="s">
        <v>53</v>
      </c>
      <c r="B30" s="11" t="s">
        <v>54</v>
      </c>
      <c r="C30" s="10">
        <v>86.177999999999997</v>
      </c>
      <c r="D30" s="6">
        <v>2.3050000000000001E-2</v>
      </c>
      <c r="E30" s="6">
        <v>0.1245</v>
      </c>
      <c r="F30" s="8">
        <v>914.2</v>
      </c>
      <c r="G30" s="9">
        <v>439</v>
      </c>
      <c r="H30" s="7">
        <v>5.89</v>
      </c>
    </row>
    <row r="31" spans="1:8" x14ac:dyDescent="0.2">
      <c r="A31" s="6" t="s">
        <v>55</v>
      </c>
      <c r="B31" s="6" t="s">
        <v>56</v>
      </c>
      <c r="C31" s="10">
        <v>2.016</v>
      </c>
      <c r="D31" s="6">
        <v>0.98509999999999998</v>
      </c>
      <c r="E31" s="6">
        <v>5.3224</v>
      </c>
      <c r="F31" s="8">
        <v>59.9</v>
      </c>
      <c r="G31" s="8">
        <v>188.1</v>
      </c>
      <c r="H31" s="7">
        <v>1.04</v>
      </c>
    </row>
    <row r="32" spans="1:8" x14ac:dyDescent="0.2">
      <c r="A32" s="6" t="s">
        <v>57</v>
      </c>
      <c r="B32" s="6" t="s">
        <v>58</v>
      </c>
      <c r="C32" s="7">
        <v>83.8</v>
      </c>
      <c r="D32" s="6">
        <v>2.3699999999999999E-2</v>
      </c>
      <c r="E32" s="6">
        <v>0.128</v>
      </c>
      <c r="F32" s="8">
        <v>376.9</v>
      </c>
      <c r="G32" s="9">
        <v>798</v>
      </c>
      <c r="H32" s="7">
        <v>1.48</v>
      </c>
    </row>
    <row r="33" spans="1:8" x14ac:dyDescent="0.2">
      <c r="A33" s="6" t="s">
        <v>59</v>
      </c>
      <c r="B33" s="6" t="s">
        <v>60</v>
      </c>
      <c r="C33" s="10">
        <v>16.042999999999999</v>
      </c>
      <c r="D33" s="6">
        <v>0.12379999999999999</v>
      </c>
      <c r="E33" s="6">
        <v>0.66879999999999995</v>
      </c>
      <c r="F33" s="8">
        <v>343.9</v>
      </c>
      <c r="G33" s="9">
        <v>673</v>
      </c>
      <c r="H33" s="7">
        <v>1.59</v>
      </c>
    </row>
    <row r="34" spans="1:8" x14ac:dyDescent="0.2">
      <c r="A34" s="6" t="s">
        <v>61</v>
      </c>
      <c r="B34" s="6" t="s">
        <v>62</v>
      </c>
      <c r="C34" s="10">
        <v>32.042000000000002</v>
      </c>
      <c r="D34" s="6">
        <v>6.198E-2</v>
      </c>
      <c r="E34" s="6">
        <v>0.33489999999999998</v>
      </c>
      <c r="F34" s="8">
        <v>923.7</v>
      </c>
      <c r="G34" s="9">
        <v>1154</v>
      </c>
      <c r="H34" s="7">
        <v>1.89</v>
      </c>
    </row>
    <row r="35" spans="1:8" x14ac:dyDescent="0.2">
      <c r="A35" s="6" t="s">
        <v>63</v>
      </c>
      <c r="B35" s="6" t="s">
        <v>64</v>
      </c>
      <c r="C35" s="10">
        <v>50.488</v>
      </c>
      <c r="D35" s="6">
        <v>3.934E-2</v>
      </c>
      <c r="E35" s="6">
        <v>0.21249999999999999</v>
      </c>
      <c r="F35" s="8">
        <v>749.3</v>
      </c>
      <c r="G35" s="9">
        <v>968</v>
      </c>
      <c r="H35" s="7">
        <v>2.29</v>
      </c>
    </row>
    <row r="36" spans="1:8" x14ac:dyDescent="0.2">
      <c r="A36" s="6" t="s">
        <v>65</v>
      </c>
      <c r="B36" s="6" t="s">
        <v>66</v>
      </c>
      <c r="C36" s="10">
        <v>20.183</v>
      </c>
      <c r="D36" s="6">
        <v>9.8400000000000001E-2</v>
      </c>
      <c r="E36" s="6">
        <v>0.53159999999999996</v>
      </c>
      <c r="F36" s="8">
        <v>80.099999999999994</v>
      </c>
      <c r="G36" s="9">
        <v>395</v>
      </c>
      <c r="H36" s="10">
        <v>0.66800000000000004</v>
      </c>
    </row>
    <row r="37" spans="1:8" x14ac:dyDescent="0.2">
      <c r="A37" s="6" t="s">
        <v>67</v>
      </c>
      <c r="B37" s="6" t="s">
        <v>68</v>
      </c>
      <c r="C37" s="10">
        <v>28.013000000000002</v>
      </c>
      <c r="D37" s="6">
        <v>7.0900000000000005E-2</v>
      </c>
      <c r="E37" s="6">
        <v>0.38300000000000001</v>
      </c>
      <c r="F37" s="8">
        <v>227.1</v>
      </c>
      <c r="G37" s="9">
        <v>492</v>
      </c>
      <c r="H37" s="7">
        <v>1.44</v>
      </c>
    </row>
    <row r="38" spans="1:8" x14ac:dyDescent="0.2">
      <c r="A38" s="6" t="s">
        <v>69</v>
      </c>
      <c r="B38" s="6" t="s">
        <v>70</v>
      </c>
      <c r="C38" s="10">
        <v>44.012999999999998</v>
      </c>
      <c r="D38" s="6">
        <v>4.512E-2</v>
      </c>
      <c r="E38" s="6">
        <v>0.24379999999999999</v>
      </c>
      <c r="F38" s="8">
        <v>557.4</v>
      </c>
      <c r="G38" s="9">
        <v>1054</v>
      </c>
      <c r="H38" s="7">
        <v>1.54</v>
      </c>
    </row>
    <row r="39" spans="1:8" x14ac:dyDescent="0.2">
      <c r="A39" s="6" t="s">
        <v>71</v>
      </c>
      <c r="B39" s="6" t="s">
        <v>72</v>
      </c>
      <c r="C39" s="10">
        <v>31.998999999999999</v>
      </c>
      <c r="D39" s="6">
        <v>6.2059999999999997E-2</v>
      </c>
      <c r="E39" s="6">
        <v>0.33529999999999999</v>
      </c>
      <c r="F39" s="8">
        <v>278.60000000000002</v>
      </c>
      <c r="G39" s="9">
        <v>736</v>
      </c>
      <c r="H39" s="7">
        <v>1.25</v>
      </c>
    </row>
    <row r="40" spans="1:8" x14ac:dyDescent="0.2">
      <c r="A40" s="6" t="s">
        <v>73</v>
      </c>
      <c r="B40" s="11" t="s">
        <v>74</v>
      </c>
      <c r="C40" s="10">
        <v>44.097000000000001</v>
      </c>
      <c r="D40" s="6">
        <v>4.5039999999999997E-2</v>
      </c>
      <c r="E40" s="6">
        <v>0.24329999999999999</v>
      </c>
      <c r="F40" s="8">
        <v>665.9</v>
      </c>
      <c r="G40" s="9">
        <v>617</v>
      </c>
      <c r="H40" s="7">
        <v>3.2</v>
      </c>
    </row>
    <row r="41" spans="1:8" x14ac:dyDescent="0.2">
      <c r="A41" s="6" t="s">
        <v>75</v>
      </c>
      <c r="B41" s="11" t="s">
        <v>76</v>
      </c>
      <c r="C41" s="10">
        <v>42.081000000000003</v>
      </c>
      <c r="D41" s="6">
        <v>4.7190000000000003E-2</v>
      </c>
      <c r="E41" s="6">
        <v>0.255</v>
      </c>
      <c r="F41" s="8">
        <v>656.9</v>
      </c>
      <c r="G41" s="9">
        <v>670</v>
      </c>
      <c r="H41" s="7">
        <v>2.9</v>
      </c>
    </row>
    <row r="42" spans="1:8" x14ac:dyDescent="0.2">
      <c r="A42" s="6" t="s">
        <v>77</v>
      </c>
      <c r="B42" s="6" t="s">
        <v>78</v>
      </c>
      <c r="C42" s="10">
        <v>64.063000000000002</v>
      </c>
      <c r="D42" s="6">
        <v>3.1E-2</v>
      </c>
      <c r="E42" s="6">
        <v>1.1675</v>
      </c>
      <c r="F42" s="8">
        <v>775.2</v>
      </c>
      <c r="G42" s="9">
        <v>1143</v>
      </c>
      <c r="H42" s="7">
        <v>1.95</v>
      </c>
    </row>
    <row r="43" spans="1:8" x14ac:dyDescent="0.2">
      <c r="A43" s="6" t="s">
        <v>79</v>
      </c>
      <c r="C43" s="6" t="s">
        <v>80</v>
      </c>
      <c r="D43" s="6">
        <v>1.9460000000000002E-2</v>
      </c>
      <c r="E43" s="6">
        <v>0.1052</v>
      </c>
      <c r="F43" s="8">
        <v>673.6</v>
      </c>
      <c r="G43" s="8">
        <v>588.70000000000005</v>
      </c>
      <c r="H43" s="7">
        <v>3.19</v>
      </c>
    </row>
    <row r="44" spans="1:8" x14ac:dyDescent="0.2">
      <c r="A44" s="6" t="s">
        <v>81</v>
      </c>
      <c r="B44" s="6" t="s">
        <v>82</v>
      </c>
      <c r="C44" s="7">
        <v>137.37</v>
      </c>
      <c r="D44" s="6">
        <v>1.4460000000000001E-2</v>
      </c>
      <c r="E44" s="6">
        <v>7.8109999999999999E-2</v>
      </c>
      <c r="F44" s="8">
        <v>848.1</v>
      </c>
      <c r="G44" s="9">
        <v>635</v>
      </c>
      <c r="H44" s="7">
        <v>3.97</v>
      </c>
    </row>
    <row r="45" spans="1:8" x14ac:dyDescent="0.2">
      <c r="A45" s="6" t="s">
        <v>83</v>
      </c>
      <c r="B45" s="6" t="s">
        <v>84</v>
      </c>
      <c r="C45" s="10">
        <v>18.015000000000001</v>
      </c>
      <c r="D45" s="6">
        <v>0.11020000000000001</v>
      </c>
      <c r="E45" s="6">
        <v>0.59560000000000002</v>
      </c>
      <c r="F45" s="8">
        <v>1164.8</v>
      </c>
      <c r="G45" s="9">
        <v>3200</v>
      </c>
      <c r="H45" s="7">
        <v>0.9</v>
      </c>
    </row>
    <row r="46" spans="1:8" x14ac:dyDescent="0.2">
      <c r="A46" s="6" t="s">
        <v>85</v>
      </c>
      <c r="B46" s="6" t="s">
        <v>86</v>
      </c>
      <c r="C46" s="7">
        <v>131.30000000000001</v>
      </c>
      <c r="D46" s="6">
        <v>1.5129999999999999E-2</v>
      </c>
      <c r="E46" s="6">
        <v>8.1720000000000001E-2</v>
      </c>
      <c r="F46" s="7">
        <v>521.54999999999995</v>
      </c>
      <c r="G46" s="9">
        <v>852</v>
      </c>
      <c r="H46" s="7">
        <v>1.9</v>
      </c>
    </row>
    <row r="48" spans="1:8" x14ac:dyDescent="0.2">
      <c r="A48" s="11" t="s">
        <v>87</v>
      </c>
    </row>
    <row r="50" spans="1:6" x14ac:dyDescent="0.2">
      <c r="A50" s="11" t="s">
        <v>88</v>
      </c>
    </row>
    <row r="51" spans="1:6" x14ac:dyDescent="0.2">
      <c r="A51" s="11" t="s">
        <v>89</v>
      </c>
    </row>
    <row r="53" spans="1:6" x14ac:dyDescent="0.2">
      <c r="A53" s="1">
        <v>949</v>
      </c>
    </row>
    <row r="54" spans="1:6" x14ac:dyDescent="0.2">
      <c r="A54" s="2" t="s">
        <v>90</v>
      </c>
    </row>
    <row r="56" spans="1:6" x14ac:dyDescent="0.2">
      <c r="A56" s="3" t="s">
        <v>91</v>
      </c>
    </row>
    <row r="57" spans="1:6" x14ac:dyDescent="0.2">
      <c r="A57" s="4" t="s">
        <v>92</v>
      </c>
    </row>
    <row r="58" spans="1:6" x14ac:dyDescent="0.2">
      <c r="A58" s="4" t="s">
        <v>93</v>
      </c>
    </row>
    <row r="60" spans="1:6" x14ac:dyDescent="0.2">
      <c r="C60" s="6" t="s">
        <v>94</v>
      </c>
      <c r="D60" s="6" t="s">
        <v>95</v>
      </c>
      <c r="E60" s="6" t="s">
        <v>96</v>
      </c>
    </row>
    <row r="61" spans="1:6" ht="13.5" x14ac:dyDescent="0.25">
      <c r="D61" s="11" t="s">
        <v>97</v>
      </c>
      <c r="E61" s="13" t="s">
        <v>98</v>
      </c>
    </row>
    <row r="62" spans="1:6" x14ac:dyDescent="0.2">
      <c r="A62" s="6" t="s">
        <v>99</v>
      </c>
      <c r="B62" s="6" t="s">
        <v>100</v>
      </c>
      <c r="C62" s="6" t="s">
        <v>101</v>
      </c>
      <c r="D62" s="6" t="s">
        <v>102</v>
      </c>
      <c r="E62" s="6" t="s">
        <v>103</v>
      </c>
      <c r="F62" s="6" t="s">
        <v>104</v>
      </c>
    </row>
    <row r="63" spans="1:6" x14ac:dyDescent="0.2">
      <c r="A63" s="6" t="s">
        <v>105</v>
      </c>
      <c r="B63" s="6" t="s">
        <v>106</v>
      </c>
      <c r="C63" s="6">
        <v>6.855E-2</v>
      </c>
      <c r="D63" s="10">
        <v>0.24</v>
      </c>
      <c r="E63" s="10">
        <v>0.17100000000000001</v>
      </c>
      <c r="F63" s="10">
        <v>1.4</v>
      </c>
    </row>
    <row r="64" spans="1:6" x14ac:dyDescent="0.2">
      <c r="A64" s="6" t="s">
        <v>107</v>
      </c>
      <c r="B64" s="6" t="s">
        <v>108</v>
      </c>
      <c r="C64" s="6">
        <v>4.9709999999999997E-2</v>
      </c>
      <c r="D64" s="6">
        <v>0.12529999999999999</v>
      </c>
      <c r="E64" s="6">
        <v>7.5600000000000001E-2</v>
      </c>
      <c r="F64" s="10">
        <v>1.667</v>
      </c>
    </row>
    <row r="65" spans="1:6" x14ac:dyDescent="0.2">
      <c r="A65" s="6" t="s">
        <v>109</v>
      </c>
      <c r="B65" s="11" t="s">
        <v>110</v>
      </c>
      <c r="C65" s="6">
        <v>3.424E-2</v>
      </c>
      <c r="D65" s="10">
        <v>0.41499999999999998</v>
      </c>
      <c r="E65" s="10">
        <v>0.38100000000000001</v>
      </c>
      <c r="F65" s="7">
        <v>1.0900000000000001</v>
      </c>
    </row>
    <row r="66" spans="1:6" x14ac:dyDescent="0.2">
      <c r="A66" s="6" t="s">
        <v>111</v>
      </c>
      <c r="B66" s="6" t="s">
        <v>112</v>
      </c>
      <c r="C66" s="6">
        <v>4.5130000000000003E-2</v>
      </c>
      <c r="D66" s="10">
        <v>0.20300000000000001</v>
      </c>
      <c r="E66" s="10">
        <v>0.158</v>
      </c>
      <c r="F66" s="10">
        <v>1.2849999999999999</v>
      </c>
    </row>
    <row r="67" spans="1:6" x14ac:dyDescent="0.2">
      <c r="A67" s="6" t="s">
        <v>113</v>
      </c>
      <c r="B67" s="6" t="s">
        <v>114</v>
      </c>
      <c r="C67" s="6">
        <v>7.0900000000000005E-2</v>
      </c>
      <c r="D67" s="10">
        <v>0.249</v>
      </c>
      <c r="E67" s="10">
        <v>0.17799999999999999</v>
      </c>
      <c r="F67" s="10">
        <v>1.399</v>
      </c>
    </row>
    <row r="68" spans="1:6" x14ac:dyDescent="0.2">
      <c r="A68" s="6" t="s">
        <v>115</v>
      </c>
      <c r="B68" s="11" t="s">
        <v>116</v>
      </c>
      <c r="C68" s="6">
        <v>6.6159999999999997E-2</v>
      </c>
      <c r="D68" s="10">
        <v>0.42699999999999999</v>
      </c>
      <c r="E68" s="10">
        <v>0.36099999999999999</v>
      </c>
      <c r="F68" s="10">
        <v>1.1830000000000001</v>
      </c>
    </row>
    <row r="69" spans="1:6" x14ac:dyDescent="0.2">
      <c r="A69" s="6" t="s">
        <v>117</v>
      </c>
      <c r="B69" s="11" t="s">
        <v>118</v>
      </c>
      <c r="C69" s="6">
        <v>7.0790000000000006E-2</v>
      </c>
      <c r="D69" s="10">
        <v>0.41099999999999998</v>
      </c>
      <c r="E69" s="10">
        <v>0.34</v>
      </c>
      <c r="F69" s="10">
        <v>1.208</v>
      </c>
    </row>
    <row r="70" spans="1:6" x14ac:dyDescent="0.2">
      <c r="A70" s="6" t="s">
        <v>119</v>
      </c>
      <c r="B70" s="6" t="s">
        <v>120</v>
      </c>
      <c r="C70" s="6">
        <v>0.49609999999999999</v>
      </c>
      <c r="D70" s="7">
        <v>1.25</v>
      </c>
      <c r="E70" s="10">
        <v>0.753</v>
      </c>
      <c r="F70" s="10">
        <v>1.667</v>
      </c>
    </row>
    <row r="71" spans="1:6" x14ac:dyDescent="0.2">
      <c r="A71" s="6" t="s">
        <v>121</v>
      </c>
      <c r="B71" s="6" t="s">
        <v>122</v>
      </c>
      <c r="C71" s="6">
        <v>0.98509999999999998</v>
      </c>
      <c r="D71" s="7">
        <v>3.43</v>
      </c>
      <c r="E71" s="7">
        <v>2.44</v>
      </c>
      <c r="F71" s="10">
        <v>1.4039999999999999</v>
      </c>
    </row>
    <row r="72" spans="1:6" x14ac:dyDescent="0.2">
      <c r="A72" s="6" t="s">
        <v>123</v>
      </c>
      <c r="B72" s="6" t="s">
        <v>124</v>
      </c>
      <c r="C72" s="6">
        <v>0.12379999999999999</v>
      </c>
      <c r="D72" s="10">
        <v>0.53200000000000003</v>
      </c>
      <c r="E72" s="10">
        <v>0.40300000000000002</v>
      </c>
      <c r="F72" s="7">
        <v>1.32</v>
      </c>
    </row>
    <row r="73" spans="1:6" x14ac:dyDescent="0.2">
      <c r="A73" s="6" t="s">
        <v>125</v>
      </c>
      <c r="B73" s="6" t="s">
        <v>126</v>
      </c>
      <c r="C73" s="6">
        <v>9.8400000000000001E-2</v>
      </c>
      <c r="D73" s="10">
        <v>0.246</v>
      </c>
      <c r="E73" s="6">
        <v>0.1477</v>
      </c>
      <c r="F73" s="10">
        <v>1.667</v>
      </c>
    </row>
    <row r="74" spans="1:6" x14ac:dyDescent="0.2">
      <c r="A74" s="6" t="s">
        <v>127</v>
      </c>
      <c r="B74" s="6" t="s">
        <v>128</v>
      </c>
      <c r="C74" s="6">
        <v>7.0900000000000005E-2</v>
      </c>
      <c r="D74" s="10">
        <v>0.248</v>
      </c>
      <c r="E74" s="10">
        <v>0.17699999999999999</v>
      </c>
      <c r="F74" s="10">
        <v>1.4</v>
      </c>
    </row>
    <row r="75" spans="1:6" x14ac:dyDescent="0.2">
      <c r="A75" s="6" t="s">
        <v>129</v>
      </c>
      <c r="B75" s="11" t="s">
        <v>130</v>
      </c>
      <c r="C75" s="6">
        <v>1.7420000000000001E-2</v>
      </c>
      <c r="D75" s="10">
        <v>0.40899999999999997</v>
      </c>
      <c r="E75" s="10">
        <v>0.39200000000000002</v>
      </c>
      <c r="F75" s="10">
        <v>1.044</v>
      </c>
    </row>
    <row r="76" spans="1:6" x14ac:dyDescent="0.2">
      <c r="A76" s="6" t="s">
        <v>131</v>
      </c>
      <c r="B76" s="6" t="s">
        <v>132</v>
      </c>
      <c r="C76" s="6">
        <v>6.2059999999999997E-2</v>
      </c>
      <c r="D76" s="10">
        <v>0.219</v>
      </c>
      <c r="E76" s="10">
        <v>0.157</v>
      </c>
      <c r="F76" s="10">
        <v>1.395</v>
      </c>
    </row>
    <row r="77" spans="1:6" x14ac:dyDescent="0.2">
      <c r="A77" s="6" t="s">
        <v>133</v>
      </c>
      <c r="B77" s="11" t="s">
        <v>134</v>
      </c>
      <c r="C77" s="6">
        <v>4.5039999999999997E-2</v>
      </c>
      <c r="D77" s="10">
        <v>0.40699999999999997</v>
      </c>
      <c r="E77" s="10">
        <v>0.36199999999999999</v>
      </c>
      <c r="F77" s="10">
        <v>1.1240000000000001</v>
      </c>
    </row>
    <row r="78" spans="1:6" x14ac:dyDescent="0.2">
      <c r="A78" s="6" t="s">
        <v>135</v>
      </c>
      <c r="B78" s="6" t="s">
        <v>136</v>
      </c>
      <c r="C78" s="6">
        <v>0.11020000000000001</v>
      </c>
      <c r="D78" s="10">
        <v>0.44500000000000001</v>
      </c>
      <c r="E78" s="10">
        <v>0.33500000000000002</v>
      </c>
      <c r="F78" s="10">
        <v>1.329</v>
      </c>
    </row>
    <row r="80" spans="1:6" x14ac:dyDescent="0.2">
      <c r="A80" s="11" t="s">
        <v>137</v>
      </c>
    </row>
    <row r="81" spans="1:10" x14ac:dyDescent="0.2">
      <c r="A81" s="11" t="s">
        <v>138</v>
      </c>
    </row>
    <row r="83" spans="1:10" x14ac:dyDescent="0.2">
      <c r="A83" s="1">
        <v>950</v>
      </c>
    </row>
    <row r="84" spans="1:10" x14ac:dyDescent="0.2">
      <c r="A84" s="2" t="s">
        <v>139</v>
      </c>
    </row>
    <row r="86" spans="1:10" x14ac:dyDescent="0.2">
      <c r="A86" s="3" t="s">
        <v>140</v>
      </c>
    </row>
    <row r="87" spans="1:10" x14ac:dyDescent="0.2">
      <c r="A87" s="4" t="s">
        <v>141</v>
      </c>
    </row>
    <row r="88" spans="1:10" x14ac:dyDescent="0.2">
      <c r="A88" s="4" t="s">
        <v>142</v>
      </c>
    </row>
    <row r="90" spans="1:10" x14ac:dyDescent="0.2">
      <c r="A90" s="6" t="s">
        <v>143</v>
      </c>
      <c r="B90" s="6" t="s">
        <v>144</v>
      </c>
      <c r="C90" s="6" t="s">
        <v>145</v>
      </c>
      <c r="E90" s="6" t="s">
        <v>146</v>
      </c>
      <c r="F90" s="6" t="s">
        <v>147</v>
      </c>
      <c r="H90" s="6" t="s">
        <v>148</v>
      </c>
      <c r="I90" s="6" t="s">
        <v>149</v>
      </c>
    </row>
    <row r="91" spans="1:10" x14ac:dyDescent="0.2">
      <c r="A91" s="6" t="s">
        <v>150</v>
      </c>
      <c r="B91" s="6" t="s">
        <v>151</v>
      </c>
      <c r="C91" s="6" t="s">
        <v>152</v>
      </c>
      <c r="D91" s="6" t="s">
        <v>153</v>
      </c>
      <c r="E91" s="6" t="s">
        <v>154</v>
      </c>
      <c r="F91" s="6" t="s">
        <v>155</v>
      </c>
      <c r="G91" s="6" t="s">
        <v>156</v>
      </c>
      <c r="H91" s="6" t="s">
        <v>157</v>
      </c>
      <c r="I91" s="6" t="s">
        <v>158</v>
      </c>
      <c r="J91" s="6" t="s">
        <v>159</v>
      </c>
    </row>
    <row r="92" spans="1:10" x14ac:dyDescent="0.2">
      <c r="C92" s="5" t="s">
        <v>160</v>
      </c>
      <c r="F92" s="5" t="s">
        <v>161</v>
      </c>
      <c r="I92" s="5" t="s">
        <v>162</v>
      </c>
    </row>
    <row r="93" spans="1:10" x14ac:dyDescent="0.2">
      <c r="A93" s="9">
        <v>40</v>
      </c>
      <c r="B93" s="10">
        <v>0.24</v>
      </c>
      <c r="C93" s="10">
        <v>0.17100000000000001</v>
      </c>
      <c r="D93" s="10">
        <v>1.401</v>
      </c>
      <c r="E93" s="10">
        <v>0.19500000000000001</v>
      </c>
      <c r="F93" s="10">
        <v>0.15</v>
      </c>
      <c r="G93" s="10">
        <v>1.3</v>
      </c>
      <c r="H93" s="10">
        <v>0.248</v>
      </c>
      <c r="I93" s="10">
        <v>0.17699999999999999</v>
      </c>
      <c r="J93" s="10">
        <v>1.4</v>
      </c>
    </row>
    <row r="94" spans="1:10" x14ac:dyDescent="0.2">
      <c r="A94" s="9">
        <v>100</v>
      </c>
      <c r="B94" s="10">
        <v>0.24</v>
      </c>
      <c r="C94" s="10">
        <v>0.17199999999999999</v>
      </c>
      <c r="D94" s="10">
        <v>1.4</v>
      </c>
      <c r="E94" s="10">
        <v>0.20499999999999999</v>
      </c>
      <c r="F94" s="10">
        <v>0.16</v>
      </c>
      <c r="G94" s="10">
        <v>1.2829999999999999</v>
      </c>
      <c r="H94" s="10">
        <v>0.249</v>
      </c>
      <c r="I94" s="10">
        <v>0.17799999999999999</v>
      </c>
      <c r="J94" s="10">
        <v>1.399</v>
      </c>
    </row>
    <row r="95" spans="1:10" x14ac:dyDescent="0.2">
      <c r="A95" s="9">
        <v>200</v>
      </c>
      <c r="B95" s="10">
        <v>0.24099999999999999</v>
      </c>
      <c r="C95" s="10">
        <v>0.17299999999999999</v>
      </c>
      <c r="D95" s="10">
        <v>1.397</v>
      </c>
      <c r="E95" s="10">
        <v>0.217</v>
      </c>
      <c r="F95" s="10">
        <v>0.17199999999999999</v>
      </c>
      <c r="G95" s="10">
        <v>1.262</v>
      </c>
      <c r="H95" s="10">
        <v>0.249</v>
      </c>
      <c r="I95" s="10">
        <v>0.17899999999999999</v>
      </c>
      <c r="J95" s="10">
        <v>1.397</v>
      </c>
    </row>
    <row r="96" spans="1:10" x14ac:dyDescent="0.2">
      <c r="A96" s="9">
        <v>300</v>
      </c>
      <c r="B96" s="10">
        <v>0.24299999999999999</v>
      </c>
      <c r="C96" s="10">
        <v>0.17399999999999999</v>
      </c>
      <c r="D96" s="10">
        <v>1.3939999999999999</v>
      </c>
      <c r="E96" s="10">
        <v>0.22900000000000001</v>
      </c>
      <c r="F96" s="10">
        <v>0.184</v>
      </c>
      <c r="G96" s="10">
        <v>1.246</v>
      </c>
      <c r="H96" s="10">
        <v>0.251</v>
      </c>
      <c r="I96" s="10">
        <v>0.18</v>
      </c>
      <c r="J96" s="10">
        <v>1.3939999999999999</v>
      </c>
    </row>
    <row r="97" spans="1:10" x14ac:dyDescent="0.2">
      <c r="A97" s="9">
        <v>400</v>
      </c>
      <c r="B97" s="10">
        <v>0.245</v>
      </c>
      <c r="C97" s="10">
        <v>0.17599999999999999</v>
      </c>
      <c r="D97" s="10">
        <v>1.389</v>
      </c>
      <c r="E97" s="10">
        <v>0.23899999999999999</v>
      </c>
      <c r="F97" s="10">
        <v>0.193</v>
      </c>
      <c r="G97" s="10">
        <v>1.2330000000000001</v>
      </c>
      <c r="H97" s="10">
        <v>0.253</v>
      </c>
      <c r="I97" s="10">
        <v>0.182</v>
      </c>
      <c r="J97" s="10">
        <v>1.389</v>
      </c>
    </row>
    <row r="98" spans="1:10" x14ac:dyDescent="0.2">
      <c r="A98" s="9">
        <v>500</v>
      </c>
      <c r="B98" s="10">
        <v>0.248</v>
      </c>
      <c r="C98" s="10">
        <v>0.17899999999999999</v>
      </c>
      <c r="D98" s="10">
        <v>1.383</v>
      </c>
      <c r="E98" s="10">
        <v>0.247</v>
      </c>
      <c r="F98" s="10">
        <v>0.20200000000000001</v>
      </c>
      <c r="G98" s="10">
        <v>1.2230000000000001</v>
      </c>
      <c r="H98" s="10">
        <v>0.25600000000000001</v>
      </c>
      <c r="I98" s="10">
        <v>0.185</v>
      </c>
      <c r="J98" s="10">
        <v>1.3839999999999999</v>
      </c>
    </row>
    <row r="99" spans="1:10" x14ac:dyDescent="0.2">
      <c r="A99" s="9">
        <v>600</v>
      </c>
      <c r="B99" s="10">
        <v>0.25</v>
      </c>
      <c r="C99" s="10">
        <v>0.182</v>
      </c>
      <c r="D99" s="10">
        <v>1.377</v>
      </c>
      <c r="E99" s="10">
        <v>0.255</v>
      </c>
      <c r="F99" s="10">
        <v>0.21</v>
      </c>
      <c r="G99" s="10">
        <v>1.2150000000000001</v>
      </c>
      <c r="H99" s="10">
        <v>0.25900000000000001</v>
      </c>
      <c r="I99" s="10">
        <v>0.188</v>
      </c>
      <c r="J99" s="10">
        <v>1.377</v>
      </c>
    </row>
    <row r="100" spans="1:10" x14ac:dyDescent="0.2">
      <c r="A100" s="9">
        <v>700</v>
      </c>
      <c r="B100" s="10">
        <v>0.254</v>
      </c>
      <c r="C100" s="10">
        <v>0.185</v>
      </c>
      <c r="D100" s="10">
        <v>1.371</v>
      </c>
      <c r="E100" s="10">
        <v>0.26200000000000001</v>
      </c>
      <c r="F100" s="10">
        <v>0.217</v>
      </c>
      <c r="G100" s="10">
        <v>1.208</v>
      </c>
      <c r="H100" s="10">
        <v>0.26200000000000001</v>
      </c>
      <c r="I100" s="10">
        <v>0.191</v>
      </c>
      <c r="J100" s="10">
        <v>1.371</v>
      </c>
    </row>
    <row r="101" spans="1:10" x14ac:dyDescent="0.2">
      <c r="A101" s="9">
        <v>800</v>
      </c>
      <c r="B101" s="10">
        <v>0.25700000000000001</v>
      </c>
      <c r="C101" s="10">
        <v>0.188</v>
      </c>
      <c r="D101" s="10">
        <v>1.365</v>
      </c>
      <c r="E101" s="10">
        <v>0.26900000000000002</v>
      </c>
      <c r="F101" s="10">
        <v>0.224</v>
      </c>
      <c r="G101" s="10">
        <v>1.202</v>
      </c>
      <c r="H101" s="10">
        <v>0.26600000000000001</v>
      </c>
      <c r="I101" s="10">
        <v>0.19500000000000001</v>
      </c>
      <c r="J101" s="10">
        <v>1.3640000000000001</v>
      </c>
    </row>
    <row r="102" spans="1:10" x14ac:dyDescent="0.2">
      <c r="A102" s="9">
        <v>900</v>
      </c>
      <c r="B102" s="10">
        <v>0.25900000000000001</v>
      </c>
      <c r="C102" s="10">
        <v>0.191</v>
      </c>
      <c r="D102" s="10">
        <v>1.3580000000000001</v>
      </c>
      <c r="E102" s="10">
        <v>0.27500000000000002</v>
      </c>
      <c r="F102" s="10">
        <v>0.23</v>
      </c>
      <c r="G102" s="10">
        <v>1.1970000000000001</v>
      </c>
      <c r="H102" s="10">
        <v>0.26900000000000002</v>
      </c>
      <c r="I102" s="10">
        <v>0.19800000000000001</v>
      </c>
      <c r="J102" s="10">
        <v>1.357</v>
      </c>
    </row>
    <row r="103" spans="1:10" x14ac:dyDescent="0.2">
      <c r="A103" s="9">
        <v>1000</v>
      </c>
      <c r="B103" s="10">
        <v>0.26300000000000001</v>
      </c>
      <c r="C103" s="10">
        <v>0.19500000000000001</v>
      </c>
      <c r="D103" s="10">
        <v>1.353</v>
      </c>
      <c r="E103" s="10">
        <v>0.28000000000000003</v>
      </c>
      <c r="F103" s="10">
        <v>0.23499999999999999</v>
      </c>
      <c r="G103" s="10">
        <v>1.1919999999999999</v>
      </c>
      <c r="H103" s="10">
        <v>0.27300000000000002</v>
      </c>
      <c r="I103" s="10">
        <v>0.20200000000000001</v>
      </c>
      <c r="J103" s="10">
        <v>1.351</v>
      </c>
    </row>
    <row r="104" spans="1:10" x14ac:dyDescent="0.2">
      <c r="A104" s="9">
        <v>1500</v>
      </c>
      <c r="B104" s="10">
        <v>0.27600000000000002</v>
      </c>
      <c r="C104" s="10">
        <v>0.20799999999999999</v>
      </c>
      <c r="D104" s="10">
        <v>1.33</v>
      </c>
      <c r="E104" s="10">
        <v>0.29799999999999999</v>
      </c>
      <c r="F104" s="10">
        <v>0.253</v>
      </c>
      <c r="G104" s="10">
        <v>1.1779999999999999</v>
      </c>
      <c r="H104" s="10">
        <v>0.28699999999999998</v>
      </c>
      <c r="I104" s="10">
        <v>0.216</v>
      </c>
      <c r="J104" s="10">
        <v>1.3280000000000001</v>
      </c>
    </row>
    <row r="105" spans="1:10" x14ac:dyDescent="0.2">
      <c r="A105" s="9">
        <v>2000</v>
      </c>
      <c r="B105" s="10">
        <v>0.28599999999999998</v>
      </c>
      <c r="C105" s="10">
        <v>0.217</v>
      </c>
      <c r="D105" s="10">
        <v>1.3120000000000001</v>
      </c>
      <c r="E105" s="10">
        <v>0.312</v>
      </c>
      <c r="F105" s="10">
        <v>0.26700000000000002</v>
      </c>
      <c r="G105" s="10">
        <v>1.169</v>
      </c>
      <c r="H105" s="10">
        <v>0.29699999999999999</v>
      </c>
      <c r="I105" s="10">
        <v>0.22600000000000001</v>
      </c>
      <c r="J105" s="10">
        <v>1.3140000000000001</v>
      </c>
    </row>
    <row r="106" spans="1:10" x14ac:dyDescent="0.2">
      <c r="C106" s="5" t="s">
        <v>163</v>
      </c>
      <c r="F106" s="5" t="s">
        <v>164</v>
      </c>
      <c r="I106" s="5" t="s">
        <v>165</v>
      </c>
    </row>
    <row r="107" spans="1:10" x14ac:dyDescent="0.2">
      <c r="A107" s="9">
        <v>40</v>
      </c>
      <c r="B107" s="10">
        <v>3.3969999999999998</v>
      </c>
      <c r="C107" s="10">
        <v>2.4119999999999999</v>
      </c>
      <c r="D107" s="10">
        <v>1.409</v>
      </c>
      <c r="E107" s="10">
        <v>0.248</v>
      </c>
      <c r="F107" s="10">
        <v>0.17699999999999999</v>
      </c>
      <c r="G107" s="10">
        <v>1.4</v>
      </c>
      <c r="H107" s="10">
        <v>0.219</v>
      </c>
      <c r="I107" s="10">
        <v>0.156</v>
      </c>
      <c r="J107" s="10">
        <v>1.397</v>
      </c>
    </row>
    <row r="108" spans="1:10" x14ac:dyDescent="0.2">
      <c r="A108" s="9">
        <v>100</v>
      </c>
      <c r="B108" s="10">
        <v>3.4260000000000002</v>
      </c>
      <c r="C108" s="10">
        <v>2.4409999999999998</v>
      </c>
      <c r="D108" s="10">
        <v>1.4039999999999999</v>
      </c>
      <c r="E108" s="10">
        <v>0.248</v>
      </c>
      <c r="F108" s="10">
        <v>0.17799999999999999</v>
      </c>
      <c r="G108" s="10">
        <v>1.399</v>
      </c>
      <c r="H108" s="10">
        <v>0.22</v>
      </c>
      <c r="I108" s="10">
        <v>0.158</v>
      </c>
      <c r="J108" s="10">
        <v>1.3939999999999999</v>
      </c>
    </row>
    <row r="109" spans="1:10" x14ac:dyDescent="0.2">
      <c r="A109" s="9">
        <v>200</v>
      </c>
      <c r="B109" s="10">
        <v>3.4510000000000001</v>
      </c>
      <c r="C109" s="10">
        <v>2.4660000000000002</v>
      </c>
      <c r="D109" s="10">
        <v>1.399</v>
      </c>
      <c r="E109" s="10">
        <v>0.249</v>
      </c>
      <c r="F109" s="10">
        <v>0.17799999999999999</v>
      </c>
      <c r="G109" s="10">
        <v>1.3979999999999999</v>
      </c>
      <c r="H109" s="10">
        <v>0.223</v>
      </c>
      <c r="I109" s="10">
        <v>0.161</v>
      </c>
      <c r="J109" s="10">
        <v>1.387</v>
      </c>
    </row>
    <row r="110" spans="1:10" x14ac:dyDescent="0.2">
      <c r="A110" s="9">
        <v>300</v>
      </c>
      <c r="B110" s="10">
        <v>3.4609999999999999</v>
      </c>
      <c r="C110" s="10">
        <v>2.476</v>
      </c>
      <c r="D110" s="10">
        <v>1.3979999999999999</v>
      </c>
      <c r="E110" s="10">
        <v>0.25</v>
      </c>
      <c r="F110" s="10">
        <v>0.17899999999999999</v>
      </c>
      <c r="G110" s="10">
        <v>1.3959999999999999</v>
      </c>
      <c r="H110" s="10">
        <v>0.22600000000000001</v>
      </c>
      <c r="I110" s="10">
        <v>0.16400000000000001</v>
      </c>
      <c r="J110" s="10">
        <v>1.3779999999999999</v>
      </c>
    </row>
    <row r="111" spans="1:10" x14ac:dyDescent="0.2">
      <c r="A111" s="9">
        <v>400</v>
      </c>
      <c r="B111" s="10">
        <v>3.4660000000000002</v>
      </c>
      <c r="C111" s="10">
        <v>2.48</v>
      </c>
      <c r="D111" s="10">
        <v>1.397</v>
      </c>
      <c r="E111" s="10">
        <v>0.251</v>
      </c>
      <c r="F111" s="10">
        <v>0.18</v>
      </c>
      <c r="G111" s="10">
        <v>1.393</v>
      </c>
      <c r="H111" s="10">
        <v>0.23</v>
      </c>
      <c r="I111" s="10">
        <v>0.16800000000000001</v>
      </c>
      <c r="J111" s="10">
        <v>1.3680000000000001</v>
      </c>
    </row>
    <row r="112" spans="1:10" x14ac:dyDescent="0.2">
      <c r="A112" s="9">
        <v>500</v>
      </c>
      <c r="B112" s="10">
        <v>3.4689999999999999</v>
      </c>
      <c r="C112" s="10">
        <v>2.484</v>
      </c>
      <c r="D112" s="10">
        <v>1.397</v>
      </c>
      <c r="E112" s="10">
        <v>0.254</v>
      </c>
      <c r="F112" s="10">
        <v>0.183</v>
      </c>
      <c r="G112" s="10">
        <v>1.3879999999999999</v>
      </c>
      <c r="H112" s="10">
        <v>0.23499999999999999</v>
      </c>
      <c r="I112" s="10">
        <v>0.17299999999999999</v>
      </c>
      <c r="J112" s="10">
        <v>1.36</v>
      </c>
    </row>
    <row r="113" spans="1:10" x14ac:dyDescent="0.2">
      <c r="A113" s="9">
        <v>600</v>
      </c>
      <c r="B113" s="10">
        <v>3.4729999999999999</v>
      </c>
      <c r="C113" s="10">
        <v>2.488</v>
      </c>
      <c r="D113" s="10">
        <v>1.3959999999999999</v>
      </c>
      <c r="E113" s="10">
        <v>0.25600000000000001</v>
      </c>
      <c r="F113" s="10">
        <v>0.185</v>
      </c>
      <c r="G113" s="10">
        <v>1.383</v>
      </c>
      <c r="H113" s="10">
        <v>0.23899999999999999</v>
      </c>
      <c r="I113" s="10">
        <v>0.17699999999999999</v>
      </c>
      <c r="J113" s="10">
        <v>1.3520000000000001</v>
      </c>
    </row>
    <row r="114" spans="1:10" x14ac:dyDescent="0.2">
      <c r="A114" s="9">
        <v>700</v>
      </c>
      <c r="B114" s="10">
        <v>3.4769999999999999</v>
      </c>
      <c r="C114" s="10">
        <v>2.492</v>
      </c>
      <c r="D114" s="10">
        <v>1.395</v>
      </c>
      <c r="E114" s="10">
        <v>0.26</v>
      </c>
      <c r="F114" s="10">
        <v>0.189</v>
      </c>
      <c r="G114" s="10">
        <v>1.377</v>
      </c>
      <c r="H114" s="10">
        <v>0.24199999999999999</v>
      </c>
      <c r="I114" s="10">
        <v>0.18099999999999999</v>
      </c>
      <c r="J114" s="10">
        <v>1.3440000000000001</v>
      </c>
    </row>
    <row r="115" spans="1:10" x14ac:dyDescent="0.2">
      <c r="A115" s="9">
        <v>800</v>
      </c>
      <c r="B115" s="10">
        <v>3.4940000000000002</v>
      </c>
      <c r="C115" s="10">
        <v>2.5089999999999999</v>
      </c>
      <c r="D115" s="10">
        <v>1.393</v>
      </c>
      <c r="E115" s="10">
        <v>0.26200000000000001</v>
      </c>
      <c r="F115" s="10">
        <v>0.191</v>
      </c>
      <c r="G115" s="10">
        <v>1.371</v>
      </c>
      <c r="H115" s="10">
        <v>0.246</v>
      </c>
      <c r="I115" s="10">
        <v>0.184</v>
      </c>
      <c r="J115" s="10">
        <v>1.337</v>
      </c>
    </row>
    <row r="116" spans="1:10" x14ac:dyDescent="0.2">
      <c r="A116" s="9">
        <v>900</v>
      </c>
      <c r="B116" s="10">
        <v>3.5019999999999998</v>
      </c>
      <c r="C116" s="10">
        <v>2.5190000000000001</v>
      </c>
      <c r="D116" s="10">
        <v>1.3919999999999999</v>
      </c>
      <c r="E116" s="10">
        <v>0.26500000000000001</v>
      </c>
      <c r="F116" s="10">
        <v>0.19400000000000001</v>
      </c>
      <c r="G116" s="10">
        <v>1.3640000000000001</v>
      </c>
      <c r="H116" s="10">
        <v>0.249</v>
      </c>
      <c r="I116" s="10">
        <v>0.187</v>
      </c>
      <c r="J116" s="10">
        <v>1.331</v>
      </c>
    </row>
    <row r="117" spans="1:10" x14ac:dyDescent="0.2">
      <c r="A117" s="9">
        <v>1000</v>
      </c>
      <c r="B117" s="10">
        <v>3.5129999999999999</v>
      </c>
      <c r="C117" s="10">
        <v>2.528</v>
      </c>
      <c r="D117" s="10">
        <v>1.39</v>
      </c>
      <c r="E117" s="10">
        <v>0.26900000000000002</v>
      </c>
      <c r="F117" s="10">
        <v>0.19800000000000001</v>
      </c>
      <c r="G117" s="10">
        <v>1.359</v>
      </c>
      <c r="H117" s="10">
        <v>0.252</v>
      </c>
      <c r="I117" s="10">
        <v>0.19</v>
      </c>
      <c r="J117" s="10">
        <v>1.3260000000000001</v>
      </c>
    </row>
    <row r="118" spans="1:10" x14ac:dyDescent="0.2">
      <c r="A118" s="9">
        <v>1500</v>
      </c>
      <c r="B118" s="10">
        <v>3.6179999999999999</v>
      </c>
      <c r="C118" s="10">
        <v>2.633</v>
      </c>
      <c r="D118" s="10">
        <v>1.3740000000000001</v>
      </c>
      <c r="E118" s="10">
        <v>0.28299999999999997</v>
      </c>
      <c r="F118" s="10">
        <v>0.21199999999999999</v>
      </c>
      <c r="G118" s="10">
        <v>1.3340000000000001</v>
      </c>
      <c r="H118" s="10">
        <v>0.26300000000000001</v>
      </c>
      <c r="I118" s="10">
        <v>0.20100000000000001</v>
      </c>
      <c r="J118" s="10">
        <v>1.3089999999999999</v>
      </c>
    </row>
    <row r="119" spans="1:10" x14ac:dyDescent="0.2">
      <c r="A119" s="9">
        <v>2000</v>
      </c>
      <c r="B119" s="10">
        <v>3.758</v>
      </c>
      <c r="C119" s="10">
        <v>2.7730000000000001</v>
      </c>
      <c r="D119" s="10">
        <v>1.355</v>
      </c>
      <c r="E119" s="10">
        <v>0.29299999999999998</v>
      </c>
      <c r="F119" s="10">
        <v>0.222</v>
      </c>
      <c r="G119" s="10">
        <v>1.319</v>
      </c>
      <c r="H119" s="10">
        <v>0.27</v>
      </c>
      <c r="I119" s="10">
        <v>0.20799999999999999</v>
      </c>
      <c r="J119" s="10">
        <v>1.298</v>
      </c>
    </row>
    <row r="121" spans="1:10" x14ac:dyDescent="0.2">
      <c r="A121" s="11" t="s">
        <v>166</v>
      </c>
    </row>
    <row r="123" spans="1:10" x14ac:dyDescent="0.2">
      <c r="A123" s="11" t="s">
        <v>167</v>
      </c>
    </row>
    <row r="124" spans="1:10" x14ac:dyDescent="0.2">
      <c r="A124" s="11" t="s">
        <v>168</v>
      </c>
    </row>
    <row r="126" spans="1:10" x14ac:dyDescent="0.2">
      <c r="A126" s="1">
        <v>951</v>
      </c>
    </row>
    <row r="127" spans="1:10" x14ac:dyDescent="0.2">
      <c r="A127" s="2" t="s">
        <v>169</v>
      </c>
    </row>
    <row r="129" spans="1:9" x14ac:dyDescent="0.2">
      <c r="A129" s="3" t="s">
        <v>170</v>
      </c>
    </row>
    <row r="130" spans="1:9" x14ac:dyDescent="0.2">
      <c r="A130" s="4" t="s">
        <v>171</v>
      </c>
    </row>
    <row r="131" spans="1:9" x14ac:dyDescent="0.2">
      <c r="A131" s="4" t="s">
        <v>172</v>
      </c>
    </row>
    <row r="133" spans="1:9" x14ac:dyDescent="0.2">
      <c r="A133" s="14" t="s">
        <v>173</v>
      </c>
    </row>
    <row r="134" spans="1:9" x14ac:dyDescent="0.2">
      <c r="A134" s="5" t="s">
        <v>174</v>
      </c>
    </row>
    <row r="135" spans="1:9" x14ac:dyDescent="0.2">
      <c r="A135" s="5" t="s">
        <v>175</v>
      </c>
    </row>
    <row r="136" spans="1:9" x14ac:dyDescent="0.2">
      <c r="A136" s="6" t="s">
        <v>176</v>
      </c>
      <c r="B136" s="4" t="s">
        <v>177</v>
      </c>
    </row>
    <row r="138" spans="1:9" x14ac:dyDescent="0.2">
      <c r="A138" s="6" t="s">
        <v>178</v>
      </c>
      <c r="B138" s="6" t="s">
        <v>179</v>
      </c>
      <c r="C138" s="6" t="s">
        <v>180</v>
      </c>
      <c r="D138" s="6" t="s">
        <v>181</v>
      </c>
      <c r="E138" s="6" t="s">
        <v>182</v>
      </c>
      <c r="F138" s="6" t="s">
        <v>183</v>
      </c>
      <c r="G138" s="6" t="s">
        <v>184</v>
      </c>
      <c r="H138" s="6" t="s">
        <v>185</v>
      </c>
      <c r="I138" s="6" t="s">
        <v>186</v>
      </c>
    </row>
    <row r="139" spans="1:9" x14ac:dyDescent="0.2">
      <c r="A139" s="11" t="s">
        <v>187</v>
      </c>
      <c r="B139" s="11" t="s">
        <v>188</v>
      </c>
      <c r="C139" s="15">
        <v>6.9029999999999996</v>
      </c>
      <c r="D139" s="11">
        <v>20.0208531</v>
      </c>
      <c r="E139" s="11">
        <v>5.9573099999999997E-2</v>
      </c>
      <c r="F139" s="11">
        <v>20.117631029999998</v>
      </c>
      <c r="G139" s="11" t="s">
        <v>189</v>
      </c>
      <c r="H139" s="16">
        <v>0.59</v>
      </c>
      <c r="I139" s="16">
        <v>0.34</v>
      </c>
    </row>
    <row r="140" spans="1:9" x14ac:dyDescent="0.2">
      <c r="A140" s="11" t="s">
        <v>190</v>
      </c>
      <c r="B140" s="11" t="s">
        <v>191</v>
      </c>
      <c r="C140" s="15">
        <v>6.085</v>
      </c>
      <c r="D140" s="11">
        <v>0.20173102000000001</v>
      </c>
      <c r="E140" s="11">
        <v>20.0527531</v>
      </c>
      <c r="F140" s="11">
        <v>5.3723100000000003E-2</v>
      </c>
      <c r="G140" s="11" t="s">
        <v>192</v>
      </c>
      <c r="H140" s="16">
        <v>1.19</v>
      </c>
      <c r="I140" s="16">
        <v>0.28000000000000003</v>
      </c>
    </row>
    <row r="141" spans="1:9" x14ac:dyDescent="0.2">
      <c r="A141" s="11" t="s">
        <v>193</v>
      </c>
      <c r="B141" s="11" t="s">
        <v>194</v>
      </c>
      <c r="C141" s="15">
        <v>6.7130000000000001</v>
      </c>
      <c r="D141" s="11">
        <v>2.6093100000000001E-2</v>
      </c>
      <c r="E141" s="11">
        <v>3.54031E-2</v>
      </c>
      <c r="F141" s="11">
        <v>20.080523100000001</v>
      </c>
      <c r="G141" s="11" t="s">
        <v>195</v>
      </c>
      <c r="H141" s="16">
        <v>0.72</v>
      </c>
      <c r="I141" s="16">
        <v>0.33</v>
      </c>
    </row>
    <row r="142" spans="1:9" x14ac:dyDescent="0.2">
      <c r="A142" s="11" t="s">
        <v>196</v>
      </c>
      <c r="B142" s="11" t="s">
        <v>197</v>
      </c>
      <c r="C142" s="15">
        <v>6.952</v>
      </c>
      <c r="D142" s="11">
        <v>20.025423100000001</v>
      </c>
      <c r="E142" s="11">
        <v>2.95231E-2</v>
      </c>
      <c r="F142" s="11">
        <v>20.035653100000001</v>
      </c>
      <c r="G142" s="11" t="s">
        <v>198</v>
      </c>
      <c r="H142" s="16">
        <v>1.02</v>
      </c>
      <c r="I142" s="16">
        <v>0.26</v>
      </c>
    </row>
    <row r="143" spans="1:9" x14ac:dyDescent="0.2">
      <c r="A143" s="11" t="s">
        <v>199</v>
      </c>
      <c r="B143" s="11" t="s">
        <v>200</v>
      </c>
      <c r="C143" s="15">
        <v>6.726</v>
      </c>
      <c r="D143" s="11">
        <v>2.2223099999999999E-2</v>
      </c>
      <c r="E143" s="11">
        <v>3.9603100000000002E-2</v>
      </c>
      <c r="F143" s="11">
        <v>20.091003099999998</v>
      </c>
      <c r="G143" s="11" t="s">
        <v>201</v>
      </c>
      <c r="H143" s="16">
        <v>0.89</v>
      </c>
      <c r="I143" s="16">
        <v>0.37</v>
      </c>
    </row>
    <row r="144" spans="1:9" x14ac:dyDescent="0.2">
      <c r="A144" s="11" t="s">
        <v>202</v>
      </c>
      <c r="B144" s="11" t="s">
        <v>203</v>
      </c>
      <c r="C144" s="15">
        <v>5.3159999999999998</v>
      </c>
      <c r="D144" s="11">
        <v>0.79361309999999996</v>
      </c>
      <c r="E144" s="11">
        <v>20.258131030000001</v>
      </c>
      <c r="F144" s="11">
        <v>0.30593102999999999</v>
      </c>
      <c r="G144" s="11" t="s">
        <v>204</v>
      </c>
      <c r="H144" s="16">
        <v>0.67</v>
      </c>
      <c r="I144" s="16">
        <v>0.22</v>
      </c>
    </row>
    <row r="145" spans="1:9" x14ac:dyDescent="0.2">
      <c r="A145" s="11" t="s">
        <v>205</v>
      </c>
      <c r="B145" s="11" t="s">
        <v>206</v>
      </c>
      <c r="C145" s="15">
        <v>7.7</v>
      </c>
      <c r="D145" s="11">
        <v>2.55231E-2</v>
      </c>
      <c r="E145" s="11">
        <v>7.7813099999999996E-2</v>
      </c>
      <c r="F145" s="11">
        <v>20.14723103</v>
      </c>
      <c r="G145" s="11" t="s">
        <v>207</v>
      </c>
      <c r="H145" s="16">
        <v>0.53</v>
      </c>
      <c r="I145" s="16">
        <v>0.24</v>
      </c>
    </row>
    <row r="146" spans="1:9" x14ac:dyDescent="0.2">
      <c r="A146" s="11" t="s">
        <v>208</v>
      </c>
      <c r="B146" s="11" t="s">
        <v>209</v>
      </c>
      <c r="C146" s="15">
        <v>7.008</v>
      </c>
      <c r="D146" s="11">
        <v>20.012473100000001</v>
      </c>
      <c r="E146" s="11">
        <v>7.1853100000000003E-2</v>
      </c>
      <c r="F146" s="11">
        <v>20.171531030000001</v>
      </c>
      <c r="G146" s="11" t="s">
        <v>210</v>
      </c>
      <c r="H146" s="16">
        <v>0.97</v>
      </c>
      <c r="I146" s="16">
        <v>0.36</v>
      </c>
    </row>
    <row r="147" spans="1:9" x14ac:dyDescent="0.2">
      <c r="A147" s="11" t="s">
        <v>211</v>
      </c>
      <c r="B147" s="11" t="s">
        <v>212</v>
      </c>
      <c r="C147" s="15">
        <v>5.758</v>
      </c>
      <c r="D147" s="11">
        <v>0.77803102000000002</v>
      </c>
      <c r="E147" s="11">
        <v>20.259631030000001</v>
      </c>
      <c r="F147" s="11">
        <v>0.43313102999999997</v>
      </c>
      <c r="G147" s="11" t="s">
        <v>213</v>
      </c>
      <c r="H147" s="16">
        <v>0.59</v>
      </c>
      <c r="I147" s="16">
        <v>0.26</v>
      </c>
    </row>
    <row r="148" spans="1:9" x14ac:dyDescent="0.2">
      <c r="A148" s="11" t="s">
        <v>214</v>
      </c>
      <c r="B148" s="11" t="s">
        <v>215</v>
      </c>
      <c r="C148" s="16">
        <v>5.48</v>
      </c>
      <c r="D148" s="11">
        <v>0.75833101999999997</v>
      </c>
      <c r="E148" s="11">
        <v>20.26031025</v>
      </c>
      <c r="F148" s="11">
        <v>0.32231029</v>
      </c>
      <c r="G148" s="11" t="s">
        <v>216</v>
      </c>
      <c r="H148" s="16">
        <v>0.46</v>
      </c>
      <c r="I148" s="16">
        <v>0.18</v>
      </c>
    </row>
    <row r="149" spans="1:9" x14ac:dyDescent="0.2">
      <c r="A149" s="11" t="s">
        <v>217</v>
      </c>
      <c r="B149" s="11" t="s">
        <v>218</v>
      </c>
      <c r="C149" s="11">
        <v>6.5846</v>
      </c>
      <c r="D149" s="11">
        <v>0.34028310000000001</v>
      </c>
      <c r="E149" s="11">
        <v>7.3034310000000005E-2</v>
      </c>
      <c r="F149" s="11">
        <v>20.274023100000001</v>
      </c>
      <c r="G149" s="11" t="s">
        <v>219</v>
      </c>
      <c r="H149" s="16">
        <v>0.91</v>
      </c>
      <c r="I149" s="16">
        <v>0.36</v>
      </c>
    </row>
    <row r="150" spans="1:9" x14ac:dyDescent="0.2">
      <c r="A150" s="11" t="s">
        <v>220</v>
      </c>
      <c r="B150" s="11" t="s">
        <v>221</v>
      </c>
      <c r="C150" s="15">
        <v>6.4989999999999997</v>
      </c>
      <c r="D150" s="11">
        <v>0.29433102</v>
      </c>
      <c r="E150" s="11">
        <v>20.120031019999999</v>
      </c>
      <c r="F150" s="11">
        <v>0.16323103</v>
      </c>
      <c r="G150" s="11" t="s">
        <v>222</v>
      </c>
      <c r="H150" s="16">
        <v>0.99</v>
      </c>
      <c r="I150" s="16">
        <v>0.38</v>
      </c>
    </row>
    <row r="151" spans="1:9" x14ac:dyDescent="0.2">
      <c r="A151" s="11" t="s">
        <v>223</v>
      </c>
      <c r="B151" s="11" t="s">
        <v>224</v>
      </c>
      <c r="C151" s="15">
        <v>6.157</v>
      </c>
      <c r="D151" s="11">
        <v>0.76893102000000002</v>
      </c>
      <c r="E151" s="11">
        <v>20.281031030000001</v>
      </c>
      <c r="F151" s="11">
        <v>0.35273103</v>
      </c>
      <c r="G151" s="11" t="s">
        <v>225</v>
      </c>
      <c r="H151" s="16">
        <v>0.45</v>
      </c>
      <c r="I151" s="16">
        <v>0.24</v>
      </c>
    </row>
    <row r="152" spans="1:9" x14ac:dyDescent="0.2">
      <c r="A152" s="11" t="s">
        <v>226</v>
      </c>
      <c r="B152" s="11" t="s">
        <v>227</v>
      </c>
      <c r="C152" s="15">
        <v>3.9180000000000001</v>
      </c>
      <c r="D152" s="11">
        <v>1.9353102200000001</v>
      </c>
      <c r="E152" s="11">
        <v>20.82563103</v>
      </c>
      <c r="F152" s="11">
        <v>1.3283102899999999</v>
      </c>
      <c r="G152" s="11" t="s">
        <v>228</v>
      </c>
      <c r="H152" s="16">
        <v>0.28999999999999998</v>
      </c>
      <c r="I152" s="16">
        <v>0.13</v>
      </c>
    </row>
    <row r="153" spans="1:9" x14ac:dyDescent="0.2">
      <c r="A153" s="11" t="s">
        <v>229</v>
      </c>
      <c r="B153" s="11" t="s">
        <v>230</v>
      </c>
      <c r="C153" s="16">
        <v>5.21</v>
      </c>
      <c r="D153" s="11">
        <v>1.2227310199999999</v>
      </c>
      <c r="E153" s="11">
        <v>20.48123103</v>
      </c>
      <c r="F153" s="11">
        <v>0.74573102999999996</v>
      </c>
      <c r="G153" s="11" t="s">
        <v>231</v>
      </c>
      <c r="H153" s="16">
        <v>1.46</v>
      </c>
      <c r="I153" s="16">
        <v>0.59</v>
      </c>
    </row>
    <row r="154" spans="1:9" x14ac:dyDescent="0.2">
      <c r="A154" s="11" t="s">
        <v>232</v>
      </c>
      <c r="B154" s="11" t="s">
        <v>233</v>
      </c>
      <c r="C154" s="15">
        <v>28.65</v>
      </c>
      <c r="D154" s="11">
        <v>6.4322310199999997</v>
      </c>
      <c r="E154" s="11">
        <v>22.32731025</v>
      </c>
      <c r="F154" s="11">
        <v>3.1793102900000001</v>
      </c>
      <c r="G154" s="11" t="s">
        <v>234</v>
      </c>
      <c r="H154" s="16">
        <v>0.34</v>
      </c>
      <c r="I154" s="16">
        <v>0.2</v>
      </c>
    </row>
    <row r="155" spans="1:9" x14ac:dyDescent="0.2">
      <c r="A155" s="11" t="s">
        <v>235</v>
      </c>
      <c r="B155" s="11" t="s">
        <v>236</v>
      </c>
      <c r="C155" s="16">
        <v>4.55</v>
      </c>
      <c r="D155" s="11">
        <v>1.21431022</v>
      </c>
      <c r="E155" s="11">
        <v>20.089831019999998</v>
      </c>
      <c r="F155" s="11">
        <v>20.329310289999999</v>
      </c>
      <c r="G155" s="11" t="s">
        <v>237</v>
      </c>
      <c r="H155" s="16">
        <v>0.18</v>
      </c>
      <c r="I155" s="16">
        <v>0.08</v>
      </c>
    </row>
    <row r="156" spans="1:9" x14ac:dyDescent="0.2">
      <c r="A156" s="11" t="s">
        <v>238</v>
      </c>
      <c r="B156" s="11" t="s">
        <v>239</v>
      </c>
      <c r="C156" s="16">
        <v>4.75</v>
      </c>
      <c r="D156" s="11">
        <v>2.7813102199999999</v>
      </c>
      <c r="E156" s="11">
        <v>20.765131019999998</v>
      </c>
      <c r="F156" s="11">
        <v>0.82131029</v>
      </c>
      <c r="G156" s="11" t="s">
        <v>240</v>
      </c>
      <c r="H156" s="16">
        <v>0.4</v>
      </c>
      <c r="I156" s="16">
        <v>0.22</v>
      </c>
    </row>
    <row r="157" spans="1:9" x14ac:dyDescent="0.2">
      <c r="A157" s="11" t="s">
        <v>241</v>
      </c>
      <c r="B157" s="11" t="s">
        <v>242</v>
      </c>
      <c r="C157" s="15">
        <v>7.2439999999999998</v>
      </c>
      <c r="D157" s="11">
        <v>20.10113102</v>
      </c>
      <c r="E157" s="11">
        <v>9.7833100000000006E-2</v>
      </c>
      <c r="F157" s="11">
        <v>20.177631030000001</v>
      </c>
      <c r="G157" s="11" t="s">
        <v>243</v>
      </c>
      <c r="H157" s="16">
        <v>0.22</v>
      </c>
      <c r="I157" s="16">
        <v>0.08</v>
      </c>
    </row>
    <row r="158" spans="1:9" x14ac:dyDescent="0.2">
      <c r="A158" s="11" t="s">
        <v>244</v>
      </c>
      <c r="B158" s="11" t="s">
        <v>245</v>
      </c>
      <c r="C158" s="15">
        <v>4.75</v>
      </c>
      <c r="D158" s="11">
        <v>0.66663101999999996</v>
      </c>
      <c r="E158" s="11">
        <v>9.3523099999999998E-2</v>
      </c>
      <c r="F158" s="11">
        <v>20.451031029999999</v>
      </c>
      <c r="G158" s="11" t="s">
        <v>246</v>
      </c>
      <c r="H158" s="16">
        <v>1.33</v>
      </c>
      <c r="I158" s="16">
        <v>0.56999999999999995</v>
      </c>
    </row>
    <row r="159" spans="1:9" x14ac:dyDescent="0.2">
      <c r="A159" s="11" t="s">
        <v>247</v>
      </c>
      <c r="B159" s="11" t="s">
        <v>248</v>
      </c>
      <c r="C159" s="15">
        <v>1.6479999999999999</v>
      </c>
      <c r="D159" s="11">
        <v>2.2913102200000002</v>
      </c>
      <c r="E159" s="11">
        <v>20.472231019999999</v>
      </c>
      <c r="F159" s="11">
        <v>0.29843102999999999</v>
      </c>
      <c r="G159" s="11" t="s">
        <v>249</v>
      </c>
      <c r="H159" s="16">
        <v>0.83</v>
      </c>
      <c r="I159" s="16">
        <v>0.28000000000000003</v>
      </c>
    </row>
    <row r="160" spans="1:9" x14ac:dyDescent="0.2">
      <c r="A160" s="11" t="s">
        <v>250</v>
      </c>
      <c r="B160" s="11" t="s">
        <v>251</v>
      </c>
      <c r="C160" s="15">
        <v>20.966000000000001</v>
      </c>
      <c r="D160" s="11">
        <v>4.0443102199999998</v>
      </c>
      <c r="E160" s="11">
        <v>21.159310250000001</v>
      </c>
      <c r="F160" s="11">
        <v>1.3003102900000001</v>
      </c>
      <c r="G160" s="11" t="s">
        <v>252</v>
      </c>
      <c r="H160" s="16">
        <v>0.4</v>
      </c>
      <c r="I160" s="16">
        <v>0.12</v>
      </c>
    </row>
    <row r="161" spans="1:9" x14ac:dyDescent="0.2">
      <c r="A161" s="11" t="s">
        <v>253</v>
      </c>
      <c r="B161" s="11" t="s">
        <v>254</v>
      </c>
      <c r="C161" s="15">
        <v>0.94499999999999995</v>
      </c>
      <c r="D161" s="11">
        <v>4.9293102199999996</v>
      </c>
      <c r="E161" s="11">
        <v>21.352310249999999</v>
      </c>
      <c r="F161" s="11">
        <v>1.4333102900000001</v>
      </c>
      <c r="G161" s="11" t="s">
        <v>255</v>
      </c>
      <c r="H161" s="16">
        <v>0.54</v>
      </c>
      <c r="I161" s="16">
        <v>0.24</v>
      </c>
    </row>
    <row r="162" spans="1:9" x14ac:dyDescent="0.2">
      <c r="A162" s="11" t="s">
        <v>256</v>
      </c>
      <c r="B162" s="11" t="s">
        <v>257</v>
      </c>
      <c r="C162" s="15">
        <v>21.89</v>
      </c>
      <c r="D162" s="11">
        <v>5.5203102199999998</v>
      </c>
      <c r="E162" s="11">
        <v>21.69631025</v>
      </c>
      <c r="F162" s="11">
        <v>2.0443102899999999</v>
      </c>
      <c r="G162" s="11" t="s">
        <v>258</v>
      </c>
      <c r="H162" s="16">
        <v>0.25</v>
      </c>
      <c r="I162" s="16">
        <v>0.13</v>
      </c>
    </row>
    <row r="163" spans="1:9" x14ac:dyDescent="0.2">
      <c r="A163" s="11" t="s">
        <v>259</v>
      </c>
      <c r="B163" s="11" t="s">
        <v>260</v>
      </c>
      <c r="C163" s="15">
        <v>1.6180000000000001</v>
      </c>
      <c r="D163" s="11">
        <v>6.0283102199999998</v>
      </c>
      <c r="E163" s="11">
        <v>21.656310250000001</v>
      </c>
      <c r="F163" s="11">
        <v>1.73231029</v>
      </c>
      <c r="G163" s="11" t="s">
        <v>261</v>
      </c>
      <c r="H163" s="16">
        <v>0.56000000000000005</v>
      </c>
      <c r="I163" s="16">
        <v>0.21</v>
      </c>
    </row>
    <row r="164" spans="1:9" x14ac:dyDescent="0.2">
      <c r="A164" s="11" t="s">
        <v>262</v>
      </c>
      <c r="B164" s="11" t="s">
        <v>263</v>
      </c>
      <c r="C164" s="15">
        <v>1.657</v>
      </c>
      <c r="D164" s="11">
        <v>7.3283102199999997</v>
      </c>
      <c r="E164" s="11">
        <v>22.11231025</v>
      </c>
      <c r="F164" s="11">
        <v>2.3633102899999998</v>
      </c>
      <c r="G164" s="11" t="s">
        <v>264</v>
      </c>
      <c r="H164" s="16">
        <v>0.72</v>
      </c>
      <c r="I164" s="16">
        <v>0.2</v>
      </c>
    </row>
    <row r="165" spans="1:9" x14ac:dyDescent="0.2">
      <c r="A165" s="11" t="s">
        <v>265</v>
      </c>
      <c r="B165" s="11" t="s">
        <v>266</v>
      </c>
      <c r="C165" s="15">
        <v>0.94399999999999995</v>
      </c>
      <c r="D165" s="11">
        <v>2.07531022</v>
      </c>
      <c r="E165" s="11">
        <v>20.615131030000001</v>
      </c>
      <c r="F165" s="11">
        <v>0.73263102999999996</v>
      </c>
      <c r="G165" s="11" t="s">
        <v>267</v>
      </c>
      <c r="H165" s="16">
        <v>0.54</v>
      </c>
      <c r="I165" s="16">
        <v>0.13</v>
      </c>
    </row>
    <row r="166" spans="1:9" x14ac:dyDescent="0.2">
      <c r="A166" s="11" t="s">
        <v>268</v>
      </c>
      <c r="B166" s="11" t="s">
        <v>269</v>
      </c>
      <c r="C166" s="15">
        <v>0.753</v>
      </c>
      <c r="D166" s="11">
        <v>3.1623102200000002</v>
      </c>
      <c r="E166" s="11">
        <v>20.898131029999998</v>
      </c>
      <c r="F166" s="11">
        <v>1.0083102900000001</v>
      </c>
      <c r="G166" s="11" t="s">
        <v>270</v>
      </c>
      <c r="H166" s="16">
        <v>0.73</v>
      </c>
      <c r="I166" s="16">
        <v>0.17</v>
      </c>
    </row>
    <row r="168" spans="1:9" x14ac:dyDescent="0.2">
      <c r="A168" s="11" t="s">
        <v>271</v>
      </c>
    </row>
    <row r="170" spans="1:9" x14ac:dyDescent="0.2">
      <c r="A170" s="1">
        <v>952</v>
      </c>
    </row>
    <row r="171" spans="1:9" x14ac:dyDescent="0.2">
      <c r="A171" s="2" t="s">
        <v>272</v>
      </c>
    </row>
    <row r="173" spans="1:9" x14ac:dyDescent="0.2">
      <c r="A173" s="3" t="s">
        <v>273</v>
      </c>
    </row>
    <row r="175" spans="1:9" x14ac:dyDescent="0.2">
      <c r="A175" s="4" t="s">
        <v>274</v>
      </c>
    </row>
    <row r="176" spans="1:9" x14ac:dyDescent="0.2">
      <c r="A176" s="4" t="s">
        <v>275</v>
      </c>
    </row>
    <row r="178" spans="1:8" x14ac:dyDescent="0.2">
      <c r="C178" s="5" t="s">
        <v>276</v>
      </c>
      <c r="D178" s="5" t="s">
        <v>277</v>
      </c>
      <c r="G178" s="5" t="s">
        <v>278</v>
      </c>
    </row>
    <row r="179" spans="1:8" x14ac:dyDescent="0.2">
      <c r="B179" s="6" t="s">
        <v>279</v>
      </c>
      <c r="C179" s="6" t="s">
        <v>280</v>
      </c>
      <c r="E179" s="6" t="s">
        <v>281</v>
      </c>
      <c r="H179" s="6" t="s">
        <v>282</v>
      </c>
    </row>
    <row r="180" spans="1:8" x14ac:dyDescent="0.2">
      <c r="B180" s="6" t="s">
        <v>283</v>
      </c>
      <c r="C180" s="6" t="s">
        <v>284</v>
      </c>
      <c r="D180" s="6" t="s">
        <v>285</v>
      </c>
      <c r="E180" s="6" t="s">
        <v>286</v>
      </c>
      <c r="F180" s="6" t="s">
        <v>287</v>
      </c>
      <c r="G180" s="6" t="s">
        <v>288</v>
      </c>
      <c r="H180" s="6" t="s">
        <v>289</v>
      </c>
    </row>
    <row r="181" spans="1:8" x14ac:dyDescent="0.2">
      <c r="A181" s="6" t="s">
        <v>290</v>
      </c>
      <c r="B181" s="6" t="s">
        <v>291</v>
      </c>
      <c r="C181" s="6" t="s">
        <v>292</v>
      </c>
      <c r="D181" s="6" t="s">
        <v>293</v>
      </c>
      <c r="E181" s="6" t="s">
        <v>294</v>
      </c>
      <c r="F181" s="6" t="s">
        <v>295</v>
      </c>
      <c r="G181" s="6" t="s">
        <v>296</v>
      </c>
      <c r="H181" s="6" t="s">
        <v>297</v>
      </c>
    </row>
    <row r="182" spans="1:8" x14ac:dyDescent="0.2">
      <c r="A182" s="6" t="s">
        <v>298</v>
      </c>
      <c r="B182" s="8">
        <v>227.9</v>
      </c>
      <c r="C182" s="7">
        <v>24.54</v>
      </c>
      <c r="D182" s="8">
        <v>2107.9</v>
      </c>
      <c r="E182" s="8">
        <v>138.6</v>
      </c>
      <c r="F182" s="8">
        <v>227.9</v>
      </c>
      <c r="G182" s="8">
        <v>42.6</v>
      </c>
      <c r="H182" s="7">
        <v>1.06</v>
      </c>
    </row>
    <row r="183" spans="1:8" x14ac:dyDescent="0.2">
      <c r="F183" s="9">
        <v>0</v>
      </c>
      <c r="G183" s="8">
        <v>41.3</v>
      </c>
      <c r="H183" s="10">
        <v>1.083</v>
      </c>
    </row>
    <row r="184" spans="1:8" x14ac:dyDescent="0.2">
      <c r="F184" s="9">
        <v>40</v>
      </c>
      <c r="G184" s="8">
        <v>39.5</v>
      </c>
      <c r="H184" s="10">
        <v>1.103</v>
      </c>
    </row>
    <row r="185" spans="1:8" x14ac:dyDescent="0.2">
      <c r="F185" s="9">
        <v>80</v>
      </c>
      <c r="G185" s="8">
        <v>37.5</v>
      </c>
      <c r="H185" s="10">
        <v>1.135</v>
      </c>
    </row>
    <row r="186" spans="1:8" x14ac:dyDescent="0.2">
      <c r="A186" s="6" t="s">
        <v>299</v>
      </c>
      <c r="B186" s="8">
        <v>2302.6</v>
      </c>
      <c r="C186" s="8">
        <v>69.5</v>
      </c>
      <c r="D186" s="8">
        <v>2308.6999999999998</v>
      </c>
      <c r="E186" s="8">
        <v>12</v>
      </c>
      <c r="F186" s="8">
        <v>2302.6</v>
      </c>
      <c r="G186" s="8">
        <v>87</v>
      </c>
      <c r="H186" s="10">
        <v>0.27200000000000002</v>
      </c>
    </row>
    <row r="187" spans="1:8" x14ac:dyDescent="0.2">
      <c r="A187" s="6" t="s">
        <v>300</v>
      </c>
      <c r="B187" s="8">
        <v>176.4</v>
      </c>
      <c r="C187" s="8">
        <v>169.4</v>
      </c>
      <c r="D187" s="8">
        <v>41.9</v>
      </c>
      <c r="E187" s="8">
        <v>54.2</v>
      </c>
      <c r="F187" s="9">
        <v>68</v>
      </c>
      <c r="G187" s="8">
        <v>54.9</v>
      </c>
      <c r="H187" s="10">
        <v>0.41099999999999998</v>
      </c>
    </row>
    <row r="188" spans="1:8" x14ac:dyDescent="0.2">
      <c r="A188" s="6" t="s">
        <v>301</v>
      </c>
    </row>
    <row r="189" spans="1:8" x14ac:dyDescent="0.2">
      <c r="A189" s="6" t="s">
        <v>302</v>
      </c>
    </row>
    <row r="190" spans="1:8" x14ac:dyDescent="0.2">
      <c r="A190" s="6" t="s">
        <v>303</v>
      </c>
      <c r="B190" s="8">
        <v>219</v>
      </c>
      <c r="C190" s="6" t="s">
        <v>304</v>
      </c>
      <c r="D190" s="8">
        <v>0.7</v>
      </c>
      <c r="E190" s="6" t="s">
        <v>305</v>
      </c>
      <c r="F190" s="9">
        <v>68</v>
      </c>
      <c r="G190" s="8">
        <v>71.8</v>
      </c>
      <c r="H190" s="10">
        <v>0.74299999999999999</v>
      </c>
    </row>
    <row r="191" spans="1:8" x14ac:dyDescent="0.2">
      <c r="A191" s="6" t="s">
        <v>306</v>
      </c>
      <c r="B191" s="8">
        <v>31.1</v>
      </c>
      <c r="C191" s="8">
        <v>165.6</v>
      </c>
      <c r="D191" s="8">
        <v>2217.3000000000002</v>
      </c>
      <c r="E191" s="8">
        <v>34.5</v>
      </c>
      <c r="F191" s="8">
        <v>31.1</v>
      </c>
      <c r="G191" s="8">
        <v>37.5</v>
      </c>
      <c r="H191" s="10">
        <v>0.55200000000000005</v>
      </c>
    </row>
    <row r="192" spans="1:8" x14ac:dyDescent="0.2">
      <c r="A192" s="6" t="s">
        <v>307</v>
      </c>
      <c r="B192" s="6" t="s">
        <v>308</v>
      </c>
      <c r="C192" s="6" t="s">
        <v>309</v>
      </c>
      <c r="D192" s="8">
        <v>269.8</v>
      </c>
      <c r="E192" s="6" t="s">
        <v>310</v>
      </c>
      <c r="F192" s="9">
        <v>32</v>
      </c>
      <c r="G192" s="8">
        <v>57.8</v>
      </c>
      <c r="H192" s="10">
        <v>0.58299999999999996</v>
      </c>
    </row>
    <row r="193" spans="1:8" x14ac:dyDescent="0.2">
      <c r="A193" s="6" t="s">
        <v>311</v>
      </c>
      <c r="B193" s="8">
        <v>172.8</v>
      </c>
      <c r="C193" s="8">
        <v>360.5</v>
      </c>
      <c r="D193" s="8">
        <v>2173.6</v>
      </c>
      <c r="E193" s="8">
        <v>46.9</v>
      </c>
      <c r="F193" s="9">
        <v>77</v>
      </c>
      <c r="G193" s="8">
        <v>48.9</v>
      </c>
      <c r="H193" s="10">
        <v>0.58799999999999997</v>
      </c>
    </row>
    <row r="194" spans="1:8" x14ac:dyDescent="0.2">
      <c r="A194" s="6" t="s">
        <v>312</v>
      </c>
      <c r="B194" s="8">
        <v>173.5</v>
      </c>
      <c r="C194" s="9">
        <v>368</v>
      </c>
      <c r="D194" s="8">
        <v>2248.8000000000002</v>
      </c>
      <c r="E194" s="8">
        <v>46.4</v>
      </c>
      <c r="F194" s="9">
        <v>68</v>
      </c>
      <c r="G194" s="8">
        <v>49.3</v>
      </c>
      <c r="H194" s="10">
        <v>0.67800000000000005</v>
      </c>
    </row>
    <row r="195" spans="1:8" x14ac:dyDescent="0.2">
      <c r="A195" s="6" t="s">
        <v>313</v>
      </c>
      <c r="B195" s="8">
        <v>388.6</v>
      </c>
      <c r="C195" s="8">
        <v>344</v>
      </c>
      <c r="D195" s="8">
        <v>12.6</v>
      </c>
      <c r="E195" s="8">
        <v>77.900000000000006</v>
      </c>
      <c r="F195" s="9">
        <v>68</v>
      </c>
      <c r="G195" s="8">
        <v>69.2</v>
      </c>
      <c r="H195" s="10">
        <v>0.67800000000000005</v>
      </c>
    </row>
    <row r="196" spans="1:8" x14ac:dyDescent="0.2">
      <c r="A196" s="6" t="s">
        <v>314</v>
      </c>
      <c r="B196" s="8">
        <v>355.8</v>
      </c>
      <c r="C196" s="9">
        <v>419</v>
      </c>
      <c r="D196" s="8">
        <v>66</v>
      </c>
      <c r="E196" s="8">
        <v>86.3</v>
      </c>
      <c r="F196" s="9">
        <v>68</v>
      </c>
      <c r="G196" s="8">
        <v>78.7</v>
      </c>
      <c r="H196" s="10">
        <v>0.55400000000000005</v>
      </c>
    </row>
    <row r="197" spans="1:8" x14ac:dyDescent="0.2">
      <c r="A197" s="6" t="s">
        <v>315</v>
      </c>
      <c r="B197" s="8">
        <v>2452.1</v>
      </c>
      <c r="C197" s="7">
        <v>9.8000000000000007</v>
      </c>
      <c r="D197" s="6" t="s">
        <v>316</v>
      </c>
      <c r="E197" s="6" t="s">
        <v>317</v>
      </c>
      <c r="F197" s="8">
        <v>2452.1</v>
      </c>
      <c r="G197" s="7">
        <v>9.1300000000000008</v>
      </c>
      <c r="H197" s="7">
        <v>5.45</v>
      </c>
    </row>
    <row r="198" spans="1:8" x14ac:dyDescent="0.2">
      <c r="A198" s="6" t="s">
        <v>318</v>
      </c>
      <c r="B198" s="8">
        <v>2423</v>
      </c>
      <c r="C198" s="8">
        <v>191.7</v>
      </c>
      <c r="D198" s="8">
        <v>2434.5</v>
      </c>
      <c r="E198" s="8">
        <v>25.6</v>
      </c>
      <c r="F198" s="8">
        <v>2423</v>
      </c>
      <c r="G198" s="7">
        <v>4.41</v>
      </c>
      <c r="H198" s="7">
        <v>2.39</v>
      </c>
    </row>
    <row r="199" spans="1:8" x14ac:dyDescent="0.2">
      <c r="A199" s="6" t="s">
        <v>319</v>
      </c>
      <c r="B199" s="8">
        <v>10.9</v>
      </c>
      <c r="C199" s="8">
        <v>157.80000000000001</v>
      </c>
      <c r="D199" s="8">
        <v>2255.5</v>
      </c>
      <c r="E199" s="8">
        <v>45.5</v>
      </c>
      <c r="F199" s="8">
        <v>10.9</v>
      </c>
      <c r="G199" s="8">
        <v>37.1</v>
      </c>
      <c r="H199" s="10">
        <v>0.54500000000000004</v>
      </c>
    </row>
    <row r="200" spans="1:8" x14ac:dyDescent="0.2">
      <c r="A200" s="6" t="s">
        <v>320</v>
      </c>
      <c r="B200" s="6" t="s">
        <v>321</v>
      </c>
      <c r="C200" s="9">
        <v>108</v>
      </c>
      <c r="D200" s="8">
        <v>212.8</v>
      </c>
      <c r="E200" s="6" t="s">
        <v>322</v>
      </c>
      <c r="F200" s="9">
        <v>68</v>
      </c>
      <c r="G200" s="8">
        <v>51.2</v>
      </c>
      <c r="H200" s="10">
        <v>0.47799999999999998</v>
      </c>
    </row>
    <row r="201" spans="1:8" x14ac:dyDescent="0.2">
      <c r="A201" s="6" t="s">
        <v>323</v>
      </c>
      <c r="B201" s="8">
        <v>674.1</v>
      </c>
      <c r="C201" s="8">
        <v>126.7</v>
      </c>
      <c r="D201" s="8">
        <v>238</v>
      </c>
      <c r="E201" s="7">
        <v>4.9000000000000004</v>
      </c>
      <c r="F201" s="9">
        <v>77</v>
      </c>
      <c r="G201" s="9">
        <v>847</v>
      </c>
      <c r="H201" s="10">
        <v>3.3000000000000002E-2</v>
      </c>
    </row>
    <row r="202" spans="1:8" x14ac:dyDescent="0.2">
      <c r="A202" s="6" t="s">
        <v>324</v>
      </c>
      <c r="B202" s="8">
        <v>2258.6999999999998</v>
      </c>
      <c r="C202" s="8">
        <v>219.6</v>
      </c>
      <c r="D202" s="8">
        <v>296</v>
      </c>
      <c r="E202" s="8">
        <v>25.1</v>
      </c>
      <c r="F202" s="8">
        <v>2258.6999999999998</v>
      </c>
      <c r="G202" s="8">
        <v>26.4</v>
      </c>
      <c r="H202" s="10">
        <v>0.83399999999999996</v>
      </c>
    </row>
    <row r="203" spans="1:8" x14ac:dyDescent="0.2">
      <c r="F203" s="9">
        <v>2160</v>
      </c>
      <c r="G203" s="8">
        <v>20</v>
      </c>
      <c r="H203" s="10">
        <v>1.0740000000000001</v>
      </c>
    </row>
    <row r="204" spans="1:8" x14ac:dyDescent="0.2">
      <c r="A204" s="6" t="s">
        <v>325</v>
      </c>
      <c r="B204" s="8">
        <v>148.1</v>
      </c>
      <c r="C204" s="9">
        <v>473</v>
      </c>
      <c r="D204" s="8">
        <v>2143.9</v>
      </c>
      <c r="E204" s="8">
        <v>42.7</v>
      </c>
      <c r="F204" s="9">
        <v>77</v>
      </c>
      <c r="G204" s="8">
        <v>49.1</v>
      </c>
      <c r="H204" s="10">
        <v>0.60899999999999999</v>
      </c>
    </row>
    <row r="205" spans="1:8" x14ac:dyDescent="0.2">
      <c r="A205" s="6" t="s">
        <v>326</v>
      </c>
      <c r="B205" s="8">
        <v>2320.4</v>
      </c>
      <c r="C205" s="8">
        <v>85.4</v>
      </c>
      <c r="D205" s="8">
        <v>2346</v>
      </c>
      <c r="E205" s="8">
        <v>10.9</v>
      </c>
      <c r="F205" s="8">
        <v>2320.4</v>
      </c>
      <c r="G205" s="8">
        <v>50.5</v>
      </c>
      <c r="H205" s="10">
        <v>0.49199999999999999</v>
      </c>
    </row>
    <row r="206" spans="1:8" x14ac:dyDescent="0.2">
      <c r="F206" s="9">
        <v>2260</v>
      </c>
      <c r="G206" s="8">
        <v>38.200000000000003</v>
      </c>
      <c r="H206" s="10">
        <v>0.64300000000000002</v>
      </c>
    </row>
    <row r="207" spans="1:8" x14ac:dyDescent="0.2">
      <c r="A207" s="6" t="s">
        <v>327</v>
      </c>
      <c r="B207" s="8">
        <v>256.60000000000002</v>
      </c>
      <c r="C207" s="8">
        <v>131.69999999999999</v>
      </c>
      <c r="D207" s="8">
        <v>271.5</v>
      </c>
      <c r="E207" s="8">
        <v>77.900000000000006</v>
      </c>
      <c r="F207" s="9">
        <v>68</v>
      </c>
      <c r="G207" s="8">
        <v>43.9</v>
      </c>
      <c r="H207" s="10">
        <v>0.502</v>
      </c>
    </row>
    <row r="208" spans="1:8" x14ac:dyDescent="0.2">
      <c r="A208" s="6" t="s">
        <v>328</v>
      </c>
      <c r="B208" s="6" t="s">
        <v>329</v>
      </c>
      <c r="C208" s="6" t="s">
        <v>330</v>
      </c>
      <c r="F208" s="9">
        <v>77</v>
      </c>
      <c r="G208" s="8">
        <v>56.8</v>
      </c>
      <c r="H208" s="10">
        <v>0.43</v>
      </c>
    </row>
    <row r="209" spans="1:8" x14ac:dyDescent="0.2">
      <c r="A209" s="6" t="s">
        <v>331</v>
      </c>
      <c r="B209" s="8">
        <v>2297.3000000000002</v>
      </c>
      <c r="C209" s="8">
        <v>91.5</v>
      </c>
      <c r="D209" s="8">
        <v>2361.8000000000002</v>
      </c>
      <c r="E209" s="8">
        <v>5.9</v>
      </c>
      <c r="F209" s="8">
        <v>2297.3000000000002</v>
      </c>
      <c r="G209" s="8">
        <v>71.2</v>
      </c>
      <c r="H209" s="10">
        <v>0.40799999999999997</v>
      </c>
    </row>
    <row r="210" spans="1:8" x14ac:dyDescent="0.2">
      <c r="A210" s="6" t="s">
        <v>332</v>
      </c>
      <c r="B210" s="6" t="s">
        <v>333</v>
      </c>
      <c r="C210" s="6" t="s">
        <v>334</v>
      </c>
      <c r="F210" s="9">
        <v>68</v>
      </c>
      <c r="G210" s="8">
        <v>40</v>
      </c>
      <c r="H210" s="10">
        <v>0.47799999999999998</v>
      </c>
    </row>
    <row r="211" spans="1:8" x14ac:dyDescent="0.2">
      <c r="A211" s="6" t="s">
        <v>335</v>
      </c>
      <c r="B211" s="8">
        <v>243.7</v>
      </c>
      <c r="C211" s="8">
        <v>184</v>
      </c>
      <c r="D211" s="8">
        <v>2305.8000000000002</v>
      </c>
      <c r="E211" s="8">
        <v>34.4</v>
      </c>
      <c r="F211" s="8">
        <v>243.7</v>
      </c>
      <c r="G211" s="8">
        <v>36.299999999999997</v>
      </c>
      <c r="H211" s="10">
        <v>0.53800000000000003</v>
      </c>
    </row>
    <row r="212" spans="1:8" x14ac:dyDescent="0.2">
      <c r="F212" s="9">
        <v>32</v>
      </c>
      <c r="G212" s="8">
        <v>33</v>
      </c>
      <c r="H212" s="10">
        <v>0.60399999999999998</v>
      </c>
    </row>
    <row r="213" spans="1:8" x14ac:dyDescent="0.2">
      <c r="F213" s="9">
        <v>100</v>
      </c>
      <c r="G213" s="8">
        <v>29.4</v>
      </c>
      <c r="H213" s="10">
        <v>0.67300000000000004</v>
      </c>
    </row>
    <row r="214" spans="1:8" x14ac:dyDescent="0.2">
      <c r="A214" s="6" t="s">
        <v>336</v>
      </c>
      <c r="B214" s="8">
        <v>215</v>
      </c>
      <c r="C214" s="8">
        <v>93.3</v>
      </c>
      <c r="D214" s="8">
        <v>2141.9</v>
      </c>
      <c r="E214" s="6" t="s">
        <v>337</v>
      </c>
      <c r="F214" s="9">
        <v>240</v>
      </c>
      <c r="G214" s="8">
        <v>88.5</v>
      </c>
      <c r="H214" s="10">
        <v>0.28299999999999997</v>
      </c>
    </row>
    <row r="215" spans="1:8" x14ac:dyDescent="0.2">
      <c r="F215" s="9">
        <v>215</v>
      </c>
      <c r="G215" s="8">
        <v>86</v>
      </c>
      <c r="H215" s="10">
        <v>0.29399999999999998</v>
      </c>
    </row>
    <row r="216" spans="1:8" x14ac:dyDescent="0.2">
      <c r="F216" s="9">
        <v>32</v>
      </c>
      <c r="G216" s="8">
        <v>80.900000000000006</v>
      </c>
      <c r="H216" s="10">
        <v>0.318</v>
      </c>
    </row>
    <row r="217" spans="1:8" x14ac:dyDescent="0.2">
      <c r="F217" s="9">
        <v>90</v>
      </c>
      <c r="G217" s="8">
        <v>73.599999999999994</v>
      </c>
      <c r="H217" s="10">
        <v>0.34799999999999998</v>
      </c>
    </row>
    <row r="218" spans="1:8" x14ac:dyDescent="0.2">
      <c r="A218" s="6" t="s">
        <v>338</v>
      </c>
      <c r="B218" s="9">
        <v>212</v>
      </c>
      <c r="C218" s="8">
        <v>970.1</v>
      </c>
      <c r="D218" s="9">
        <v>32</v>
      </c>
      <c r="E218" s="8">
        <v>143.5</v>
      </c>
      <c r="F218" s="9">
        <v>32</v>
      </c>
      <c r="G218" s="8">
        <v>62.4</v>
      </c>
      <c r="H218" s="7">
        <v>1.01</v>
      </c>
    </row>
    <row r="219" spans="1:8" x14ac:dyDescent="0.2">
      <c r="F219" s="9">
        <v>90</v>
      </c>
      <c r="G219" s="8">
        <v>62.1</v>
      </c>
      <c r="H219" s="7">
        <v>1</v>
      </c>
    </row>
    <row r="220" spans="1:8" x14ac:dyDescent="0.2">
      <c r="F220" s="9">
        <v>150</v>
      </c>
      <c r="G220" s="8">
        <v>61.2</v>
      </c>
      <c r="H220" s="7">
        <v>1</v>
      </c>
    </row>
    <row r="221" spans="1:8" x14ac:dyDescent="0.2">
      <c r="F221" s="9">
        <v>212</v>
      </c>
      <c r="G221" s="8">
        <v>59.8</v>
      </c>
      <c r="H221" s="7">
        <v>1.01</v>
      </c>
    </row>
    <row r="223" spans="1:8" x14ac:dyDescent="0.2">
      <c r="A223" s="11" t="s">
        <v>339</v>
      </c>
    </row>
    <row r="224" spans="1:8" x14ac:dyDescent="0.2">
      <c r="A224" s="11" t="s">
        <v>340</v>
      </c>
    </row>
    <row r="226" spans="1:11" x14ac:dyDescent="0.2">
      <c r="A226" s="1">
        <v>953</v>
      </c>
    </row>
    <row r="227" spans="1:11" x14ac:dyDescent="0.2">
      <c r="A227" s="2" t="s">
        <v>341</v>
      </c>
    </row>
    <row r="229" spans="1:11" x14ac:dyDescent="0.2">
      <c r="A229" s="3" t="s">
        <v>342</v>
      </c>
    </row>
    <row r="230" spans="1:11" x14ac:dyDescent="0.2">
      <c r="A230" s="4" t="s">
        <v>343</v>
      </c>
    </row>
    <row r="231" spans="1:11" x14ac:dyDescent="0.2">
      <c r="A231" s="4" t="s">
        <v>344</v>
      </c>
    </row>
    <row r="233" spans="1:11" x14ac:dyDescent="0.2">
      <c r="E233" s="6" t="s">
        <v>345</v>
      </c>
      <c r="K233" s="6" t="s">
        <v>346</v>
      </c>
    </row>
    <row r="234" spans="1:11" x14ac:dyDescent="0.2">
      <c r="C234" s="6" t="s">
        <v>347</v>
      </c>
      <c r="E234" s="6" t="s">
        <v>348</v>
      </c>
      <c r="J234" s="6" t="s">
        <v>349</v>
      </c>
      <c r="K234" s="6" t="s">
        <v>350</v>
      </c>
    </row>
    <row r="235" spans="1:11" x14ac:dyDescent="0.2">
      <c r="A235" s="6" t="s">
        <v>351</v>
      </c>
      <c r="C235" s="6" t="s">
        <v>352</v>
      </c>
      <c r="E235" s="6" t="s">
        <v>353</v>
      </c>
      <c r="G235" s="6" t="s">
        <v>354</v>
      </c>
      <c r="J235" s="6" t="s">
        <v>355</v>
      </c>
      <c r="K235" s="6" t="s">
        <v>356</v>
      </c>
    </row>
    <row r="236" spans="1:11" x14ac:dyDescent="0.2">
      <c r="A236" s="17" t="s">
        <v>357</v>
      </c>
      <c r="G236" s="17" t="s">
        <v>358</v>
      </c>
    </row>
    <row r="237" spans="1:11" x14ac:dyDescent="0.2">
      <c r="A237" s="11" t="s">
        <v>359</v>
      </c>
      <c r="G237" s="11" t="s">
        <v>360</v>
      </c>
      <c r="J237" s="18">
        <v>132</v>
      </c>
      <c r="K237" s="15">
        <v>0.22</v>
      </c>
    </row>
    <row r="238" spans="1:11" x14ac:dyDescent="0.2">
      <c r="B238" s="11" t="s">
        <v>361</v>
      </c>
      <c r="E238" s="15">
        <v>0.192</v>
      </c>
      <c r="G238" s="11" t="s">
        <v>362</v>
      </c>
      <c r="J238" s="18">
        <v>120</v>
      </c>
      <c r="K238" s="15">
        <v>0.189</v>
      </c>
    </row>
    <row r="239" spans="1:11" x14ac:dyDescent="0.2">
      <c r="B239" s="11" t="s">
        <v>363</v>
      </c>
      <c r="E239" s="15">
        <v>0.21199999999999999</v>
      </c>
      <c r="G239" s="11" t="s">
        <v>364</v>
      </c>
      <c r="J239" s="18">
        <v>144</v>
      </c>
      <c r="K239" s="15">
        <v>0.22900000000000001</v>
      </c>
    </row>
    <row r="240" spans="1:11" x14ac:dyDescent="0.2">
      <c r="B240" s="11" t="s">
        <v>365</v>
      </c>
      <c r="C240" s="18">
        <v>170</v>
      </c>
      <c r="E240" s="15">
        <v>0.218</v>
      </c>
      <c r="G240" s="11" t="s">
        <v>366</v>
      </c>
      <c r="J240" s="18">
        <v>144</v>
      </c>
      <c r="K240" s="15">
        <v>0.156</v>
      </c>
    </row>
    <row r="241" spans="1:11" x14ac:dyDescent="0.2">
      <c r="B241" s="11" t="s">
        <v>367</v>
      </c>
      <c r="E241" s="15">
        <v>0.224</v>
      </c>
      <c r="G241" s="11" t="s">
        <v>368</v>
      </c>
      <c r="J241" s="19">
        <v>62.4</v>
      </c>
      <c r="K241" s="15">
        <v>0.22</v>
      </c>
    </row>
    <row r="242" spans="1:11" x14ac:dyDescent="0.2">
      <c r="B242" s="11" t="s">
        <v>369</v>
      </c>
      <c r="E242" s="15">
        <v>0.22900000000000001</v>
      </c>
      <c r="G242" s="11" t="s">
        <v>370</v>
      </c>
      <c r="J242" s="18">
        <v>151</v>
      </c>
      <c r="K242" s="15">
        <v>0.14699999999999999</v>
      </c>
    </row>
    <row r="243" spans="1:11" x14ac:dyDescent="0.2">
      <c r="B243" s="11" t="s">
        <v>371</v>
      </c>
      <c r="E243" s="15">
        <v>0.23499999999999999</v>
      </c>
      <c r="G243" s="11" t="s">
        <v>372</v>
      </c>
      <c r="J243" s="18">
        <v>169</v>
      </c>
      <c r="K243" s="15">
        <v>0.191</v>
      </c>
    </row>
    <row r="244" spans="1:11" x14ac:dyDescent="0.2">
      <c r="B244" s="11" t="s">
        <v>373</v>
      </c>
      <c r="E244" s="15">
        <v>0.24</v>
      </c>
      <c r="G244" s="11" t="s">
        <v>374</v>
      </c>
      <c r="J244" s="18">
        <v>139</v>
      </c>
      <c r="K244" s="15">
        <v>0.2</v>
      </c>
    </row>
    <row r="245" spans="1:11" x14ac:dyDescent="0.2">
      <c r="B245" s="11" t="s">
        <v>375</v>
      </c>
      <c r="C245" s="18">
        <v>517</v>
      </c>
      <c r="E245" s="11">
        <v>9.5500000000000002E-2</v>
      </c>
      <c r="G245" s="11" t="s">
        <v>376</v>
      </c>
      <c r="J245" s="18">
        <v>156</v>
      </c>
      <c r="K245" s="15">
        <v>0.17</v>
      </c>
    </row>
    <row r="246" spans="1:11" x14ac:dyDescent="0.2">
      <c r="B246" s="11" t="s">
        <v>377</v>
      </c>
      <c r="G246" s="11" t="s">
        <v>378</v>
      </c>
      <c r="J246" s="18">
        <v>169</v>
      </c>
      <c r="K246" s="15">
        <v>0.24299999999999999</v>
      </c>
    </row>
    <row r="247" spans="1:11" x14ac:dyDescent="0.2">
      <c r="B247" s="11" t="s">
        <v>379</v>
      </c>
      <c r="C247" s="18">
        <v>519</v>
      </c>
      <c r="E247" s="11">
        <v>9.5500000000000002E-2</v>
      </c>
      <c r="G247" s="11" t="s">
        <v>380</v>
      </c>
      <c r="J247" s="18">
        <v>50</v>
      </c>
      <c r="K247" s="15">
        <v>0.26</v>
      </c>
    </row>
    <row r="248" spans="1:11" x14ac:dyDescent="0.2">
      <c r="B248" s="11" t="s">
        <v>381</v>
      </c>
      <c r="G248" s="11" t="s">
        <v>382</v>
      </c>
    </row>
    <row r="249" spans="1:11" x14ac:dyDescent="0.2">
      <c r="A249" s="11" t="s">
        <v>383</v>
      </c>
      <c r="G249" s="11" t="s">
        <v>384</v>
      </c>
      <c r="K249" s="15">
        <v>0.42399999999999999</v>
      </c>
    </row>
    <row r="250" spans="1:11" x14ac:dyDescent="0.2">
      <c r="B250" s="11" t="s">
        <v>385</v>
      </c>
      <c r="E250" s="11">
        <v>8.6199999999999999E-2</v>
      </c>
      <c r="G250" s="11" t="s">
        <v>386</v>
      </c>
      <c r="K250" s="15">
        <v>0.47099999999999997</v>
      </c>
    </row>
    <row r="251" spans="1:11" x14ac:dyDescent="0.2">
      <c r="B251" s="11" t="s">
        <v>387</v>
      </c>
      <c r="E251" s="11">
        <v>8.9300000000000004E-2</v>
      </c>
      <c r="G251" s="11" t="s">
        <v>388</v>
      </c>
      <c r="K251" s="15">
        <v>0.49099999999999999</v>
      </c>
    </row>
    <row r="252" spans="1:11" x14ac:dyDescent="0.2">
      <c r="B252" s="11" t="s">
        <v>389</v>
      </c>
      <c r="C252" s="18">
        <v>555</v>
      </c>
      <c r="E252" s="11">
        <v>9.2499999999999999E-2</v>
      </c>
      <c r="G252" s="11" t="s">
        <v>390</v>
      </c>
      <c r="J252" s="19">
        <v>57.5</v>
      </c>
      <c r="K252" s="15">
        <v>0.502</v>
      </c>
    </row>
    <row r="253" spans="1:11" x14ac:dyDescent="0.2">
      <c r="B253" s="11" t="s">
        <v>391</v>
      </c>
      <c r="E253" s="11">
        <v>9.3799999999999994E-2</v>
      </c>
      <c r="G253" s="11" t="s">
        <v>392</v>
      </c>
      <c r="J253" s="18">
        <v>103</v>
      </c>
      <c r="K253" s="15">
        <v>0.217</v>
      </c>
    </row>
    <row r="254" spans="1:11" x14ac:dyDescent="0.2">
      <c r="B254" s="11" t="s">
        <v>393</v>
      </c>
      <c r="E254" s="11">
        <v>9.6299999999999997E-2</v>
      </c>
      <c r="G254" s="11" t="s">
        <v>394</v>
      </c>
      <c r="J254" s="15">
        <v>0.21</v>
      </c>
    </row>
    <row r="255" spans="1:11" x14ac:dyDescent="0.2">
      <c r="A255" s="11" t="s">
        <v>395</v>
      </c>
      <c r="C255" s="18">
        <v>490</v>
      </c>
      <c r="E255" s="15">
        <v>0.107</v>
      </c>
      <c r="G255" s="11" t="s">
        <v>396</v>
      </c>
      <c r="J255" s="19">
        <v>34</v>
      </c>
    </row>
    <row r="256" spans="1:11" x14ac:dyDescent="0.2">
      <c r="A256" s="11" t="s">
        <v>397</v>
      </c>
      <c r="C256" s="18">
        <v>705</v>
      </c>
      <c r="E256" s="15">
        <v>0.03</v>
      </c>
      <c r="G256" s="11" t="s">
        <v>398</v>
      </c>
      <c r="J256" s="19">
        <v>68.7</v>
      </c>
    </row>
    <row r="257" spans="1:12" x14ac:dyDescent="0.2">
      <c r="A257" s="11" t="s">
        <v>399</v>
      </c>
      <c r="C257" s="18">
        <v>108</v>
      </c>
      <c r="E257" s="15">
        <v>0.23899999999999999</v>
      </c>
      <c r="G257" s="11" t="s">
        <v>400</v>
      </c>
      <c r="J257" s="19">
        <v>71.8</v>
      </c>
    </row>
    <row r="258" spans="1:12" x14ac:dyDescent="0.2">
      <c r="A258" s="11" t="s">
        <v>401</v>
      </c>
      <c r="C258" s="18">
        <v>555</v>
      </c>
      <c r="E258" s="15">
        <v>0.105</v>
      </c>
      <c r="G258" s="11" t="s">
        <v>402</v>
      </c>
      <c r="J258" s="19">
        <v>94.9</v>
      </c>
    </row>
    <row r="259" spans="1:12" x14ac:dyDescent="0.2">
      <c r="A259" s="11" t="s">
        <v>403</v>
      </c>
      <c r="C259" s="18">
        <v>655</v>
      </c>
      <c r="E259" s="15">
        <v>5.6000000000000001E-2</v>
      </c>
      <c r="G259" s="11" t="s">
        <v>404</v>
      </c>
      <c r="J259" s="19">
        <v>93.6</v>
      </c>
    </row>
    <row r="260" spans="1:12" x14ac:dyDescent="0.2">
      <c r="A260" s="11" t="s">
        <v>405</v>
      </c>
      <c r="C260" s="18">
        <v>489</v>
      </c>
      <c r="E260" s="15">
        <v>0.11899999999999999</v>
      </c>
      <c r="H260" s="11" t="s">
        <v>406</v>
      </c>
      <c r="J260" s="19">
        <v>45</v>
      </c>
    </row>
    <row r="261" spans="1:12" x14ac:dyDescent="0.2">
      <c r="A261" s="11" t="s">
        <v>407</v>
      </c>
      <c r="C261" s="18">
        <v>1211</v>
      </c>
      <c r="E261" s="15">
        <v>3.1E-2</v>
      </c>
      <c r="G261" s="11" t="s">
        <v>408</v>
      </c>
      <c r="J261" s="19">
        <v>32</v>
      </c>
    </row>
    <row r="262" spans="1:12" x14ac:dyDescent="0.2">
      <c r="A262" s="6" t="s">
        <v>409</v>
      </c>
    </row>
    <row r="263" spans="1:12" x14ac:dyDescent="0.2">
      <c r="D263" s="20" t="s">
        <v>410</v>
      </c>
      <c r="J263" s="21" t="s">
        <v>411</v>
      </c>
    </row>
    <row r="264" spans="1:12" x14ac:dyDescent="0.2">
      <c r="D264" s="21" t="s">
        <v>412</v>
      </c>
      <c r="F264" s="11" t="s">
        <v>413</v>
      </c>
      <c r="H264" s="11" t="s">
        <v>414</v>
      </c>
      <c r="J264" s="21" t="s">
        <v>415</v>
      </c>
      <c r="L264" s="11" t="s">
        <v>416</v>
      </c>
    </row>
    <row r="265" spans="1:12" x14ac:dyDescent="0.2">
      <c r="B265" s="11" t="s">
        <v>417</v>
      </c>
      <c r="C265" s="11" t="s">
        <v>418</v>
      </c>
      <c r="F265" s="11" t="s">
        <v>419</v>
      </c>
      <c r="I265" s="11" t="s">
        <v>420</v>
      </c>
      <c r="L265" s="11" t="s">
        <v>421</v>
      </c>
    </row>
    <row r="266" spans="1:12" x14ac:dyDescent="0.2">
      <c r="B266" s="11" t="s">
        <v>422</v>
      </c>
      <c r="C266" s="11" t="s">
        <v>423</v>
      </c>
      <c r="D266" s="11" t="s">
        <v>424</v>
      </c>
      <c r="E266" s="11" t="s">
        <v>425</v>
      </c>
      <c r="F266" s="11" t="s">
        <v>426</v>
      </c>
      <c r="H266" s="11" t="s">
        <v>427</v>
      </c>
      <c r="I266" s="11" t="s">
        <v>428</v>
      </c>
      <c r="J266" s="11" t="s">
        <v>429</v>
      </c>
      <c r="K266" s="11" t="s">
        <v>430</v>
      </c>
      <c r="L266" s="11" t="s">
        <v>431</v>
      </c>
    </row>
    <row r="267" spans="1:12" x14ac:dyDescent="0.2">
      <c r="A267" s="11" t="s">
        <v>432</v>
      </c>
      <c r="B267" s="11" t="s">
        <v>433</v>
      </c>
      <c r="C267" s="11" t="s">
        <v>434</v>
      </c>
      <c r="D267" s="11" t="s">
        <v>435</v>
      </c>
      <c r="E267" s="11" t="s">
        <v>436</v>
      </c>
      <c r="F267" s="11" t="s">
        <v>437</v>
      </c>
      <c r="G267" s="11" t="s">
        <v>438</v>
      </c>
      <c r="H267" s="11" t="s">
        <v>439</v>
      </c>
      <c r="I267" s="11" t="s">
        <v>440</v>
      </c>
      <c r="J267" s="11" t="s">
        <v>441</v>
      </c>
      <c r="K267" s="11" t="s">
        <v>442</v>
      </c>
      <c r="L267" s="11" t="s">
        <v>443</v>
      </c>
    </row>
    <row r="268" spans="1:12" x14ac:dyDescent="0.2">
      <c r="A268" s="11" t="s">
        <v>444</v>
      </c>
      <c r="B268" s="18">
        <v>84</v>
      </c>
      <c r="C268" s="18">
        <v>30</v>
      </c>
      <c r="D268" s="15">
        <v>0.873</v>
      </c>
      <c r="E268" s="15">
        <v>0.45300000000000001</v>
      </c>
      <c r="F268" s="18">
        <v>121</v>
      </c>
      <c r="G268" s="11" t="s">
        <v>445</v>
      </c>
      <c r="H268" s="18">
        <v>95</v>
      </c>
      <c r="I268" s="18">
        <v>32</v>
      </c>
      <c r="J268" s="15">
        <v>0.96099999999999997</v>
      </c>
      <c r="K268" s="15">
        <v>0.48699999999999999</v>
      </c>
      <c r="L268" s="18">
        <v>136</v>
      </c>
    </row>
    <row r="269" spans="1:12" x14ac:dyDescent="0.2">
      <c r="A269" s="11" t="s">
        <v>446</v>
      </c>
      <c r="B269" s="18">
        <v>75</v>
      </c>
      <c r="C269" s="18">
        <v>31</v>
      </c>
      <c r="D269" s="15">
        <v>0.80100000000000005</v>
      </c>
      <c r="E269" s="15">
        <v>0.42599999999999999</v>
      </c>
      <c r="F269" s="18">
        <v>108</v>
      </c>
      <c r="G269" s="11" t="s">
        <v>447</v>
      </c>
      <c r="H269" s="18">
        <v>88</v>
      </c>
      <c r="I269" s="18">
        <v>31</v>
      </c>
      <c r="J269" s="15">
        <v>0.90500000000000003</v>
      </c>
      <c r="K269" s="15">
        <v>0.46500000000000002</v>
      </c>
      <c r="L269" s="18">
        <v>126</v>
      </c>
    </row>
    <row r="270" spans="1:12" x14ac:dyDescent="0.2">
      <c r="A270" s="11" t="s">
        <v>448</v>
      </c>
      <c r="B270" s="18">
        <v>67</v>
      </c>
      <c r="C270" s="11" t="s">
        <v>449</v>
      </c>
      <c r="D270" s="15">
        <v>0.73699999999999999</v>
      </c>
      <c r="E270" s="15">
        <v>0.40200000000000002</v>
      </c>
      <c r="F270" s="18">
        <v>96</v>
      </c>
      <c r="G270" s="11" t="s">
        <v>450</v>
      </c>
      <c r="H270" s="18">
        <v>87</v>
      </c>
      <c r="I270" s="18">
        <v>31</v>
      </c>
      <c r="J270" s="15">
        <v>0.89700000000000002</v>
      </c>
      <c r="K270" s="15">
        <v>0.46200000000000002</v>
      </c>
      <c r="L270" s="18">
        <v>125</v>
      </c>
    </row>
    <row r="271" spans="1:12" x14ac:dyDescent="0.2">
      <c r="A271" s="11" t="s">
        <v>451</v>
      </c>
      <c r="B271" s="18">
        <v>90</v>
      </c>
      <c r="C271" s="18">
        <v>31</v>
      </c>
      <c r="D271" s="15">
        <v>0.92100000000000004</v>
      </c>
      <c r="E271" s="15">
        <v>0.47099999999999997</v>
      </c>
      <c r="F271" s="18">
        <v>129</v>
      </c>
      <c r="G271" s="11" t="s">
        <v>452</v>
      </c>
      <c r="H271" s="18">
        <v>78</v>
      </c>
      <c r="I271" s="18">
        <v>31</v>
      </c>
      <c r="J271" s="15">
        <v>0.82499999999999996</v>
      </c>
      <c r="K271" s="15">
        <v>0.435</v>
      </c>
      <c r="L271" s="18">
        <v>112</v>
      </c>
    </row>
    <row r="272" spans="1:12" x14ac:dyDescent="0.2">
      <c r="A272" s="11" t="s">
        <v>453</v>
      </c>
      <c r="B272" s="18">
        <v>16</v>
      </c>
      <c r="C272" s="11" t="s">
        <v>454</v>
      </c>
      <c r="D272" s="11" t="s">
        <v>455</v>
      </c>
      <c r="E272" s="15">
        <v>0.249</v>
      </c>
      <c r="F272" s="18">
        <v>23</v>
      </c>
      <c r="G272" s="11" t="s">
        <v>456</v>
      </c>
      <c r="H272" s="18">
        <v>64</v>
      </c>
      <c r="I272" s="18">
        <v>28</v>
      </c>
      <c r="J272" s="15">
        <v>0.71299999999999997</v>
      </c>
      <c r="K272" s="15">
        <v>0.39300000000000002</v>
      </c>
      <c r="L272" s="18">
        <v>92</v>
      </c>
    </row>
    <row r="273" spans="1:12" x14ac:dyDescent="0.2">
      <c r="A273" s="11" t="s">
        <v>457</v>
      </c>
      <c r="B273" s="18">
        <v>39</v>
      </c>
      <c r="C273" s="18">
        <v>14</v>
      </c>
      <c r="D273" s="15">
        <v>0.51300000000000001</v>
      </c>
      <c r="E273" s="15">
        <v>0.318</v>
      </c>
      <c r="F273" s="18">
        <v>56</v>
      </c>
      <c r="G273" s="11" t="s">
        <v>458</v>
      </c>
      <c r="H273" s="18">
        <v>83</v>
      </c>
      <c r="I273" s="18">
        <v>28</v>
      </c>
      <c r="J273" s="15">
        <v>0.86499999999999999</v>
      </c>
      <c r="K273" s="15">
        <v>0.45</v>
      </c>
      <c r="L273" s="18">
        <v>119</v>
      </c>
    </row>
    <row r="274" spans="1:12" x14ac:dyDescent="0.2">
      <c r="A274" s="11" t="s">
        <v>459</v>
      </c>
      <c r="B274" s="18">
        <v>80</v>
      </c>
      <c r="C274" s="18">
        <v>29</v>
      </c>
      <c r="D274" s="15">
        <v>0.84099999999999997</v>
      </c>
      <c r="E274" s="15">
        <v>0.441</v>
      </c>
      <c r="F274" s="18">
        <v>115</v>
      </c>
      <c r="G274" s="11" t="s">
        <v>460</v>
      </c>
      <c r="H274" s="18">
        <v>93</v>
      </c>
      <c r="I274" s="18">
        <v>31</v>
      </c>
      <c r="J274" s="15">
        <v>0.94499999999999995</v>
      </c>
      <c r="K274" s="15">
        <v>0.48099999999999998</v>
      </c>
      <c r="L274" s="18">
        <v>134</v>
      </c>
    </row>
    <row r="275" spans="1:12" x14ac:dyDescent="0.2">
      <c r="A275" s="11" t="s">
        <v>461</v>
      </c>
      <c r="B275" s="18">
        <v>74</v>
      </c>
      <c r="C275" s="18">
        <v>27</v>
      </c>
      <c r="D275" s="15">
        <v>0.79300000000000004</v>
      </c>
      <c r="E275" s="15">
        <v>0.42299999999999999</v>
      </c>
      <c r="F275" s="18">
        <v>106</v>
      </c>
      <c r="G275" s="11" t="s">
        <v>462</v>
      </c>
      <c r="H275" s="18">
        <v>90</v>
      </c>
      <c r="I275" s="18">
        <v>31</v>
      </c>
      <c r="J275" s="15">
        <v>0.92100000000000004</v>
      </c>
      <c r="K275" s="15">
        <v>0.47099999999999997</v>
      </c>
      <c r="L275" s="18">
        <v>129</v>
      </c>
    </row>
    <row r="276" spans="1:12" x14ac:dyDescent="0.2">
      <c r="A276" s="11" t="s">
        <v>463</v>
      </c>
      <c r="B276" s="18">
        <v>74</v>
      </c>
      <c r="C276" s="18">
        <v>31</v>
      </c>
      <c r="D276" s="15">
        <v>0.79300000000000004</v>
      </c>
      <c r="E276" s="15">
        <v>0.42299999999999999</v>
      </c>
      <c r="F276" s="18">
        <v>106</v>
      </c>
      <c r="G276" s="11" t="s">
        <v>464</v>
      </c>
      <c r="H276" s="18">
        <v>94</v>
      </c>
      <c r="I276" s="18">
        <v>31</v>
      </c>
      <c r="J276" s="15">
        <v>0.95299999999999996</v>
      </c>
      <c r="K276" s="15">
        <v>0.48399999999999999</v>
      </c>
      <c r="L276" s="18">
        <v>135</v>
      </c>
    </row>
    <row r="277" spans="1:12" x14ac:dyDescent="0.2">
      <c r="A277" s="11" t="s">
        <v>465</v>
      </c>
      <c r="B277" s="18">
        <v>74</v>
      </c>
      <c r="C277" s="18">
        <v>31</v>
      </c>
      <c r="D277" s="15">
        <v>0.79300000000000004</v>
      </c>
      <c r="E277" s="15">
        <v>0.42299999999999999</v>
      </c>
      <c r="F277" s="18">
        <v>106</v>
      </c>
      <c r="G277" s="11" t="s">
        <v>466</v>
      </c>
      <c r="H277" s="18">
        <v>64</v>
      </c>
      <c r="I277" s="11" t="s">
        <v>467</v>
      </c>
      <c r="J277" s="15">
        <v>0.71299999999999997</v>
      </c>
      <c r="K277" s="15">
        <v>0.39300000000000002</v>
      </c>
      <c r="L277" s="18">
        <v>92</v>
      </c>
    </row>
    <row r="278" spans="1:12" x14ac:dyDescent="0.2">
      <c r="A278" s="11" t="s">
        <v>468</v>
      </c>
      <c r="B278" s="18">
        <v>63</v>
      </c>
      <c r="C278" s="18">
        <v>22</v>
      </c>
      <c r="D278" s="15">
        <v>0.70499999999999996</v>
      </c>
      <c r="E278" s="15">
        <v>0.39</v>
      </c>
      <c r="F278" s="18">
        <v>90</v>
      </c>
      <c r="G278" s="11" t="s">
        <v>469</v>
      </c>
      <c r="H278" s="18">
        <v>93</v>
      </c>
      <c r="I278" s="18">
        <v>31</v>
      </c>
      <c r="J278" s="15">
        <v>0.94499999999999995</v>
      </c>
      <c r="K278" s="15">
        <v>0.48099999999999998</v>
      </c>
      <c r="L278" s="18">
        <v>134</v>
      </c>
    </row>
    <row r="280" spans="1:12" x14ac:dyDescent="0.2">
      <c r="A280" s="11" t="s">
        <v>470</v>
      </c>
    </row>
    <row r="281" spans="1:12" x14ac:dyDescent="0.2">
      <c r="A281" s="11" t="s">
        <v>471</v>
      </c>
    </row>
    <row r="282" spans="1:12" x14ac:dyDescent="0.2">
      <c r="A282" s="11" t="s">
        <v>472</v>
      </c>
    </row>
    <row r="284" spans="1:12" x14ac:dyDescent="0.2">
      <c r="A284" s="1">
        <v>954</v>
      </c>
    </row>
    <row r="285" spans="1:12" x14ac:dyDescent="0.2">
      <c r="A285" s="2" t="s">
        <v>473</v>
      </c>
    </row>
    <row r="287" spans="1:12" x14ac:dyDescent="0.2">
      <c r="A287" s="3" t="s">
        <v>474</v>
      </c>
    </row>
    <row r="289" spans="1:13" x14ac:dyDescent="0.2">
      <c r="A289" s="4" t="s">
        <v>475</v>
      </c>
    </row>
    <row r="291" spans="1:13" x14ac:dyDescent="0.2">
      <c r="C291" s="22" t="s">
        <v>476</v>
      </c>
      <c r="F291" s="22" t="s">
        <v>477</v>
      </c>
      <c r="I291" s="22" t="s">
        <v>478</v>
      </c>
      <c r="L291" s="22" t="s">
        <v>479</v>
      </c>
    </row>
    <row r="292" spans="1:13" x14ac:dyDescent="0.2">
      <c r="C292" s="22" t="s">
        <v>480</v>
      </c>
      <c r="F292" s="22" t="s">
        <v>481</v>
      </c>
      <c r="I292" s="22" t="s">
        <v>482</v>
      </c>
      <c r="L292" s="22" t="s">
        <v>483</v>
      </c>
    </row>
    <row r="293" spans="1:13" x14ac:dyDescent="0.2">
      <c r="B293" s="11" t="s">
        <v>484</v>
      </c>
      <c r="C293" s="11" t="s">
        <v>485</v>
      </c>
      <c r="D293" s="11" t="s">
        <v>486</v>
      </c>
      <c r="E293" s="11" t="s">
        <v>487</v>
      </c>
      <c r="G293" s="11" t="s">
        <v>488</v>
      </c>
      <c r="H293" s="11" t="s">
        <v>489</v>
      </c>
      <c r="J293" s="11" t="s">
        <v>490</v>
      </c>
      <c r="K293" s="11" t="s">
        <v>491</v>
      </c>
      <c r="M293" s="11" t="s">
        <v>492</v>
      </c>
    </row>
    <row r="294" spans="1:13" x14ac:dyDescent="0.2">
      <c r="A294" s="11" t="s">
        <v>493</v>
      </c>
      <c r="B294" s="11" t="s">
        <v>494</v>
      </c>
      <c r="C294" s="11" t="s">
        <v>495</v>
      </c>
      <c r="D294" s="11" t="s">
        <v>496</v>
      </c>
      <c r="E294" s="11" t="s">
        <v>497</v>
      </c>
      <c r="F294" s="11" t="s">
        <v>498</v>
      </c>
      <c r="G294" s="11" t="s">
        <v>499</v>
      </c>
      <c r="H294" s="11" t="s">
        <v>500</v>
      </c>
      <c r="I294" s="11" t="s">
        <v>501</v>
      </c>
      <c r="J294" s="11" t="s">
        <v>502</v>
      </c>
      <c r="K294" s="11" t="s">
        <v>503</v>
      </c>
      <c r="L294" s="11" t="s">
        <v>504</v>
      </c>
      <c r="M294" s="11" t="s">
        <v>505</v>
      </c>
    </row>
    <row r="295" spans="1:13" ht="13.5" x14ac:dyDescent="0.25">
      <c r="A295" s="11" t="s">
        <v>506</v>
      </c>
      <c r="B295" s="11" t="s">
        <v>507</v>
      </c>
      <c r="C295" s="13" t="s">
        <v>508</v>
      </c>
      <c r="D295" s="13" t="s">
        <v>509</v>
      </c>
      <c r="E295" s="11" t="s">
        <v>510</v>
      </c>
      <c r="F295" s="11" t="s">
        <v>511</v>
      </c>
      <c r="G295" s="11" t="s">
        <v>512</v>
      </c>
      <c r="H295" s="11" t="s">
        <v>513</v>
      </c>
      <c r="I295" s="11" t="s">
        <v>514</v>
      </c>
      <c r="J295" s="11" t="s">
        <v>515</v>
      </c>
      <c r="K295" s="11" t="s">
        <v>516</v>
      </c>
      <c r="L295" s="11" t="s">
        <v>517</v>
      </c>
      <c r="M295" s="11" t="s">
        <v>518</v>
      </c>
    </row>
    <row r="296" spans="1:13" x14ac:dyDescent="0.2">
      <c r="A296" s="15">
        <v>32.018000000000001</v>
      </c>
      <c r="B296" s="11">
        <v>8.8709999999999997E-2</v>
      </c>
      <c r="C296" s="11">
        <v>1.602E-2</v>
      </c>
      <c r="D296" s="19">
        <v>3299.9</v>
      </c>
      <c r="E296" s="15">
        <v>0</v>
      </c>
      <c r="F296" s="19">
        <v>1021</v>
      </c>
      <c r="G296" s="19">
        <v>1021</v>
      </c>
      <c r="H296" s="15">
        <v>0</v>
      </c>
      <c r="I296" s="19">
        <v>1075.2</v>
      </c>
      <c r="J296" s="19">
        <v>1075.2</v>
      </c>
      <c r="L296" s="11">
        <v>2.1867200000000002</v>
      </c>
      <c r="M296" s="11">
        <v>2.1867000000000001</v>
      </c>
    </row>
    <row r="297" spans="1:13" x14ac:dyDescent="0.2">
      <c r="A297" s="18">
        <v>35</v>
      </c>
      <c r="B297" s="11">
        <v>9.9979999999999999E-2</v>
      </c>
      <c r="C297" s="11">
        <v>1.602E-2</v>
      </c>
      <c r="D297" s="19">
        <v>2945.7</v>
      </c>
      <c r="E297" s="15">
        <v>3.004</v>
      </c>
      <c r="F297" s="19">
        <v>1019</v>
      </c>
      <c r="G297" s="19">
        <v>1022</v>
      </c>
      <c r="H297" s="15">
        <v>3.004</v>
      </c>
      <c r="I297" s="19">
        <v>1073.5</v>
      </c>
      <c r="J297" s="19">
        <v>1076.5</v>
      </c>
      <c r="K297" s="11">
        <v>6.0899999999999999E-3</v>
      </c>
      <c r="L297" s="11">
        <v>2.1701100000000002</v>
      </c>
      <c r="M297" s="11">
        <v>2.1762000000000001</v>
      </c>
    </row>
    <row r="298" spans="1:13" x14ac:dyDescent="0.2">
      <c r="A298" s="18">
        <v>40</v>
      </c>
      <c r="B298" s="11">
        <v>0.12173</v>
      </c>
      <c r="C298" s="11">
        <v>1.602E-2</v>
      </c>
      <c r="D298" s="19">
        <v>2443.6</v>
      </c>
      <c r="E298" s="15">
        <v>8.032</v>
      </c>
      <c r="F298" s="19">
        <v>1015.6</v>
      </c>
      <c r="G298" s="19">
        <v>1023.7</v>
      </c>
      <c r="H298" s="15">
        <v>8.032</v>
      </c>
      <c r="I298" s="19">
        <v>1070.7</v>
      </c>
      <c r="J298" s="19">
        <v>1078.7</v>
      </c>
      <c r="K298" s="11">
        <v>1.6199999999999999E-2</v>
      </c>
      <c r="L298" s="11">
        <v>2.1427100000000001</v>
      </c>
      <c r="M298" s="11">
        <v>2.1589</v>
      </c>
    </row>
    <row r="299" spans="1:13" x14ac:dyDescent="0.2">
      <c r="A299" s="18">
        <v>45</v>
      </c>
      <c r="B299" s="11">
        <v>0.14756</v>
      </c>
      <c r="C299" s="11">
        <v>1.602E-2</v>
      </c>
      <c r="D299" s="19">
        <v>2035.8</v>
      </c>
      <c r="E299" s="16">
        <v>13.05</v>
      </c>
      <c r="F299" s="19">
        <v>1012.2</v>
      </c>
      <c r="G299" s="19">
        <v>1025.3</v>
      </c>
      <c r="H299" s="16">
        <v>13.05</v>
      </c>
      <c r="I299" s="19">
        <v>1067.8</v>
      </c>
      <c r="J299" s="19">
        <v>1080.9000000000001</v>
      </c>
      <c r="K299" s="11">
        <v>2.6200000000000001E-2</v>
      </c>
      <c r="L299" s="11">
        <v>2.1158700000000001</v>
      </c>
      <c r="M299" s="11">
        <v>2.1421000000000001</v>
      </c>
    </row>
    <row r="300" spans="1:13" x14ac:dyDescent="0.2">
      <c r="A300" s="18">
        <v>50</v>
      </c>
      <c r="B300" s="11">
        <v>0.17812</v>
      </c>
      <c r="C300" s="11">
        <v>1.602E-2</v>
      </c>
      <c r="D300" s="19">
        <v>1703.1</v>
      </c>
      <c r="E300" s="16">
        <v>18.07</v>
      </c>
      <c r="F300" s="19">
        <v>1008.9</v>
      </c>
      <c r="G300" s="19">
        <v>1026.9000000000001</v>
      </c>
      <c r="H300" s="16">
        <v>18.07</v>
      </c>
      <c r="I300" s="19">
        <v>1065</v>
      </c>
      <c r="J300" s="19">
        <v>1083.0999999999999</v>
      </c>
      <c r="K300" s="11">
        <v>3.6089999999999997E-2</v>
      </c>
      <c r="L300" s="11">
        <v>2.0895600000000001</v>
      </c>
      <c r="M300" s="11">
        <v>2.1255999999999999</v>
      </c>
    </row>
    <row r="301" spans="1:13" x14ac:dyDescent="0.2">
      <c r="A301" s="18">
        <v>55</v>
      </c>
      <c r="B301" s="11">
        <v>0.21412999999999999</v>
      </c>
      <c r="C301" s="11">
        <v>1.6029999999999999E-2</v>
      </c>
      <c r="D301" s="19">
        <v>1430.4</v>
      </c>
      <c r="E301" s="16">
        <v>23.07</v>
      </c>
      <c r="F301" s="19">
        <v>1005.5</v>
      </c>
      <c r="G301" s="19">
        <v>1028.5999999999999</v>
      </c>
      <c r="H301" s="16">
        <v>23.07</v>
      </c>
      <c r="I301" s="19">
        <v>1062.2</v>
      </c>
      <c r="J301" s="19">
        <v>1085.3</v>
      </c>
      <c r="K301" s="11">
        <v>4.5859999999999998E-2</v>
      </c>
      <c r="L301" s="11">
        <v>2.0637699999999999</v>
      </c>
      <c r="M301" s="11">
        <v>2.1095999999999999</v>
      </c>
    </row>
    <row r="302" spans="1:13" x14ac:dyDescent="0.2">
      <c r="A302" s="18">
        <v>60</v>
      </c>
      <c r="B302" s="11">
        <v>0.25638</v>
      </c>
      <c r="C302" s="11">
        <v>1.6039999999999999E-2</v>
      </c>
      <c r="D302" s="19">
        <v>1206.0999999999999</v>
      </c>
      <c r="E302" s="16">
        <v>28.08</v>
      </c>
      <c r="F302" s="19">
        <v>1002.1</v>
      </c>
      <c r="G302" s="19">
        <v>1030.2</v>
      </c>
      <c r="H302" s="16">
        <v>28.08</v>
      </c>
      <c r="I302" s="19">
        <v>1059.4000000000001</v>
      </c>
      <c r="J302" s="19">
        <v>1087.4000000000001</v>
      </c>
      <c r="K302" s="11">
        <v>5.5539999999999999E-2</v>
      </c>
      <c r="L302" s="11">
        <v>2.0384699999999998</v>
      </c>
      <c r="M302" s="11">
        <v>2.0939999999999999</v>
      </c>
    </row>
    <row r="303" spans="1:13" x14ac:dyDescent="0.2">
      <c r="A303" s="18">
        <v>65</v>
      </c>
      <c r="B303" s="11">
        <v>0.30578</v>
      </c>
      <c r="C303" s="11">
        <v>1.6039999999999999E-2</v>
      </c>
      <c r="D303" s="19">
        <v>1020.8</v>
      </c>
      <c r="E303" s="16">
        <v>33.08</v>
      </c>
      <c r="F303" s="16">
        <v>998.76</v>
      </c>
      <c r="G303" s="19">
        <v>1031.8</v>
      </c>
      <c r="H303" s="16">
        <v>33.08</v>
      </c>
      <c r="I303" s="19">
        <v>1056.5</v>
      </c>
      <c r="J303" s="19">
        <v>1089.5999999999999</v>
      </c>
      <c r="K303" s="11">
        <v>6.5110000000000001E-2</v>
      </c>
      <c r="L303" s="11">
        <v>2.0136599999999998</v>
      </c>
      <c r="M303" s="11">
        <v>2.0788000000000002</v>
      </c>
    </row>
    <row r="304" spans="1:13" x14ac:dyDescent="0.2">
      <c r="A304" s="18">
        <v>70</v>
      </c>
      <c r="B304" s="11">
        <v>0.36334</v>
      </c>
      <c r="C304" s="11">
        <v>1.6049999999999998E-2</v>
      </c>
      <c r="D304" s="16">
        <v>867.18</v>
      </c>
      <c r="E304" s="16">
        <v>38.08</v>
      </c>
      <c r="F304" s="16">
        <v>995.39</v>
      </c>
      <c r="G304" s="19">
        <v>1033.5</v>
      </c>
      <c r="H304" s="16">
        <v>38.08</v>
      </c>
      <c r="I304" s="19">
        <v>1053.7</v>
      </c>
      <c r="J304" s="19">
        <v>1091.8</v>
      </c>
      <c r="K304" s="11">
        <v>7.4590000000000004E-2</v>
      </c>
      <c r="L304" s="11">
        <v>1.9893099999999999</v>
      </c>
      <c r="M304" s="11">
        <v>2.0638999999999998</v>
      </c>
    </row>
    <row r="305" spans="1:13" x14ac:dyDescent="0.2">
      <c r="A305" s="18">
        <v>75</v>
      </c>
      <c r="B305" s="11">
        <v>0.43015999999999999</v>
      </c>
      <c r="C305" s="11">
        <v>1.6060000000000001E-2</v>
      </c>
      <c r="D305" s="16">
        <v>739.27</v>
      </c>
      <c r="E305" s="16">
        <v>43.07</v>
      </c>
      <c r="F305" s="16">
        <v>992.02</v>
      </c>
      <c r="G305" s="19">
        <v>1035.0999999999999</v>
      </c>
      <c r="H305" s="16">
        <v>43.07</v>
      </c>
      <c r="I305" s="19">
        <v>1050.9000000000001</v>
      </c>
      <c r="J305" s="19">
        <v>1093.9000000000001</v>
      </c>
      <c r="K305" s="11">
        <v>8.3979999999999999E-2</v>
      </c>
      <c r="L305" s="11">
        <v>1.9654100000000001</v>
      </c>
      <c r="M305" s="11">
        <v>2.0493999999999999</v>
      </c>
    </row>
    <row r="306" spans="1:13" x14ac:dyDescent="0.2">
      <c r="A306" s="18">
        <v>80</v>
      </c>
      <c r="B306" s="11">
        <v>0.50744999999999996</v>
      </c>
      <c r="C306" s="11">
        <v>1.6070000000000001E-2</v>
      </c>
      <c r="D306" s="16">
        <v>632.41</v>
      </c>
      <c r="E306" s="16">
        <v>48.06</v>
      </c>
      <c r="F306" s="16">
        <v>988.65</v>
      </c>
      <c r="G306" s="19">
        <v>1036.7</v>
      </c>
      <c r="H306" s="16">
        <v>48.07</v>
      </c>
      <c r="I306" s="19">
        <v>1048</v>
      </c>
      <c r="J306" s="19">
        <v>1096.0999999999999</v>
      </c>
      <c r="K306" s="11">
        <v>9.3280000000000002E-2</v>
      </c>
      <c r="L306" s="11">
        <v>1.9419599999999999</v>
      </c>
      <c r="M306" s="11">
        <v>2.0352000000000001</v>
      </c>
    </row>
    <row r="307" spans="1:13" x14ac:dyDescent="0.2">
      <c r="A307" s="18">
        <v>85</v>
      </c>
      <c r="B307" s="11">
        <v>0.59658999999999995</v>
      </c>
      <c r="C307" s="11">
        <v>1.609E-2</v>
      </c>
      <c r="D307" s="16">
        <v>542.79999999999995</v>
      </c>
      <c r="E307" s="16">
        <v>53.06</v>
      </c>
      <c r="F307" s="16">
        <v>985.28</v>
      </c>
      <c r="G307" s="19">
        <v>1038.3</v>
      </c>
      <c r="H307" s="16">
        <v>53.06</v>
      </c>
      <c r="I307" s="19">
        <v>1045.2</v>
      </c>
      <c r="J307" s="19">
        <v>1098.3</v>
      </c>
      <c r="K307" s="11">
        <v>0.10248</v>
      </c>
      <c r="L307" s="11">
        <v>1.91892</v>
      </c>
      <c r="M307" s="11">
        <v>2.0213999999999999</v>
      </c>
    </row>
    <row r="308" spans="1:13" x14ac:dyDescent="0.2">
      <c r="A308" s="18">
        <v>90</v>
      </c>
      <c r="B308" s="11">
        <v>0.69903999999999999</v>
      </c>
      <c r="C308" s="11">
        <v>1.61E-2</v>
      </c>
      <c r="D308" s="16">
        <v>467.4</v>
      </c>
      <c r="E308" s="16">
        <v>58.05</v>
      </c>
      <c r="F308" s="16">
        <v>981.9</v>
      </c>
      <c r="G308" s="19">
        <v>1040</v>
      </c>
      <c r="H308" s="16">
        <v>58.05</v>
      </c>
      <c r="I308" s="19">
        <v>1042.4000000000001</v>
      </c>
      <c r="J308" s="19">
        <v>1100.4000000000001</v>
      </c>
      <c r="K308" s="11">
        <v>0.11161</v>
      </c>
      <c r="L308" s="11">
        <v>1.8963000000000001</v>
      </c>
      <c r="M308" s="11">
        <v>2.0078999999999998</v>
      </c>
    </row>
    <row r="309" spans="1:13" x14ac:dyDescent="0.2">
      <c r="A309" s="18">
        <v>95</v>
      </c>
      <c r="B309" s="11">
        <v>0.81642999999999999</v>
      </c>
      <c r="C309" s="11">
        <v>1.6119999999999999E-2</v>
      </c>
      <c r="D309" s="16">
        <v>403.74</v>
      </c>
      <c r="E309" s="16">
        <v>63.04</v>
      </c>
      <c r="F309" s="16">
        <v>978.52</v>
      </c>
      <c r="G309" s="19">
        <v>1041.5999999999999</v>
      </c>
      <c r="H309" s="16">
        <v>63.04</v>
      </c>
      <c r="I309" s="19">
        <v>1039.5</v>
      </c>
      <c r="J309" s="19">
        <v>1102.5999999999999</v>
      </c>
      <c r="K309" s="11">
        <v>0.12064999999999999</v>
      </c>
      <c r="L309" s="11">
        <v>1.87408</v>
      </c>
      <c r="M309" s="11">
        <v>1.9946999999999999</v>
      </c>
    </row>
    <row r="310" spans="1:13" x14ac:dyDescent="0.2">
      <c r="A310" s="18">
        <v>100</v>
      </c>
      <c r="B310" s="11">
        <v>0.95052000000000003</v>
      </c>
      <c r="C310" s="11">
        <v>1.6129999999999999E-2</v>
      </c>
      <c r="D310" s="16">
        <v>349.83</v>
      </c>
      <c r="E310" s="16">
        <v>68.03</v>
      </c>
      <c r="F310" s="16">
        <v>975.14</v>
      </c>
      <c r="G310" s="19">
        <v>1043.2</v>
      </c>
      <c r="H310" s="16">
        <v>68.03</v>
      </c>
      <c r="I310" s="19">
        <v>1036.7</v>
      </c>
      <c r="J310" s="19">
        <v>1104.7</v>
      </c>
      <c r="K310" s="11">
        <v>0.12961</v>
      </c>
      <c r="L310" s="11">
        <v>1.85225</v>
      </c>
      <c r="M310" s="11">
        <v>1.9819</v>
      </c>
    </row>
    <row r="311" spans="1:13" x14ac:dyDescent="0.2">
      <c r="A311" s="18">
        <v>110</v>
      </c>
      <c r="B311" s="11">
        <v>1.2766999999999999</v>
      </c>
      <c r="C311" s="11">
        <v>1.617E-2</v>
      </c>
      <c r="D311" s="16">
        <v>264.95999999999998</v>
      </c>
      <c r="E311" s="16">
        <v>78.010000000000005</v>
      </c>
      <c r="F311" s="16">
        <v>968.36</v>
      </c>
      <c r="G311" s="19">
        <v>1046.4000000000001</v>
      </c>
      <c r="H311" s="16">
        <v>78.02</v>
      </c>
      <c r="I311" s="19">
        <v>1031</v>
      </c>
      <c r="J311" s="19">
        <v>1109</v>
      </c>
      <c r="K311" s="11">
        <v>0.14727999999999999</v>
      </c>
      <c r="L311" s="11">
        <v>1.8097000000000001</v>
      </c>
      <c r="M311" s="11">
        <v>1.9570000000000001</v>
      </c>
    </row>
    <row r="312" spans="1:13" x14ac:dyDescent="0.2">
      <c r="A312" s="18">
        <v>120</v>
      </c>
      <c r="B312" s="11">
        <v>1.6951000000000001</v>
      </c>
      <c r="C312" s="11">
        <v>1.6199999999999999E-2</v>
      </c>
      <c r="D312" s="16">
        <v>202.94</v>
      </c>
      <c r="E312" s="16">
        <v>88</v>
      </c>
      <c r="F312" s="16">
        <v>961.56</v>
      </c>
      <c r="G312" s="19">
        <v>1049.5999999999999</v>
      </c>
      <c r="H312" s="16">
        <v>88</v>
      </c>
      <c r="I312" s="19">
        <v>1025.2</v>
      </c>
      <c r="J312" s="19">
        <v>1113.2</v>
      </c>
      <c r="K312" s="11">
        <v>0.16466</v>
      </c>
      <c r="L312" s="11">
        <v>1.7685599999999999</v>
      </c>
      <c r="M312" s="11">
        <v>1.9332</v>
      </c>
    </row>
    <row r="313" spans="1:13" x14ac:dyDescent="0.2">
      <c r="A313" s="18">
        <v>130</v>
      </c>
      <c r="B313" s="11">
        <v>2.226</v>
      </c>
      <c r="C313" s="11">
        <v>1.6250000000000001E-2</v>
      </c>
      <c r="D313" s="16">
        <v>157.09</v>
      </c>
      <c r="E313" s="16">
        <v>97.99</v>
      </c>
      <c r="F313" s="16">
        <v>954.73</v>
      </c>
      <c r="G313" s="19">
        <v>1052.7</v>
      </c>
      <c r="H313" s="16">
        <v>97.99</v>
      </c>
      <c r="I313" s="19">
        <v>1019.4</v>
      </c>
      <c r="J313" s="19">
        <v>1117.4000000000001</v>
      </c>
      <c r="K313" s="11">
        <v>0.18174000000000001</v>
      </c>
      <c r="L313" s="11">
        <v>1.7287699999999999</v>
      </c>
      <c r="M313" s="11">
        <v>1.9105000000000001</v>
      </c>
    </row>
    <row r="314" spans="1:13" x14ac:dyDescent="0.2">
      <c r="A314" s="18">
        <v>140</v>
      </c>
      <c r="B314" s="11">
        <v>2.8931</v>
      </c>
      <c r="C314" s="11">
        <v>1.6289999999999999E-2</v>
      </c>
      <c r="D314" s="16">
        <v>122.81</v>
      </c>
      <c r="E314" s="16">
        <v>107.98</v>
      </c>
      <c r="F314" s="16">
        <v>947.87</v>
      </c>
      <c r="G314" s="19">
        <v>1055.9000000000001</v>
      </c>
      <c r="H314" s="16">
        <v>107.99</v>
      </c>
      <c r="I314" s="19">
        <v>1013.6</v>
      </c>
      <c r="J314" s="19">
        <v>1121.5999999999999</v>
      </c>
      <c r="K314" s="11">
        <v>0.19855</v>
      </c>
      <c r="L314" s="11">
        <v>1.69024</v>
      </c>
      <c r="M314" s="11">
        <v>1.8888</v>
      </c>
    </row>
    <row r="315" spans="1:13" x14ac:dyDescent="0.2">
      <c r="A315" s="18">
        <v>150</v>
      </c>
      <c r="B315" s="11">
        <v>3.7233999999999998</v>
      </c>
      <c r="C315" s="11">
        <v>1.634E-2</v>
      </c>
      <c r="D315" s="15">
        <v>96.929000000000002</v>
      </c>
      <c r="E315" s="16">
        <v>117.98</v>
      </c>
      <c r="F315" s="16">
        <v>940.98</v>
      </c>
      <c r="G315" s="19">
        <v>1059</v>
      </c>
      <c r="H315" s="16">
        <v>117.99</v>
      </c>
      <c r="I315" s="19">
        <v>1007.8</v>
      </c>
      <c r="J315" s="19">
        <v>1125.7</v>
      </c>
      <c r="K315" s="11">
        <v>0.21507999999999999</v>
      </c>
      <c r="L315" s="11">
        <v>1.6529100000000001</v>
      </c>
      <c r="M315" s="11">
        <v>1.8680000000000001</v>
      </c>
    </row>
    <row r="316" spans="1:13" x14ac:dyDescent="0.2">
      <c r="A316" s="18">
        <v>160</v>
      </c>
      <c r="B316" s="11">
        <v>4.7473999999999998</v>
      </c>
      <c r="C316" s="11">
        <v>1.6389999999999998E-2</v>
      </c>
      <c r="D316" s="15">
        <v>77.185000000000002</v>
      </c>
      <c r="E316" s="16">
        <v>127.98</v>
      </c>
      <c r="F316" s="16">
        <v>934.05</v>
      </c>
      <c r="G316" s="19">
        <v>1062</v>
      </c>
      <c r="H316" s="16">
        <v>128</v>
      </c>
      <c r="I316" s="19">
        <v>1001.8</v>
      </c>
      <c r="J316" s="19">
        <v>1129.8</v>
      </c>
      <c r="K316" s="11">
        <v>0.23136000000000001</v>
      </c>
      <c r="L316" s="11">
        <v>1.6167</v>
      </c>
      <c r="M316" s="11">
        <v>1.8481000000000001</v>
      </c>
    </row>
    <row r="317" spans="1:13" x14ac:dyDescent="0.2">
      <c r="A317" s="18">
        <v>170</v>
      </c>
      <c r="B317" s="11">
        <v>5.9999000000000002</v>
      </c>
      <c r="C317" s="11">
        <v>1.6449999999999999E-2</v>
      </c>
      <c r="D317" s="15">
        <v>61.981999999999999</v>
      </c>
      <c r="E317" s="16">
        <v>138</v>
      </c>
      <c r="F317" s="16">
        <v>927.08</v>
      </c>
      <c r="G317" s="19">
        <v>1065.0999999999999</v>
      </c>
      <c r="H317" s="16">
        <v>138.02000000000001</v>
      </c>
      <c r="I317" s="16">
        <v>995.88</v>
      </c>
      <c r="J317" s="19">
        <v>1133.9000000000001</v>
      </c>
      <c r="K317" s="11">
        <v>0.24739</v>
      </c>
      <c r="L317" s="11">
        <v>1.58155</v>
      </c>
      <c r="M317" s="11">
        <v>1.8289</v>
      </c>
    </row>
    <row r="318" spans="1:13" x14ac:dyDescent="0.2">
      <c r="A318" s="18">
        <v>180</v>
      </c>
      <c r="B318" s="11">
        <v>7.5197000000000003</v>
      </c>
      <c r="C318" s="11">
        <v>1.651E-2</v>
      </c>
      <c r="D318" s="15">
        <v>50.171999999999997</v>
      </c>
      <c r="E318" s="16">
        <v>148.02000000000001</v>
      </c>
      <c r="F318" s="16">
        <v>920.06</v>
      </c>
      <c r="G318" s="19">
        <v>1068.0999999999999</v>
      </c>
      <c r="H318" s="16">
        <v>148.04</v>
      </c>
      <c r="I318" s="16">
        <v>989.85</v>
      </c>
      <c r="J318" s="19">
        <v>1137.9000000000001</v>
      </c>
      <c r="K318" s="11">
        <v>0.26318000000000003</v>
      </c>
      <c r="L318" s="11">
        <v>1.54741</v>
      </c>
      <c r="M318" s="11">
        <v>1.8106</v>
      </c>
    </row>
    <row r="319" spans="1:13" x14ac:dyDescent="0.2">
      <c r="A319" s="18">
        <v>190</v>
      </c>
      <c r="B319" s="11">
        <v>9.3497000000000003</v>
      </c>
      <c r="C319" s="11">
        <v>1.6570000000000001E-2</v>
      </c>
      <c r="D319" s="15">
        <v>40.92</v>
      </c>
      <c r="E319" s="16">
        <v>158.05000000000001</v>
      </c>
      <c r="F319" s="16">
        <v>912.99</v>
      </c>
      <c r="G319" s="19">
        <v>1071</v>
      </c>
      <c r="H319" s="16">
        <v>158.08000000000001</v>
      </c>
      <c r="I319" s="16">
        <v>983.76</v>
      </c>
      <c r="J319" s="19">
        <v>1141.8</v>
      </c>
      <c r="K319" s="11">
        <v>0.27873999999999999</v>
      </c>
      <c r="L319" s="11">
        <v>1.5142100000000001</v>
      </c>
      <c r="M319" s="11">
        <v>1.7929999999999999</v>
      </c>
    </row>
    <row r="320" spans="1:13" x14ac:dyDescent="0.2">
      <c r="A320" s="18">
        <v>200</v>
      </c>
      <c r="B320" s="15">
        <v>11.538</v>
      </c>
      <c r="C320" s="11">
        <v>1.6629999999999999E-2</v>
      </c>
      <c r="D320" s="15">
        <v>33.613</v>
      </c>
      <c r="E320" s="16">
        <v>168.1</v>
      </c>
      <c r="F320" s="16">
        <v>905.87</v>
      </c>
      <c r="G320" s="19">
        <v>1074</v>
      </c>
      <c r="H320" s="16">
        <v>168.13</v>
      </c>
      <c r="I320" s="16">
        <v>977.6</v>
      </c>
      <c r="J320" s="19">
        <v>1145.7</v>
      </c>
      <c r="K320" s="11">
        <v>0.29409000000000002</v>
      </c>
      <c r="L320" s="11">
        <v>1.4819100000000001</v>
      </c>
      <c r="M320" s="11">
        <v>1.776</v>
      </c>
    </row>
    <row r="321" spans="1:13" x14ac:dyDescent="0.2">
      <c r="A321" s="18">
        <v>210</v>
      </c>
      <c r="B321" s="15">
        <v>14.135999999999999</v>
      </c>
      <c r="C321" s="11">
        <v>1.67E-2</v>
      </c>
      <c r="D321" s="15">
        <v>27.797999999999998</v>
      </c>
      <c r="E321" s="16">
        <v>178.15</v>
      </c>
      <c r="F321" s="16">
        <v>898.68</v>
      </c>
      <c r="G321" s="19">
        <v>1076.8</v>
      </c>
      <c r="H321" s="16">
        <v>178.2</v>
      </c>
      <c r="I321" s="16">
        <v>971.35</v>
      </c>
      <c r="J321" s="19">
        <v>1149.5</v>
      </c>
      <c r="K321" s="11">
        <v>0.30921999999999999</v>
      </c>
      <c r="L321" s="11">
        <v>1.4504600000000001</v>
      </c>
      <c r="M321" s="11">
        <v>1.7597</v>
      </c>
    </row>
    <row r="322" spans="1:13" x14ac:dyDescent="0.2">
      <c r="A322" s="18">
        <v>212</v>
      </c>
      <c r="B322" s="15">
        <v>14.709</v>
      </c>
      <c r="C322" s="11">
        <v>1.6709999999999999E-2</v>
      </c>
      <c r="D322" s="15">
        <v>26.782</v>
      </c>
      <c r="E322" s="16">
        <v>180.16</v>
      </c>
      <c r="F322" s="16">
        <v>897.24</v>
      </c>
      <c r="G322" s="19">
        <v>1077.4000000000001</v>
      </c>
      <c r="H322" s="16">
        <v>180.21</v>
      </c>
      <c r="I322" s="16">
        <v>970.09</v>
      </c>
      <c r="J322" s="19">
        <v>1150.3</v>
      </c>
      <c r="K322" s="11">
        <v>0.31222</v>
      </c>
      <c r="L322" s="11">
        <v>1.4442699999999999</v>
      </c>
      <c r="M322" s="11">
        <v>1.7565</v>
      </c>
    </row>
    <row r="323" spans="1:13" x14ac:dyDescent="0.2">
      <c r="A323" s="18">
        <v>220</v>
      </c>
      <c r="B323" s="15">
        <v>17.201000000000001</v>
      </c>
      <c r="C323" s="11">
        <v>1.677E-2</v>
      </c>
      <c r="D323" s="15">
        <v>23.135999999999999</v>
      </c>
      <c r="E323" s="16">
        <v>188.22</v>
      </c>
      <c r="F323" s="16">
        <v>891.43</v>
      </c>
      <c r="G323" s="19">
        <v>1079.5999999999999</v>
      </c>
      <c r="H323" s="16">
        <v>188.28</v>
      </c>
      <c r="I323" s="16">
        <v>965.02</v>
      </c>
      <c r="J323" s="19">
        <v>1153.3</v>
      </c>
      <c r="K323" s="11">
        <v>0.32413999999999998</v>
      </c>
      <c r="L323" s="11">
        <v>1.4198</v>
      </c>
      <c r="M323" s="11">
        <v>1.7439</v>
      </c>
    </row>
    <row r="324" spans="1:13" x14ac:dyDescent="0.2">
      <c r="A324" s="18">
        <v>230</v>
      </c>
      <c r="B324" s="15">
        <v>20.795000000000002</v>
      </c>
      <c r="C324" s="11">
        <v>1.6840000000000001E-2</v>
      </c>
      <c r="D324" s="15">
        <v>19.373999999999999</v>
      </c>
      <c r="E324" s="16">
        <v>198.31</v>
      </c>
      <c r="F324" s="16">
        <v>884.1</v>
      </c>
      <c r="G324" s="19">
        <v>1082.4000000000001</v>
      </c>
      <c r="H324" s="16">
        <v>198.37</v>
      </c>
      <c r="I324" s="16">
        <v>958.59</v>
      </c>
      <c r="J324" s="19">
        <v>1157</v>
      </c>
      <c r="K324" s="11">
        <v>0.33887</v>
      </c>
      <c r="L324" s="11">
        <v>1.3898900000000001</v>
      </c>
      <c r="M324" s="11">
        <v>1.7287999999999999</v>
      </c>
    </row>
    <row r="325" spans="1:13" x14ac:dyDescent="0.2">
      <c r="A325" s="18">
        <v>240</v>
      </c>
      <c r="B325" s="15">
        <v>24.984999999999999</v>
      </c>
      <c r="C325" s="11">
        <v>1.6920000000000001E-2</v>
      </c>
      <c r="D325" s="15">
        <v>16.315999999999999</v>
      </c>
      <c r="E325" s="16">
        <v>208.41</v>
      </c>
      <c r="F325" s="16">
        <v>876.7</v>
      </c>
      <c r="G325" s="19">
        <v>1085.0999999999999</v>
      </c>
      <c r="H325" s="16">
        <v>208.49</v>
      </c>
      <c r="I325" s="16">
        <v>952.06</v>
      </c>
      <c r="J325" s="19">
        <v>1160.5</v>
      </c>
      <c r="K325" s="11">
        <v>0.35342000000000001</v>
      </c>
      <c r="L325" s="11">
        <v>1.36069</v>
      </c>
      <c r="M325" s="11">
        <v>1.7141</v>
      </c>
    </row>
    <row r="326" spans="1:13" x14ac:dyDescent="0.2">
      <c r="A326" s="18">
        <v>250</v>
      </c>
      <c r="B326" s="15">
        <v>29.844000000000001</v>
      </c>
      <c r="C326" s="11">
        <v>1.7000000000000001E-2</v>
      </c>
      <c r="D326" s="15">
        <v>13.816000000000001</v>
      </c>
      <c r="E326" s="16">
        <v>218.54</v>
      </c>
      <c r="F326" s="16">
        <v>869.21</v>
      </c>
      <c r="G326" s="19">
        <v>1087.7</v>
      </c>
      <c r="H326" s="16">
        <v>218.63</v>
      </c>
      <c r="I326" s="16">
        <v>945.41</v>
      </c>
      <c r="J326" s="19">
        <v>1164</v>
      </c>
      <c r="K326" s="11">
        <v>0.36779000000000001</v>
      </c>
      <c r="L326" s="11">
        <v>1.33216</v>
      </c>
      <c r="M326" s="11">
        <v>1.6999</v>
      </c>
    </row>
    <row r="327" spans="1:13" x14ac:dyDescent="0.2">
      <c r="A327" s="18">
        <v>260</v>
      </c>
      <c r="B327" s="15">
        <v>35.447000000000003</v>
      </c>
      <c r="C327" s="11">
        <v>1.7080000000000001E-2</v>
      </c>
      <c r="D327" s="15">
        <v>11.76</v>
      </c>
      <c r="E327" s="16">
        <v>228.68</v>
      </c>
      <c r="F327" s="16">
        <v>861.62</v>
      </c>
      <c r="G327" s="19">
        <v>1090.3</v>
      </c>
      <c r="H327" s="16">
        <v>228.79</v>
      </c>
      <c r="I327" s="16">
        <v>938.65</v>
      </c>
      <c r="J327" s="19">
        <v>1167.4000000000001</v>
      </c>
      <c r="K327" s="11">
        <v>0.38197999999999999</v>
      </c>
      <c r="L327" s="11">
        <v>1.3042499999999999</v>
      </c>
      <c r="M327" s="11">
        <v>1.6861999999999999</v>
      </c>
    </row>
    <row r="328" spans="1:13" x14ac:dyDescent="0.2">
      <c r="A328" s="18">
        <v>270</v>
      </c>
      <c r="B328" s="15">
        <v>41.877000000000002</v>
      </c>
      <c r="C328" s="11">
        <v>1.7170000000000001E-2</v>
      </c>
      <c r="D328" s="15">
        <v>10.058999999999999</v>
      </c>
      <c r="E328" s="16">
        <v>238.85</v>
      </c>
      <c r="F328" s="16">
        <v>853.94</v>
      </c>
      <c r="G328" s="19">
        <v>1092.8</v>
      </c>
      <c r="H328" s="16">
        <v>238.98</v>
      </c>
      <c r="I328" s="16">
        <v>931.76</v>
      </c>
      <c r="J328" s="19">
        <v>1170.7</v>
      </c>
      <c r="K328" s="11">
        <v>0.39600999999999997</v>
      </c>
      <c r="L328" s="11">
        <v>1.27694</v>
      </c>
      <c r="M328" s="11">
        <v>1.673</v>
      </c>
    </row>
    <row r="329" spans="1:13" x14ac:dyDescent="0.2">
      <c r="A329" s="18">
        <v>280</v>
      </c>
      <c r="B329" s="15">
        <v>49.222000000000001</v>
      </c>
      <c r="C329" s="11">
        <v>1.7260000000000001E-2</v>
      </c>
      <c r="D329" s="11">
        <v>8.6439000000000004</v>
      </c>
      <c r="E329" s="16">
        <v>249.04</v>
      </c>
      <c r="F329" s="16">
        <v>846.16</v>
      </c>
      <c r="G329" s="19">
        <v>1095.2</v>
      </c>
      <c r="H329" s="16">
        <v>249.2</v>
      </c>
      <c r="I329" s="16">
        <v>924.74</v>
      </c>
      <c r="J329" s="19">
        <v>1173.9000000000001</v>
      </c>
      <c r="K329" s="11">
        <v>0.40988999999999998</v>
      </c>
      <c r="L329" s="11">
        <v>1.2501800000000001</v>
      </c>
      <c r="M329" s="11">
        <v>1.6600999999999999</v>
      </c>
    </row>
    <row r="330" spans="1:13" x14ac:dyDescent="0.2">
      <c r="A330" s="18">
        <v>290</v>
      </c>
      <c r="B330" s="15">
        <v>57.573</v>
      </c>
      <c r="C330" s="11">
        <v>1.7350000000000001E-2</v>
      </c>
      <c r="D330" s="11">
        <v>7.4607000000000001</v>
      </c>
      <c r="E330" s="16">
        <v>259.26</v>
      </c>
      <c r="F330" s="16">
        <v>838.27</v>
      </c>
      <c r="G330" s="19">
        <v>1097.5</v>
      </c>
      <c r="H330" s="16">
        <v>259.45</v>
      </c>
      <c r="I330" s="16">
        <v>917.57</v>
      </c>
      <c r="J330" s="19">
        <v>1177</v>
      </c>
      <c r="K330" s="11">
        <v>0.42360999999999999</v>
      </c>
      <c r="L330" s="11">
        <v>1.22393</v>
      </c>
      <c r="M330" s="11">
        <v>1.6475</v>
      </c>
    </row>
    <row r="331" spans="1:13" x14ac:dyDescent="0.2">
      <c r="A331" s="18">
        <v>300</v>
      </c>
      <c r="B331" s="15">
        <v>67.028000000000006</v>
      </c>
      <c r="C331" s="11">
        <v>1.745E-2</v>
      </c>
      <c r="D331" s="11">
        <v>6.4663000000000004</v>
      </c>
      <c r="E331" s="16">
        <v>269.51</v>
      </c>
      <c r="F331" s="16">
        <v>830.25</v>
      </c>
      <c r="G331" s="19">
        <v>1099.8</v>
      </c>
      <c r="H331" s="16">
        <v>269.73</v>
      </c>
      <c r="I331" s="16">
        <v>910.24</v>
      </c>
      <c r="J331" s="19">
        <v>1180</v>
      </c>
      <c r="K331" s="11">
        <v>0.43719999999999998</v>
      </c>
      <c r="L331" s="11">
        <v>1.19818</v>
      </c>
      <c r="M331" s="11">
        <v>1.6354</v>
      </c>
    </row>
    <row r="332" spans="1:13" x14ac:dyDescent="0.2">
      <c r="A332" s="18">
        <v>310</v>
      </c>
      <c r="B332" s="15">
        <v>77.691000000000003</v>
      </c>
      <c r="C332" s="11">
        <v>1.755E-2</v>
      </c>
      <c r="D332" s="11">
        <v>5.6265999999999998</v>
      </c>
      <c r="E332" s="16">
        <v>279.79000000000002</v>
      </c>
      <c r="F332" s="16">
        <v>822.11</v>
      </c>
      <c r="G332" s="19">
        <v>1101.9000000000001</v>
      </c>
      <c r="H332" s="16">
        <v>280.05</v>
      </c>
      <c r="I332" s="16">
        <v>902.75</v>
      </c>
      <c r="J332" s="19">
        <v>1182.8</v>
      </c>
      <c r="K332" s="11">
        <v>0.45065</v>
      </c>
      <c r="L332" s="11">
        <v>1.17289</v>
      </c>
      <c r="M332" s="11">
        <v>1.6234999999999999</v>
      </c>
    </row>
    <row r="333" spans="1:13" x14ac:dyDescent="0.2">
      <c r="A333" s="18">
        <v>320</v>
      </c>
      <c r="B333" s="15">
        <v>89.667000000000002</v>
      </c>
      <c r="C333" s="11">
        <v>1.7649999999999999E-2</v>
      </c>
      <c r="D333" s="11">
        <v>4.9143999999999997</v>
      </c>
      <c r="E333" s="16">
        <v>290.11</v>
      </c>
      <c r="F333" s="16">
        <v>813.84</v>
      </c>
      <c r="G333" s="19">
        <v>1104</v>
      </c>
      <c r="H333" s="16">
        <v>290.39999999999998</v>
      </c>
      <c r="I333" s="16">
        <v>895.09</v>
      </c>
      <c r="J333" s="19">
        <v>1185.5</v>
      </c>
      <c r="K333" s="11">
        <v>0.46395999999999998</v>
      </c>
      <c r="L333" s="11">
        <v>1.14802</v>
      </c>
      <c r="M333" s="11">
        <v>1.6120000000000001</v>
      </c>
    </row>
    <row r="334" spans="1:13" x14ac:dyDescent="0.2">
      <c r="A334" s="18">
        <v>330</v>
      </c>
      <c r="B334" s="16">
        <v>103.07</v>
      </c>
      <c r="C334" s="11">
        <v>1.7760000000000001E-2</v>
      </c>
      <c r="D334" s="11">
        <v>4.3075999999999999</v>
      </c>
      <c r="E334" s="16">
        <v>300.45999999999998</v>
      </c>
      <c r="F334" s="16">
        <v>805.43</v>
      </c>
      <c r="G334" s="19">
        <v>1105.9000000000001</v>
      </c>
      <c r="H334" s="16">
        <v>300.8</v>
      </c>
      <c r="I334" s="16">
        <v>887.25</v>
      </c>
      <c r="J334" s="19">
        <v>1188.0999999999999</v>
      </c>
      <c r="K334" s="11">
        <v>0.47715999999999997</v>
      </c>
      <c r="L334" s="11">
        <v>1.12355</v>
      </c>
      <c r="M334" s="11">
        <v>1.6007</v>
      </c>
    </row>
    <row r="335" spans="1:13" x14ac:dyDescent="0.2">
      <c r="A335" s="18">
        <v>340</v>
      </c>
      <c r="B335" s="16">
        <v>118.02</v>
      </c>
      <c r="C335" s="11">
        <v>1.787E-2</v>
      </c>
      <c r="D335" s="11">
        <v>3.7885</v>
      </c>
      <c r="E335" s="16">
        <v>310.85000000000002</v>
      </c>
      <c r="F335" s="16">
        <v>796.87</v>
      </c>
      <c r="G335" s="19">
        <v>1107.7</v>
      </c>
      <c r="H335" s="16">
        <v>311.24</v>
      </c>
      <c r="I335" s="16">
        <v>879.22</v>
      </c>
      <c r="J335" s="19">
        <v>1190.5</v>
      </c>
      <c r="K335" s="11">
        <v>0.49024000000000001</v>
      </c>
      <c r="L335" s="11">
        <v>1.09945</v>
      </c>
      <c r="M335" s="11">
        <v>1.5896999999999999</v>
      </c>
    </row>
    <row r="336" spans="1:13" x14ac:dyDescent="0.2">
      <c r="A336" s="18">
        <v>350</v>
      </c>
      <c r="B336" s="16">
        <v>134.63</v>
      </c>
      <c r="C336" s="11">
        <v>1.7989999999999999E-2</v>
      </c>
      <c r="D336" s="11">
        <v>3.3424999999999998</v>
      </c>
      <c r="E336" s="16">
        <v>321.29000000000002</v>
      </c>
      <c r="F336" s="16">
        <v>788.16</v>
      </c>
      <c r="G336" s="19">
        <v>1109.4000000000001</v>
      </c>
      <c r="H336" s="16">
        <v>321.73</v>
      </c>
      <c r="I336" s="16">
        <v>870.98</v>
      </c>
      <c r="J336" s="19">
        <v>1192.7</v>
      </c>
      <c r="K336" s="11">
        <v>0.50321000000000005</v>
      </c>
      <c r="L336" s="11">
        <v>1.0757000000000001</v>
      </c>
      <c r="M336" s="11">
        <v>1.5789</v>
      </c>
    </row>
    <row r="337" spans="1:13" x14ac:dyDescent="0.2">
      <c r="A337" s="18">
        <v>360</v>
      </c>
      <c r="B337" s="16">
        <v>153.03</v>
      </c>
      <c r="C337" s="11">
        <v>1.8110000000000001E-2</v>
      </c>
      <c r="D337" s="11">
        <v>2.9580000000000002</v>
      </c>
      <c r="E337" s="16">
        <v>331.76</v>
      </c>
      <c r="F337" s="16">
        <v>779.28</v>
      </c>
      <c r="G337" s="19">
        <v>1111</v>
      </c>
      <c r="H337" s="16">
        <v>332.28</v>
      </c>
      <c r="I337" s="16">
        <v>862.53</v>
      </c>
      <c r="J337" s="19">
        <v>1194.8</v>
      </c>
      <c r="K337" s="11">
        <v>0.51607000000000003</v>
      </c>
      <c r="L337" s="11">
        <v>1.05227</v>
      </c>
      <c r="M337" s="11">
        <v>1.5683</v>
      </c>
    </row>
    <row r="338" spans="1:13" x14ac:dyDescent="0.2">
      <c r="A338" s="18">
        <v>370</v>
      </c>
      <c r="B338" s="16">
        <v>173.36</v>
      </c>
      <c r="C338" s="11">
        <v>1.823E-2</v>
      </c>
      <c r="D338" s="11">
        <v>2.6252</v>
      </c>
      <c r="E338" s="16">
        <v>342.29</v>
      </c>
      <c r="F338" s="16">
        <v>770.23</v>
      </c>
      <c r="G338" s="19">
        <v>1112.5</v>
      </c>
      <c r="H338" s="16">
        <v>342.88</v>
      </c>
      <c r="I338" s="16">
        <v>853.86</v>
      </c>
      <c r="J338" s="19">
        <v>1196.7</v>
      </c>
      <c r="K338" s="11">
        <v>0.52883999999999998</v>
      </c>
      <c r="L338" s="11">
        <v>1.0291399999999999</v>
      </c>
      <c r="M338" s="11">
        <v>1.5580000000000001</v>
      </c>
    </row>
    <row r="339" spans="1:13" x14ac:dyDescent="0.2">
      <c r="A339" s="18">
        <v>380</v>
      </c>
      <c r="B339" s="16">
        <v>195.74</v>
      </c>
      <c r="C339" s="11">
        <v>1.8360000000000001E-2</v>
      </c>
      <c r="D339" s="11">
        <v>2.3361000000000001</v>
      </c>
      <c r="E339" s="16">
        <v>352.87</v>
      </c>
      <c r="F339" s="16">
        <v>761</v>
      </c>
      <c r="G339" s="19">
        <v>1113.9000000000001</v>
      </c>
      <c r="H339" s="16">
        <v>353.53</v>
      </c>
      <c r="I339" s="16">
        <v>844.96</v>
      </c>
      <c r="J339" s="19">
        <v>1198.5</v>
      </c>
      <c r="K339" s="11">
        <v>0.54152</v>
      </c>
      <c r="L339" s="11">
        <v>1.0062800000000001</v>
      </c>
      <c r="M339" s="11">
        <v>1.5478000000000001</v>
      </c>
    </row>
    <row r="340" spans="1:13" x14ac:dyDescent="0.2">
      <c r="A340" s="18">
        <v>390</v>
      </c>
      <c r="B340" s="16">
        <v>220.33</v>
      </c>
      <c r="C340" s="11">
        <v>1.8499999999999999E-2</v>
      </c>
      <c r="D340" s="11">
        <v>2.0842000000000001</v>
      </c>
      <c r="E340" s="16">
        <v>363.5</v>
      </c>
      <c r="F340" s="16">
        <v>751.58</v>
      </c>
      <c r="G340" s="19">
        <v>1115.0999999999999</v>
      </c>
      <c r="H340" s="16">
        <v>364.25</v>
      </c>
      <c r="I340" s="16">
        <v>835.81</v>
      </c>
      <c r="J340" s="19">
        <v>1200.0999999999999</v>
      </c>
      <c r="K340" s="11">
        <v>0.55410999999999999</v>
      </c>
      <c r="L340" s="11">
        <v>0.98365999999999998</v>
      </c>
      <c r="M340" s="11">
        <v>1.5378000000000001</v>
      </c>
    </row>
    <row r="342" spans="1:13" x14ac:dyDescent="0.2">
      <c r="A342" s="1">
        <v>955</v>
      </c>
    </row>
    <row r="343" spans="1:13" x14ac:dyDescent="0.2">
      <c r="A343" s="2" t="s">
        <v>519</v>
      </c>
    </row>
    <row r="345" spans="1:13" x14ac:dyDescent="0.2">
      <c r="A345" s="3" t="s">
        <v>520</v>
      </c>
    </row>
    <row r="347" spans="1:13" x14ac:dyDescent="0.2">
      <c r="A347" s="4" t="s">
        <v>521</v>
      </c>
    </row>
    <row r="349" spans="1:13" x14ac:dyDescent="0.2">
      <c r="D349" s="22" t="s">
        <v>522</v>
      </c>
      <c r="F349" s="22" t="s">
        <v>523</v>
      </c>
      <c r="I349" s="22" t="s">
        <v>524</v>
      </c>
      <c r="L349" s="22" t="s">
        <v>525</v>
      </c>
    </row>
    <row r="350" spans="1:13" x14ac:dyDescent="0.2">
      <c r="D350" s="22" t="s">
        <v>526</v>
      </c>
      <c r="F350" s="22" t="s">
        <v>527</v>
      </c>
      <c r="I350" s="22" t="s">
        <v>528</v>
      </c>
      <c r="L350" s="22" t="s">
        <v>529</v>
      </c>
    </row>
    <row r="351" spans="1:13" x14ac:dyDescent="0.2">
      <c r="B351" s="11" t="s">
        <v>530</v>
      </c>
      <c r="C351" s="11" t="s">
        <v>531</v>
      </c>
      <c r="D351" s="11" t="s">
        <v>532</v>
      </c>
      <c r="E351" s="11" t="s">
        <v>533</v>
      </c>
      <c r="G351" s="11" t="s">
        <v>534</v>
      </c>
      <c r="H351" s="11" t="s">
        <v>535</v>
      </c>
      <c r="J351" s="11" t="s">
        <v>536</v>
      </c>
      <c r="K351" s="11" t="s">
        <v>537</v>
      </c>
      <c r="M351" s="11" t="s">
        <v>538</v>
      </c>
    </row>
    <row r="352" spans="1:13" x14ac:dyDescent="0.2">
      <c r="A352" s="11" t="s">
        <v>539</v>
      </c>
      <c r="B352" s="11" t="s">
        <v>540</v>
      </c>
      <c r="C352" s="11" t="s">
        <v>541</v>
      </c>
      <c r="D352" s="11" t="s">
        <v>542</v>
      </c>
      <c r="E352" s="11" t="s">
        <v>543</v>
      </c>
      <c r="F352" s="11" t="s">
        <v>544</v>
      </c>
      <c r="G352" s="11" t="s">
        <v>545</v>
      </c>
      <c r="H352" s="11" t="s">
        <v>546</v>
      </c>
      <c r="I352" s="11" t="s">
        <v>547</v>
      </c>
      <c r="J352" s="11" t="s">
        <v>548</v>
      </c>
      <c r="K352" s="11" t="s">
        <v>549</v>
      </c>
      <c r="L352" s="11" t="s">
        <v>550</v>
      </c>
      <c r="M352" s="11" t="s">
        <v>551</v>
      </c>
    </row>
    <row r="353" spans="1:13" ht="13.5" x14ac:dyDescent="0.25">
      <c r="A353" s="11" t="s">
        <v>552</v>
      </c>
      <c r="B353" s="11" t="s">
        <v>553</v>
      </c>
      <c r="C353" s="13" t="s">
        <v>554</v>
      </c>
      <c r="D353" s="13" t="s">
        <v>555</v>
      </c>
      <c r="E353" s="11" t="s">
        <v>556</v>
      </c>
      <c r="F353" s="11" t="s">
        <v>557</v>
      </c>
      <c r="G353" s="11" t="s">
        <v>558</v>
      </c>
      <c r="H353" s="11" t="s">
        <v>559</v>
      </c>
      <c r="I353" s="11" t="s">
        <v>560</v>
      </c>
      <c r="J353" s="11" t="s">
        <v>561</v>
      </c>
      <c r="K353" s="11" t="s">
        <v>562</v>
      </c>
      <c r="L353" s="11" t="s">
        <v>563</v>
      </c>
      <c r="M353" s="11" t="s">
        <v>564</v>
      </c>
    </row>
    <row r="354" spans="1:13" x14ac:dyDescent="0.2">
      <c r="A354" s="18">
        <v>400</v>
      </c>
      <c r="B354" s="16">
        <v>247.26</v>
      </c>
      <c r="C354" s="11">
        <v>1.864E-2</v>
      </c>
      <c r="D354" s="11">
        <v>1.8638999999999999</v>
      </c>
      <c r="E354" s="16">
        <v>374.19</v>
      </c>
      <c r="F354" s="16">
        <v>741.97</v>
      </c>
      <c r="G354" s="19">
        <v>1116.2</v>
      </c>
      <c r="H354" s="16">
        <v>375.04</v>
      </c>
      <c r="I354" s="16">
        <v>826.39</v>
      </c>
      <c r="J354" s="19">
        <v>1201.4000000000001</v>
      </c>
      <c r="K354" s="11">
        <v>0.56662999999999997</v>
      </c>
      <c r="L354" s="11">
        <v>0.96126999999999996</v>
      </c>
      <c r="M354" s="11">
        <v>1.5279</v>
      </c>
    </row>
    <row r="355" spans="1:13" x14ac:dyDescent="0.2">
      <c r="A355" s="18">
        <v>410</v>
      </c>
      <c r="B355" s="16">
        <v>276.69</v>
      </c>
      <c r="C355" s="11">
        <v>1.8780000000000002E-2</v>
      </c>
      <c r="D355" s="11">
        <v>1.6706000000000001</v>
      </c>
      <c r="E355" s="16">
        <v>384.94</v>
      </c>
      <c r="F355" s="16">
        <v>732.14</v>
      </c>
      <c r="G355" s="19">
        <v>1117.0999999999999</v>
      </c>
      <c r="H355" s="16">
        <v>385.9</v>
      </c>
      <c r="I355" s="16">
        <v>816.71</v>
      </c>
      <c r="J355" s="19">
        <v>1202.5999999999999</v>
      </c>
      <c r="K355" s="11">
        <v>0.57906999999999997</v>
      </c>
      <c r="L355" s="11">
        <v>0.93908000000000003</v>
      </c>
      <c r="M355" s="11">
        <v>1.5182</v>
      </c>
    </row>
    <row r="356" spans="1:13" x14ac:dyDescent="0.2">
      <c r="A356" s="18">
        <v>420</v>
      </c>
      <c r="B356" s="16">
        <v>308.76</v>
      </c>
      <c r="C356" s="11">
        <v>1.8939999999999999E-2</v>
      </c>
      <c r="D356" s="11">
        <v>1.5005999999999999</v>
      </c>
      <c r="E356" s="16">
        <v>395.76</v>
      </c>
      <c r="F356" s="16">
        <v>722.08</v>
      </c>
      <c r="G356" s="19">
        <v>1117.8</v>
      </c>
      <c r="H356" s="16">
        <v>396.84</v>
      </c>
      <c r="I356" s="16">
        <v>806.74</v>
      </c>
      <c r="J356" s="19">
        <v>1203.5999999999999</v>
      </c>
      <c r="K356" s="11">
        <v>0.59145000000000003</v>
      </c>
      <c r="L356" s="11">
        <v>0.91707000000000005</v>
      </c>
      <c r="M356" s="11">
        <v>1.5085</v>
      </c>
    </row>
    <row r="357" spans="1:13" x14ac:dyDescent="0.2">
      <c r="A357" s="18">
        <v>430</v>
      </c>
      <c r="B357" s="16">
        <v>343.64</v>
      </c>
      <c r="C357" s="11">
        <v>1.9099999999999999E-2</v>
      </c>
      <c r="D357" s="11">
        <v>1.3505</v>
      </c>
      <c r="E357" s="16">
        <v>406.65</v>
      </c>
      <c r="F357" s="16">
        <v>711.8</v>
      </c>
      <c r="G357" s="19">
        <v>1118.4000000000001</v>
      </c>
      <c r="H357" s="16">
        <v>407.86</v>
      </c>
      <c r="I357" s="16">
        <v>796.46</v>
      </c>
      <c r="J357" s="19">
        <v>1204.3</v>
      </c>
      <c r="K357" s="11">
        <v>0.60377000000000003</v>
      </c>
      <c r="L357" s="11">
        <v>0.89522000000000002</v>
      </c>
      <c r="M357" s="11">
        <v>1.4990000000000001</v>
      </c>
    </row>
    <row r="358" spans="1:13" x14ac:dyDescent="0.2">
      <c r="A358" s="18">
        <v>440</v>
      </c>
      <c r="B358" s="16">
        <v>381.49</v>
      </c>
      <c r="C358" s="11">
        <v>1.9259999999999999E-2</v>
      </c>
      <c r="D358" s="11">
        <v>1.2178</v>
      </c>
      <c r="E358" s="16">
        <v>417.61</v>
      </c>
      <c r="F358" s="16">
        <v>701.26</v>
      </c>
      <c r="G358" s="19">
        <v>1118.9000000000001</v>
      </c>
      <c r="H358" s="16">
        <v>418.97</v>
      </c>
      <c r="I358" s="16">
        <v>785.87</v>
      </c>
      <c r="J358" s="19">
        <v>1204.8</v>
      </c>
      <c r="K358" s="11">
        <v>0.61602999999999997</v>
      </c>
      <c r="L358" s="11">
        <v>0.87348999999999999</v>
      </c>
      <c r="M358" s="11">
        <v>1.4895</v>
      </c>
    </row>
    <row r="359" spans="1:13" x14ac:dyDescent="0.2">
      <c r="A359" s="18">
        <v>450</v>
      </c>
      <c r="B359" s="16">
        <v>422.47</v>
      </c>
      <c r="C359" s="11">
        <v>1.9439999999999999E-2</v>
      </c>
      <c r="D359" s="11">
        <v>1.0999000000000001</v>
      </c>
      <c r="E359" s="16">
        <v>428.66</v>
      </c>
      <c r="F359" s="16">
        <v>690.47</v>
      </c>
      <c r="G359" s="19">
        <v>1119.0999999999999</v>
      </c>
      <c r="H359" s="16">
        <v>430.18</v>
      </c>
      <c r="I359" s="16">
        <v>774.94</v>
      </c>
      <c r="J359" s="19">
        <v>1205.0999999999999</v>
      </c>
      <c r="K359" s="11">
        <v>0.62826000000000004</v>
      </c>
      <c r="L359" s="11">
        <v>0.85187000000000002</v>
      </c>
      <c r="M359" s="11">
        <v>1.4801</v>
      </c>
    </row>
    <row r="360" spans="1:13" x14ac:dyDescent="0.2">
      <c r="A360" s="18">
        <v>460</v>
      </c>
      <c r="B360" s="16">
        <v>466.75</v>
      </c>
      <c r="C360" s="11">
        <v>1.9619999999999999E-2</v>
      </c>
      <c r="D360" s="11">
        <v>0.99509999999999998</v>
      </c>
      <c r="E360" s="16">
        <v>439.79</v>
      </c>
      <c r="F360" s="16">
        <v>679.39</v>
      </c>
      <c r="G360" s="19">
        <v>1119.2</v>
      </c>
      <c r="H360" s="16">
        <v>441.48</v>
      </c>
      <c r="I360" s="16">
        <v>763.65</v>
      </c>
      <c r="J360" s="19">
        <v>1205.0999999999999</v>
      </c>
      <c r="K360" s="11">
        <v>0.64044000000000001</v>
      </c>
      <c r="L360" s="11">
        <v>0.83033000000000001</v>
      </c>
      <c r="M360" s="11">
        <v>1.4708000000000001</v>
      </c>
    </row>
    <row r="361" spans="1:13" x14ac:dyDescent="0.2">
      <c r="A361" s="18">
        <v>470</v>
      </c>
      <c r="B361" s="16">
        <v>514.52</v>
      </c>
      <c r="C361" s="11">
        <v>1.9810000000000001E-2</v>
      </c>
      <c r="D361" s="11">
        <v>0.90158000000000005</v>
      </c>
      <c r="E361" s="16">
        <v>451.01</v>
      </c>
      <c r="F361" s="16">
        <v>668.02</v>
      </c>
      <c r="G361" s="19">
        <v>1119</v>
      </c>
      <c r="H361" s="16">
        <v>452.9</v>
      </c>
      <c r="I361" s="16">
        <v>751.98</v>
      </c>
      <c r="J361" s="19">
        <v>1204.9000000000001</v>
      </c>
      <c r="K361" s="11">
        <v>0.65259999999999996</v>
      </c>
      <c r="L361" s="11">
        <v>0.80884999999999996</v>
      </c>
      <c r="M361" s="11">
        <v>1.4615</v>
      </c>
    </row>
    <row r="362" spans="1:13" x14ac:dyDescent="0.2">
      <c r="A362" s="18">
        <v>480</v>
      </c>
      <c r="B362" s="16">
        <v>565.96</v>
      </c>
      <c r="C362" s="11">
        <v>2.001E-2</v>
      </c>
      <c r="D362" s="11">
        <v>0.81794</v>
      </c>
      <c r="E362" s="16">
        <v>462.34</v>
      </c>
      <c r="F362" s="16">
        <v>656.34</v>
      </c>
      <c r="G362" s="19">
        <v>1118.7</v>
      </c>
      <c r="H362" s="16">
        <v>464.43</v>
      </c>
      <c r="I362" s="16">
        <v>739.91</v>
      </c>
      <c r="J362" s="19">
        <v>1204.3</v>
      </c>
      <c r="K362" s="11">
        <v>0.66474</v>
      </c>
      <c r="L362" s="11">
        <v>0.78739000000000003</v>
      </c>
      <c r="M362" s="11">
        <v>1.4520999999999999</v>
      </c>
    </row>
    <row r="363" spans="1:13" x14ac:dyDescent="0.2">
      <c r="A363" s="18">
        <v>490</v>
      </c>
      <c r="B363" s="16">
        <v>621.24</v>
      </c>
      <c r="C363" s="11">
        <v>2.0219999999999998E-2</v>
      </c>
      <c r="D363" s="11">
        <v>0.74295999999999995</v>
      </c>
      <c r="E363" s="16">
        <v>473.77</v>
      </c>
      <c r="F363" s="16">
        <v>644.32000000000005</v>
      </c>
      <c r="G363" s="19">
        <v>1118.0999999999999</v>
      </c>
      <c r="H363" s="16">
        <v>476.09</v>
      </c>
      <c r="I363" s="16">
        <v>727.4</v>
      </c>
      <c r="J363" s="19">
        <v>1203.5</v>
      </c>
      <c r="K363" s="11">
        <v>0.67686000000000002</v>
      </c>
      <c r="L363" s="11">
        <v>0.76593999999999995</v>
      </c>
      <c r="M363" s="11">
        <v>1.4428000000000001</v>
      </c>
    </row>
    <row r="364" spans="1:13" x14ac:dyDescent="0.2">
      <c r="A364" s="18">
        <v>500</v>
      </c>
      <c r="B364" s="16">
        <v>680.56</v>
      </c>
      <c r="C364" s="11">
        <v>2.044E-2</v>
      </c>
      <c r="D364" s="11">
        <v>0.67557999999999996</v>
      </c>
      <c r="E364" s="16">
        <v>485.32</v>
      </c>
      <c r="F364" s="16">
        <v>631.94000000000005</v>
      </c>
      <c r="G364" s="19">
        <v>1117.3</v>
      </c>
      <c r="H364" s="16">
        <v>487.89</v>
      </c>
      <c r="I364" s="16">
        <v>714.44</v>
      </c>
      <c r="J364" s="19">
        <v>1202.3</v>
      </c>
      <c r="K364" s="11">
        <v>0.68898999999999999</v>
      </c>
      <c r="L364" s="11">
        <v>0.74444999999999995</v>
      </c>
      <c r="M364" s="11">
        <v>1.4334</v>
      </c>
    </row>
    <row r="365" spans="1:13" x14ac:dyDescent="0.2">
      <c r="A365" s="18">
        <v>510</v>
      </c>
      <c r="B365" s="16">
        <v>744.11</v>
      </c>
      <c r="C365" s="11">
        <v>2.0670000000000001E-2</v>
      </c>
      <c r="D365" s="11">
        <v>0.61489000000000005</v>
      </c>
      <c r="E365" s="16">
        <v>496.99</v>
      </c>
      <c r="F365" s="16">
        <v>619.16999999999996</v>
      </c>
      <c r="G365" s="19">
        <v>1116.2</v>
      </c>
      <c r="H365" s="16">
        <v>499.84</v>
      </c>
      <c r="I365" s="16">
        <v>700.99</v>
      </c>
      <c r="J365" s="19">
        <v>1200.8</v>
      </c>
      <c r="K365" s="11">
        <v>0.70111999999999997</v>
      </c>
      <c r="L365" s="11">
        <v>0.72289999999999999</v>
      </c>
      <c r="M365" s="11">
        <v>1.4239999999999999</v>
      </c>
    </row>
    <row r="366" spans="1:13" x14ac:dyDescent="0.2">
      <c r="A366" s="18">
        <v>520</v>
      </c>
      <c r="B366" s="16">
        <v>812.11</v>
      </c>
      <c r="C366" s="11">
        <v>2.0920000000000001E-2</v>
      </c>
      <c r="D366" s="11">
        <v>0.56008999999999998</v>
      </c>
      <c r="E366" s="16">
        <v>508.8</v>
      </c>
      <c r="F366" s="16">
        <v>605.99</v>
      </c>
      <c r="G366" s="19">
        <v>1114.8</v>
      </c>
      <c r="H366" s="16">
        <v>511.94</v>
      </c>
      <c r="I366" s="16">
        <v>687.01</v>
      </c>
      <c r="J366" s="19">
        <v>1199</v>
      </c>
      <c r="K366" s="11">
        <v>0.71326999999999996</v>
      </c>
      <c r="L366" s="11">
        <v>0.70125999999999999</v>
      </c>
      <c r="M366" s="11">
        <v>1.4145000000000001</v>
      </c>
    </row>
    <row r="367" spans="1:13" x14ac:dyDescent="0.2">
      <c r="A367" s="18">
        <v>530</v>
      </c>
      <c r="B367" s="16">
        <v>884.74</v>
      </c>
      <c r="C367" s="11">
        <v>2.1180000000000001E-2</v>
      </c>
      <c r="D367" s="11">
        <v>0.51051000000000002</v>
      </c>
      <c r="E367" s="16">
        <v>520.76</v>
      </c>
      <c r="F367" s="16">
        <v>592.35</v>
      </c>
      <c r="G367" s="19">
        <v>1113.0999999999999</v>
      </c>
      <c r="H367" s="16">
        <v>524.23</v>
      </c>
      <c r="I367" s="16">
        <v>672.47</v>
      </c>
      <c r="J367" s="19">
        <v>1196.7</v>
      </c>
      <c r="K367" s="11">
        <v>0.72545999999999999</v>
      </c>
      <c r="L367" s="11">
        <v>0.67947000000000002</v>
      </c>
      <c r="M367" s="11">
        <v>1.4049</v>
      </c>
    </row>
    <row r="368" spans="1:13" x14ac:dyDescent="0.2">
      <c r="A368" s="18">
        <v>540</v>
      </c>
      <c r="B368" s="16">
        <v>962.24</v>
      </c>
      <c r="C368" s="11">
        <v>2.146E-2</v>
      </c>
      <c r="D368" s="11">
        <v>0.46553</v>
      </c>
      <c r="E368" s="16">
        <v>532.88</v>
      </c>
      <c r="F368" s="16">
        <v>578.23</v>
      </c>
      <c r="G368" s="19">
        <v>1111.0999999999999</v>
      </c>
      <c r="H368" s="16">
        <v>536.70000000000005</v>
      </c>
      <c r="I368" s="16">
        <v>657.31</v>
      </c>
      <c r="J368" s="19">
        <v>1194</v>
      </c>
      <c r="K368" s="11">
        <v>0.73770000000000002</v>
      </c>
      <c r="L368" s="11">
        <v>0.65751000000000004</v>
      </c>
      <c r="M368" s="11">
        <v>1.3952</v>
      </c>
    </row>
    <row r="369" spans="1:13" x14ac:dyDescent="0.2">
      <c r="A369" s="18">
        <v>550</v>
      </c>
      <c r="B369" s="19">
        <v>1044.8</v>
      </c>
      <c r="C369" s="11">
        <v>2.1760000000000002E-2</v>
      </c>
      <c r="D369" s="11">
        <v>0.42465000000000003</v>
      </c>
      <c r="E369" s="16">
        <v>545.17999999999995</v>
      </c>
      <c r="F369" s="16">
        <v>563.58000000000004</v>
      </c>
      <c r="G369" s="19">
        <v>1108.8</v>
      </c>
      <c r="H369" s="16">
        <v>549.39</v>
      </c>
      <c r="I369" s="16">
        <v>641.47</v>
      </c>
      <c r="J369" s="19">
        <v>1190.9000000000001</v>
      </c>
      <c r="K369" s="11">
        <v>0.75</v>
      </c>
      <c r="L369" s="11">
        <v>0.63532</v>
      </c>
      <c r="M369" s="11">
        <v>1.3853</v>
      </c>
    </row>
    <row r="370" spans="1:13" x14ac:dyDescent="0.2">
      <c r="A370" s="18">
        <v>560</v>
      </c>
      <c r="B370" s="19">
        <v>1132.7</v>
      </c>
      <c r="C370" s="11">
        <v>2.2069999999999999E-2</v>
      </c>
      <c r="D370" s="11">
        <v>0.38740000000000002</v>
      </c>
      <c r="E370" s="16">
        <v>557.67999999999995</v>
      </c>
      <c r="F370" s="16">
        <v>548.33000000000004</v>
      </c>
      <c r="G370" s="19">
        <v>1106</v>
      </c>
      <c r="H370" s="16">
        <v>562.30999999999995</v>
      </c>
      <c r="I370" s="16">
        <v>624.91</v>
      </c>
      <c r="J370" s="19">
        <v>1187.2</v>
      </c>
      <c r="K370" s="11">
        <v>0.76237999999999995</v>
      </c>
      <c r="L370" s="11">
        <v>0.61284000000000005</v>
      </c>
      <c r="M370" s="11">
        <v>1.3752</v>
      </c>
    </row>
    <row r="371" spans="1:13" x14ac:dyDescent="0.2">
      <c r="A371" s="18">
        <v>570</v>
      </c>
      <c r="B371" s="19">
        <v>1226.2</v>
      </c>
      <c r="C371" s="11">
        <v>2.2419999999999999E-2</v>
      </c>
      <c r="D371" s="11">
        <v>0.35338999999999998</v>
      </c>
      <c r="E371" s="16">
        <v>570.4</v>
      </c>
      <c r="F371" s="16">
        <v>532.45000000000005</v>
      </c>
      <c r="G371" s="19">
        <v>1102.8</v>
      </c>
      <c r="H371" s="16">
        <v>575.49</v>
      </c>
      <c r="I371" s="16">
        <v>607.54999999999995</v>
      </c>
      <c r="J371" s="19">
        <v>1183</v>
      </c>
      <c r="K371" s="11">
        <v>0.77485999999999999</v>
      </c>
      <c r="L371" s="11">
        <v>0.59003000000000005</v>
      </c>
      <c r="M371" s="11">
        <v>1.3649</v>
      </c>
    </row>
    <row r="372" spans="1:13" x14ac:dyDescent="0.2">
      <c r="A372" s="18">
        <v>580</v>
      </c>
      <c r="B372" s="19">
        <v>1325.5</v>
      </c>
      <c r="C372" s="11">
        <v>2.2790000000000001E-2</v>
      </c>
      <c r="D372" s="11">
        <v>0.32224999999999998</v>
      </c>
      <c r="E372" s="16">
        <v>583.37</v>
      </c>
      <c r="F372" s="16">
        <v>515.84</v>
      </c>
      <c r="G372" s="19">
        <v>1099.2</v>
      </c>
      <c r="H372" s="16">
        <v>588.95000000000005</v>
      </c>
      <c r="I372" s="16">
        <v>589.29</v>
      </c>
      <c r="J372" s="19">
        <v>1178.2</v>
      </c>
      <c r="K372" s="11">
        <v>0.78747999999999996</v>
      </c>
      <c r="L372" s="11">
        <v>0.56679000000000002</v>
      </c>
      <c r="M372" s="11">
        <v>1.3543000000000001</v>
      </c>
    </row>
    <row r="373" spans="1:13" x14ac:dyDescent="0.2">
      <c r="A373" s="18">
        <v>590</v>
      </c>
      <c r="B373" s="19">
        <v>1430.8</v>
      </c>
      <c r="C373" s="11">
        <v>2.3189999999999999E-2</v>
      </c>
      <c r="D373" s="11">
        <v>0.29366999999999999</v>
      </c>
      <c r="E373" s="16">
        <v>596.61</v>
      </c>
      <c r="F373" s="16">
        <v>498.43</v>
      </c>
      <c r="G373" s="19">
        <v>1095</v>
      </c>
      <c r="H373" s="16">
        <v>602.75</v>
      </c>
      <c r="I373" s="16">
        <v>570.04</v>
      </c>
      <c r="J373" s="19">
        <v>1172.8</v>
      </c>
      <c r="K373" s="11">
        <v>0.80025999999999997</v>
      </c>
      <c r="L373" s="11">
        <v>0.54305999999999999</v>
      </c>
      <c r="M373" s="11">
        <v>1.3432999999999999</v>
      </c>
    </row>
    <row r="374" spans="1:13" x14ac:dyDescent="0.2">
      <c r="A374" s="18">
        <v>600</v>
      </c>
      <c r="B374" s="19">
        <v>1542.5</v>
      </c>
      <c r="C374" s="11">
        <v>2.3619999999999999E-2</v>
      </c>
      <c r="D374" s="11">
        <v>0.26737</v>
      </c>
      <c r="E374" s="16">
        <v>610.17999999999995</v>
      </c>
      <c r="F374" s="16">
        <v>480.1</v>
      </c>
      <c r="G374" s="19">
        <v>1090.3</v>
      </c>
      <c r="H374" s="16">
        <v>616.91999999999996</v>
      </c>
      <c r="I374" s="16">
        <v>549.66999999999996</v>
      </c>
      <c r="J374" s="19">
        <v>1166.5999999999999</v>
      </c>
      <c r="K374" s="11">
        <v>0.81323000000000001</v>
      </c>
      <c r="L374" s="11">
        <v>0.51871</v>
      </c>
      <c r="M374" s="11">
        <v>1.3319000000000001</v>
      </c>
    </row>
    <row r="375" spans="1:13" x14ac:dyDescent="0.2">
      <c r="A375" s="18">
        <v>610</v>
      </c>
      <c r="B375" s="19">
        <v>1660.9</v>
      </c>
      <c r="C375" s="11">
        <v>2.4109999999999999E-2</v>
      </c>
      <c r="D375" s="11">
        <v>0.24309</v>
      </c>
      <c r="E375" s="16">
        <v>624.11</v>
      </c>
      <c r="F375" s="16">
        <v>460.73</v>
      </c>
      <c r="G375" s="19">
        <v>1084.8</v>
      </c>
      <c r="H375" s="16">
        <v>631.52</v>
      </c>
      <c r="I375" s="16">
        <v>528.03</v>
      </c>
      <c r="J375" s="19">
        <v>1159.5</v>
      </c>
      <c r="K375" s="11">
        <v>0.82645000000000002</v>
      </c>
      <c r="L375" s="11">
        <v>0.49363000000000001</v>
      </c>
      <c r="M375" s="11">
        <v>1.3201000000000001</v>
      </c>
    </row>
    <row r="376" spans="1:13" x14ac:dyDescent="0.2">
      <c r="A376" s="18">
        <v>620</v>
      </c>
      <c r="B376" s="19">
        <v>1786.2</v>
      </c>
      <c r="C376" s="11">
        <v>2.4639999999999999E-2</v>
      </c>
      <c r="D376" s="11">
        <v>0.22061</v>
      </c>
      <c r="E376" s="16">
        <v>638.47</v>
      </c>
      <c r="F376" s="16">
        <v>440.14</v>
      </c>
      <c r="G376" s="19">
        <v>1078.5999999999999</v>
      </c>
      <c r="H376" s="16">
        <v>646.62</v>
      </c>
      <c r="I376" s="16">
        <v>504.92</v>
      </c>
      <c r="J376" s="19">
        <v>1151.5</v>
      </c>
      <c r="K376" s="11">
        <v>0.83997999999999995</v>
      </c>
      <c r="L376" s="11">
        <v>0.46765000000000001</v>
      </c>
      <c r="M376" s="11">
        <v>1.3076000000000001</v>
      </c>
    </row>
    <row r="377" spans="1:13" x14ac:dyDescent="0.2">
      <c r="A377" s="18">
        <v>630</v>
      </c>
      <c r="B377" s="19">
        <v>1918.9</v>
      </c>
      <c r="C377" s="11">
        <v>2.5239999999999999E-2</v>
      </c>
      <c r="D377" s="11">
        <v>0.19972000000000001</v>
      </c>
      <c r="E377" s="16">
        <v>653.35</v>
      </c>
      <c r="F377" s="16">
        <v>418.12</v>
      </c>
      <c r="G377" s="19">
        <v>1071.5</v>
      </c>
      <c r="H377" s="16">
        <v>662.32</v>
      </c>
      <c r="I377" s="16">
        <v>480.07</v>
      </c>
      <c r="J377" s="19">
        <v>1142.4000000000001</v>
      </c>
      <c r="K377" s="11">
        <v>0.85389000000000004</v>
      </c>
      <c r="L377" s="11">
        <v>0.44056000000000001</v>
      </c>
      <c r="M377" s="11">
        <v>1.2944</v>
      </c>
    </row>
    <row r="378" spans="1:13" x14ac:dyDescent="0.2">
      <c r="A378" s="18">
        <v>640</v>
      </c>
      <c r="B378" s="19">
        <v>2059.3000000000002</v>
      </c>
      <c r="C378" s="11">
        <v>2.5930000000000002E-2</v>
      </c>
      <c r="D378" s="11">
        <v>0.18018999999999999</v>
      </c>
      <c r="E378" s="16">
        <v>668.86</v>
      </c>
      <c r="F378" s="16">
        <v>394.36</v>
      </c>
      <c r="G378" s="19">
        <v>1063.2</v>
      </c>
      <c r="H378" s="16">
        <v>678.74</v>
      </c>
      <c r="I378" s="16">
        <v>453.14</v>
      </c>
      <c r="J378" s="19">
        <v>1131.9000000000001</v>
      </c>
      <c r="K378" s="11">
        <v>0.86828000000000005</v>
      </c>
      <c r="L378" s="11">
        <v>0.41205999999999998</v>
      </c>
      <c r="M378" s="11">
        <v>1.2803</v>
      </c>
    </row>
    <row r="379" spans="1:13" x14ac:dyDescent="0.2">
      <c r="A379" s="18">
        <v>650</v>
      </c>
      <c r="B379" s="19">
        <v>2207.8000000000002</v>
      </c>
      <c r="C379" s="11">
        <v>2.673E-2</v>
      </c>
      <c r="D379" s="11">
        <v>0.16184000000000001</v>
      </c>
      <c r="E379" s="16">
        <v>685.16</v>
      </c>
      <c r="F379" s="16">
        <v>368.44</v>
      </c>
      <c r="G379" s="19">
        <v>1053.5999999999999</v>
      </c>
      <c r="H379" s="16">
        <v>696.08</v>
      </c>
      <c r="I379" s="16">
        <v>423.65</v>
      </c>
      <c r="J379" s="19">
        <v>1119.7</v>
      </c>
      <c r="K379" s="11">
        <v>0.88331999999999999</v>
      </c>
      <c r="L379" s="11">
        <v>0.38177</v>
      </c>
      <c r="M379" s="11">
        <v>1.2650999999999999</v>
      </c>
    </row>
    <row r="380" spans="1:13" x14ac:dyDescent="0.2">
      <c r="A380" s="18">
        <v>660</v>
      </c>
      <c r="B380" s="19">
        <v>2364.9</v>
      </c>
      <c r="C380" s="11">
        <v>2.767E-2</v>
      </c>
      <c r="D380" s="11">
        <v>0.14444000000000001</v>
      </c>
      <c r="E380" s="16">
        <v>702.48</v>
      </c>
      <c r="F380" s="16">
        <v>339.74</v>
      </c>
      <c r="G380" s="19">
        <v>1042.2</v>
      </c>
      <c r="H380" s="16">
        <v>714.59</v>
      </c>
      <c r="I380" s="16">
        <v>390.84</v>
      </c>
      <c r="J380" s="19">
        <v>1105.4000000000001</v>
      </c>
      <c r="K380" s="11">
        <v>0.89922000000000002</v>
      </c>
      <c r="L380" s="11">
        <v>0.34905999999999998</v>
      </c>
      <c r="M380" s="11">
        <v>1.2483</v>
      </c>
    </row>
    <row r="381" spans="1:13" x14ac:dyDescent="0.2">
      <c r="A381" s="18">
        <v>670</v>
      </c>
      <c r="B381" s="19">
        <v>2531.1999999999998</v>
      </c>
      <c r="C381" s="11">
        <v>2.8840000000000001E-2</v>
      </c>
      <c r="D381" s="11">
        <v>0.12773999999999999</v>
      </c>
      <c r="E381" s="16">
        <v>721.23</v>
      </c>
      <c r="F381" s="16">
        <v>307.22000000000003</v>
      </c>
      <c r="G381" s="19">
        <v>1028.5</v>
      </c>
      <c r="H381" s="16">
        <v>734.74</v>
      </c>
      <c r="I381" s="16">
        <v>353.54</v>
      </c>
      <c r="J381" s="19">
        <v>1088.3</v>
      </c>
      <c r="K381" s="11">
        <v>0.91635999999999995</v>
      </c>
      <c r="L381" s="11">
        <v>0.31296000000000002</v>
      </c>
      <c r="M381" s="11">
        <v>1.2293000000000001</v>
      </c>
    </row>
    <row r="382" spans="1:13" x14ac:dyDescent="0.2">
      <c r="A382" s="18">
        <v>680</v>
      </c>
      <c r="B382" s="19">
        <v>2707.3</v>
      </c>
      <c r="C382" s="11">
        <v>3.0349999999999999E-2</v>
      </c>
      <c r="D382" s="11">
        <v>0.11133999999999999</v>
      </c>
      <c r="E382" s="16">
        <v>742.11</v>
      </c>
      <c r="F382" s="16">
        <v>269</v>
      </c>
      <c r="G382" s="19">
        <v>1011.1</v>
      </c>
      <c r="H382" s="16">
        <v>757.32</v>
      </c>
      <c r="I382" s="16">
        <v>309.57</v>
      </c>
      <c r="J382" s="19">
        <v>1066.9000000000001</v>
      </c>
      <c r="K382" s="11">
        <v>0.93540999999999996</v>
      </c>
      <c r="L382" s="11">
        <v>0.27162999999999998</v>
      </c>
      <c r="M382" s="11">
        <v>1.2070000000000001</v>
      </c>
    </row>
    <row r="383" spans="1:13" x14ac:dyDescent="0.2">
      <c r="A383" s="18">
        <v>690</v>
      </c>
      <c r="B383" s="19">
        <v>2894.1</v>
      </c>
      <c r="C383" s="11">
        <v>3.2550000000000003E-2</v>
      </c>
      <c r="D383" s="11">
        <v>9.4509999999999997E-2</v>
      </c>
      <c r="E383" s="16">
        <v>766.81</v>
      </c>
      <c r="F383" s="16">
        <v>220.77</v>
      </c>
      <c r="G383" s="19">
        <v>987.6</v>
      </c>
      <c r="H383" s="16">
        <v>784.24</v>
      </c>
      <c r="I383" s="16">
        <v>253.96</v>
      </c>
      <c r="J383" s="19">
        <v>1038.2</v>
      </c>
      <c r="K383" s="11">
        <v>0.95796999999999999</v>
      </c>
      <c r="L383" s="11">
        <v>0.22089</v>
      </c>
      <c r="M383" s="11">
        <v>1.1789000000000001</v>
      </c>
    </row>
    <row r="384" spans="1:13" x14ac:dyDescent="0.2">
      <c r="A384" s="18">
        <v>700</v>
      </c>
      <c r="B384" s="19">
        <v>3093</v>
      </c>
      <c r="C384" s="11">
        <v>3.6700000000000003E-2</v>
      </c>
      <c r="D384" s="11">
        <v>7.4819999999999998E-2</v>
      </c>
      <c r="E384" s="16">
        <v>801.75</v>
      </c>
      <c r="F384" s="16">
        <v>146.5</v>
      </c>
      <c r="G384" s="19">
        <v>948.3</v>
      </c>
      <c r="H384" s="16">
        <v>822.76</v>
      </c>
      <c r="I384" s="16">
        <v>168.32</v>
      </c>
      <c r="J384" s="19">
        <v>991.1</v>
      </c>
      <c r="K384" s="11">
        <v>0.99023000000000005</v>
      </c>
      <c r="L384" s="11">
        <v>0.14513999999999999</v>
      </c>
      <c r="M384" s="11">
        <v>1.1354</v>
      </c>
    </row>
    <row r="385" spans="1:13" x14ac:dyDescent="0.2">
      <c r="A385" s="16">
        <v>705.1</v>
      </c>
      <c r="B385" s="19">
        <v>3200.1</v>
      </c>
      <c r="C385" s="11">
        <v>4.9750000000000003E-2</v>
      </c>
      <c r="D385" s="11">
        <v>4.9750000000000003E-2</v>
      </c>
      <c r="E385" s="16">
        <v>866.61</v>
      </c>
      <c r="F385" s="18">
        <v>0</v>
      </c>
      <c r="G385" s="19">
        <v>866.6</v>
      </c>
      <c r="H385" s="16">
        <v>896.07</v>
      </c>
      <c r="I385" s="18">
        <v>0</v>
      </c>
      <c r="J385" s="19">
        <v>896.1</v>
      </c>
      <c r="K385" s="11">
        <v>1.05257</v>
      </c>
      <c r="L385" s="18">
        <v>0</v>
      </c>
      <c r="M385" s="11">
        <v>1.0526</v>
      </c>
    </row>
    <row r="387" spans="1:13" x14ac:dyDescent="0.2">
      <c r="A387" s="11" t="s">
        <v>565</v>
      </c>
    </row>
    <row r="388" spans="1:13" x14ac:dyDescent="0.2">
      <c r="A388" s="11" t="s">
        <v>566</v>
      </c>
    </row>
    <row r="389" spans="1:13" x14ac:dyDescent="0.2">
      <c r="A389" s="11" t="s">
        <v>567</v>
      </c>
    </row>
    <row r="390" spans="1:13" x14ac:dyDescent="0.2">
      <c r="A390" s="11" t="s">
        <v>568</v>
      </c>
    </row>
    <row r="391" spans="1:13" x14ac:dyDescent="0.2">
      <c r="A391" s="11" t="s">
        <v>569</v>
      </c>
    </row>
    <row r="392" spans="1:13" x14ac:dyDescent="0.2">
      <c r="A392" s="11" t="s">
        <v>570</v>
      </c>
    </row>
    <row r="393" spans="1:13" x14ac:dyDescent="0.2">
      <c r="A393" s="11" t="s">
        <v>571</v>
      </c>
    </row>
    <row r="394" spans="1:13" x14ac:dyDescent="0.2">
      <c r="A394" s="11" t="s">
        <v>572</v>
      </c>
    </row>
    <row r="396" spans="1:13" x14ac:dyDescent="0.2">
      <c r="A396" s="1">
        <v>956</v>
      </c>
    </row>
    <row r="397" spans="1:13" x14ac:dyDescent="0.2">
      <c r="A397" s="2" t="s">
        <v>573</v>
      </c>
    </row>
    <row r="399" spans="1:13" x14ac:dyDescent="0.2">
      <c r="A399" s="3" t="s">
        <v>574</v>
      </c>
    </row>
    <row r="401" spans="1:13" x14ac:dyDescent="0.2">
      <c r="A401" s="4" t="s">
        <v>575</v>
      </c>
    </row>
    <row r="403" spans="1:13" x14ac:dyDescent="0.2">
      <c r="C403" s="22" t="s">
        <v>576</v>
      </c>
      <c r="F403" s="22" t="s">
        <v>577</v>
      </c>
      <c r="I403" s="22" t="s">
        <v>578</v>
      </c>
      <c r="L403" s="22" t="s">
        <v>579</v>
      </c>
    </row>
    <row r="404" spans="1:13" x14ac:dyDescent="0.2">
      <c r="C404" s="22" t="s">
        <v>580</v>
      </c>
      <c r="F404" s="22" t="s">
        <v>581</v>
      </c>
      <c r="I404" s="22" t="s">
        <v>582</v>
      </c>
      <c r="L404" s="22" t="s">
        <v>583</v>
      </c>
    </row>
    <row r="405" spans="1:13" x14ac:dyDescent="0.2">
      <c r="B405" s="11" t="s">
        <v>584</v>
      </c>
      <c r="C405" s="11" t="s">
        <v>585</v>
      </c>
      <c r="D405" s="11" t="s">
        <v>586</v>
      </c>
      <c r="E405" s="11" t="s">
        <v>587</v>
      </c>
      <c r="G405" s="11" t="s">
        <v>588</v>
      </c>
      <c r="H405" s="11" t="s">
        <v>589</v>
      </c>
      <c r="J405" s="11" t="s">
        <v>590</v>
      </c>
      <c r="K405" s="11" t="s">
        <v>591</v>
      </c>
      <c r="M405" s="11" t="s">
        <v>592</v>
      </c>
    </row>
    <row r="406" spans="1:13" x14ac:dyDescent="0.2">
      <c r="A406" s="11" t="s">
        <v>593</v>
      </c>
      <c r="B406" s="11" t="s">
        <v>594</v>
      </c>
      <c r="C406" s="11" t="s">
        <v>595</v>
      </c>
      <c r="D406" s="11" t="s">
        <v>596</v>
      </c>
      <c r="E406" s="11" t="s">
        <v>597</v>
      </c>
      <c r="F406" s="11" t="s">
        <v>598</v>
      </c>
      <c r="G406" s="11" t="s">
        <v>599</v>
      </c>
      <c r="H406" s="11" t="s">
        <v>600</v>
      </c>
      <c r="I406" s="11" t="s">
        <v>601</v>
      </c>
      <c r="J406" s="11" t="s">
        <v>602</v>
      </c>
      <c r="K406" s="11" t="s">
        <v>603</v>
      </c>
      <c r="L406" s="11" t="s">
        <v>604</v>
      </c>
      <c r="M406" s="11" t="s">
        <v>605</v>
      </c>
    </row>
    <row r="407" spans="1:13" ht="13.5" x14ac:dyDescent="0.25">
      <c r="A407" s="11" t="s">
        <v>606</v>
      </c>
      <c r="B407" s="11" t="s">
        <v>607</v>
      </c>
      <c r="C407" s="13" t="s">
        <v>608</v>
      </c>
      <c r="D407" s="13" t="s">
        <v>609</v>
      </c>
      <c r="E407" s="11" t="s">
        <v>610</v>
      </c>
      <c r="F407" s="11" t="s">
        <v>611</v>
      </c>
      <c r="G407" s="11" t="s">
        <v>612</v>
      </c>
      <c r="H407" s="11" t="s">
        <v>613</v>
      </c>
      <c r="I407" s="11" t="s">
        <v>614</v>
      </c>
      <c r="J407" s="11" t="s">
        <v>615</v>
      </c>
      <c r="K407" s="11" t="s">
        <v>616</v>
      </c>
      <c r="L407" s="11" t="s">
        <v>617</v>
      </c>
      <c r="M407" s="11" t="s">
        <v>618</v>
      </c>
    </row>
    <row r="408" spans="1:13" x14ac:dyDescent="0.2">
      <c r="A408" s="18">
        <v>1</v>
      </c>
      <c r="B408" s="16">
        <v>101.69</v>
      </c>
      <c r="C408" s="11">
        <v>1.6140000000000002E-2</v>
      </c>
      <c r="D408" s="16">
        <v>333.49</v>
      </c>
      <c r="E408" s="16">
        <v>69.72</v>
      </c>
      <c r="F408" s="16">
        <v>973.99</v>
      </c>
      <c r="G408" s="19">
        <v>1043.7</v>
      </c>
      <c r="H408" s="16">
        <v>69.72</v>
      </c>
      <c r="I408" s="19">
        <v>1035.7</v>
      </c>
      <c r="J408" s="19">
        <v>1105.4000000000001</v>
      </c>
      <c r="K408" s="11">
        <v>0.13261999999999999</v>
      </c>
      <c r="L408" s="11">
        <v>1.8449500000000001</v>
      </c>
      <c r="M408" s="11">
        <v>1.9776</v>
      </c>
    </row>
    <row r="409" spans="1:13" x14ac:dyDescent="0.2">
      <c r="A409" s="18">
        <v>2</v>
      </c>
      <c r="B409" s="16">
        <v>126.02</v>
      </c>
      <c r="C409" s="11">
        <v>1.6230000000000001E-2</v>
      </c>
      <c r="D409" s="16">
        <v>173.71</v>
      </c>
      <c r="E409" s="16">
        <v>94.02</v>
      </c>
      <c r="F409" s="16">
        <v>957.45</v>
      </c>
      <c r="G409" s="19">
        <v>1051.5</v>
      </c>
      <c r="H409" s="16">
        <v>94.02</v>
      </c>
      <c r="I409" s="19">
        <v>1021.7</v>
      </c>
      <c r="J409" s="19">
        <v>1115.8</v>
      </c>
      <c r="K409" s="11">
        <v>0.17499000000000001</v>
      </c>
      <c r="L409" s="11">
        <v>1.74444</v>
      </c>
      <c r="M409" s="11">
        <v>1.9194</v>
      </c>
    </row>
    <row r="410" spans="1:13" x14ac:dyDescent="0.2">
      <c r="A410" s="18">
        <v>3</v>
      </c>
      <c r="B410" s="16">
        <v>141.41</v>
      </c>
      <c r="C410" s="11">
        <v>1.6299999999999999E-2</v>
      </c>
      <c r="D410" s="16">
        <v>118.7</v>
      </c>
      <c r="E410" s="16">
        <v>109.39</v>
      </c>
      <c r="F410" s="16">
        <v>946.9</v>
      </c>
      <c r="G410" s="19">
        <v>1056.3</v>
      </c>
      <c r="H410" s="16">
        <v>109.4</v>
      </c>
      <c r="I410" s="19">
        <v>1012.8</v>
      </c>
      <c r="J410" s="19">
        <v>1122.2</v>
      </c>
      <c r="K410" s="11">
        <v>0.2009</v>
      </c>
      <c r="L410" s="11">
        <v>1.68489</v>
      </c>
      <c r="M410" s="11">
        <v>1.8857999999999999</v>
      </c>
    </row>
    <row r="411" spans="1:13" x14ac:dyDescent="0.2">
      <c r="A411" s="18">
        <v>4</v>
      </c>
      <c r="B411" s="16">
        <v>152.91</v>
      </c>
      <c r="C411" s="11">
        <v>1.636E-2</v>
      </c>
      <c r="D411" s="15">
        <v>90.629000000000005</v>
      </c>
      <c r="E411" s="16">
        <v>120.89</v>
      </c>
      <c r="F411" s="16">
        <v>938.97</v>
      </c>
      <c r="G411" s="19">
        <v>1059.9000000000001</v>
      </c>
      <c r="H411" s="16">
        <v>120.9</v>
      </c>
      <c r="I411" s="19">
        <v>1006</v>
      </c>
      <c r="J411" s="19">
        <v>1126.9000000000001</v>
      </c>
      <c r="K411" s="11">
        <v>0.21984999999999999</v>
      </c>
      <c r="L411" s="11">
        <v>1.64225</v>
      </c>
      <c r="M411" s="11">
        <v>1.8621000000000001</v>
      </c>
    </row>
    <row r="412" spans="1:13" x14ac:dyDescent="0.2">
      <c r="A412" s="18">
        <v>5</v>
      </c>
      <c r="B412" s="16">
        <v>162.18</v>
      </c>
      <c r="C412" s="11">
        <v>1.6410000000000001E-2</v>
      </c>
      <c r="D412" s="15">
        <v>73.525000000000006</v>
      </c>
      <c r="E412" s="16">
        <v>130.16999999999999</v>
      </c>
      <c r="F412" s="16">
        <v>932.53</v>
      </c>
      <c r="G412" s="19">
        <v>1062.7</v>
      </c>
      <c r="H412" s="16">
        <v>130.18</v>
      </c>
      <c r="I412" s="19">
        <v>1000.5</v>
      </c>
      <c r="J412" s="19">
        <v>1130.7</v>
      </c>
      <c r="K412" s="11">
        <v>0.23488000000000001</v>
      </c>
      <c r="L412" s="11">
        <v>1.60894</v>
      </c>
      <c r="M412" s="11">
        <v>1.8438000000000001</v>
      </c>
    </row>
    <row r="413" spans="1:13" x14ac:dyDescent="0.2">
      <c r="A413" s="18">
        <v>6</v>
      </c>
      <c r="B413" s="16">
        <v>170</v>
      </c>
      <c r="C413" s="11">
        <v>1.6449999999999999E-2</v>
      </c>
      <c r="D413" s="15">
        <v>61.981999999999999</v>
      </c>
      <c r="E413" s="16">
        <v>138</v>
      </c>
      <c r="F413" s="16">
        <v>927.08</v>
      </c>
      <c r="G413" s="19">
        <v>1065.0999999999999</v>
      </c>
      <c r="H413" s="16">
        <v>138.02000000000001</v>
      </c>
      <c r="I413" s="16">
        <v>995.88</v>
      </c>
      <c r="J413" s="19">
        <v>1133.9000000000001</v>
      </c>
      <c r="K413" s="11">
        <v>0.24739</v>
      </c>
      <c r="L413" s="11">
        <v>1.58155</v>
      </c>
      <c r="M413" s="11">
        <v>1.8289</v>
      </c>
    </row>
    <row r="414" spans="1:13" x14ac:dyDescent="0.2">
      <c r="A414" s="18">
        <v>8</v>
      </c>
      <c r="B414" s="16">
        <v>182.81</v>
      </c>
      <c r="C414" s="11">
        <v>1.652E-2</v>
      </c>
      <c r="D414" s="15">
        <v>47.347000000000001</v>
      </c>
      <c r="E414" s="16">
        <v>150.83000000000001</v>
      </c>
      <c r="F414" s="16">
        <v>918.08</v>
      </c>
      <c r="G414" s="19">
        <v>1068.9000000000001</v>
      </c>
      <c r="H414" s="16">
        <v>150.86000000000001</v>
      </c>
      <c r="I414" s="16">
        <v>988.15</v>
      </c>
      <c r="J414" s="19">
        <v>1139</v>
      </c>
      <c r="K414" s="11">
        <v>0.26756999999999997</v>
      </c>
      <c r="L414" s="11">
        <v>1.538</v>
      </c>
      <c r="M414" s="11">
        <v>1.8056000000000001</v>
      </c>
    </row>
    <row r="415" spans="1:13" x14ac:dyDescent="0.2">
      <c r="A415" s="18">
        <v>10</v>
      </c>
      <c r="B415" s="16">
        <v>193.16</v>
      </c>
      <c r="C415" s="11">
        <v>1.6590000000000001E-2</v>
      </c>
      <c r="D415" s="15">
        <v>38.424999999999997</v>
      </c>
      <c r="E415" s="16">
        <v>161.22</v>
      </c>
      <c r="F415" s="16">
        <v>910.75</v>
      </c>
      <c r="G415" s="19">
        <v>1072</v>
      </c>
      <c r="H415" s="16">
        <v>161.25</v>
      </c>
      <c r="I415" s="16">
        <v>981.82</v>
      </c>
      <c r="J415" s="19">
        <v>1143.0999999999999</v>
      </c>
      <c r="K415" s="11">
        <v>0.28361999999999998</v>
      </c>
      <c r="L415" s="11">
        <v>1.5039100000000001</v>
      </c>
      <c r="M415" s="11">
        <v>1.7875000000000001</v>
      </c>
    </row>
    <row r="416" spans="1:13" x14ac:dyDescent="0.2">
      <c r="A416" s="15">
        <v>14.696</v>
      </c>
      <c r="B416" s="16">
        <v>211.95</v>
      </c>
      <c r="C416" s="11">
        <v>1.6709999999999999E-2</v>
      </c>
      <c r="D416" s="15">
        <v>26.805</v>
      </c>
      <c r="E416" s="16">
        <v>180.12</v>
      </c>
      <c r="F416" s="16">
        <v>897.27</v>
      </c>
      <c r="G416" s="19">
        <v>1077.4000000000001</v>
      </c>
      <c r="H416" s="16">
        <v>180.16</v>
      </c>
      <c r="I416" s="16">
        <v>970.12</v>
      </c>
      <c r="J416" s="19">
        <v>1150.3</v>
      </c>
      <c r="K416" s="11">
        <v>0.31214999999999998</v>
      </c>
      <c r="L416" s="11">
        <v>1.44441</v>
      </c>
      <c r="M416" s="11">
        <v>1.7565999999999999</v>
      </c>
    </row>
    <row r="417" spans="1:13" x14ac:dyDescent="0.2">
      <c r="A417" s="18">
        <v>15</v>
      </c>
      <c r="B417" s="16">
        <v>212.99</v>
      </c>
      <c r="C417" s="11">
        <v>1.6719999999999999E-2</v>
      </c>
      <c r="D417" s="15">
        <v>26.297000000000001</v>
      </c>
      <c r="E417" s="16">
        <v>181.16</v>
      </c>
      <c r="F417" s="16">
        <v>896.52</v>
      </c>
      <c r="G417" s="19">
        <v>1077.7</v>
      </c>
      <c r="H417" s="16">
        <v>181.21</v>
      </c>
      <c r="I417" s="16">
        <v>969.47</v>
      </c>
      <c r="J417" s="19">
        <v>1150.7</v>
      </c>
      <c r="K417" s="11">
        <v>0.31369999999999998</v>
      </c>
      <c r="L417" s="11">
        <v>1.44441</v>
      </c>
      <c r="M417" s="11">
        <v>1.7548999999999999</v>
      </c>
    </row>
    <row r="418" spans="1:13" x14ac:dyDescent="0.2">
      <c r="A418" s="18">
        <v>20</v>
      </c>
      <c r="B418" s="16">
        <v>227.92</v>
      </c>
      <c r="C418" s="11">
        <v>1.6830000000000001E-2</v>
      </c>
      <c r="D418" s="15">
        <v>20.093</v>
      </c>
      <c r="E418" s="16">
        <v>196.21</v>
      </c>
      <c r="F418" s="16">
        <v>885.63</v>
      </c>
      <c r="G418" s="19">
        <v>1081.8</v>
      </c>
      <c r="H418" s="16">
        <v>196.27</v>
      </c>
      <c r="I418" s="16">
        <v>959.93</v>
      </c>
      <c r="J418" s="19">
        <v>1156.2</v>
      </c>
      <c r="K418" s="11">
        <v>0.33582000000000001</v>
      </c>
      <c r="L418" s="11">
        <v>1.3960600000000001</v>
      </c>
      <c r="M418" s="11">
        <v>1.7319</v>
      </c>
    </row>
    <row r="419" spans="1:13" x14ac:dyDescent="0.2">
      <c r="A419" s="18">
        <v>25</v>
      </c>
      <c r="B419" s="16">
        <v>240.03</v>
      </c>
      <c r="C419" s="11">
        <v>1.6920000000000001E-2</v>
      </c>
      <c r="D419" s="15">
        <v>16.306999999999999</v>
      </c>
      <c r="E419" s="16">
        <v>208.45</v>
      </c>
      <c r="F419" s="16">
        <v>876.67</v>
      </c>
      <c r="G419" s="19">
        <v>1085.0999999999999</v>
      </c>
      <c r="H419" s="16">
        <v>208.52</v>
      </c>
      <c r="I419" s="16">
        <v>952.03</v>
      </c>
      <c r="J419" s="19">
        <v>1160.5999999999999</v>
      </c>
      <c r="K419" s="11">
        <v>0.35347000000000001</v>
      </c>
      <c r="L419" s="11">
        <v>1.3606</v>
      </c>
      <c r="M419" s="11">
        <v>1.7141</v>
      </c>
    </row>
    <row r="420" spans="1:13" x14ac:dyDescent="0.2">
      <c r="A420" s="18">
        <v>30</v>
      </c>
      <c r="B420" s="16">
        <v>250.3</v>
      </c>
      <c r="C420" s="11">
        <v>1.7000000000000001E-2</v>
      </c>
      <c r="D420" s="15">
        <v>13.749000000000001</v>
      </c>
      <c r="E420" s="16">
        <v>218.84</v>
      </c>
      <c r="F420" s="16">
        <v>868.98</v>
      </c>
      <c r="G420" s="19">
        <v>1087.8</v>
      </c>
      <c r="H420" s="16">
        <v>218.93</v>
      </c>
      <c r="I420" s="16">
        <v>945.21</v>
      </c>
      <c r="J420" s="19">
        <v>1164.0999999999999</v>
      </c>
      <c r="K420" s="11">
        <v>0.36820999999999998</v>
      </c>
      <c r="L420" s="11">
        <v>1.3313200000000001</v>
      </c>
      <c r="M420" s="11">
        <v>1.6995</v>
      </c>
    </row>
    <row r="421" spans="1:13" x14ac:dyDescent="0.2">
      <c r="A421" s="18">
        <v>35</v>
      </c>
      <c r="B421" s="16">
        <v>259.25</v>
      </c>
      <c r="C421" s="11">
        <v>1.7080000000000001E-2</v>
      </c>
      <c r="D421" s="15">
        <v>11.901</v>
      </c>
      <c r="E421" s="16">
        <v>227.92</v>
      </c>
      <c r="F421" s="16">
        <v>862.19</v>
      </c>
      <c r="G421" s="19">
        <v>1090.0999999999999</v>
      </c>
      <c r="H421" s="16">
        <v>228.03</v>
      </c>
      <c r="I421" s="16">
        <v>939.16</v>
      </c>
      <c r="J421" s="19">
        <v>1167.2</v>
      </c>
      <c r="K421" s="11">
        <v>0.38092999999999999</v>
      </c>
      <c r="L421" s="11">
        <v>1.3063199999999999</v>
      </c>
      <c r="M421" s="11">
        <v>1.6872</v>
      </c>
    </row>
    <row r="422" spans="1:13" x14ac:dyDescent="0.2">
      <c r="A422" s="18">
        <v>40</v>
      </c>
      <c r="B422" s="16">
        <v>267.22000000000003</v>
      </c>
      <c r="C422" s="11">
        <v>1.7149999999999999E-2</v>
      </c>
      <c r="D422" s="15">
        <v>10.500999999999999</v>
      </c>
      <c r="E422" s="16">
        <v>236.02</v>
      </c>
      <c r="F422" s="16">
        <v>856.09</v>
      </c>
      <c r="G422" s="19">
        <v>1092.0999999999999</v>
      </c>
      <c r="H422" s="16">
        <v>236.14</v>
      </c>
      <c r="I422" s="16">
        <v>933.69</v>
      </c>
      <c r="J422" s="19">
        <v>1169.8</v>
      </c>
      <c r="K422" s="11">
        <v>0.39212999999999998</v>
      </c>
      <c r="L422" s="11">
        <v>1.2844800000000001</v>
      </c>
      <c r="M422" s="11">
        <v>1.6766000000000001</v>
      </c>
    </row>
    <row r="423" spans="1:13" x14ac:dyDescent="0.2">
      <c r="A423" s="18">
        <v>45</v>
      </c>
      <c r="B423" s="16">
        <v>274.41000000000003</v>
      </c>
      <c r="C423" s="11">
        <v>1.721E-2</v>
      </c>
      <c r="D423" s="11">
        <v>9.4027999999999992</v>
      </c>
      <c r="E423" s="16">
        <v>243.34</v>
      </c>
      <c r="F423" s="16">
        <v>850.52</v>
      </c>
      <c r="G423" s="19">
        <v>1093.9000000000001</v>
      </c>
      <c r="H423" s="16">
        <v>243.49</v>
      </c>
      <c r="I423" s="16">
        <v>928.68</v>
      </c>
      <c r="J423" s="19">
        <v>1172.2</v>
      </c>
      <c r="K423" s="11">
        <v>0.40216000000000002</v>
      </c>
      <c r="L423" s="11">
        <v>1.2650600000000001</v>
      </c>
      <c r="M423" s="11">
        <v>1.6672</v>
      </c>
    </row>
    <row r="424" spans="1:13" x14ac:dyDescent="0.2">
      <c r="A424" s="18">
        <v>50</v>
      </c>
      <c r="B424" s="16">
        <v>280.99</v>
      </c>
      <c r="C424" s="11">
        <v>1.7270000000000001E-2</v>
      </c>
      <c r="D424" s="11">
        <v>8.5175000000000001</v>
      </c>
      <c r="E424" s="16">
        <v>250.05</v>
      </c>
      <c r="F424" s="16">
        <v>845.39</v>
      </c>
      <c r="G424" s="19">
        <v>1095.4000000000001</v>
      </c>
      <c r="H424" s="16">
        <v>250.21</v>
      </c>
      <c r="I424" s="16">
        <v>924.03</v>
      </c>
      <c r="J424" s="19">
        <v>1174.2</v>
      </c>
      <c r="K424" s="11">
        <v>0.41125</v>
      </c>
      <c r="L424" s="11">
        <v>1.24756</v>
      </c>
      <c r="M424" s="11">
        <v>1.6588000000000001</v>
      </c>
    </row>
    <row r="425" spans="1:13" x14ac:dyDescent="0.2">
      <c r="A425" s="18">
        <v>55</v>
      </c>
      <c r="B425" s="16">
        <v>287.05</v>
      </c>
      <c r="C425" s="11">
        <v>1.7319999999999999E-2</v>
      </c>
      <c r="D425" s="11">
        <v>7.7881999999999998</v>
      </c>
      <c r="E425" s="16">
        <v>256.25</v>
      </c>
      <c r="F425" s="16">
        <v>840.61</v>
      </c>
      <c r="G425" s="19">
        <v>1096.9000000000001</v>
      </c>
      <c r="H425" s="16">
        <v>256.42</v>
      </c>
      <c r="I425" s="16">
        <v>919.7</v>
      </c>
      <c r="J425" s="19">
        <v>1176.0999999999999</v>
      </c>
      <c r="K425" s="11">
        <v>0.41958000000000001</v>
      </c>
      <c r="L425" s="11">
        <v>1.2316199999999999</v>
      </c>
      <c r="M425" s="11">
        <v>1.6512</v>
      </c>
    </row>
    <row r="426" spans="1:13" x14ac:dyDescent="0.2">
      <c r="A426" s="18">
        <v>60</v>
      </c>
      <c r="B426" s="16">
        <v>292.69</v>
      </c>
      <c r="C426" s="11">
        <v>1.738E-2</v>
      </c>
      <c r="D426" s="11">
        <v>7.1765999999999996</v>
      </c>
      <c r="E426" s="16">
        <v>262.01</v>
      </c>
      <c r="F426" s="16">
        <v>836.13</v>
      </c>
      <c r="G426" s="19">
        <v>1098.0999999999999</v>
      </c>
      <c r="H426" s="16">
        <v>262.2</v>
      </c>
      <c r="I426" s="16">
        <v>915.61</v>
      </c>
      <c r="J426" s="19">
        <v>1177.8</v>
      </c>
      <c r="K426" s="11">
        <v>0.42727999999999999</v>
      </c>
      <c r="L426" s="11">
        <v>1.2169700000000001</v>
      </c>
      <c r="M426" s="11">
        <v>1.6442000000000001</v>
      </c>
    </row>
    <row r="427" spans="1:13" x14ac:dyDescent="0.2">
      <c r="A427" s="18">
        <v>65</v>
      </c>
      <c r="B427" s="16">
        <v>297.95</v>
      </c>
      <c r="C427" s="11">
        <v>1.7430000000000001E-2</v>
      </c>
      <c r="D427" s="11">
        <v>6.6559999999999997</v>
      </c>
      <c r="E427" s="16">
        <v>267.41000000000003</v>
      </c>
      <c r="F427" s="16">
        <v>831.9</v>
      </c>
      <c r="G427" s="19">
        <v>1099.3</v>
      </c>
      <c r="H427" s="16">
        <v>267.62</v>
      </c>
      <c r="I427" s="16">
        <v>911.75</v>
      </c>
      <c r="J427" s="19">
        <v>1179.4000000000001</v>
      </c>
      <c r="K427" s="11">
        <v>0.43442999999999998</v>
      </c>
      <c r="L427" s="11">
        <v>1.2034100000000001</v>
      </c>
      <c r="M427" s="11">
        <v>1.6377999999999999</v>
      </c>
    </row>
    <row r="428" spans="1:13" x14ac:dyDescent="0.2">
      <c r="A428" s="18">
        <v>70</v>
      </c>
      <c r="B428" s="16">
        <v>302.91000000000003</v>
      </c>
      <c r="C428" s="11">
        <v>1.7479999999999999E-2</v>
      </c>
      <c r="D428" s="11">
        <v>6.2074999999999996</v>
      </c>
      <c r="E428" s="16">
        <v>272.5</v>
      </c>
      <c r="F428" s="16">
        <v>827.9</v>
      </c>
      <c r="G428" s="19">
        <v>1100.4000000000001</v>
      </c>
      <c r="H428" s="16">
        <v>272.72000000000003</v>
      </c>
      <c r="I428" s="16">
        <v>908.08</v>
      </c>
      <c r="J428" s="19">
        <v>1180.8</v>
      </c>
      <c r="K428" s="11">
        <v>0.44112000000000001</v>
      </c>
      <c r="L428" s="11">
        <v>1.1907799999999999</v>
      </c>
      <c r="M428" s="11">
        <v>1.6318999999999999</v>
      </c>
    </row>
    <row r="429" spans="1:13" x14ac:dyDescent="0.2">
      <c r="A429" s="18">
        <v>75</v>
      </c>
      <c r="B429" s="16">
        <v>307.58999999999997</v>
      </c>
      <c r="C429" s="11">
        <v>1.7520000000000001E-2</v>
      </c>
      <c r="D429" s="11">
        <v>5.8167</v>
      </c>
      <c r="E429" s="16">
        <v>277.31</v>
      </c>
      <c r="F429" s="16">
        <v>824.09</v>
      </c>
      <c r="G429" s="19">
        <v>1101.4000000000001</v>
      </c>
      <c r="H429" s="16">
        <v>277.55</v>
      </c>
      <c r="I429" s="16">
        <v>904.58</v>
      </c>
      <c r="J429" s="19">
        <v>1182.0999999999999</v>
      </c>
      <c r="K429" s="11">
        <v>0.44740999999999997</v>
      </c>
      <c r="L429" s="11">
        <v>1.1789499999999999</v>
      </c>
      <c r="M429" s="11">
        <v>1.6264000000000001</v>
      </c>
    </row>
    <row r="430" spans="1:13" x14ac:dyDescent="0.2">
      <c r="A430" s="18">
        <v>80</v>
      </c>
      <c r="B430" s="16">
        <v>312.02</v>
      </c>
      <c r="C430" s="11">
        <v>1.7569999999999999E-2</v>
      </c>
      <c r="D430" s="11">
        <v>5.4733000000000001</v>
      </c>
      <c r="E430" s="16">
        <v>281.87</v>
      </c>
      <c r="F430" s="16">
        <v>820.45</v>
      </c>
      <c r="G430" s="19">
        <v>1102.3</v>
      </c>
      <c r="H430" s="16">
        <v>282.13</v>
      </c>
      <c r="I430" s="16">
        <v>901.22</v>
      </c>
      <c r="J430" s="19">
        <v>1183.4000000000001</v>
      </c>
      <c r="K430" s="11">
        <v>0.45334999999999998</v>
      </c>
      <c r="L430" s="11">
        <v>1.1678299999999999</v>
      </c>
      <c r="M430" s="11">
        <v>1.6212</v>
      </c>
    </row>
    <row r="431" spans="1:13" x14ac:dyDescent="0.2">
      <c r="A431" s="18">
        <v>85</v>
      </c>
      <c r="B431" s="16">
        <v>316.24</v>
      </c>
      <c r="C431" s="11">
        <v>1.7610000000000001E-2</v>
      </c>
      <c r="D431" s="11">
        <v>5.1688999999999998</v>
      </c>
      <c r="E431" s="16">
        <v>286.22000000000003</v>
      </c>
      <c r="F431" s="16">
        <v>816.97</v>
      </c>
      <c r="G431" s="19">
        <v>1103.2</v>
      </c>
      <c r="H431" s="16">
        <v>286.5</v>
      </c>
      <c r="I431" s="16">
        <v>898</v>
      </c>
      <c r="J431" s="19">
        <v>1184.5</v>
      </c>
      <c r="K431" s="11">
        <v>0.45896999999999999</v>
      </c>
      <c r="L431" s="11">
        <v>1.1573199999999999</v>
      </c>
      <c r="M431" s="11">
        <v>1.6163000000000001</v>
      </c>
    </row>
    <row r="432" spans="1:13" x14ac:dyDescent="0.2">
      <c r="A432" s="18">
        <v>90</v>
      </c>
      <c r="B432" s="16">
        <v>320.26</v>
      </c>
      <c r="C432" s="11">
        <v>1.7649999999999999E-2</v>
      </c>
      <c r="D432" s="11">
        <v>4.8971999999999998</v>
      </c>
      <c r="E432" s="16">
        <v>290.38</v>
      </c>
      <c r="F432" s="16">
        <v>813.62</v>
      </c>
      <c r="G432" s="19">
        <v>1104</v>
      </c>
      <c r="H432" s="16">
        <v>290.67</v>
      </c>
      <c r="I432" s="16">
        <v>894.89</v>
      </c>
      <c r="J432" s="19">
        <v>1185.5999999999999</v>
      </c>
      <c r="K432" s="11">
        <v>0.46431</v>
      </c>
      <c r="L432" s="11">
        <v>1.14737</v>
      </c>
      <c r="M432" s="11">
        <v>1.6116999999999999</v>
      </c>
    </row>
    <row r="433" spans="1:13" x14ac:dyDescent="0.2">
      <c r="A433" s="18">
        <v>95</v>
      </c>
      <c r="B433" s="16">
        <v>324.11</v>
      </c>
      <c r="C433" s="11">
        <v>1.77E-2</v>
      </c>
      <c r="D433" s="11">
        <v>4.6532</v>
      </c>
      <c r="E433" s="16">
        <v>294.36</v>
      </c>
      <c r="F433" s="16">
        <v>810.4</v>
      </c>
      <c r="G433" s="19">
        <v>1104.8</v>
      </c>
      <c r="H433" s="16">
        <v>294.67</v>
      </c>
      <c r="I433" s="16">
        <v>891.89</v>
      </c>
      <c r="J433" s="19">
        <v>1186.5999999999999</v>
      </c>
      <c r="K433" s="11">
        <v>0.46940999999999999</v>
      </c>
      <c r="L433" s="11">
        <v>1.13791</v>
      </c>
      <c r="M433" s="11">
        <v>1.6073</v>
      </c>
    </row>
    <row r="434" spans="1:13" x14ac:dyDescent="0.2">
      <c r="A434" s="18">
        <v>100</v>
      </c>
      <c r="B434" s="16">
        <v>327.81</v>
      </c>
      <c r="C434" s="11">
        <v>1.7739999999999999E-2</v>
      </c>
      <c r="D434" s="11">
        <v>4.4326999999999996</v>
      </c>
      <c r="E434" s="16">
        <v>298.19</v>
      </c>
      <c r="F434" s="16">
        <v>807.29</v>
      </c>
      <c r="G434" s="19">
        <v>1105.5</v>
      </c>
      <c r="H434" s="16">
        <v>298.51</v>
      </c>
      <c r="I434" s="16">
        <v>888.99</v>
      </c>
      <c r="J434" s="19">
        <v>1187.5</v>
      </c>
      <c r="K434" s="11">
        <v>0.47427000000000002</v>
      </c>
      <c r="L434" s="11">
        <v>1.1288800000000001</v>
      </c>
      <c r="M434" s="11">
        <v>1.6032</v>
      </c>
    </row>
    <row r="435" spans="1:13" x14ac:dyDescent="0.2">
      <c r="A435" s="18">
        <v>110</v>
      </c>
      <c r="B435" s="16">
        <v>334.77</v>
      </c>
      <c r="C435" s="11">
        <v>1.7809999999999999E-2</v>
      </c>
      <c r="D435" s="11">
        <v>4.0410000000000004</v>
      </c>
      <c r="E435" s="16">
        <v>305.41000000000003</v>
      </c>
      <c r="F435" s="16">
        <v>801.37</v>
      </c>
      <c r="G435" s="19">
        <v>1106.8</v>
      </c>
      <c r="H435" s="16">
        <v>305.77999999999997</v>
      </c>
      <c r="I435" s="16">
        <v>883.44</v>
      </c>
      <c r="J435" s="19">
        <v>1189.2</v>
      </c>
      <c r="K435" s="11">
        <v>0.48341000000000001</v>
      </c>
      <c r="L435" s="11">
        <v>1.1120099999999999</v>
      </c>
      <c r="M435" s="11">
        <v>1.5953999999999999</v>
      </c>
    </row>
    <row r="436" spans="1:13" x14ac:dyDescent="0.2">
      <c r="A436" s="18">
        <v>120</v>
      </c>
      <c r="B436" s="16">
        <v>341.25</v>
      </c>
      <c r="C436" s="11">
        <v>1.789E-2</v>
      </c>
      <c r="D436" s="11">
        <v>3.7288999999999999</v>
      </c>
      <c r="E436" s="16">
        <v>312.16000000000003</v>
      </c>
      <c r="F436" s="16">
        <v>795.79</v>
      </c>
      <c r="G436" s="19">
        <v>1107.9000000000001</v>
      </c>
      <c r="H436" s="16">
        <v>312.55</v>
      </c>
      <c r="I436" s="16">
        <v>878.2</v>
      </c>
      <c r="J436" s="19">
        <v>1190.8</v>
      </c>
      <c r="K436" s="11">
        <v>0.49186999999999997</v>
      </c>
      <c r="L436" s="11">
        <v>1.09646</v>
      </c>
      <c r="M436" s="11">
        <v>1.5883</v>
      </c>
    </row>
    <row r="437" spans="1:13" x14ac:dyDescent="0.2">
      <c r="A437" s="18">
        <v>130</v>
      </c>
      <c r="B437" s="16">
        <v>347.32</v>
      </c>
      <c r="C437" s="11">
        <v>1.796E-2</v>
      </c>
      <c r="D437" s="11">
        <v>3.4557000000000002</v>
      </c>
      <c r="E437" s="16">
        <v>318.48</v>
      </c>
      <c r="F437" s="16">
        <v>790.51</v>
      </c>
      <c r="G437" s="19">
        <v>1109</v>
      </c>
      <c r="H437" s="16">
        <v>318.92</v>
      </c>
      <c r="I437" s="16">
        <v>873.21</v>
      </c>
      <c r="J437" s="19">
        <v>1192.0999999999999</v>
      </c>
      <c r="K437" s="11">
        <v>0.49974000000000002</v>
      </c>
      <c r="L437" s="11">
        <v>1.0820399999999999</v>
      </c>
      <c r="M437" s="11">
        <v>1.5818000000000001</v>
      </c>
    </row>
    <row r="438" spans="1:13" x14ac:dyDescent="0.2">
      <c r="A438" s="18">
        <v>140</v>
      </c>
      <c r="B438" s="16">
        <v>353.03</v>
      </c>
      <c r="C438" s="11">
        <v>1.8020000000000001E-2</v>
      </c>
      <c r="D438" s="11">
        <v>3.2202000000000002</v>
      </c>
      <c r="E438" s="16">
        <v>324.45</v>
      </c>
      <c r="F438" s="16">
        <v>785.49</v>
      </c>
      <c r="G438" s="19">
        <v>1109.9000000000001</v>
      </c>
      <c r="H438" s="16">
        <v>324.92</v>
      </c>
      <c r="I438" s="16">
        <v>868.45</v>
      </c>
      <c r="J438" s="19">
        <v>1193.4000000000001</v>
      </c>
      <c r="K438" s="11">
        <v>0.50710999999999995</v>
      </c>
      <c r="L438" s="11">
        <v>1.0685800000000001</v>
      </c>
      <c r="M438" s="11">
        <v>1.5757000000000001</v>
      </c>
    </row>
    <row r="439" spans="1:13" x14ac:dyDescent="0.2">
      <c r="A439" s="18">
        <v>150</v>
      </c>
      <c r="B439" s="16">
        <v>358.42</v>
      </c>
      <c r="C439" s="11">
        <v>1.8089999999999998E-2</v>
      </c>
      <c r="D439" s="11">
        <v>3.0150000000000001</v>
      </c>
      <c r="E439" s="16">
        <v>330.11</v>
      </c>
      <c r="F439" s="16">
        <v>780.69</v>
      </c>
      <c r="G439" s="19">
        <v>1110.8</v>
      </c>
      <c r="H439" s="16">
        <v>330.61</v>
      </c>
      <c r="I439" s="16">
        <v>863.88</v>
      </c>
      <c r="J439" s="19">
        <v>1194.5</v>
      </c>
      <c r="K439" s="11">
        <v>0.51405000000000001</v>
      </c>
      <c r="L439" s="11">
        <v>1.0559499999999999</v>
      </c>
      <c r="M439" s="11">
        <v>1.57</v>
      </c>
    </row>
    <row r="440" spans="1:13" x14ac:dyDescent="0.2">
      <c r="A440" s="18">
        <v>160</v>
      </c>
      <c r="B440" s="16">
        <v>363.54</v>
      </c>
      <c r="C440" s="11">
        <v>1.8149999999999999E-2</v>
      </c>
      <c r="D440" s="11">
        <v>2.8347000000000002</v>
      </c>
      <c r="E440" s="16">
        <v>335.49</v>
      </c>
      <c r="F440" s="16">
        <v>776.1</v>
      </c>
      <c r="G440" s="19">
        <v>1111.5999999999999</v>
      </c>
      <c r="H440" s="16">
        <v>336.02</v>
      </c>
      <c r="I440" s="16">
        <v>859.49</v>
      </c>
      <c r="J440" s="19">
        <v>1195.5</v>
      </c>
      <c r="K440" s="11">
        <v>0.52061000000000002</v>
      </c>
      <c r="L440" s="11">
        <v>1.0440499999999999</v>
      </c>
      <c r="M440" s="11">
        <v>1.5647</v>
      </c>
    </row>
    <row r="441" spans="1:13" x14ac:dyDescent="0.2">
      <c r="A441" s="18">
        <v>170</v>
      </c>
      <c r="B441" s="16">
        <v>368.41</v>
      </c>
      <c r="C441" s="11">
        <v>1.821E-2</v>
      </c>
      <c r="D441" s="11">
        <v>2.6749000000000001</v>
      </c>
      <c r="E441" s="16">
        <v>340.62</v>
      </c>
      <c r="F441" s="16">
        <v>771.68</v>
      </c>
      <c r="G441" s="19">
        <v>1112.3</v>
      </c>
      <c r="H441" s="16">
        <v>341.19</v>
      </c>
      <c r="I441" s="16">
        <v>855.25</v>
      </c>
      <c r="J441" s="19">
        <v>1196.4000000000001</v>
      </c>
      <c r="K441" s="11">
        <v>0.52681999999999995</v>
      </c>
      <c r="L441" s="11">
        <v>1.0327900000000001</v>
      </c>
      <c r="M441" s="11">
        <v>1.5596000000000001</v>
      </c>
    </row>
    <row r="442" spans="1:13" x14ac:dyDescent="0.2">
      <c r="A442" s="18">
        <v>180</v>
      </c>
      <c r="B442" s="16">
        <v>373.07</v>
      </c>
      <c r="C442" s="11">
        <v>1.8270000000000002E-2</v>
      </c>
      <c r="D442" s="11">
        <v>2.5322</v>
      </c>
      <c r="E442" s="16">
        <v>345.53</v>
      </c>
      <c r="F442" s="16">
        <v>767.42</v>
      </c>
      <c r="G442" s="19">
        <v>1113</v>
      </c>
      <c r="H442" s="16">
        <v>346.14</v>
      </c>
      <c r="I442" s="16">
        <v>851.16</v>
      </c>
      <c r="J442" s="19">
        <v>1197.3</v>
      </c>
      <c r="K442" s="11">
        <v>0.53273999999999999</v>
      </c>
      <c r="L442" s="11">
        <v>1.0221</v>
      </c>
      <c r="M442" s="11">
        <v>1.5548</v>
      </c>
    </row>
    <row r="443" spans="1:13" x14ac:dyDescent="0.2">
      <c r="A443" s="18">
        <v>190</v>
      </c>
      <c r="B443" s="16">
        <v>377.52</v>
      </c>
      <c r="C443" s="11">
        <v>1.8329999999999999E-2</v>
      </c>
      <c r="D443" s="11">
        <v>2.4039999999999999</v>
      </c>
      <c r="E443" s="16">
        <v>350.24</v>
      </c>
      <c r="F443" s="16">
        <v>763.31</v>
      </c>
      <c r="G443" s="19">
        <v>1113.5999999999999</v>
      </c>
      <c r="H443" s="16">
        <v>350.89</v>
      </c>
      <c r="I443" s="16">
        <v>847.19</v>
      </c>
      <c r="J443" s="19">
        <v>1198.0999999999999</v>
      </c>
      <c r="K443" s="11">
        <v>0.53839000000000004</v>
      </c>
      <c r="L443" s="11">
        <v>1.0119100000000001</v>
      </c>
      <c r="M443" s="11">
        <v>1.5503</v>
      </c>
    </row>
    <row r="444" spans="1:13" x14ac:dyDescent="0.2">
      <c r="A444" s="18">
        <v>200</v>
      </c>
      <c r="B444" s="16">
        <v>381.8</v>
      </c>
      <c r="C444" s="11">
        <v>1.839E-2</v>
      </c>
      <c r="D444" s="11">
        <v>2.2881999999999998</v>
      </c>
      <c r="E444" s="16">
        <v>354.78</v>
      </c>
      <c r="F444" s="16">
        <v>759.32</v>
      </c>
      <c r="G444" s="19">
        <v>1114.0999999999999</v>
      </c>
      <c r="H444" s="16">
        <v>355.46</v>
      </c>
      <c r="I444" s="16">
        <v>843.33</v>
      </c>
      <c r="J444" s="19">
        <v>1198.8</v>
      </c>
      <c r="K444" s="11">
        <v>0.54379</v>
      </c>
      <c r="L444" s="11">
        <v>1.0021899999999999</v>
      </c>
      <c r="M444" s="11">
        <v>1.546</v>
      </c>
    </row>
    <row r="445" spans="1:13" x14ac:dyDescent="0.2">
      <c r="A445" s="18">
        <v>250</v>
      </c>
      <c r="B445" s="16">
        <v>400.97</v>
      </c>
      <c r="C445" s="11">
        <v>1.865E-2</v>
      </c>
      <c r="D445" s="11">
        <v>1.8440000000000001</v>
      </c>
      <c r="E445" s="16">
        <v>375.23</v>
      </c>
      <c r="F445" s="16">
        <v>741.02</v>
      </c>
      <c r="G445" s="19">
        <v>1116.3</v>
      </c>
      <c r="H445" s="16">
        <v>376.09</v>
      </c>
      <c r="I445" s="16">
        <v>825.47</v>
      </c>
      <c r="J445" s="19">
        <v>1201.5999999999999</v>
      </c>
      <c r="K445" s="11">
        <v>0.56784000000000001</v>
      </c>
      <c r="L445" s="11">
        <v>0.95911999999999997</v>
      </c>
      <c r="M445" s="11">
        <v>1.5269999999999999</v>
      </c>
    </row>
    <row r="446" spans="1:13" x14ac:dyDescent="0.2">
      <c r="A446" s="18">
        <v>300</v>
      </c>
      <c r="B446" s="16">
        <v>417.35</v>
      </c>
      <c r="C446" s="11">
        <v>1.89E-2</v>
      </c>
      <c r="D446" s="11">
        <v>1.5435000000000001</v>
      </c>
      <c r="E446" s="16">
        <v>392.89</v>
      </c>
      <c r="F446" s="16">
        <v>724.77</v>
      </c>
      <c r="G446" s="19">
        <v>1117.7</v>
      </c>
      <c r="H446" s="16">
        <v>393.94</v>
      </c>
      <c r="I446" s="16">
        <v>809.41</v>
      </c>
      <c r="J446" s="19">
        <v>1203.3</v>
      </c>
      <c r="K446" s="11">
        <v>0.58818000000000004</v>
      </c>
      <c r="L446" s="11">
        <v>0.92288999999999999</v>
      </c>
      <c r="M446" s="11">
        <v>1.5111000000000001</v>
      </c>
    </row>
    <row r="447" spans="1:13" x14ac:dyDescent="0.2">
      <c r="A447" s="18">
        <v>350</v>
      </c>
      <c r="B447" s="16">
        <v>431.74</v>
      </c>
      <c r="C447" s="11">
        <v>1.9120000000000002E-2</v>
      </c>
      <c r="D447" s="11">
        <v>1.3263</v>
      </c>
      <c r="E447" s="16">
        <v>408.55</v>
      </c>
      <c r="F447" s="16">
        <v>709.98</v>
      </c>
      <c r="G447" s="19">
        <v>1118.5</v>
      </c>
      <c r="H447" s="16">
        <v>409.79</v>
      </c>
      <c r="I447" s="16">
        <v>794.65</v>
      </c>
      <c r="J447" s="19">
        <v>1204.4000000000001</v>
      </c>
      <c r="K447" s="11">
        <v>0.60589999999999999</v>
      </c>
      <c r="L447" s="11">
        <v>0.89142999999999994</v>
      </c>
      <c r="M447" s="11">
        <v>1.4973000000000001</v>
      </c>
    </row>
    <row r="448" spans="1:13" x14ac:dyDescent="0.2">
      <c r="A448" s="18">
        <v>400</v>
      </c>
      <c r="B448" s="16">
        <v>444.62</v>
      </c>
      <c r="C448" s="11">
        <v>1.934E-2</v>
      </c>
      <c r="D448" s="11">
        <v>1.1617</v>
      </c>
      <c r="E448" s="16">
        <v>422.7</v>
      </c>
      <c r="F448" s="16">
        <v>696.31</v>
      </c>
      <c r="G448" s="19">
        <v>1119</v>
      </c>
      <c r="H448" s="16">
        <v>424.13</v>
      </c>
      <c r="I448" s="16">
        <v>780.87</v>
      </c>
      <c r="J448" s="19">
        <v>1205</v>
      </c>
      <c r="K448" s="11">
        <v>0.62168000000000001</v>
      </c>
      <c r="L448" s="11">
        <v>0.86350000000000005</v>
      </c>
      <c r="M448" s="11">
        <v>1.4852000000000001</v>
      </c>
    </row>
    <row r="449" spans="1:13" x14ac:dyDescent="0.2">
      <c r="A449" s="18">
        <v>450</v>
      </c>
      <c r="B449" s="16">
        <v>456.31</v>
      </c>
      <c r="C449" s="11">
        <v>1.9550000000000001E-2</v>
      </c>
      <c r="D449" s="11">
        <v>1.0324</v>
      </c>
      <c r="E449" s="16">
        <v>435.67</v>
      </c>
      <c r="F449" s="16">
        <v>683.52</v>
      </c>
      <c r="G449" s="19">
        <v>1119.2</v>
      </c>
      <c r="H449" s="16">
        <v>437.3</v>
      </c>
      <c r="I449" s="16">
        <v>767.86</v>
      </c>
      <c r="J449" s="19">
        <v>1205.2</v>
      </c>
      <c r="K449" s="11">
        <v>0.63595000000000002</v>
      </c>
      <c r="L449" s="11">
        <v>0.83828000000000003</v>
      </c>
      <c r="M449" s="11">
        <v>1.4742</v>
      </c>
    </row>
    <row r="450" spans="1:13" x14ac:dyDescent="0.2">
      <c r="A450" s="18">
        <v>500</v>
      </c>
      <c r="B450" s="16">
        <v>467.04</v>
      </c>
      <c r="C450" s="11">
        <v>1.975E-2</v>
      </c>
      <c r="D450" s="11">
        <v>0.92818999999999996</v>
      </c>
      <c r="E450" s="16">
        <v>447.68</v>
      </c>
      <c r="F450" s="16">
        <v>671.42</v>
      </c>
      <c r="G450" s="19">
        <v>1119.0999999999999</v>
      </c>
      <c r="H450" s="16">
        <v>449.51</v>
      </c>
      <c r="I450" s="16">
        <v>755.48</v>
      </c>
      <c r="J450" s="19">
        <v>1205</v>
      </c>
      <c r="K450" s="11">
        <v>0.64900000000000002</v>
      </c>
      <c r="L450" s="11">
        <v>0.81520999999999999</v>
      </c>
      <c r="M450" s="11">
        <v>1.4641999999999999</v>
      </c>
    </row>
    <row r="451" spans="1:13" x14ac:dyDescent="0.2">
      <c r="A451" s="18">
        <v>550</v>
      </c>
      <c r="B451" s="16">
        <v>476.97</v>
      </c>
      <c r="C451" s="11">
        <v>1.9949999999999999E-2</v>
      </c>
      <c r="D451" s="11">
        <v>0.84228000000000003</v>
      </c>
      <c r="E451" s="16">
        <v>458.9</v>
      </c>
      <c r="F451" s="16">
        <v>659.91</v>
      </c>
      <c r="G451" s="19">
        <v>1118.8</v>
      </c>
      <c r="H451" s="16">
        <v>460.93</v>
      </c>
      <c r="I451" s="16">
        <v>743.6</v>
      </c>
      <c r="J451" s="19">
        <v>1204.5</v>
      </c>
      <c r="K451" s="11">
        <v>0.66107000000000005</v>
      </c>
      <c r="L451" s="11">
        <v>0.79388000000000003</v>
      </c>
      <c r="M451" s="11">
        <v>1.4550000000000001</v>
      </c>
    </row>
    <row r="452" spans="1:13" x14ac:dyDescent="0.2">
      <c r="A452" s="18">
        <v>600</v>
      </c>
      <c r="B452" s="16">
        <v>486.24</v>
      </c>
      <c r="C452" s="11">
        <v>2.0140000000000002E-2</v>
      </c>
      <c r="D452" s="11">
        <v>0.7702</v>
      </c>
      <c r="E452" s="16">
        <v>469.46</v>
      </c>
      <c r="F452" s="16">
        <v>648.88</v>
      </c>
      <c r="G452" s="19">
        <v>1118.3</v>
      </c>
      <c r="H452" s="16">
        <v>471.7</v>
      </c>
      <c r="I452" s="16">
        <v>732.15</v>
      </c>
      <c r="J452" s="19">
        <v>1203.9000000000001</v>
      </c>
      <c r="K452" s="11">
        <v>0.67230999999999996</v>
      </c>
      <c r="L452" s="11">
        <v>0.77400000000000002</v>
      </c>
      <c r="M452" s="11">
        <v>1.4462999999999999</v>
      </c>
    </row>
    <row r="453" spans="1:13" x14ac:dyDescent="0.2">
      <c r="A453" s="18">
        <v>700</v>
      </c>
      <c r="B453" s="16">
        <v>503.13</v>
      </c>
      <c r="C453" s="11">
        <v>2.051E-2</v>
      </c>
      <c r="D453" s="11">
        <v>0.65588999999999997</v>
      </c>
      <c r="E453" s="16">
        <v>488.96</v>
      </c>
      <c r="F453" s="16">
        <v>627.98</v>
      </c>
      <c r="G453" s="19">
        <v>1116.9000000000001</v>
      </c>
      <c r="H453" s="16">
        <v>491.62</v>
      </c>
      <c r="I453" s="16">
        <v>710.29</v>
      </c>
      <c r="J453" s="19">
        <v>1201.9000000000001</v>
      </c>
      <c r="K453" s="11">
        <v>0.69279000000000002</v>
      </c>
      <c r="L453" s="11">
        <v>0.73770999999999998</v>
      </c>
      <c r="M453" s="11">
        <v>1.4305000000000001</v>
      </c>
    </row>
    <row r="454" spans="1:13" x14ac:dyDescent="0.2">
      <c r="A454" s="18">
        <v>800</v>
      </c>
      <c r="B454" s="16">
        <v>518.27</v>
      </c>
      <c r="C454" s="11">
        <v>2.087E-2</v>
      </c>
      <c r="D454" s="11">
        <v>0.56920000000000004</v>
      </c>
      <c r="E454" s="16">
        <v>506.74</v>
      </c>
      <c r="F454" s="16">
        <v>608.29999999999995</v>
      </c>
      <c r="G454" s="19">
        <v>1115</v>
      </c>
      <c r="H454" s="16">
        <v>509.83</v>
      </c>
      <c r="I454" s="16">
        <v>689.48</v>
      </c>
      <c r="J454" s="19">
        <v>1199.3</v>
      </c>
      <c r="K454" s="11">
        <v>0.71116999999999997</v>
      </c>
      <c r="L454" s="11">
        <v>0.70501999999999998</v>
      </c>
      <c r="M454" s="11">
        <v>1.4161999999999999</v>
      </c>
    </row>
    <row r="456" spans="1:13" x14ac:dyDescent="0.2">
      <c r="A456" s="1">
        <v>957</v>
      </c>
    </row>
    <row r="457" spans="1:13" x14ac:dyDescent="0.2">
      <c r="A457" s="2" t="s">
        <v>619</v>
      </c>
    </row>
    <row r="459" spans="1:13" x14ac:dyDescent="0.2">
      <c r="A459" s="3" t="s">
        <v>620</v>
      </c>
    </row>
    <row r="461" spans="1:13" x14ac:dyDescent="0.2">
      <c r="A461" s="4" t="s">
        <v>621</v>
      </c>
    </row>
    <row r="463" spans="1:13" x14ac:dyDescent="0.2">
      <c r="D463" s="22" t="s">
        <v>622</v>
      </c>
      <c r="F463" s="22" t="s">
        <v>623</v>
      </c>
      <c r="I463" s="22" t="s">
        <v>624</v>
      </c>
      <c r="L463" s="22" t="s">
        <v>625</v>
      </c>
    </row>
    <row r="464" spans="1:13" x14ac:dyDescent="0.2">
      <c r="D464" s="22" t="s">
        <v>626</v>
      </c>
      <c r="F464" s="22" t="s">
        <v>627</v>
      </c>
      <c r="I464" s="22" t="s">
        <v>628</v>
      </c>
      <c r="L464" s="22" t="s">
        <v>629</v>
      </c>
    </row>
    <row r="465" spans="1:13" x14ac:dyDescent="0.2">
      <c r="B465" s="11" t="s">
        <v>630</v>
      </c>
      <c r="C465" s="11" t="s">
        <v>631</v>
      </c>
      <c r="D465" s="11" t="s">
        <v>632</v>
      </c>
      <c r="E465" s="11" t="s">
        <v>633</v>
      </c>
      <c r="G465" s="11" t="s">
        <v>634</v>
      </c>
      <c r="H465" s="11" t="s">
        <v>635</v>
      </c>
      <c r="J465" s="11" t="s">
        <v>636</v>
      </c>
      <c r="K465" s="11" t="s">
        <v>637</v>
      </c>
      <c r="M465" s="11" t="s">
        <v>638</v>
      </c>
    </row>
    <row r="466" spans="1:13" x14ac:dyDescent="0.2">
      <c r="A466" s="11" t="s">
        <v>639</v>
      </c>
      <c r="B466" s="11" t="s">
        <v>640</v>
      </c>
      <c r="C466" s="11" t="s">
        <v>641</v>
      </c>
      <c r="D466" s="11" t="s">
        <v>642</v>
      </c>
      <c r="E466" s="11" t="s">
        <v>643</v>
      </c>
      <c r="F466" s="11" t="s">
        <v>644</v>
      </c>
      <c r="G466" s="11" t="s">
        <v>645</v>
      </c>
      <c r="H466" s="11" t="s">
        <v>646</v>
      </c>
      <c r="I466" s="11" t="s">
        <v>647</v>
      </c>
      <c r="J466" s="11" t="s">
        <v>648</v>
      </c>
      <c r="K466" s="11" t="s">
        <v>649</v>
      </c>
      <c r="L466" s="11" t="s">
        <v>650</v>
      </c>
      <c r="M466" s="11" t="s">
        <v>651</v>
      </c>
    </row>
    <row r="467" spans="1:13" ht="13.5" x14ac:dyDescent="0.25">
      <c r="A467" s="11" t="s">
        <v>652</v>
      </c>
      <c r="B467" s="11" t="s">
        <v>653</v>
      </c>
      <c r="C467" s="13" t="s">
        <v>654</v>
      </c>
      <c r="D467" s="13" t="s">
        <v>655</v>
      </c>
      <c r="E467" s="11" t="s">
        <v>656</v>
      </c>
      <c r="F467" s="11" t="s">
        <v>657</v>
      </c>
      <c r="G467" s="11" t="s">
        <v>658</v>
      </c>
      <c r="H467" s="11" t="s">
        <v>659</v>
      </c>
      <c r="I467" s="11" t="s">
        <v>660</v>
      </c>
      <c r="J467" s="11" t="s">
        <v>661</v>
      </c>
      <c r="K467" s="11" t="s">
        <v>662</v>
      </c>
      <c r="L467" s="11" t="s">
        <v>663</v>
      </c>
      <c r="M467" s="11" t="s">
        <v>664</v>
      </c>
    </row>
    <row r="468" spans="1:13" x14ac:dyDescent="0.2">
      <c r="A468" s="18">
        <v>900</v>
      </c>
      <c r="B468" s="16">
        <v>532.02</v>
      </c>
      <c r="C468" s="11">
        <v>2.1239999999999998E-2</v>
      </c>
      <c r="D468" s="11">
        <v>0.50107000000000002</v>
      </c>
      <c r="E468" s="16">
        <v>523.19000000000005</v>
      </c>
      <c r="F468" s="16">
        <v>589.54</v>
      </c>
      <c r="G468" s="19">
        <v>1112.7</v>
      </c>
      <c r="H468" s="16">
        <v>526.73</v>
      </c>
      <c r="I468" s="16">
        <v>669.46</v>
      </c>
      <c r="J468" s="19">
        <v>1196.2</v>
      </c>
      <c r="K468" s="11">
        <v>0.72792999999999997</v>
      </c>
      <c r="L468" s="11">
        <v>0.67505000000000004</v>
      </c>
      <c r="M468" s="11">
        <v>1.403</v>
      </c>
    </row>
    <row r="469" spans="1:13" x14ac:dyDescent="0.2">
      <c r="A469" s="18">
        <v>1000</v>
      </c>
      <c r="B469" s="16">
        <v>544.65</v>
      </c>
      <c r="C469" s="11">
        <v>2.1590000000000002E-2</v>
      </c>
      <c r="D469" s="11">
        <v>0.44603999999999999</v>
      </c>
      <c r="E469" s="16">
        <v>538.58000000000004</v>
      </c>
      <c r="F469" s="16">
        <v>571.49</v>
      </c>
      <c r="G469" s="19">
        <v>1110.0999999999999</v>
      </c>
      <c r="H469" s="16">
        <v>542.57000000000005</v>
      </c>
      <c r="I469" s="16">
        <v>650.03</v>
      </c>
      <c r="J469" s="19">
        <v>1192.5999999999999</v>
      </c>
      <c r="K469" s="11">
        <v>0.74341000000000002</v>
      </c>
      <c r="L469" s="11">
        <v>0.64722000000000002</v>
      </c>
      <c r="M469" s="11">
        <v>1.3906000000000001</v>
      </c>
    </row>
    <row r="470" spans="1:13" x14ac:dyDescent="0.2">
      <c r="A470" s="18">
        <v>1200</v>
      </c>
      <c r="B470" s="16">
        <v>567.26</v>
      </c>
      <c r="C470" s="11">
        <v>2.232E-2</v>
      </c>
      <c r="D470" s="11">
        <v>0.36241000000000001</v>
      </c>
      <c r="E470" s="16">
        <v>566.89</v>
      </c>
      <c r="F470" s="16">
        <v>536.87</v>
      </c>
      <c r="G470" s="19">
        <v>1103.8</v>
      </c>
      <c r="H470" s="16">
        <v>571.85</v>
      </c>
      <c r="I470" s="16">
        <v>612.39</v>
      </c>
      <c r="J470" s="19">
        <v>1184.2</v>
      </c>
      <c r="K470" s="11">
        <v>0.77142999999999995</v>
      </c>
      <c r="L470" s="11">
        <v>0.59631999999999996</v>
      </c>
      <c r="M470" s="11">
        <v>1.3676999999999999</v>
      </c>
    </row>
    <row r="471" spans="1:13" x14ac:dyDescent="0.2">
      <c r="A471" s="18">
        <v>1400</v>
      </c>
      <c r="B471" s="16">
        <v>587.14</v>
      </c>
      <c r="C471" s="11">
        <v>2.307E-2</v>
      </c>
      <c r="D471" s="11">
        <v>0.30160999999999999</v>
      </c>
      <c r="E471" s="16">
        <v>592.79</v>
      </c>
      <c r="F471" s="16">
        <v>503.5</v>
      </c>
      <c r="G471" s="19">
        <v>1096.3</v>
      </c>
      <c r="H471" s="16">
        <v>598.76</v>
      </c>
      <c r="I471" s="16">
        <v>575.66</v>
      </c>
      <c r="J471" s="19">
        <v>1174.4000000000001</v>
      </c>
      <c r="K471" s="11">
        <v>0.79657999999999995</v>
      </c>
      <c r="L471" s="11">
        <v>0.54991000000000001</v>
      </c>
      <c r="M471" s="11">
        <v>1.3465</v>
      </c>
    </row>
    <row r="472" spans="1:13" x14ac:dyDescent="0.2">
      <c r="A472" s="18">
        <v>1600</v>
      </c>
      <c r="B472" s="16">
        <v>604.92999999999995</v>
      </c>
      <c r="C472" s="11">
        <v>2.3859999999999999E-2</v>
      </c>
      <c r="D472" s="11">
        <v>0.25516</v>
      </c>
      <c r="E472" s="16">
        <v>616.99</v>
      </c>
      <c r="F472" s="16">
        <v>470.69</v>
      </c>
      <c r="G472" s="19">
        <v>1087.7</v>
      </c>
      <c r="H472" s="16">
        <v>624.05999999999995</v>
      </c>
      <c r="I472" s="16">
        <v>539.17999999999995</v>
      </c>
      <c r="J472" s="19">
        <v>1163.2</v>
      </c>
      <c r="K472" s="11">
        <v>0.81972</v>
      </c>
      <c r="L472" s="11">
        <v>0.50644999999999996</v>
      </c>
      <c r="M472" s="11">
        <v>1.3262</v>
      </c>
    </row>
    <row r="473" spans="1:13" x14ac:dyDescent="0.2">
      <c r="A473" s="18">
        <v>1800</v>
      </c>
      <c r="B473" s="16">
        <v>621.07000000000005</v>
      </c>
      <c r="C473" s="11">
        <v>2.47E-2</v>
      </c>
      <c r="D473" s="11">
        <v>0.21831</v>
      </c>
      <c r="E473" s="16">
        <v>640.03</v>
      </c>
      <c r="F473" s="16">
        <v>437.86</v>
      </c>
      <c r="G473" s="19">
        <v>1077.9000000000001</v>
      </c>
      <c r="H473" s="16">
        <v>648.26</v>
      </c>
      <c r="I473" s="16">
        <v>502.35</v>
      </c>
      <c r="J473" s="19">
        <v>1150.5999999999999</v>
      </c>
      <c r="K473" s="11">
        <v>0.84143999999999997</v>
      </c>
      <c r="L473" s="11">
        <v>0.46482000000000001</v>
      </c>
      <c r="M473" s="11">
        <v>1.3063</v>
      </c>
    </row>
    <row r="474" spans="1:13" x14ac:dyDescent="0.2">
      <c r="A474" s="18">
        <v>2000</v>
      </c>
      <c r="B474" s="16">
        <v>635.85</v>
      </c>
      <c r="C474" s="11">
        <v>2.563E-2</v>
      </c>
      <c r="D474" s="11">
        <v>0.18815000000000001</v>
      </c>
      <c r="E474" s="16">
        <v>662.33</v>
      </c>
      <c r="F474" s="16">
        <v>404.46</v>
      </c>
      <c r="G474" s="19">
        <v>1066.8</v>
      </c>
      <c r="H474" s="16">
        <v>671.82</v>
      </c>
      <c r="I474" s="16">
        <v>464.6</v>
      </c>
      <c r="J474" s="19">
        <v>1136.4000000000001</v>
      </c>
      <c r="K474" s="11">
        <v>0.86224000000000001</v>
      </c>
      <c r="L474" s="11">
        <v>0.42409000000000002</v>
      </c>
      <c r="M474" s="11">
        <v>1.2863</v>
      </c>
    </row>
    <row r="475" spans="1:13" x14ac:dyDescent="0.2">
      <c r="A475" s="18">
        <v>2500</v>
      </c>
      <c r="B475" s="16">
        <v>668.17</v>
      </c>
      <c r="C475" s="11">
        <v>2.86E-2</v>
      </c>
      <c r="D475" s="11">
        <v>0.13075999999999999</v>
      </c>
      <c r="E475" s="16">
        <v>717.67</v>
      </c>
      <c r="F475" s="16">
        <v>313.52999999999997</v>
      </c>
      <c r="G475" s="19">
        <v>1031.2</v>
      </c>
      <c r="H475" s="16">
        <v>730.9</v>
      </c>
      <c r="I475" s="16">
        <v>360.79</v>
      </c>
      <c r="J475" s="19">
        <v>1091.7</v>
      </c>
      <c r="K475" s="11">
        <v>0.91310999999999998</v>
      </c>
      <c r="L475" s="11">
        <v>0.31988</v>
      </c>
      <c r="M475" s="11">
        <v>1.2330000000000001</v>
      </c>
    </row>
    <row r="476" spans="1:13" x14ac:dyDescent="0.2">
      <c r="A476" s="18">
        <v>3000</v>
      </c>
      <c r="B476" s="16">
        <v>695.41</v>
      </c>
      <c r="C476" s="11">
        <v>3.4329999999999999E-2</v>
      </c>
      <c r="D476" s="11">
        <v>8.4599999999999995E-2</v>
      </c>
      <c r="E476" s="16">
        <v>783.39</v>
      </c>
      <c r="F476" s="16">
        <v>186.41</v>
      </c>
      <c r="G476" s="19">
        <v>969.8</v>
      </c>
      <c r="H476" s="16">
        <v>802.45</v>
      </c>
      <c r="I476" s="16">
        <v>214.32</v>
      </c>
      <c r="J476" s="19">
        <v>1016.8</v>
      </c>
      <c r="K476" s="11">
        <v>0.97321000000000002</v>
      </c>
      <c r="L476" s="11">
        <v>0.18554000000000001</v>
      </c>
      <c r="M476" s="11">
        <v>1.1587000000000001</v>
      </c>
    </row>
    <row r="477" spans="1:13" x14ac:dyDescent="0.2">
      <c r="A477" s="19">
        <v>3200.1</v>
      </c>
      <c r="B477" s="16">
        <v>705.1</v>
      </c>
      <c r="C477" s="11">
        <v>4.9750000000000003E-2</v>
      </c>
      <c r="D477" s="11">
        <v>4.9750000000000003E-2</v>
      </c>
      <c r="E477" s="16">
        <v>866.61</v>
      </c>
      <c r="F477" s="18">
        <v>0</v>
      </c>
      <c r="G477" s="19">
        <v>866.6</v>
      </c>
      <c r="H477" s="16">
        <v>896.07</v>
      </c>
      <c r="I477" s="18">
        <v>0</v>
      </c>
      <c r="J477" s="19">
        <v>896.1</v>
      </c>
      <c r="K477" s="11">
        <v>1.05257</v>
      </c>
      <c r="L477" s="18">
        <v>0</v>
      </c>
      <c r="M477" s="11">
        <v>1.0526</v>
      </c>
    </row>
    <row r="479" spans="1:13" x14ac:dyDescent="0.2">
      <c r="A479" s="1">
        <v>958</v>
      </c>
    </row>
    <row r="480" spans="1:13" x14ac:dyDescent="0.2">
      <c r="A480" s="2" t="s">
        <v>665</v>
      </c>
    </row>
    <row r="482" spans="1:13" x14ac:dyDescent="0.2">
      <c r="A482" s="3" t="s">
        <v>666</v>
      </c>
    </row>
    <row r="484" spans="1:13" x14ac:dyDescent="0.2">
      <c r="A484" s="4" t="s">
        <v>667</v>
      </c>
    </row>
    <row r="486" spans="1:13" ht="13.5" x14ac:dyDescent="0.25">
      <c r="A486" s="11" t="s">
        <v>668</v>
      </c>
      <c r="B486" s="13" t="s">
        <v>669</v>
      </c>
      <c r="C486" s="11" t="s">
        <v>670</v>
      </c>
      <c r="D486" s="11" t="s">
        <v>671</v>
      </c>
      <c r="E486" s="49" t="s">
        <v>672</v>
      </c>
      <c r="F486" s="13" t="s">
        <v>673</v>
      </c>
      <c r="G486" s="11" t="s">
        <v>674</v>
      </c>
      <c r="H486" s="11" t="s">
        <v>675</v>
      </c>
      <c r="I486" s="49" t="s">
        <v>676</v>
      </c>
      <c r="J486" s="13" t="s">
        <v>677</v>
      </c>
      <c r="K486" s="11" t="s">
        <v>678</v>
      </c>
      <c r="L486" s="11" t="s">
        <v>679</v>
      </c>
      <c r="M486" s="11" t="s">
        <v>680</v>
      </c>
    </row>
    <row r="487" spans="1:13" x14ac:dyDescent="0.2">
      <c r="A487" s="11" t="s">
        <v>681</v>
      </c>
      <c r="B487" s="11" t="s">
        <v>682</v>
      </c>
      <c r="C487" s="11" t="s">
        <v>683</v>
      </c>
      <c r="E487" s="49" t="s">
        <v>684</v>
      </c>
      <c r="F487" s="11" t="s">
        <v>685</v>
      </c>
      <c r="I487" s="49" t="s">
        <v>686</v>
      </c>
      <c r="J487" s="11" t="s">
        <v>687</v>
      </c>
      <c r="M487" s="11" t="s">
        <v>688</v>
      </c>
    </row>
    <row r="488" spans="1:13" x14ac:dyDescent="0.2">
      <c r="D488" s="21" t="s">
        <v>689</v>
      </c>
      <c r="E488" s="50"/>
      <c r="H488" s="21" t="s">
        <v>690</v>
      </c>
      <c r="I488" s="50"/>
      <c r="L488" s="21" t="s">
        <v>691</v>
      </c>
    </row>
    <row r="489" spans="1:13" x14ac:dyDescent="0.2">
      <c r="A489" s="11" t="s">
        <v>692</v>
      </c>
      <c r="B489" s="16">
        <v>333.49</v>
      </c>
      <c r="C489" s="19">
        <v>1043.7</v>
      </c>
      <c r="D489" s="19">
        <v>1105.4000000000001</v>
      </c>
      <c r="E489" s="49">
        <v>1.9776</v>
      </c>
      <c r="F489" s="15">
        <v>73.525000000000006</v>
      </c>
      <c r="G489" s="19">
        <v>1062.7</v>
      </c>
      <c r="H489" s="19">
        <v>1130.7</v>
      </c>
      <c r="I489" s="49">
        <v>1.8438000000000001</v>
      </c>
      <c r="J489" s="15">
        <v>38.424999999999997</v>
      </c>
      <c r="K489" s="19">
        <v>1072</v>
      </c>
      <c r="L489" s="19">
        <v>1143.0999999999999</v>
      </c>
      <c r="M489" s="11">
        <v>1.7875000000000001</v>
      </c>
    </row>
    <row r="490" spans="1:13" x14ac:dyDescent="0.2">
      <c r="A490" s="18">
        <v>200</v>
      </c>
      <c r="B490" s="16">
        <v>392.53</v>
      </c>
      <c r="C490" s="19">
        <v>1077.5</v>
      </c>
      <c r="D490" s="19">
        <v>1150.0999999999999</v>
      </c>
      <c r="E490" s="49">
        <v>2.0508999999999999</v>
      </c>
      <c r="F490" s="15">
        <v>78.153000000000006</v>
      </c>
      <c r="G490" s="19">
        <v>1076.2</v>
      </c>
      <c r="H490" s="19">
        <v>1148.5</v>
      </c>
      <c r="I490" s="49">
        <v>1.8715999999999999</v>
      </c>
      <c r="J490" s="15">
        <v>38.848999999999997</v>
      </c>
      <c r="K490" s="19">
        <v>1074.5</v>
      </c>
      <c r="L490" s="19">
        <v>1146.4000000000001</v>
      </c>
      <c r="M490" s="11">
        <v>1.7926</v>
      </c>
    </row>
    <row r="491" spans="1:13" x14ac:dyDescent="0.2">
      <c r="A491" s="18">
        <v>240</v>
      </c>
      <c r="B491" s="16">
        <v>416.44</v>
      </c>
      <c r="C491" s="19">
        <v>1091.2</v>
      </c>
      <c r="D491" s="19">
        <v>1168.3</v>
      </c>
      <c r="E491" s="49">
        <v>2.0777000000000001</v>
      </c>
      <c r="F491" s="15">
        <v>83.009</v>
      </c>
      <c r="G491" s="19">
        <v>1090.3</v>
      </c>
      <c r="H491" s="19">
        <v>1167.0999999999999</v>
      </c>
      <c r="I491" s="49">
        <v>1.8989</v>
      </c>
      <c r="J491" s="15">
        <v>41.326000000000001</v>
      </c>
      <c r="K491" s="19">
        <v>1089.0999999999999</v>
      </c>
      <c r="L491" s="19">
        <v>1165.5</v>
      </c>
      <c r="M491" s="11">
        <v>1.8207</v>
      </c>
    </row>
    <row r="492" spans="1:13" x14ac:dyDescent="0.2">
      <c r="A492" s="18">
        <v>280</v>
      </c>
      <c r="B492" s="16">
        <v>440.33</v>
      </c>
      <c r="C492" s="19">
        <v>1105</v>
      </c>
      <c r="D492" s="19">
        <v>1186.5</v>
      </c>
      <c r="E492" s="49">
        <v>2.1030000000000002</v>
      </c>
      <c r="F492" s="15">
        <v>87.837999999999994</v>
      </c>
      <c r="G492" s="19">
        <v>1104.3</v>
      </c>
      <c r="H492" s="19">
        <v>1185.5999999999999</v>
      </c>
      <c r="I492" s="49">
        <v>1.9246000000000001</v>
      </c>
      <c r="J492" s="15">
        <v>43.774000000000001</v>
      </c>
      <c r="K492" s="19">
        <v>1103.4000000000001</v>
      </c>
      <c r="L492" s="19">
        <v>1184.4000000000001</v>
      </c>
      <c r="M492" s="11">
        <v>1.8469</v>
      </c>
    </row>
    <row r="493" spans="1:13" x14ac:dyDescent="0.2">
      <c r="A493" s="18">
        <v>320</v>
      </c>
      <c r="B493" s="16">
        <v>464.2</v>
      </c>
      <c r="C493" s="19">
        <v>1118.9000000000001</v>
      </c>
      <c r="D493" s="19">
        <v>1204.8</v>
      </c>
      <c r="E493" s="49">
        <v>2.1271</v>
      </c>
      <c r="F493" s="15">
        <v>92.65</v>
      </c>
      <c r="G493" s="19">
        <v>1118.4000000000001</v>
      </c>
      <c r="H493" s="19">
        <v>1204.0999999999999</v>
      </c>
      <c r="I493" s="49">
        <v>1.9490000000000001</v>
      </c>
      <c r="J493" s="15">
        <v>46.204999999999998</v>
      </c>
      <c r="K493" s="19">
        <v>1117.5999999999999</v>
      </c>
      <c r="L493" s="19">
        <v>1203.0999999999999</v>
      </c>
      <c r="M493" s="11">
        <v>1.8715999999999999</v>
      </c>
    </row>
    <row r="494" spans="1:13" x14ac:dyDescent="0.2">
      <c r="A494" s="18">
        <v>360</v>
      </c>
      <c r="B494" s="16">
        <v>488.07</v>
      </c>
      <c r="C494" s="19">
        <v>1132.9000000000001</v>
      </c>
      <c r="D494" s="19">
        <v>1223.3</v>
      </c>
      <c r="E494" s="49">
        <v>2.1501999999999999</v>
      </c>
      <c r="F494" s="15">
        <v>97.451999999999998</v>
      </c>
      <c r="G494" s="19">
        <v>1132.5</v>
      </c>
      <c r="H494" s="19">
        <v>1222.5999999999999</v>
      </c>
      <c r="I494" s="49">
        <v>1.9722</v>
      </c>
      <c r="J494" s="15">
        <v>48.624000000000002</v>
      </c>
      <c r="K494" s="19">
        <v>1131.9000000000001</v>
      </c>
      <c r="L494" s="19">
        <v>1221.8</v>
      </c>
      <c r="M494" s="11">
        <v>1.895</v>
      </c>
    </row>
    <row r="495" spans="1:13" x14ac:dyDescent="0.2">
      <c r="A495" s="18">
        <v>400</v>
      </c>
      <c r="B495" s="16">
        <v>511.92</v>
      </c>
      <c r="C495" s="19">
        <v>1147.0999999999999</v>
      </c>
      <c r="D495" s="19">
        <v>1241.8</v>
      </c>
      <c r="E495" s="49">
        <v>2.1722000000000001</v>
      </c>
      <c r="F495" s="16">
        <v>102.25</v>
      </c>
      <c r="G495" s="19">
        <v>1146.7</v>
      </c>
      <c r="H495" s="19">
        <v>1241.3</v>
      </c>
      <c r="I495" s="49">
        <v>1.9944</v>
      </c>
      <c r="J495" s="15">
        <v>51.034999999999997</v>
      </c>
      <c r="K495" s="19">
        <v>1146.2</v>
      </c>
      <c r="L495" s="19">
        <v>1240.5999999999999</v>
      </c>
      <c r="M495" s="11">
        <v>1.9174</v>
      </c>
    </row>
    <row r="496" spans="1:13" x14ac:dyDescent="0.2">
      <c r="A496" s="18">
        <v>440</v>
      </c>
      <c r="B496" s="16">
        <v>535.77</v>
      </c>
      <c r="C496" s="19">
        <v>1161.3</v>
      </c>
      <c r="D496" s="19">
        <v>1260.4000000000001</v>
      </c>
      <c r="E496" s="49">
        <v>2.1934</v>
      </c>
      <c r="F496" s="16">
        <v>107.03</v>
      </c>
      <c r="G496" s="19">
        <v>1160.9000000000001</v>
      </c>
      <c r="H496" s="19">
        <v>1260</v>
      </c>
      <c r="I496" s="49">
        <v>2.0156000000000001</v>
      </c>
      <c r="J496" s="15">
        <v>53.441000000000003</v>
      </c>
      <c r="K496" s="19">
        <v>1160.5</v>
      </c>
      <c r="L496" s="19">
        <v>1259.4000000000001</v>
      </c>
      <c r="M496" s="11">
        <v>1.9388000000000001</v>
      </c>
    </row>
    <row r="497" spans="1:13" x14ac:dyDescent="0.2">
      <c r="A497" s="18">
        <v>500</v>
      </c>
      <c r="B497" s="16">
        <v>571.54</v>
      </c>
      <c r="C497" s="19">
        <v>1182.8</v>
      </c>
      <c r="D497" s="19">
        <v>1288.5999999999999</v>
      </c>
      <c r="E497" s="49">
        <v>2.2237</v>
      </c>
      <c r="F497" s="16">
        <v>114.21</v>
      </c>
      <c r="G497" s="19">
        <v>1182.5999999999999</v>
      </c>
      <c r="H497" s="19">
        <v>1288.2</v>
      </c>
      <c r="I497" s="49">
        <v>2.0461</v>
      </c>
      <c r="J497" s="15">
        <v>57.040999999999997</v>
      </c>
      <c r="K497" s="19">
        <v>1182.2</v>
      </c>
      <c r="L497" s="19">
        <v>1287.8</v>
      </c>
      <c r="M497" s="11">
        <v>1.9693000000000001</v>
      </c>
    </row>
    <row r="498" spans="1:13" x14ac:dyDescent="0.2">
      <c r="A498" s="18">
        <v>600</v>
      </c>
      <c r="B498" s="16">
        <v>631.14</v>
      </c>
      <c r="C498" s="19">
        <v>1219.4000000000001</v>
      </c>
      <c r="D498" s="19">
        <v>1336.2</v>
      </c>
      <c r="E498" s="49">
        <v>2.2709000000000001</v>
      </c>
      <c r="F498" s="16">
        <v>126.15</v>
      </c>
      <c r="G498" s="19">
        <v>1219.2</v>
      </c>
      <c r="H498" s="19">
        <v>1335.9</v>
      </c>
      <c r="I498" s="49">
        <v>2.0933000000000002</v>
      </c>
      <c r="J498" s="15">
        <v>63.029000000000003</v>
      </c>
      <c r="K498" s="19">
        <v>1219</v>
      </c>
      <c r="L498" s="19">
        <v>1335.6</v>
      </c>
      <c r="M498" s="11">
        <v>2.0167000000000002</v>
      </c>
    </row>
    <row r="499" spans="1:13" x14ac:dyDescent="0.2">
      <c r="A499" s="18">
        <v>700</v>
      </c>
      <c r="B499" s="16">
        <v>690.73</v>
      </c>
      <c r="C499" s="19">
        <v>1256.8</v>
      </c>
      <c r="D499" s="19">
        <v>1384.6</v>
      </c>
      <c r="E499" s="49">
        <v>2.3146</v>
      </c>
      <c r="F499" s="16">
        <v>138.09</v>
      </c>
      <c r="G499" s="19">
        <v>1256.7</v>
      </c>
      <c r="H499" s="19">
        <v>1384.4</v>
      </c>
      <c r="I499" s="49">
        <v>2.1371000000000002</v>
      </c>
      <c r="J499" s="15">
        <v>69.007000000000005</v>
      </c>
      <c r="K499" s="19">
        <v>1256.5</v>
      </c>
      <c r="L499" s="19">
        <v>1384.2</v>
      </c>
      <c r="M499" s="11">
        <v>2.0605000000000002</v>
      </c>
    </row>
    <row r="500" spans="1:13" x14ac:dyDescent="0.2">
      <c r="A500" s="18">
        <v>800</v>
      </c>
      <c r="B500" s="16">
        <v>750.31</v>
      </c>
      <c r="C500" s="19">
        <v>1295.0999999999999</v>
      </c>
      <c r="D500" s="19">
        <v>1433.9</v>
      </c>
      <c r="E500" s="49">
        <v>2.3553000000000002</v>
      </c>
      <c r="F500" s="16">
        <v>150.02000000000001</v>
      </c>
      <c r="G500" s="19">
        <v>1294.9000000000001</v>
      </c>
      <c r="H500" s="19">
        <v>1433.7</v>
      </c>
      <c r="I500" s="49">
        <v>2.1778</v>
      </c>
      <c r="J500" s="15">
        <v>74.98</v>
      </c>
      <c r="K500" s="19">
        <v>1294.8</v>
      </c>
      <c r="L500" s="19">
        <v>1433.5</v>
      </c>
      <c r="M500" s="11">
        <v>2.1013000000000002</v>
      </c>
    </row>
    <row r="501" spans="1:13" x14ac:dyDescent="0.2">
      <c r="A501" s="18">
        <v>1000</v>
      </c>
      <c r="B501" s="16">
        <v>869.47</v>
      </c>
      <c r="C501" s="19">
        <v>1374.2</v>
      </c>
      <c r="D501" s="19">
        <v>1535.1</v>
      </c>
      <c r="E501" s="49">
        <v>2.4298999999999999</v>
      </c>
      <c r="F501" s="16">
        <v>173.86</v>
      </c>
      <c r="G501" s="19">
        <v>1374.2</v>
      </c>
      <c r="H501" s="19">
        <v>1535</v>
      </c>
      <c r="I501" s="49">
        <v>2.2524000000000002</v>
      </c>
      <c r="J501" s="15">
        <v>86.912999999999997</v>
      </c>
      <c r="K501" s="19">
        <v>1374.1</v>
      </c>
      <c r="L501" s="19">
        <v>1534.9</v>
      </c>
      <c r="M501" s="11">
        <v>2.1760000000000002</v>
      </c>
    </row>
    <row r="502" spans="1:13" x14ac:dyDescent="0.2">
      <c r="A502" s="18">
        <v>1200</v>
      </c>
      <c r="B502" s="16">
        <v>988.62</v>
      </c>
      <c r="C502" s="19">
        <v>1457.1</v>
      </c>
      <c r="D502" s="19">
        <v>1640</v>
      </c>
      <c r="E502" s="49">
        <v>2.4971999999999999</v>
      </c>
      <c r="F502" s="16">
        <v>197.7</v>
      </c>
      <c r="G502" s="19">
        <v>1457</v>
      </c>
      <c r="H502" s="19">
        <v>1640</v>
      </c>
      <c r="I502" s="49">
        <v>2.3197999999999999</v>
      </c>
      <c r="J502" s="15">
        <v>98.84</v>
      </c>
      <c r="K502" s="19">
        <v>1457</v>
      </c>
      <c r="L502" s="19">
        <v>1639.9</v>
      </c>
      <c r="M502" s="11">
        <v>2.2433000000000001</v>
      </c>
    </row>
    <row r="503" spans="1:13" x14ac:dyDescent="0.2">
      <c r="A503" s="18">
        <v>1400</v>
      </c>
      <c r="B503" s="19">
        <v>1107.8</v>
      </c>
      <c r="C503" s="19">
        <v>1543.7</v>
      </c>
      <c r="D503" s="19">
        <v>1748.7</v>
      </c>
      <c r="E503" s="49">
        <v>2.5590000000000002</v>
      </c>
      <c r="F503" s="16">
        <v>221.54</v>
      </c>
      <c r="G503" s="19">
        <v>1543.7</v>
      </c>
      <c r="H503" s="19">
        <v>1748.7</v>
      </c>
      <c r="I503" s="49">
        <v>2.3816000000000002</v>
      </c>
      <c r="J503" s="15">
        <v>110.762</v>
      </c>
      <c r="K503" s="19">
        <v>1543.6</v>
      </c>
      <c r="L503" s="19">
        <v>1748.6</v>
      </c>
      <c r="M503" s="11">
        <v>2.3052000000000001</v>
      </c>
    </row>
    <row r="504" spans="1:13" x14ac:dyDescent="0.2">
      <c r="D504" s="21" t="s">
        <v>693</v>
      </c>
      <c r="E504" s="50"/>
      <c r="H504" s="21" t="s">
        <v>694</v>
      </c>
      <c r="I504" s="50"/>
      <c r="L504" s="21" t="s">
        <v>695</v>
      </c>
    </row>
    <row r="505" spans="1:13" x14ac:dyDescent="0.2">
      <c r="A505" s="11" t="s">
        <v>696</v>
      </c>
      <c r="B505" s="15">
        <v>26.297000000000001</v>
      </c>
      <c r="C505" s="19">
        <v>1077.7</v>
      </c>
      <c r="D505" s="19">
        <v>1150.7</v>
      </c>
      <c r="E505" s="49">
        <v>1.7548999999999999</v>
      </c>
      <c r="F505" s="15">
        <v>20.093</v>
      </c>
      <c r="G505" s="19">
        <v>1081.8</v>
      </c>
      <c r="H505" s="19">
        <v>1156.2</v>
      </c>
      <c r="I505" s="49">
        <v>1.7319</v>
      </c>
      <c r="J505" s="15">
        <v>10.500999999999999</v>
      </c>
      <c r="K505" s="19">
        <v>1092.0999999999999</v>
      </c>
      <c r="L505" s="19">
        <v>1169.8</v>
      </c>
      <c r="M505" s="11">
        <v>1.6766000000000001</v>
      </c>
    </row>
    <row r="506" spans="1:13" x14ac:dyDescent="0.2">
      <c r="A506" s="18">
        <v>240</v>
      </c>
      <c r="B506" s="15">
        <v>27.428999999999998</v>
      </c>
      <c r="C506" s="19">
        <v>1087.8</v>
      </c>
      <c r="D506" s="19">
        <v>1163.9000000000001</v>
      </c>
      <c r="E506" s="49">
        <v>1.7742</v>
      </c>
      <c r="F506" s="15">
        <v>20.478000000000002</v>
      </c>
      <c r="G506" s="19">
        <v>1086.5</v>
      </c>
      <c r="H506" s="19">
        <v>1162.3</v>
      </c>
      <c r="I506" s="49">
        <v>1.7405999999999999</v>
      </c>
    </row>
    <row r="507" spans="1:13" x14ac:dyDescent="0.2">
      <c r="A507" s="18">
        <v>280</v>
      </c>
      <c r="B507" s="15">
        <v>29.085000000000001</v>
      </c>
      <c r="C507" s="19">
        <v>1102.4000000000001</v>
      </c>
      <c r="D507" s="19">
        <v>1183.2</v>
      </c>
      <c r="E507" s="49">
        <v>1.8009999999999999</v>
      </c>
      <c r="F507" s="15">
        <v>21.739000000000001</v>
      </c>
      <c r="G507" s="19">
        <v>1101.4000000000001</v>
      </c>
      <c r="H507" s="19">
        <v>1181.9000000000001</v>
      </c>
      <c r="I507" s="49">
        <v>1.7679</v>
      </c>
      <c r="J507" s="15">
        <v>10.712999999999999</v>
      </c>
      <c r="K507" s="19">
        <v>1097.3</v>
      </c>
      <c r="L507" s="19">
        <v>1176.5999999999999</v>
      </c>
      <c r="M507" s="11">
        <v>1.6858</v>
      </c>
    </row>
    <row r="508" spans="1:13" x14ac:dyDescent="0.2">
      <c r="A508" s="18">
        <v>320</v>
      </c>
      <c r="B508" s="15">
        <v>30.722000000000001</v>
      </c>
      <c r="C508" s="19">
        <v>1116.9000000000001</v>
      </c>
      <c r="D508" s="19">
        <v>1202.2</v>
      </c>
      <c r="E508" s="49">
        <v>1.8260000000000001</v>
      </c>
      <c r="F508" s="15">
        <v>22.98</v>
      </c>
      <c r="G508" s="19">
        <v>1116.0999999999999</v>
      </c>
      <c r="H508" s="19">
        <v>1201.2</v>
      </c>
      <c r="I508" s="49">
        <v>1.7932999999999999</v>
      </c>
      <c r="J508" s="15">
        <v>11.363</v>
      </c>
      <c r="K508" s="19">
        <v>1112.9000000000001</v>
      </c>
      <c r="L508" s="19">
        <v>1197.0999999999999</v>
      </c>
      <c r="M508" s="11">
        <v>1.7128000000000001</v>
      </c>
    </row>
    <row r="509" spans="1:13" x14ac:dyDescent="0.2">
      <c r="A509" s="18">
        <v>360</v>
      </c>
      <c r="B509" s="15">
        <v>32.347999999999999</v>
      </c>
      <c r="C509" s="19">
        <v>1131.3</v>
      </c>
      <c r="D509" s="19">
        <v>1221.0999999999999</v>
      </c>
      <c r="E509" s="49">
        <v>1.8495999999999999</v>
      </c>
      <c r="F509" s="15">
        <v>24.209</v>
      </c>
      <c r="G509" s="19">
        <v>1130.7</v>
      </c>
      <c r="H509" s="19">
        <v>1220.2</v>
      </c>
      <c r="I509" s="49">
        <v>1.8170999999999999</v>
      </c>
      <c r="J509" s="15">
        <v>11.999000000000001</v>
      </c>
      <c r="K509" s="19">
        <v>1128.0999999999999</v>
      </c>
      <c r="L509" s="19">
        <v>1216.9000000000001</v>
      </c>
      <c r="M509" s="11">
        <v>1.7376</v>
      </c>
    </row>
    <row r="510" spans="1:13" x14ac:dyDescent="0.2">
      <c r="A510" s="18">
        <v>400</v>
      </c>
      <c r="B510" s="15">
        <v>33.965000000000003</v>
      </c>
      <c r="C510" s="19">
        <v>1145.7</v>
      </c>
      <c r="D510" s="19">
        <v>1239.9000000000001</v>
      </c>
      <c r="E510" s="49">
        <v>1.8721000000000001</v>
      </c>
      <c r="F510" s="15">
        <v>25.428999999999998</v>
      </c>
      <c r="G510" s="19">
        <v>1145.0999999999999</v>
      </c>
      <c r="H510" s="19">
        <v>1239.3</v>
      </c>
      <c r="I510" s="49">
        <v>1.8398000000000001</v>
      </c>
      <c r="J510" s="15">
        <v>12.625</v>
      </c>
      <c r="K510" s="19">
        <v>1143.0999999999999</v>
      </c>
      <c r="L510" s="19">
        <v>1236.5</v>
      </c>
      <c r="M510" s="11">
        <v>1.7609999999999999</v>
      </c>
    </row>
    <row r="511" spans="1:13" x14ac:dyDescent="0.2">
      <c r="A511" s="18">
        <v>440</v>
      </c>
      <c r="B511" s="15">
        <v>35.576000000000001</v>
      </c>
      <c r="C511" s="19">
        <v>1160.0999999999999</v>
      </c>
      <c r="D511" s="19">
        <v>1258.8</v>
      </c>
      <c r="E511" s="49">
        <v>1.8935999999999999</v>
      </c>
      <c r="F511" s="15">
        <v>26.643999999999998</v>
      </c>
      <c r="G511" s="19">
        <v>1159.7</v>
      </c>
      <c r="H511" s="19">
        <v>1258.3</v>
      </c>
      <c r="I511" s="49">
        <v>1.8613999999999999</v>
      </c>
      <c r="J511" s="15">
        <v>13.244</v>
      </c>
      <c r="K511" s="19">
        <v>1157.9000000000001</v>
      </c>
      <c r="L511" s="19">
        <v>1256</v>
      </c>
      <c r="M511" s="11">
        <v>1.7830999999999999</v>
      </c>
    </row>
    <row r="512" spans="1:13" x14ac:dyDescent="0.2">
      <c r="A512" s="18">
        <v>500</v>
      </c>
      <c r="B512" s="15">
        <v>37.985999999999997</v>
      </c>
      <c r="C512" s="19">
        <v>1181.9000000000001</v>
      </c>
      <c r="D512" s="19">
        <v>1287.3</v>
      </c>
      <c r="E512" s="49">
        <v>1.9242999999999999</v>
      </c>
      <c r="F512" s="15">
        <v>28.457999999999998</v>
      </c>
      <c r="G512" s="19">
        <v>1181.5999999999999</v>
      </c>
      <c r="H512" s="19">
        <v>1286.9000000000001</v>
      </c>
      <c r="I512" s="49">
        <v>1.8922000000000001</v>
      </c>
      <c r="J512" s="15">
        <v>14.164999999999999</v>
      </c>
      <c r="K512" s="19">
        <v>1180.2</v>
      </c>
      <c r="L512" s="19">
        <v>1285</v>
      </c>
      <c r="M512" s="11">
        <v>1.8143</v>
      </c>
    </row>
    <row r="513" spans="1:13" x14ac:dyDescent="0.2">
      <c r="A513" s="18">
        <v>600</v>
      </c>
      <c r="B513" s="15">
        <v>41.988</v>
      </c>
      <c r="C513" s="19">
        <v>1218.7</v>
      </c>
      <c r="D513" s="19">
        <v>1335.3</v>
      </c>
      <c r="E513" s="49">
        <v>1.9718</v>
      </c>
      <c r="F513" s="15">
        <v>31.466999999999999</v>
      </c>
      <c r="G513" s="19">
        <v>1218.5</v>
      </c>
      <c r="H513" s="19">
        <v>1334.9</v>
      </c>
      <c r="I513" s="49">
        <v>1.9398</v>
      </c>
      <c r="J513" s="15">
        <v>15.686</v>
      </c>
      <c r="K513" s="19">
        <v>1217.5</v>
      </c>
      <c r="L513" s="19">
        <v>1333.6</v>
      </c>
      <c r="M513" s="11">
        <v>1.8625</v>
      </c>
    </row>
    <row r="514" spans="1:13" x14ac:dyDescent="0.2">
      <c r="A514" s="18">
        <v>700</v>
      </c>
      <c r="B514" s="15">
        <v>45.981000000000002</v>
      </c>
      <c r="C514" s="19">
        <v>1256.3</v>
      </c>
      <c r="D514" s="19">
        <v>1383.9</v>
      </c>
      <c r="E514" s="49">
        <v>2.0156000000000001</v>
      </c>
      <c r="F514" s="15">
        <v>34.466999999999999</v>
      </c>
      <c r="G514" s="19">
        <v>1256.0999999999999</v>
      </c>
      <c r="H514" s="19">
        <v>1383.7</v>
      </c>
      <c r="I514" s="49">
        <v>1.9837</v>
      </c>
      <c r="J514" s="15">
        <v>17.196999999999999</v>
      </c>
      <c r="K514" s="19">
        <v>1255.3</v>
      </c>
      <c r="L514" s="19">
        <v>1382.6</v>
      </c>
      <c r="M514" s="11">
        <v>1.9067000000000001</v>
      </c>
    </row>
    <row r="515" spans="1:13" x14ac:dyDescent="0.2">
      <c r="A515" s="18">
        <v>800</v>
      </c>
      <c r="B515" s="15">
        <v>49.966999999999999</v>
      </c>
      <c r="C515" s="19">
        <v>1294.5999999999999</v>
      </c>
      <c r="D515" s="19">
        <v>1433.3</v>
      </c>
      <c r="E515" s="49">
        <v>2.0565000000000002</v>
      </c>
      <c r="F515" s="15">
        <v>37.460999999999999</v>
      </c>
      <c r="G515" s="19">
        <v>1294.5</v>
      </c>
      <c r="H515" s="19">
        <v>1433.1</v>
      </c>
      <c r="I515" s="49">
        <v>2.0247000000000002</v>
      </c>
      <c r="J515" s="15">
        <v>18.702000000000002</v>
      </c>
      <c r="K515" s="19">
        <v>1293.9000000000001</v>
      </c>
      <c r="L515" s="19">
        <v>1432.3</v>
      </c>
      <c r="M515" s="11">
        <v>1.9478</v>
      </c>
    </row>
    <row r="516" spans="1:13" x14ac:dyDescent="0.2">
      <c r="A516" s="18">
        <v>1000</v>
      </c>
      <c r="B516" s="15">
        <v>57.93</v>
      </c>
      <c r="C516" s="19">
        <v>1374</v>
      </c>
      <c r="D516" s="19">
        <v>1534.8</v>
      </c>
      <c r="E516" s="49">
        <v>2.1312000000000002</v>
      </c>
      <c r="F516" s="15">
        <v>43.438000000000002</v>
      </c>
      <c r="G516" s="19">
        <v>1373.8</v>
      </c>
      <c r="H516" s="19">
        <v>1534.6</v>
      </c>
      <c r="I516" s="49">
        <v>2.0994000000000002</v>
      </c>
      <c r="J516" s="15">
        <v>21.7</v>
      </c>
      <c r="K516" s="19">
        <v>1373.4</v>
      </c>
      <c r="L516" s="19">
        <v>1534.1</v>
      </c>
      <c r="M516" s="11">
        <v>2.0226999999999999</v>
      </c>
    </row>
    <row r="517" spans="1:13" x14ac:dyDescent="0.2">
      <c r="A517" s="18">
        <v>1200</v>
      </c>
      <c r="B517" s="15">
        <v>65.885000000000005</v>
      </c>
      <c r="C517" s="19">
        <v>1456.9</v>
      </c>
      <c r="D517" s="19">
        <v>1639.8</v>
      </c>
      <c r="E517" s="49">
        <v>2.1985999999999999</v>
      </c>
      <c r="F517" s="15">
        <v>49.406999999999996</v>
      </c>
      <c r="G517" s="19">
        <v>1456.8</v>
      </c>
      <c r="H517" s="19">
        <v>1639.7</v>
      </c>
      <c r="I517" s="49">
        <v>2.1667999999999998</v>
      </c>
      <c r="J517" s="15">
        <v>24.690999999999999</v>
      </c>
      <c r="K517" s="19">
        <v>1456.5</v>
      </c>
      <c r="L517" s="19">
        <v>1639.3</v>
      </c>
      <c r="M517" s="11">
        <v>2.0901999999999998</v>
      </c>
    </row>
    <row r="518" spans="1:13" x14ac:dyDescent="0.2">
      <c r="A518" s="18">
        <v>1400</v>
      </c>
      <c r="B518" s="15">
        <v>73.835999999999999</v>
      </c>
      <c r="C518" s="19">
        <v>1543.6</v>
      </c>
      <c r="D518" s="19">
        <v>1748.5</v>
      </c>
      <c r="E518" s="49">
        <v>2.2604000000000002</v>
      </c>
      <c r="F518" s="15">
        <v>55.372999999999998</v>
      </c>
      <c r="G518" s="19">
        <v>1543.5</v>
      </c>
      <c r="H518" s="19">
        <v>1748.4</v>
      </c>
      <c r="I518" s="49">
        <v>2.2286999999999999</v>
      </c>
      <c r="J518" s="15">
        <v>27.678000000000001</v>
      </c>
      <c r="K518" s="19">
        <v>1543.3</v>
      </c>
      <c r="L518" s="19">
        <v>1748.1</v>
      </c>
      <c r="M518" s="11">
        <v>2.1522000000000001</v>
      </c>
    </row>
    <row r="519" spans="1:13" x14ac:dyDescent="0.2">
      <c r="A519" s="18">
        <v>1600</v>
      </c>
      <c r="B519" s="15">
        <v>81.784000000000006</v>
      </c>
      <c r="C519" s="19">
        <v>1634</v>
      </c>
      <c r="D519" s="19">
        <v>1861</v>
      </c>
      <c r="E519" s="49">
        <v>2.3178000000000001</v>
      </c>
      <c r="F519" s="15">
        <v>61.335000000000001</v>
      </c>
      <c r="G519" s="19">
        <v>1633.9</v>
      </c>
      <c r="H519" s="19">
        <v>1860.9</v>
      </c>
      <c r="I519" s="49">
        <v>2.2860999999999998</v>
      </c>
      <c r="J519" s="15">
        <v>30.661999999999999</v>
      </c>
      <c r="K519" s="19">
        <v>1633.7</v>
      </c>
      <c r="L519" s="19">
        <v>1860.7</v>
      </c>
      <c r="M519" s="11">
        <v>2.2096</v>
      </c>
    </row>
    <row r="520" spans="1:13" x14ac:dyDescent="0.2">
      <c r="D520" s="21" t="s">
        <v>697</v>
      </c>
      <c r="E520" s="50"/>
      <c r="H520" s="21" t="s">
        <v>698</v>
      </c>
      <c r="I520" s="50"/>
      <c r="L520" s="21" t="s">
        <v>699</v>
      </c>
    </row>
    <row r="521" spans="1:13" x14ac:dyDescent="0.2">
      <c r="A521" s="11" t="s">
        <v>700</v>
      </c>
      <c r="B521" s="11">
        <v>7.1765999999999996</v>
      </c>
      <c r="C521" s="19">
        <v>1098.0999999999999</v>
      </c>
      <c r="D521" s="19">
        <v>1177.8</v>
      </c>
      <c r="E521" s="49">
        <v>1.6442000000000001</v>
      </c>
      <c r="F521" s="11">
        <v>5.4733000000000001</v>
      </c>
      <c r="G521" s="19">
        <v>1102.3</v>
      </c>
      <c r="H521" s="19">
        <v>1183.4000000000001</v>
      </c>
      <c r="I521" s="49">
        <v>1.6212</v>
      </c>
      <c r="J521" s="11">
        <v>4.4326999999999996</v>
      </c>
      <c r="K521" s="19">
        <v>1105.5</v>
      </c>
      <c r="L521" s="19">
        <v>1187.5</v>
      </c>
      <c r="M521" s="11">
        <v>1.6032</v>
      </c>
    </row>
    <row r="522" spans="1:13" x14ac:dyDescent="0.2">
      <c r="A522" s="18">
        <v>320</v>
      </c>
      <c r="B522" s="11">
        <v>7.4863</v>
      </c>
      <c r="C522" s="19">
        <v>1109.5999999999999</v>
      </c>
      <c r="D522" s="19">
        <v>1192.7</v>
      </c>
      <c r="E522" s="49">
        <v>1.6636</v>
      </c>
      <c r="F522" s="11">
        <v>5.5439999999999996</v>
      </c>
      <c r="G522" s="19">
        <v>1105.9000000000001</v>
      </c>
      <c r="H522" s="19">
        <v>1187.9000000000001</v>
      </c>
      <c r="I522" s="49">
        <v>1.6271</v>
      </c>
    </row>
    <row r="523" spans="1:13" x14ac:dyDescent="0.2">
      <c r="A523" s="18">
        <v>360</v>
      </c>
      <c r="B523" s="11">
        <v>7.9259000000000004</v>
      </c>
      <c r="C523" s="19">
        <v>1125.5</v>
      </c>
      <c r="D523" s="19">
        <v>1213.5</v>
      </c>
      <c r="E523" s="49">
        <v>1.6897</v>
      </c>
      <c r="F523" s="11">
        <v>5.8875999999999999</v>
      </c>
      <c r="G523" s="19">
        <v>1122.7</v>
      </c>
      <c r="H523" s="19">
        <v>1209.9000000000001</v>
      </c>
      <c r="I523" s="49">
        <v>1.6545000000000001</v>
      </c>
      <c r="J523" s="11">
        <v>4.6627999999999998</v>
      </c>
      <c r="K523" s="19">
        <v>1119.8</v>
      </c>
      <c r="L523" s="19">
        <v>1206.0999999999999</v>
      </c>
      <c r="M523" s="11">
        <v>1.6263000000000001</v>
      </c>
    </row>
    <row r="524" spans="1:13" x14ac:dyDescent="0.2">
      <c r="A524" s="18">
        <v>400</v>
      </c>
      <c r="B524" s="11">
        <v>8.3547999999999991</v>
      </c>
      <c r="C524" s="19">
        <v>1140.9000000000001</v>
      </c>
      <c r="D524" s="19">
        <v>1233.7</v>
      </c>
      <c r="E524" s="49">
        <v>1.7138</v>
      </c>
      <c r="F524" s="11">
        <v>6.2187000000000001</v>
      </c>
      <c r="G524" s="19">
        <v>1138.7</v>
      </c>
      <c r="H524" s="19">
        <v>1230.8</v>
      </c>
      <c r="I524" s="49">
        <v>1.6794</v>
      </c>
      <c r="J524" s="11">
        <v>4.9359000000000002</v>
      </c>
      <c r="K524" s="19">
        <v>1136.4000000000001</v>
      </c>
      <c r="L524" s="19">
        <v>1227.8</v>
      </c>
      <c r="M524" s="11">
        <v>1.6520999999999999</v>
      </c>
    </row>
    <row r="525" spans="1:13" x14ac:dyDescent="0.2">
      <c r="A525" s="18">
        <v>440</v>
      </c>
      <c r="B525" s="11">
        <v>8.7766000000000002</v>
      </c>
      <c r="C525" s="19">
        <v>1156.0999999999999</v>
      </c>
      <c r="D525" s="19">
        <v>1253.5999999999999</v>
      </c>
      <c r="E525" s="49">
        <v>1.7363999999999999</v>
      </c>
      <c r="F525" s="11">
        <v>6.5419999999999998</v>
      </c>
      <c r="G525" s="19">
        <v>1154.3</v>
      </c>
      <c r="H525" s="19">
        <v>1251.2</v>
      </c>
      <c r="I525" s="49">
        <v>1.7025999999999999</v>
      </c>
      <c r="J525" s="11">
        <v>5.2005999999999997</v>
      </c>
      <c r="K525" s="19">
        <v>1152.4000000000001</v>
      </c>
      <c r="L525" s="19">
        <v>1248.7</v>
      </c>
      <c r="M525" s="11">
        <v>1.6758999999999999</v>
      </c>
    </row>
    <row r="526" spans="1:13" x14ac:dyDescent="0.2">
      <c r="A526" s="18">
        <v>500</v>
      </c>
      <c r="B526" s="11">
        <v>9.4004999999999992</v>
      </c>
      <c r="C526" s="19">
        <v>1178.8</v>
      </c>
      <c r="D526" s="19">
        <v>1283.0999999999999</v>
      </c>
      <c r="E526" s="49">
        <v>1.7682</v>
      </c>
      <c r="F526" s="11">
        <v>7.0176999999999996</v>
      </c>
      <c r="G526" s="19">
        <v>1177.3</v>
      </c>
      <c r="H526" s="19">
        <v>1281.2</v>
      </c>
      <c r="I526" s="49">
        <v>1.7350000000000001</v>
      </c>
      <c r="J526" s="11">
        <v>5.5876000000000001</v>
      </c>
      <c r="K526" s="19">
        <v>1175.9000000000001</v>
      </c>
      <c r="L526" s="19">
        <v>1279.3</v>
      </c>
      <c r="M526" s="11">
        <v>1.7088000000000001</v>
      </c>
    </row>
    <row r="527" spans="1:13" x14ac:dyDescent="0.2">
      <c r="A527" s="18">
        <v>600</v>
      </c>
      <c r="B527" s="11">
        <v>10.425599999999999</v>
      </c>
      <c r="C527" s="19">
        <v>1216.5</v>
      </c>
      <c r="D527" s="19">
        <v>1332.2</v>
      </c>
      <c r="E527" s="49">
        <v>1.8168</v>
      </c>
      <c r="F527" s="11">
        <v>7.7950999999999997</v>
      </c>
      <c r="G527" s="19">
        <v>1215.4000000000001</v>
      </c>
      <c r="H527" s="19">
        <v>1330.8</v>
      </c>
      <c r="I527" s="49">
        <v>1.7841</v>
      </c>
      <c r="J527" s="11">
        <v>6.2167000000000003</v>
      </c>
      <c r="K527" s="19">
        <v>1214.4000000000001</v>
      </c>
      <c r="L527" s="19">
        <v>1329.4</v>
      </c>
      <c r="M527" s="11">
        <v>1.7585999999999999</v>
      </c>
    </row>
    <row r="528" spans="1:13" x14ac:dyDescent="0.2">
      <c r="A528" s="18">
        <v>700</v>
      </c>
      <c r="B528" s="11">
        <v>11.440099999999999</v>
      </c>
      <c r="C528" s="19">
        <v>1254.5</v>
      </c>
      <c r="D528" s="19">
        <v>1381.6</v>
      </c>
      <c r="E528" s="49">
        <v>1.8613</v>
      </c>
      <c r="F528" s="11">
        <v>8.5616000000000003</v>
      </c>
      <c r="G528" s="19">
        <v>1253.8</v>
      </c>
      <c r="H528" s="19">
        <v>1380.5</v>
      </c>
      <c r="I528" s="49">
        <v>1.8289</v>
      </c>
      <c r="J528" s="11">
        <v>6.8343999999999996</v>
      </c>
      <c r="K528" s="19">
        <v>1253</v>
      </c>
      <c r="L528" s="19">
        <v>1379.5</v>
      </c>
      <c r="M528" s="11">
        <v>1.8037000000000001</v>
      </c>
    </row>
    <row r="529" spans="1:13" x14ac:dyDescent="0.2">
      <c r="A529" s="18">
        <v>800</v>
      </c>
      <c r="B529" s="11">
        <v>12.448399999999999</v>
      </c>
      <c r="C529" s="19">
        <v>1293.3</v>
      </c>
      <c r="D529" s="19">
        <v>1431.5</v>
      </c>
      <c r="E529" s="49">
        <v>1.9026000000000001</v>
      </c>
      <c r="F529" s="11">
        <v>9.3217999999999996</v>
      </c>
      <c r="G529" s="19">
        <v>1292.5999999999999</v>
      </c>
      <c r="H529" s="19">
        <v>1430.6</v>
      </c>
      <c r="I529" s="49">
        <v>1.8704000000000001</v>
      </c>
      <c r="J529" s="11">
        <v>7.4457000000000004</v>
      </c>
      <c r="K529" s="19">
        <v>1292</v>
      </c>
      <c r="L529" s="19">
        <v>1429.8</v>
      </c>
      <c r="M529" s="11">
        <v>1.8452999999999999</v>
      </c>
    </row>
    <row r="530" spans="1:13" x14ac:dyDescent="0.2">
      <c r="A530" s="18">
        <v>1000</v>
      </c>
      <c r="B530" s="11">
        <v>14.4543</v>
      </c>
      <c r="C530" s="19">
        <v>1373</v>
      </c>
      <c r="D530" s="19">
        <v>1533.5</v>
      </c>
      <c r="E530" s="49">
        <v>1.9777</v>
      </c>
      <c r="F530" s="11">
        <v>10.831300000000001</v>
      </c>
      <c r="G530" s="19">
        <v>1372.6</v>
      </c>
      <c r="H530" s="19">
        <v>1532.9</v>
      </c>
      <c r="I530" s="49">
        <v>1.9457</v>
      </c>
      <c r="J530" s="11">
        <v>8.6575000000000006</v>
      </c>
      <c r="K530" s="19">
        <v>1372.2</v>
      </c>
      <c r="L530" s="19">
        <v>1532.4</v>
      </c>
      <c r="M530" s="11">
        <v>1.9208000000000001</v>
      </c>
    </row>
    <row r="531" spans="1:13" x14ac:dyDescent="0.2">
      <c r="A531" s="18">
        <v>1200</v>
      </c>
      <c r="B531" s="11">
        <v>16.452500000000001</v>
      </c>
      <c r="C531" s="19">
        <v>1456.2</v>
      </c>
      <c r="D531" s="19">
        <v>1638.9</v>
      </c>
      <c r="E531" s="49">
        <v>2.0453999999999999</v>
      </c>
      <c r="F531" s="11">
        <v>12.3331</v>
      </c>
      <c r="G531" s="19">
        <v>1455.9</v>
      </c>
      <c r="H531" s="19">
        <v>1638.5</v>
      </c>
      <c r="I531" s="49">
        <v>2.0135000000000001</v>
      </c>
      <c r="J531" s="11">
        <v>9.8614999999999995</v>
      </c>
      <c r="K531" s="19">
        <v>1455.6</v>
      </c>
      <c r="L531" s="19">
        <v>1638.1</v>
      </c>
      <c r="M531" s="11">
        <v>1.9886999999999999</v>
      </c>
    </row>
    <row r="532" spans="1:13" x14ac:dyDescent="0.2">
      <c r="A532" s="18">
        <v>1400</v>
      </c>
      <c r="B532" s="11">
        <v>18.446400000000001</v>
      </c>
      <c r="C532" s="19">
        <v>1543</v>
      </c>
      <c r="D532" s="19">
        <v>1747.8</v>
      </c>
      <c r="E532" s="49">
        <v>2.1073</v>
      </c>
      <c r="F532" s="11">
        <v>13.8306</v>
      </c>
      <c r="G532" s="19">
        <v>1542.8</v>
      </c>
      <c r="H532" s="19">
        <v>1747.5</v>
      </c>
      <c r="I532" s="49">
        <v>2.0754999999999999</v>
      </c>
      <c r="J532" s="11">
        <v>11.061199999999999</v>
      </c>
      <c r="K532" s="19">
        <v>1542.6</v>
      </c>
      <c r="L532" s="19">
        <v>1747.2</v>
      </c>
      <c r="M532" s="11">
        <v>2.0508000000000002</v>
      </c>
    </row>
    <row r="533" spans="1:13" x14ac:dyDescent="0.2">
      <c r="A533" s="18">
        <v>1600</v>
      </c>
      <c r="B533" s="15">
        <v>20.437999999999999</v>
      </c>
      <c r="C533" s="19">
        <v>1633.5</v>
      </c>
      <c r="D533" s="19">
        <v>1860.5</v>
      </c>
      <c r="E533" s="49">
        <v>2.1648000000000001</v>
      </c>
      <c r="F533" s="11">
        <v>15.325699999999999</v>
      </c>
      <c r="G533" s="19">
        <v>1633.3</v>
      </c>
      <c r="H533" s="19">
        <v>1860.2</v>
      </c>
      <c r="I533" s="49">
        <v>2.133</v>
      </c>
      <c r="J533" s="11">
        <v>12.2584</v>
      </c>
      <c r="K533" s="19">
        <v>1633.2</v>
      </c>
      <c r="L533" s="19">
        <v>1860</v>
      </c>
      <c r="M533" s="11">
        <v>2.1082999999999998</v>
      </c>
    </row>
    <row r="534" spans="1:13" x14ac:dyDescent="0.2">
      <c r="A534" s="18">
        <v>1800</v>
      </c>
      <c r="B534" s="15">
        <v>22.428000000000001</v>
      </c>
      <c r="C534" s="19">
        <v>1727.6</v>
      </c>
      <c r="D534" s="19">
        <v>1976.6</v>
      </c>
      <c r="E534" s="49">
        <v>2.2187000000000001</v>
      </c>
      <c r="F534" s="11">
        <v>16.819199999999999</v>
      </c>
      <c r="G534" s="19">
        <v>1727.5</v>
      </c>
      <c r="H534" s="19">
        <v>1976.5</v>
      </c>
      <c r="I534" s="49">
        <v>2.1869000000000001</v>
      </c>
      <c r="J534" s="11">
        <v>13.4541</v>
      </c>
      <c r="K534" s="19">
        <v>1727.3</v>
      </c>
      <c r="L534" s="19">
        <v>1976.3</v>
      </c>
      <c r="M534" s="11">
        <v>2.1621999999999999</v>
      </c>
    </row>
    <row r="535" spans="1:13" x14ac:dyDescent="0.2">
      <c r="A535" s="18">
        <v>2000</v>
      </c>
      <c r="B535" s="15">
        <v>24.417000000000002</v>
      </c>
      <c r="C535" s="19">
        <v>1825.2</v>
      </c>
      <c r="D535" s="19">
        <v>2096.3000000000002</v>
      </c>
      <c r="E535" s="49">
        <v>2.2694000000000001</v>
      </c>
      <c r="F535" s="11">
        <v>18.311699999999998</v>
      </c>
      <c r="G535" s="19">
        <v>1825</v>
      </c>
      <c r="H535" s="19">
        <v>2096.1</v>
      </c>
      <c r="I535" s="49">
        <v>2.2376</v>
      </c>
      <c r="J535" s="11">
        <v>14.6487</v>
      </c>
      <c r="K535" s="19">
        <v>1824.9</v>
      </c>
      <c r="L535" s="19">
        <v>2096</v>
      </c>
      <c r="M535" s="11">
        <v>2.2130000000000001</v>
      </c>
    </row>
    <row r="536" spans="1:13" x14ac:dyDescent="0.2">
      <c r="E536" s="50"/>
      <c r="I536" s="50"/>
    </row>
    <row r="537" spans="1:13" x14ac:dyDescent="0.2">
      <c r="A537" s="11" t="s">
        <v>701</v>
      </c>
      <c r="E537" s="50"/>
      <c r="I537" s="50"/>
    </row>
    <row r="538" spans="1:13" x14ac:dyDescent="0.2">
      <c r="A538" s="11" t="s">
        <v>702</v>
      </c>
      <c r="E538" s="50"/>
      <c r="I538" s="50"/>
    </row>
    <row r="539" spans="1:13" x14ac:dyDescent="0.2">
      <c r="E539" s="50"/>
      <c r="I539" s="50"/>
    </row>
    <row r="540" spans="1:13" x14ac:dyDescent="0.2">
      <c r="A540" s="1">
        <v>959</v>
      </c>
      <c r="E540" s="50"/>
      <c r="I540" s="50"/>
    </row>
    <row r="541" spans="1:13" x14ac:dyDescent="0.2">
      <c r="A541" s="2" t="s">
        <v>703</v>
      </c>
      <c r="E541" s="50"/>
      <c r="I541" s="50"/>
    </row>
    <row r="542" spans="1:13" x14ac:dyDescent="0.2">
      <c r="E542" s="50"/>
      <c r="I542" s="50"/>
    </row>
    <row r="543" spans="1:13" x14ac:dyDescent="0.2">
      <c r="A543" s="3" t="s">
        <v>704</v>
      </c>
      <c r="E543" s="50"/>
      <c r="I543" s="50"/>
    </row>
    <row r="544" spans="1:13" x14ac:dyDescent="0.2">
      <c r="E544" s="50"/>
      <c r="I544" s="50"/>
    </row>
    <row r="545" spans="1:13" x14ac:dyDescent="0.2">
      <c r="A545" s="4" t="s">
        <v>705</v>
      </c>
      <c r="E545" s="50"/>
      <c r="I545" s="50"/>
    </row>
    <row r="546" spans="1:13" x14ac:dyDescent="0.2">
      <c r="E546" s="50"/>
      <c r="I546" s="50"/>
    </row>
    <row r="547" spans="1:13" ht="13.5" x14ac:dyDescent="0.25">
      <c r="A547" s="11" t="s">
        <v>706</v>
      </c>
      <c r="B547" s="13" t="s">
        <v>707</v>
      </c>
      <c r="C547" s="11" t="s">
        <v>708</v>
      </c>
      <c r="D547" s="11" t="s">
        <v>709</v>
      </c>
      <c r="E547" s="49" t="s">
        <v>710</v>
      </c>
      <c r="F547" s="13" t="s">
        <v>711</v>
      </c>
      <c r="G547" s="11" t="s">
        <v>712</v>
      </c>
      <c r="H547" s="11" t="s">
        <v>713</v>
      </c>
      <c r="I547" s="49" t="s">
        <v>714</v>
      </c>
      <c r="J547" s="13" t="s">
        <v>715</v>
      </c>
      <c r="K547" s="11" t="s">
        <v>716</v>
      </c>
      <c r="L547" s="11" t="s">
        <v>717</v>
      </c>
      <c r="M547" s="11" t="s">
        <v>718</v>
      </c>
    </row>
    <row r="548" spans="1:13" x14ac:dyDescent="0.2">
      <c r="A548" s="11" t="s">
        <v>719</v>
      </c>
      <c r="B548" s="11" t="s">
        <v>720</v>
      </c>
      <c r="C548" s="11" t="s">
        <v>721</v>
      </c>
      <c r="E548" s="49" t="s">
        <v>722</v>
      </c>
      <c r="F548" s="11" t="s">
        <v>723</v>
      </c>
      <c r="H548" s="11" t="s">
        <v>724</v>
      </c>
      <c r="I548" s="50"/>
      <c r="J548" s="11" t="s">
        <v>725</v>
      </c>
      <c r="M548" s="11" t="s">
        <v>726</v>
      </c>
    </row>
    <row r="549" spans="1:13" x14ac:dyDescent="0.2">
      <c r="D549" s="21" t="s">
        <v>727</v>
      </c>
      <c r="E549" s="50"/>
      <c r="H549" s="21" t="s">
        <v>728</v>
      </c>
      <c r="I549" s="50"/>
      <c r="L549" s="21" t="s">
        <v>729</v>
      </c>
    </row>
    <row r="550" spans="1:13" x14ac:dyDescent="0.2">
      <c r="A550" s="11" t="s">
        <v>730</v>
      </c>
      <c r="B550" s="11">
        <v>3.7288999999999999</v>
      </c>
      <c r="C550" s="19">
        <v>1107.9000000000001</v>
      </c>
      <c r="D550" s="19">
        <v>1190.8</v>
      </c>
      <c r="E550" s="49">
        <v>1.5883</v>
      </c>
      <c r="F550" s="11">
        <v>3.2202000000000002</v>
      </c>
      <c r="G550" s="19">
        <v>1109.9000000000001</v>
      </c>
      <c r="H550" s="19">
        <v>1193.4000000000001</v>
      </c>
      <c r="I550" s="49">
        <v>1.5757000000000001</v>
      </c>
      <c r="J550" s="11">
        <v>2.8347000000000002</v>
      </c>
      <c r="K550" s="19">
        <v>1111.5999999999999</v>
      </c>
      <c r="L550" s="19">
        <v>1195.5</v>
      </c>
      <c r="M550" s="11">
        <v>1.5647</v>
      </c>
    </row>
    <row r="551" spans="1:13" x14ac:dyDescent="0.2">
      <c r="A551" s="18">
        <v>360</v>
      </c>
      <c r="B551" s="11">
        <v>3.8445999999999998</v>
      </c>
      <c r="C551" s="19">
        <v>1116.7</v>
      </c>
      <c r="D551" s="19">
        <v>1202.0999999999999</v>
      </c>
      <c r="E551" s="49">
        <v>1.6023000000000001</v>
      </c>
      <c r="F551" s="11">
        <v>3.2584</v>
      </c>
      <c r="G551" s="19">
        <v>1113.4000000000001</v>
      </c>
      <c r="H551" s="19">
        <v>1197.8</v>
      </c>
      <c r="I551" s="49">
        <v>1.5810999999999999</v>
      </c>
    </row>
    <row r="552" spans="1:13" x14ac:dyDescent="0.2">
      <c r="A552" s="18">
        <v>400</v>
      </c>
      <c r="B552" s="11">
        <v>4.0799000000000003</v>
      </c>
      <c r="C552" s="19">
        <v>1134</v>
      </c>
      <c r="D552" s="19">
        <v>1224.5999999999999</v>
      </c>
      <c r="E552" s="49">
        <v>1.6292</v>
      </c>
      <c r="F552" s="11">
        <v>3.4676</v>
      </c>
      <c r="G552" s="19">
        <v>1131.5</v>
      </c>
      <c r="H552" s="19">
        <v>1221.4000000000001</v>
      </c>
      <c r="I552" s="49">
        <v>1.6092</v>
      </c>
      <c r="J552" s="11">
        <v>3.0076000000000001</v>
      </c>
      <c r="K552" s="19">
        <v>1129</v>
      </c>
      <c r="L552" s="19">
        <v>1218</v>
      </c>
      <c r="M552" s="11">
        <v>1.5913999999999999</v>
      </c>
    </row>
    <row r="553" spans="1:13" x14ac:dyDescent="0.2">
      <c r="A553" s="18">
        <v>450</v>
      </c>
      <c r="B553" s="11">
        <v>4.3613</v>
      </c>
      <c r="C553" s="19">
        <v>1154.5</v>
      </c>
      <c r="D553" s="19">
        <v>1251.4000000000001</v>
      </c>
      <c r="E553" s="49">
        <v>1.6594</v>
      </c>
      <c r="F553" s="11">
        <v>3.7147000000000001</v>
      </c>
      <c r="G553" s="19">
        <v>1152.5999999999999</v>
      </c>
      <c r="H553" s="19">
        <v>1248.9000000000001</v>
      </c>
      <c r="I553" s="49">
        <v>1.6403000000000001</v>
      </c>
      <c r="J553" s="11">
        <v>3.2292999999999998</v>
      </c>
      <c r="K553" s="19">
        <v>1150.7</v>
      </c>
      <c r="L553" s="19">
        <v>1246.3</v>
      </c>
      <c r="M553" s="11">
        <v>1.6234</v>
      </c>
    </row>
    <row r="554" spans="1:13" x14ac:dyDescent="0.2">
      <c r="A554" s="18">
        <v>500</v>
      </c>
      <c r="B554" s="11">
        <v>4.6340000000000003</v>
      </c>
      <c r="C554" s="19">
        <v>1174.4000000000001</v>
      </c>
      <c r="D554" s="19">
        <v>1277.3</v>
      </c>
      <c r="E554" s="49">
        <v>1.6872</v>
      </c>
      <c r="F554" s="11">
        <v>3.9525000000000001</v>
      </c>
      <c r="G554" s="19">
        <v>1172.9000000000001</v>
      </c>
      <c r="H554" s="19">
        <v>1275.3</v>
      </c>
      <c r="I554" s="49">
        <v>1.6686000000000001</v>
      </c>
      <c r="J554" s="11">
        <v>3.4411999999999998</v>
      </c>
      <c r="K554" s="19">
        <v>1171.4000000000001</v>
      </c>
      <c r="L554" s="19">
        <v>1273.2</v>
      </c>
      <c r="M554" s="11">
        <v>1.6521999999999999</v>
      </c>
    </row>
    <row r="555" spans="1:13" x14ac:dyDescent="0.2">
      <c r="A555" s="18">
        <v>550</v>
      </c>
      <c r="B555" s="11">
        <v>4.9009999999999998</v>
      </c>
      <c r="C555" s="19">
        <v>1193.9000000000001</v>
      </c>
      <c r="D555" s="19">
        <v>1302.8</v>
      </c>
      <c r="E555" s="49">
        <v>1.7131000000000001</v>
      </c>
      <c r="F555" s="11">
        <v>4.1844999999999999</v>
      </c>
      <c r="G555" s="19">
        <v>1192.7</v>
      </c>
      <c r="H555" s="19">
        <v>1301.0999999999999</v>
      </c>
      <c r="I555" s="49">
        <v>1.6948000000000001</v>
      </c>
      <c r="J555" s="11">
        <v>3.6469</v>
      </c>
      <c r="K555" s="19">
        <v>1191.4000000000001</v>
      </c>
      <c r="L555" s="19">
        <v>1299.4000000000001</v>
      </c>
      <c r="M555" s="11">
        <v>1.6788000000000001</v>
      </c>
    </row>
    <row r="556" spans="1:13" x14ac:dyDescent="0.2">
      <c r="A556" s="18">
        <v>600</v>
      </c>
      <c r="B556" s="11">
        <v>5.1642000000000001</v>
      </c>
      <c r="C556" s="19">
        <v>1213.4000000000001</v>
      </c>
      <c r="D556" s="19">
        <v>1328</v>
      </c>
      <c r="E556" s="49">
        <v>1.7375</v>
      </c>
      <c r="F556" s="11">
        <v>4.4123999999999999</v>
      </c>
      <c r="G556" s="19">
        <v>1212.3</v>
      </c>
      <c r="H556" s="19">
        <v>1326.6</v>
      </c>
      <c r="I556" s="49">
        <v>1.7195</v>
      </c>
      <c r="J556" s="11">
        <v>3.8483999999999998</v>
      </c>
      <c r="K556" s="19">
        <v>1211.3</v>
      </c>
      <c r="L556" s="19">
        <v>1325.2</v>
      </c>
      <c r="M556" s="11">
        <v>1.7037</v>
      </c>
    </row>
    <row r="557" spans="1:13" x14ac:dyDescent="0.2">
      <c r="A557" s="18">
        <v>700</v>
      </c>
      <c r="B557" s="11">
        <v>5.6829000000000001</v>
      </c>
      <c r="C557" s="19">
        <v>1252.2</v>
      </c>
      <c r="D557" s="19">
        <v>1378.4</v>
      </c>
      <c r="E557" s="49">
        <v>1.7828999999999999</v>
      </c>
      <c r="F557" s="11">
        <v>4.8604000000000003</v>
      </c>
      <c r="G557" s="19">
        <v>1251.4000000000001</v>
      </c>
      <c r="H557" s="19">
        <v>1377.3</v>
      </c>
      <c r="I557" s="49">
        <v>1.7652000000000001</v>
      </c>
      <c r="J557" s="11">
        <v>4.2434000000000003</v>
      </c>
      <c r="K557" s="19">
        <v>1250.5999999999999</v>
      </c>
      <c r="L557" s="19">
        <v>1376.3</v>
      </c>
      <c r="M557" s="11">
        <v>1.7498</v>
      </c>
    </row>
    <row r="558" spans="1:13" x14ac:dyDescent="0.2">
      <c r="A558" s="18">
        <v>800</v>
      </c>
      <c r="B558" s="11">
        <v>6.1950000000000003</v>
      </c>
      <c r="C558" s="19">
        <v>1291.4000000000001</v>
      </c>
      <c r="D558" s="19">
        <v>1429</v>
      </c>
      <c r="E558" s="49">
        <v>1.8247</v>
      </c>
      <c r="F558" s="11">
        <v>5.3017000000000003</v>
      </c>
      <c r="G558" s="19">
        <v>1290.8</v>
      </c>
      <c r="H558" s="19">
        <v>1428.1</v>
      </c>
      <c r="I558" s="49">
        <v>1.8071999999999999</v>
      </c>
      <c r="J558" s="11">
        <v>4.6315999999999997</v>
      </c>
      <c r="K558" s="19">
        <v>1290.2</v>
      </c>
      <c r="L558" s="19">
        <v>1427.3</v>
      </c>
      <c r="M558" s="11">
        <v>1.792</v>
      </c>
    </row>
    <row r="559" spans="1:13" x14ac:dyDescent="0.2">
      <c r="A559" s="18">
        <v>1000</v>
      </c>
      <c r="B559" s="11">
        <v>7.2083000000000004</v>
      </c>
      <c r="C559" s="19">
        <v>1371.7</v>
      </c>
      <c r="D559" s="19">
        <v>1531.8</v>
      </c>
      <c r="E559" s="49">
        <v>1.9005000000000001</v>
      </c>
      <c r="F559" s="11">
        <v>6.1731999999999996</v>
      </c>
      <c r="G559" s="19">
        <v>1371.3</v>
      </c>
      <c r="H559" s="19">
        <v>1531.3</v>
      </c>
      <c r="I559" s="49">
        <v>1.8832</v>
      </c>
      <c r="J559" s="11">
        <v>5.3967999999999998</v>
      </c>
      <c r="K559" s="19">
        <v>1370.9</v>
      </c>
      <c r="L559" s="19">
        <v>1530.7</v>
      </c>
      <c r="M559" s="11">
        <v>1.8682000000000001</v>
      </c>
    </row>
    <row r="560" spans="1:13" x14ac:dyDescent="0.2">
      <c r="A560" s="18">
        <v>1200</v>
      </c>
      <c r="B560" s="11">
        <v>8.2136999999999993</v>
      </c>
      <c r="C560" s="19">
        <v>1455.3</v>
      </c>
      <c r="D560" s="19">
        <v>1637.7</v>
      </c>
      <c r="E560" s="49">
        <v>1.9683999999999999</v>
      </c>
      <c r="F560" s="11">
        <v>7.0366999999999997</v>
      </c>
      <c r="G560" s="19">
        <v>1455</v>
      </c>
      <c r="H560" s="19">
        <v>1637.3</v>
      </c>
      <c r="I560" s="49">
        <v>1.9512</v>
      </c>
      <c r="J560" s="11">
        <v>6.1539999999999999</v>
      </c>
      <c r="K560" s="19">
        <v>1454.7</v>
      </c>
      <c r="L560" s="19">
        <v>1636.9</v>
      </c>
      <c r="M560" s="11">
        <v>1.9362999999999999</v>
      </c>
    </row>
    <row r="561" spans="1:13" x14ac:dyDescent="0.2">
      <c r="A561" s="18">
        <v>1400</v>
      </c>
      <c r="B561" s="11">
        <v>9.2149000000000001</v>
      </c>
      <c r="C561" s="19">
        <v>1542.3</v>
      </c>
      <c r="D561" s="19">
        <v>1746.9</v>
      </c>
      <c r="E561" s="49">
        <v>2.0305</v>
      </c>
      <c r="F561" s="11">
        <v>7.8960999999999997</v>
      </c>
      <c r="G561" s="19">
        <v>1542.1</v>
      </c>
      <c r="H561" s="19">
        <v>1746.6</v>
      </c>
      <c r="I561" s="49">
        <v>2.0133999999999999</v>
      </c>
      <c r="J561" s="11">
        <v>6.907</v>
      </c>
      <c r="K561" s="19">
        <v>1541.8</v>
      </c>
      <c r="L561" s="19">
        <v>1746.3</v>
      </c>
      <c r="M561" s="11">
        <v>1.9985999999999999</v>
      </c>
    </row>
    <row r="562" spans="1:13" x14ac:dyDescent="0.2">
      <c r="A562" s="18">
        <v>1600</v>
      </c>
      <c r="B562" s="11">
        <v>10.2135</v>
      </c>
      <c r="C562" s="19">
        <v>1633</v>
      </c>
      <c r="D562" s="19">
        <v>1859.8</v>
      </c>
      <c r="E562" s="49">
        <v>2.0880999999999998</v>
      </c>
      <c r="F562" s="11">
        <v>8.7529000000000003</v>
      </c>
      <c r="G562" s="19">
        <v>1632.8</v>
      </c>
      <c r="H562" s="19">
        <v>1859.5</v>
      </c>
      <c r="I562" s="49">
        <v>2.0710999999999999</v>
      </c>
      <c r="J562" s="11">
        <v>7.6574</v>
      </c>
      <c r="K562" s="19">
        <v>1632.6</v>
      </c>
      <c r="L562" s="19">
        <v>1859.3</v>
      </c>
      <c r="M562" s="11">
        <v>2.0562999999999998</v>
      </c>
    </row>
    <row r="563" spans="1:13" x14ac:dyDescent="0.2">
      <c r="A563" s="18">
        <v>1800</v>
      </c>
      <c r="B563" s="11">
        <v>11.210599999999999</v>
      </c>
      <c r="C563" s="19">
        <v>1727.2</v>
      </c>
      <c r="D563" s="19">
        <v>1976.1</v>
      </c>
      <c r="E563" s="49">
        <v>2.1419999999999999</v>
      </c>
      <c r="F563" s="11">
        <v>9.6082000000000001</v>
      </c>
      <c r="G563" s="19">
        <v>1727</v>
      </c>
      <c r="H563" s="19">
        <v>1975.9</v>
      </c>
      <c r="I563" s="49">
        <v>2.125</v>
      </c>
      <c r="J563" s="11">
        <v>8.4062999999999999</v>
      </c>
      <c r="K563" s="19">
        <v>1726.9</v>
      </c>
      <c r="L563" s="19">
        <v>1975.7</v>
      </c>
      <c r="M563" s="11">
        <v>2.1101999999999999</v>
      </c>
    </row>
    <row r="564" spans="1:13" x14ac:dyDescent="0.2">
      <c r="A564" s="18">
        <v>2000</v>
      </c>
      <c r="B564" s="11">
        <v>12.2067</v>
      </c>
      <c r="C564" s="19">
        <v>1824.8</v>
      </c>
      <c r="D564" s="19">
        <v>2095.8000000000002</v>
      </c>
      <c r="E564" s="49">
        <v>2.1928000000000001</v>
      </c>
      <c r="F564" s="11">
        <v>10.462400000000001</v>
      </c>
      <c r="G564" s="19">
        <v>1824.6</v>
      </c>
      <c r="H564" s="19">
        <v>2095.6999999999998</v>
      </c>
      <c r="I564" s="49">
        <v>2.1758000000000002</v>
      </c>
      <c r="J564" s="11">
        <v>9.1541999999999994</v>
      </c>
      <c r="K564" s="19">
        <v>1824.5</v>
      </c>
      <c r="L564" s="19">
        <v>2095.5</v>
      </c>
      <c r="M564" s="11">
        <v>2.161</v>
      </c>
    </row>
    <row r="565" spans="1:13" x14ac:dyDescent="0.2">
      <c r="D565" s="21" t="s">
        <v>731</v>
      </c>
      <c r="E565" s="50"/>
      <c r="H565" s="21" t="s">
        <v>732</v>
      </c>
      <c r="I565" s="50"/>
      <c r="L565" s="21" t="s">
        <v>733</v>
      </c>
    </row>
    <row r="566" spans="1:13" x14ac:dyDescent="0.2">
      <c r="A566" s="11" t="s">
        <v>734</v>
      </c>
      <c r="B566" s="11">
        <v>2.5322</v>
      </c>
      <c r="C566" s="19">
        <v>1113</v>
      </c>
      <c r="D566" s="19">
        <v>1197.3</v>
      </c>
      <c r="E566" s="49">
        <v>1.5548</v>
      </c>
      <c r="F566" s="11">
        <v>2.2881999999999998</v>
      </c>
      <c r="G566" s="19">
        <v>1114.0999999999999</v>
      </c>
      <c r="H566" s="19">
        <v>1198.8</v>
      </c>
      <c r="I566" s="49">
        <v>1.546</v>
      </c>
      <c r="J566" s="11">
        <v>2.0423</v>
      </c>
      <c r="K566" s="19">
        <v>1115.3</v>
      </c>
      <c r="L566" s="19">
        <v>1200.3</v>
      </c>
      <c r="M566" s="11">
        <v>1.536</v>
      </c>
    </row>
    <row r="567" spans="1:13" x14ac:dyDescent="0.2">
      <c r="A567" s="18">
        <v>400</v>
      </c>
      <c r="B567" s="11">
        <v>2.649</v>
      </c>
      <c r="C567" s="19">
        <v>1126.3</v>
      </c>
      <c r="D567" s="19">
        <v>1214.5</v>
      </c>
      <c r="E567" s="49">
        <v>1.5751999999999999</v>
      </c>
      <c r="F567" s="11">
        <v>2.3614999999999999</v>
      </c>
      <c r="G567" s="19">
        <v>1123.5</v>
      </c>
      <c r="H567" s="19">
        <v>1210.9000000000001</v>
      </c>
      <c r="I567" s="49">
        <v>1.5602</v>
      </c>
      <c r="J567" s="11">
        <v>2.0728</v>
      </c>
      <c r="K567" s="19">
        <v>1119.7</v>
      </c>
      <c r="L567" s="19">
        <v>1206</v>
      </c>
      <c r="M567" s="11">
        <v>1.5427</v>
      </c>
    </row>
    <row r="568" spans="1:13" x14ac:dyDescent="0.2">
      <c r="A568" s="18">
        <v>450</v>
      </c>
      <c r="B568" s="11">
        <v>2.8513999999999999</v>
      </c>
      <c r="C568" s="19">
        <v>1148.7</v>
      </c>
      <c r="D568" s="19">
        <v>1243.7</v>
      </c>
      <c r="E568" s="49">
        <v>1.6082000000000001</v>
      </c>
      <c r="F568" s="11">
        <v>2.5488</v>
      </c>
      <c r="G568" s="19">
        <v>1146.7</v>
      </c>
      <c r="H568" s="19">
        <v>1241</v>
      </c>
      <c r="I568" s="49">
        <v>1.5943000000000001</v>
      </c>
      <c r="J568" s="11">
        <v>2.2456999999999998</v>
      </c>
      <c r="K568" s="19">
        <v>1144.0999999999999</v>
      </c>
      <c r="L568" s="19">
        <v>1237.5999999999999</v>
      </c>
      <c r="M568" s="11">
        <v>1.5783</v>
      </c>
    </row>
    <row r="569" spans="1:13" x14ac:dyDescent="0.2">
      <c r="A569" s="18">
        <v>500</v>
      </c>
      <c r="B569" s="11">
        <v>3.0432999999999999</v>
      </c>
      <c r="C569" s="19">
        <v>1169.8</v>
      </c>
      <c r="D569" s="19">
        <v>1271.2</v>
      </c>
      <c r="E569" s="49">
        <v>1.6375999999999999</v>
      </c>
      <c r="F569" s="11">
        <v>2.7246999999999999</v>
      </c>
      <c r="G569" s="19">
        <v>1168.2</v>
      </c>
      <c r="H569" s="19">
        <v>1269</v>
      </c>
      <c r="I569" s="49">
        <v>1.6243000000000001</v>
      </c>
      <c r="J569" s="11">
        <v>2.4058999999999999</v>
      </c>
      <c r="K569" s="19">
        <v>1166.2</v>
      </c>
      <c r="L569" s="19">
        <v>1266.3</v>
      </c>
      <c r="M569" s="11">
        <v>1.6091</v>
      </c>
    </row>
    <row r="570" spans="1:13" x14ac:dyDescent="0.2">
      <c r="A570" s="18">
        <v>550</v>
      </c>
      <c r="B570" s="11">
        <v>3.2286000000000001</v>
      </c>
      <c r="C570" s="19">
        <v>1190.2</v>
      </c>
      <c r="D570" s="19">
        <v>1297.7</v>
      </c>
      <c r="E570" s="49">
        <v>1.6646000000000001</v>
      </c>
      <c r="F570" s="11">
        <v>2.8938999999999999</v>
      </c>
      <c r="G570" s="19">
        <v>1188.9000000000001</v>
      </c>
      <c r="H570" s="19">
        <v>1296</v>
      </c>
      <c r="I570" s="49">
        <v>1.6516</v>
      </c>
      <c r="J570" s="11">
        <v>2.5590000000000002</v>
      </c>
      <c r="K570" s="19">
        <v>1187.2</v>
      </c>
      <c r="L570" s="19">
        <v>1293.8</v>
      </c>
      <c r="M570" s="11">
        <v>1.637</v>
      </c>
    </row>
    <row r="571" spans="1:13" x14ac:dyDescent="0.2">
      <c r="A571" s="18">
        <v>600</v>
      </c>
      <c r="B571" s="11">
        <v>3.4097</v>
      </c>
      <c r="C571" s="19">
        <v>1210.2</v>
      </c>
      <c r="D571" s="19">
        <v>1323.8</v>
      </c>
      <c r="E571" s="49">
        <v>1.6897</v>
      </c>
      <c r="F571" s="11">
        <v>3.0586000000000002</v>
      </c>
      <c r="G571" s="19">
        <v>1209.0999999999999</v>
      </c>
      <c r="H571" s="19">
        <v>1322.3</v>
      </c>
      <c r="I571" s="49">
        <v>1.6771</v>
      </c>
      <c r="J571" s="11">
        <v>2.7075</v>
      </c>
      <c r="K571" s="19">
        <v>1207.7</v>
      </c>
      <c r="L571" s="19">
        <v>1320.5</v>
      </c>
      <c r="M571" s="11">
        <v>1.6628000000000001</v>
      </c>
    </row>
    <row r="572" spans="1:13" x14ac:dyDescent="0.2">
      <c r="A572" s="18">
        <v>700</v>
      </c>
      <c r="B572" s="11">
        <v>3.7635000000000001</v>
      </c>
      <c r="C572" s="19">
        <v>1249.8</v>
      </c>
      <c r="D572" s="19">
        <v>1375.2</v>
      </c>
      <c r="E572" s="49">
        <v>1.7361</v>
      </c>
      <c r="F572" s="11">
        <v>3.3795999999999999</v>
      </c>
      <c r="G572" s="19">
        <v>1249</v>
      </c>
      <c r="H572" s="19">
        <v>1374.1</v>
      </c>
      <c r="I572" s="49">
        <v>1.7238</v>
      </c>
      <c r="J572" s="11">
        <v>2.9956</v>
      </c>
      <c r="K572" s="19">
        <v>1248</v>
      </c>
      <c r="L572" s="19">
        <v>1372.7</v>
      </c>
      <c r="M572" s="11">
        <v>1.7099</v>
      </c>
    </row>
    <row r="573" spans="1:13" x14ac:dyDescent="0.2">
      <c r="A573" s="18">
        <v>800</v>
      </c>
      <c r="B573" s="11">
        <v>4.1104000000000003</v>
      </c>
      <c r="C573" s="19">
        <v>1289.5</v>
      </c>
      <c r="D573" s="19">
        <v>1426.5</v>
      </c>
      <c r="E573" s="49">
        <v>1.7785</v>
      </c>
      <c r="F573" s="11">
        <v>3.6934</v>
      </c>
      <c r="G573" s="19">
        <v>1288.9000000000001</v>
      </c>
      <c r="H573" s="19">
        <v>1425.6</v>
      </c>
      <c r="I573" s="49">
        <v>1.7664</v>
      </c>
      <c r="J573" s="11">
        <v>3.2765</v>
      </c>
      <c r="K573" s="19">
        <v>1288.0999999999999</v>
      </c>
      <c r="L573" s="19">
        <v>1424.5</v>
      </c>
      <c r="M573" s="11">
        <v>1.7527999999999999</v>
      </c>
    </row>
    <row r="574" spans="1:13" x14ac:dyDescent="0.2">
      <c r="A574" s="18">
        <v>900</v>
      </c>
      <c r="B574" s="11">
        <v>4.4531000000000001</v>
      </c>
      <c r="C574" s="19">
        <v>1329.7</v>
      </c>
      <c r="D574" s="19">
        <v>1478</v>
      </c>
      <c r="E574" s="49">
        <v>1.8179000000000001</v>
      </c>
      <c r="F574" s="11">
        <v>4.0030999999999999</v>
      </c>
      <c r="G574" s="19">
        <v>1329.2</v>
      </c>
      <c r="H574" s="19">
        <v>1477.3</v>
      </c>
      <c r="I574" s="49">
        <v>1.8059000000000001</v>
      </c>
      <c r="J574" s="11">
        <v>3.5529999999999999</v>
      </c>
      <c r="K574" s="19">
        <v>1328.5</v>
      </c>
      <c r="L574" s="19">
        <v>1476.5</v>
      </c>
      <c r="M574" s="11">
        <v>1.7925</v>
      </c>
    </row>
    <row r="575" spans="1:13" x14ac:dyDescent="0.2">
      <c r="A575" s="18">
        <v>1000</v>
      </c>
      <c r="B575" s="11">
        <v>4.7929000000000004</v>
      </c>
      <c r="C575" s="19">
        <v>1370.5</v>
      </c>
      <c r="D575" s="19">
        <v>1530.1</v>
      </c>
      <c r="E575" s="49">
        <v>1.8549</v>
      </c>
      <c r="F575" s="11">
        <v>4.3098999999999998</v>
      </c>
      <c r="G575" s="19">
        <v>1370.1</v>
      </c>
      <c r="H575" s="19">
        <v>1529.6</v>
      </c>
      <c r="I575" s="49">
        <v>1.843</v>
      </c>
      <c r="J575" s="11">
        <v>3.8268</v>
      </c>
      <c r="K575" s="19">
        <v>1369.5</v>
      </c>
      <c r="L575" s="19">
        <v>1528.9</v>
      </c>
      <c r="M575" s="11">
        <v>1.8295999999999999</v>
      </c>
    </row>
    <row r="576" spans="1:13" x14ac:dyDescent="0.2">
      <c r="A576" s="18">
        <v>1200</v>
      </c>
      <c r="B576" s="11">
        <v>5.4673999999999996</v>
      </c>
      <c r="C576" s="19">
        <v>1454.3</v>
      </c>
      <c r="D576" s="19">
        <v>1636.5</v>
      </c>
      <c r="E576" s="49">
        <v>1.9231</v>
      </c>
      <c r="F576" s="11">
        <v>4.9181999999999997</v>
      </c>
      <c r="G576" s="19">
        <v>1454</v>
      </c>
      <c r="H576" s="19">
        <v>1636.1</v>
      </c>
      <c r="I576" s="49">
        <v>1.9113</v>
      </c>
      <c r="J576" s="11">
        <v>4.3689</v>
      </c>
      <c r="K576" s="19">
        <v>1453.6</v>
      </c>
      <c r="L576" s="19">
        <v>1635.6</v>
      </c>
      <c r="M576" s="11">
        <v>1.8980999999999999</v>
      </c>
    </row>
    <row r="577" spans="1:13" x14ac:dyDescent="0.2">
      <c r="A577" s="18">
        <v>1400</v>
      </c>
      <c r="B577" s="11">
        <v>6.1376999999999997</v>
      </c>
      <c r="C577" s="19">
        <v>1541.6</v>
      </c>
      <c r="D577" s="19">
        <v>1746</v>
      </c>
      <c r="E577" s="49">
        <v>1.9855</v>
      </c>
      <c r="F577" s="11">
        <v>5.5221999999999998</v>
      </c>
      <c r="G577" s="19">
        <v>1541.4</v>
      </c>
      <c r="H577" s="19">
        <v>1745.7</v>
      </c>
      <c r="I577" s="49">
        <v>1.9737</v>
      </c>
      <c r="J577" s="11">
        <v>4.9067999999999996</v>
      </c>
      <c r="K577" s="19">
        <v>1541.1</v>
      </c>
      <c r="L577" s="19">
        <v>1745.4</v>
      </c>
      <c r="M577" s="11">
        <v>1.9605999999999999</v>
      </c>
    </row>
    <row r="578" spans="1:13" x14ac:dyDescent="0.2">
      <c r="A578" s="18">
        <v>1600</v>
      </c>
      <c r="B578" s="11">
        <v>6.8053999999999997</v>
      </c>
      <c r="C578" s="19">
        <v>1632.4</v>
      </c>
      <c r="D578" s="19">
        <v>1859.1</v>
      </c>
      <c r="E578" s="49">
        <v>2.0432000000000001</v>
      </c>
      <c r="F578" s="11">
        <v>6.1238000000000001</v>
      </c>
      <c r="G578" s="19">
        <v>1632.2</v>
      </c>
      <c r="H578" s="19">
        <v>1858.8</v>
      </c>
      <c r="I578" s="49">
        <v>2.0314999999999999</v>
      </c>
      <c r="J578" s="11">
        <v>5.4421999999999997</v>
      </c>
      <c r="K578" s="19">
        <v>1632</v>
      </c>
      <c r="L578" s="19">
        <v>1858.6</v>
      </c>
      <c r="M578" s="11">
        <v>2.0184000000000002</v>
      </c>
    </row>
    <row r="579" spans="1:13" x14ac:dyDescent="0.2">
      <c r="A579" s="18">
        <v>1800</v>
      </c>
      <c r="B579" s="11">
        <v>7.4715999999999996</v>
      </c>
      <c r="C579" s="19">
        <v>1726.7</v>
      </c>
      <c r="D579" s="19">
        <v>1975.6</v>
      </c>
      <c r="E579" s="49">
        <v>2.0971000000000002</v>
      </c>
      <c r="F579" s="11">
        <v>6.7237999999999998</v>
      </c>
      <c r="G579" s="19">
        <v>1726.5</v>
      </c>
      <c r="H579" s="19">
        <v>1975.4</v>
      </c>
      <c r="I579" s="49">
        <v>2.0855000000000001</v>
      </c>
      <c r="J579" s="11">
        <v>5.976</v>
      </c>
      <c r="K579" s="19">
        <v>1726.4</v>
      </c>
      <c r="L579" s="19">
        <v>1975.2</v>
      </c>
      <c r="M579" s="11">
        <v>2.0724</v>
      </c>
    </row>
    <row r="580" spans="1:13" x14ac:dyDescent="0.2">
      <c r="A580" s="18">
        <v>2000</v>
      </c>
      <c r="B580" s="11">
        <v>8.1366999999999994</v>
      </c>
      <c r="C580" s="19">
        <v>1824.4</v>
      </c>
      <c r="D580" s="19">
        <v>2095.4</v>
      </c>
      <c r="E580" s="49">
        <v>2.1478999999999999</v>
      </c>
      <c r="F580" s="11">
        <v>7.3227000000000002</v>
      </c>
      <c r="G580" s="19">
        <v>1824.3</v>
      </c>
      <c r="H580" s="19">
        <v>2095.3000000000002</v>
      </c>
      <c r="I580" s="49">
        <v>2.1362999999999999</v>
      </c>
      <c r="J580" s="11">
        <v>6.5087000000000002</v>
      </c>
      <c r="K580" s="19">
        <v>1824.1</v>
      </c>
      <c r="L580" s="19">
        <v>2095.1</v>
      </c>
      <c r="M580" s="11">
        <v>2.1232000000000002</v>
      </c>
    </row>
    <row r="581" spans="1:13" x14ac:dyDescent="0.2">
      <c r="D581" s="21" t="s">
        <v>735</v>
      </c>
      <c r="E581" s="50"/>
      <c r="H581" s="21" t="s">
        <v>736</v>
      </c>
      <c r="I581" s="50"/>
      <c r="L581" s="21" t="s">
        <v>737</v>
      </c>
    </row>
    <row r="582" spans="1:13" x14ac:dyDescent="0.2">
      <c r="A582" s="11" t="s">
        <v>738</v>
      </c>
      <c r="B582" s="11">
        <v>1.8440000000000001</v>
      </c>
      <c r="C582" s="19">
        <v>1116.3</v>
      </c>
      <c r="D582" s="19">
        <v>1201.5999999999999</v>
      </c>
      <c r="E582" s="49">
        <v>1.5269999999999999</v>
      </c>
      <c r="F582" s="11">
        <v>1.6806000000000001</v>
      </c>
      <c r="G582" s="19">
        <v>1117</v>
      </c>
      <c r="H582" s="19">
        <v>1202.5999999999999</v>
      </c>
      <c r="I582" s="49">
        <v>1.5186999999999999</v>
      </c>
      <c r="J582" s="11">
        <v>1.5435000000000001</v>
      </c>
      <c r="K582" s="19">
        <v>1117.7</v>
      </c>
      <c r="L582" s="19">
        <v>1203.3</v>
      </c>
      <c r="M582" s="11">
        <v>1.5111000000000001</v>
      </c>
    </row>
    <row r="583" spans="1:13" x14ac:dyDescent="0.2">
      <c r="A583" s="18">
        <v>450</v>
      </c>
      <c r="B583" s="11">
        <v>2.0026999999999999</v>
      </c>
      <c r="C583" s="19">
        <v>1141.3</v>
      </c>
      <c r="D583" s="19">
        <v>1234</v>
      </c>
      <c r="E583" s="49">
        <v>1.5636000000000001</v>
      </c>
      <c r="F583" s="11">
        <v>1.8033999999999999</v>
      </c>
      <c r="G583" s="19">
        <v>1138.5</v>
      </c>
      <c r="H583" s="19">
        <v>1230.3</v>
      </c>
      <c r="I583" s="49">
        <v>1.5499000000000001</v>
      </c>
      <c r="J583" s="11">
        <v>1.6369</v>
      </c>
      <c r="K583" s="19">
        <v>1135.5999999999999</v>
      </c>
      <c r="L583" s="19">
        <v>1226.4000000000001</v>
      </c>
      <c r="M583" s="11">
        <v>1.5368999999999999</v>
      </c>
    </row>
    <row r="584" spans="1:13" x14ac:dyDescent="0.2">
      <c r="A584" s="18">
        <v>500</v>
      </c>
      <c r="B584" s="11">
        <v>2.1505999999999998</v>
      </c>
      <c r="C584" s="19">
        <v>1164.0999999999999</v>
      </c>
      <c r="D584" s="19">
        <v>1263.5999999999999</v>
      </c>
      <c r="E584" s="49">
        <v>1.5952999999999999</v>
      </c>
      <c r="F584" s="11">
        <v>1.9415</v>
      </c>
      <c r="G584" s="19">
        <v>1162</v>
      </c>
      <c r="H584" s="19">
        <v>1260.8</v>
      </c>
      <c r="I584" s="49">
        <v>1.5825</v>
      </c>
      <c r="J584" s="11">
        <v>1.7669999999999999</v>
      </c>
      <c r="K584" s="19">
        <v>1159.8</v>
      </c>
      <c r="L584" s="19">
        <v>1257.9000000000001</v>
      </c>
      <c r="M584" s="11">
        <v>1.5706</v>
      </c>
    </row>
    <row r="585" spans="1:13" x14ac:dyDescent="0.2">
      <c r="A585" s="18">
        <v>550</v>
      </c>
      <c r="B585" s="11">
        <v>2.2909999999999999</v>
      </c>
      <c r="C585" s="19">
        <v>1185.5999999999999</v>
      </c>
      <c r="D585" s="19">
        <v>1291.5</v>
      </c>
      <c r="E585" s="49">
        <v>1.6236999999999999</v>
      </c>
      <c r="F585" s="11">
        <v>2.0714999999999999</v>
      </c>
      <c r="G585" s="19">
        <v>1183.9000000000001</v>
      </c>
      <c r="H585" s="19">
        <v>1289.3</v>
      </c>
      <c r="I585" s="49">
        <v>1.6114999999999999</v>
      </c>
      <c r="J585" s="11">
        <v>1.8885000000000001</v>
      </c>
      <c r="K585" s="19">
        <v>1182.0999999999999</v>
      </c>
      <c r="L585" s="19">
        <v>1287</v>
      </c>
      <c r="M585" s="11">
        <v>1.6001000000000001</v>
      </c>
    </row>
    <row r="586" spans="1:13" x14ac:dyDescent="0.2">
      <c r="A586" s="18">
        <v>600</v>
      </c>
      <c r="B586" s="11">
        <v>2.4264000000000001</v>
      </c>
      <c r="C586" s="19">
        <v>1206.3</v>
      </c>
      <c r="D586" s="19">
        <v>1318.6</v>
      </c>
      <c r="E586" s="49">
        <v>1.6498999999999999</v>
      </c>
      <c r="F586" s="11">
        <v>2.1964000000000001</v>
      </c>
      <c r="G586" s="19">
        <v>1204.9000000000001</v>
      </c>
      <c r="H586" s="19">
        <v>1316.7</v>
      </c>
      <c r="I586" s="49">
        <v>1.6379999999999999</v>
      </c>
      <c r="J586" s="11">
        <v>2.0045999999999999</v>
      </c>
      <c r="K586" s="19">
        <v>1203.5</v>
      </c>
      <c r="L586" s="19">
        <v>1314.8</v>
      </c>
      <c r="M586" s="11">
        <v>1.627</v>
      </c>
    </row>
    <row r="587" spans="1:13" x14ac:dyDescent="0.2">
      <c r="A587" s="18">
        <v>650</v>
      </c>
      <c r="B587" s="11">
        <v>2.5586000000000002</v>
      </c>
      <c r="C587" s="19">
        <v>1226.8</v>
      </c>
      <c r="D587" s="19">
        <v>1345.1</v>
      </c>
      <c r="E587" s="49">
        <v>1.6742999999999999</v>
      </c>
      <c r="F587" s="11">
        <v>2.3178999999999998</v>
      </c>
      <c r="G587" s="19">
        <v>1225.5999999999999</v>
      </c>
      <c r="H587" s="19">
        <v>1343.5</v>
      </c>
      <c r="I587" s="49">
        <v>1.6627000000000001</v>
      </c>
      <c r="J587" s="11">
        <v>2.1172</v>
      </c>
      <c r="K587" s="19">
        <v>1224.4000000000001</v>
      </c>
      <c r="L587" s="19">
        <v>1341.9</v>
      </c>
      <c r="M587" s="11">
        <v>1.6519999999999999</v>
      </c>
    </row>
    <row r="588" spans="1:13" x14ac:dyDescent="0.2">
      <c r="A588" s="18">
        <v>700</v>
      </c>
      <c r="B588" s="11">
        <v>2.6882999999999999</v>
      </c>
      <c r="C588" s="19">
        <v>1247</v>
      </c>
      <c r="D588" s="19">
        <v>1371.4</v>
      </c>
      <c r="E588" s="49">
        <v>1.6974</v>
      </c>
      <c r="F588" s="11">
        <v>2.4369000000000001</v>
      </c>
      <c r="G588" s="19">
        <v>1246</v>
      </c>
      <c r="H588" s="19">
        <v>1370</v>
      </c>
      <c r="I588" s="49">
        <v>1.6859999999999999</v>
      </c>
      <c r="J588" s="11">
        <v>2.2273000000000001</v>
      </c>
      <c r="K588" s="19">
        <v>1244.9000000000001</v>
      </c>
      <c r="L588" s="19">
        <v>1368.6</v>
      </c>
      <c r="M588" s="11">
        <v>1.6755</v>
      </c>
    </row>
    <row r="589" spans="1:13" x14ac:dyDescent="0.2">
      <c r="A589" s="18">
        <v>800</v>
      </c>
      <c r="B589" s="11">
        <v>2.9428999999999998</v>
      </c>
      <c r="C589" s="19">
        <v>1287.3</v>
      </c>
      <c r="D589" s="19">
        <v>1423.5</v>
      </c>
      <c r="E589" s="49">
        <v>1.7405999999999999</v>
      </c>
      <c r="F589" s="11">
        <v>2.6699000000000002</v>
      </c>
      <c r="G589" s="19">
        <v>1286.5</v>
      </c>
      <c r="H589" s="19">
        <v>1422.4</v>
      </c>
      <c r="I589" s="49">
        <v>1.7294</v>
      </c>
      <c r="J589" s="11">
        <v>2.4424000000000001</v>
      </c>
      <c r="K589" s="19">
        <v>1285.7</v>
      </c>
      <c r="L589" s="19">
        <v>1421.3</v>
      </c>
      <c r="M589" s="11">
        <v>1.7192000000000001</v>
      </c>
    </row>
    <row r="590" spans="1:13" x14ac:dyDescent="0.2">
      <c r="A590" s="18">
        <v>900</v>
      </c>
      <c r="B590" s="11">
        <v>3.1930000000000001</v>
      </c>
      <c r="C590" s="19">
        <v>1327.9</v>
      </c>
      <c r="D590" s="19">
        <v>1475.6</v>
      </c>
      <c r="E590" s="49">
        <v>1.7804</v>
      </c>
      <c r="F590" s="11">
        <v>2.8984000000000001</v>
      </c>
      <c r="G590" s="19">
        <v>1327.3</v>
      </c>
      <c r="H590" s="19">
        <v>1474.8</v>
      </c>
      <c r="I590" s="49">
        <v>1.7694000000000001</v>
      </c>
      <c r="J590" s="11">
        <v>2.6528999999999998</v>
      </c>
      <c r="K590" s="19">
        <v>1326.6</v>
      </c>
      <c r="L590" s="19">
        <v>1473.9</v>
      </c>
      <c r="M590" s="11">
        <v>1.7593000000000001</v>
      </c>
    </row>
    <row r="591" spans="1:13" x14ac:dyDescent="0.2">
      <c r="A591" s="18">
        <v>1000</v>
      </c>
      <c r="B591" s="11">
        <v>3.4403000000000001</v>
      </c>
      <c r="C591" s="19">
        <v>1369</v>
      </c>
      <c r="D591" s="19">
        <v>1528.2</v>
      </c>
      <c r="E591" s="49">
        <v>1.8177000000000001</v>
      </c>
      <c r="F591" s="11">
        <v>3.1240999999999999</v>
      </c>
      <c r="G591" s="19">
        <v>1368.5</v>
      </c>
      <c r="H591" s="19">
        <v>1527.4</v>
      </c>
      <c r="I591" s="49">
        <v>1.8068</v>
      </c>
      <c r="J591" s="11">
        <v>2.8605</v>
      </c>
      <c r="K591" s="19">
        <v>1367.9</v>
      </c>
      <c r="L591" s="19">
        <v>1526.7</v>
      </c>
      <c r="M591" s="11">
        <v>1.7968</v>
      </c>
    </row>
    <row r="592" spans="1:13" x14ac:dyDescent="0.2">
      <c r="A592" s="18">
        <v>1200</v>
      </c>
      <c r="B592" s="11">
        <v>3.9295</v>
      </c>
      <c r="C592" s="19">
        <v>1453.3</v>
      </c>
      <c r="D592" s="19">
        <v>1635</v>
      </c>
      <c r="E592" s="49">
        <v>1.8863000000000001</v>
      </c>
      <c r="F592" s="11">
        <v>3.57</v>
      </c>
      <c r="G592" s="19">
        <v>1452.9</v>
      </c>
      <c r="H592" s="19">
        <v>1634.5</v>
      </c>
      <c r="I592" s="49">
        <v>1.8754999999999999</v>
      </c>
      <c r="J592" s="11">
        <v>3.2704</v>
      </c>
      <c r="K592" s="19">
        <v>1452.5</v>
      </c>
      <c r="L592" s="19">
        <v>1634</v>
      </c>
      <c r="M592" s="11">
        <v>1.8656999999999999</v>
      </c>
    </row>
    <row r="593" spans="1:13" x14ac:dyDescent="0.2">
      <c r="A593" s="18">
        <v>1400</v>
      </c>
      <c r="B593" s="11">
        <v>4.4143999999999997</v>
      </c>
      <c r="C593" s="19">
        <v>1540.8</v>
      </c>
      <c r="D593" s="19">
        <v>1745</v>
      </c>
      <c r="E593" s="49">
        <v>1.9488000000000001</v>
      </c>
      <c r="F593" s="11">
        <v>4.0115999999999996</v>
      </c>
      <c r="G593" s="19">
        <v>1540.5</v>
      </c>
      <c r="H593" s="19">
        <v>1744.6</v>
      </c>
      <c r="I593" s="49">
        <v>1.9380999999999999</v>
      </c>
      <c r="J593" s="11">
        <v>3.6758999999999999</v>
      </c>
      <c r="K593" s="19">
        <v>1540.2</v>
      </c>
      <c r="L593" s="19">
        <v>1744.2</v>
      </c>
      <c r="M593" s="11">
        <v>1.9283999999999999</v>
      </c>
    </row>
    <row r="594" spans="1:13" x14ac:dyDescent="0.2">
      <c r="A594" s="18">
        <v>1600</v>
      </c>
      <c r="B594" s="11">
        <v>4.8968999999999996</v>
      </c>
      <c r="C594" s="19">
        <v>1631.7</v>
      </c>
      <c r="D594" s="19">
        <v>1858.3</v>
      </c>
      <c r="E594" s="49">
        <v>2.0066000000000002</v>
      </c>
      <c r="F594" s="11">
        <v>4.4507000000000003</v>
      </c>
      <c r="G594" s="19">
        <v>1631.5</v>
      </c>
      <c r="H594" s="19">
        <v>1858</v>
      </c>
      <c r="I594" s="49">
        <v>1.996</v>
      </c>
      <c r="J594" s="11">
        <v>4.0789</v>
      </c>
      <c r="K594" s="19">
        <v>1631.3</v>
      </c>
      <c r="L594" s="19">
        <v>1857.7</v>
      </c>
      <c r="M594" s="11">
        <v>1.9863</v>
      </c>
    </row>
    <row r="595" spans="1:13" x14ac:dyDescent="0.2">
      <c r="A595" s="18">
        <v>1800</v>
      </c>
      <c r="B595" s="11">
        <v>5.3776999999999999</v>
      </c>
      <c r="C595" s="19">
        <v>1726.2</v>
      </c>
      <c r="D595" s="19">
        <v>1974.9</v>
      </c>
      <c r="E595" s="49">
        <v>2.0607000000000002</v>
      </c>
      <c r="F595" s="11">
        <v>4.8882000000000003</v>
      </c>
      <c r="G595" s="19">
        <v>1726</v>
      </c>
      <c r="H595" s="19">
        <v>1974.7</v>
      </c>
      <c r="I595" s="49">
        <v>2.0501</v>
      </c>
      <c r="J595" s="11">
        <v>4.4802999999999997</v>
      </c>
      <c r="K595" s="19">
        <v>1725.8</v>
      </c>
      <c r="L595" s="19">
        <v>1974.5</v>
      </c>
      <c r="M595" s="11">
        <v>2.0404</v>
      </c>
    </row>
    <row r="596" spans="1:13" x14ac:dyDescent="0.2">
      <c r="A596" s="18">
        <v>2000</v>
      </c>
      <c r="B596" s="11">
        <v>5.8574999999999999</v>
      </c>
      <c r="C596" s="19">
        <v>1823.9</v>
      </c>
      <c r="D596" s="19">
        <v>2094.9</v>
      </c>
      <c r="E596" s="49">
        <v>2.1116000000000001</v>
      </c>
      <c r="F596" s="11">
        <v>5.3247</v>
      </c>
      <c r="G596" s="19">
        <v>1823.8</v>
      </c>
      <c r="H596" s="19">
        <v>2094.6999999999998</v>
      </c>
      <c r="I596" s="49">
        <v>2.101</v>
      </c>
      <c r="J596" s="11">
        <v>4.8807</v>
      </c>
      <c r="K596" s="19">
        <v>1823.6</v>
      </c>
      <c r="L596" s="19">
        <v>2094.6</v>
      </c>
      <c r="M596" s="11">
        <v>2.0912999999999999</v>
      </c>
    </row>
    <row r="597" spans="1:13" x14ac:dyDescent="0.2">
      <c r="E597" s="50"/>
      <c r="I597" s="50"/>
    </row>
    <row r="598" spans="1:13" x14ac:dyDescent="0.2">
      <c r="A598" s="1">
        <v>960</v>
      </c>
      <c r="E598" s="50"/>
      <c r="I598" s="50"/>
    </row>
    <row r="599" spans="1:13" x14ac:dyDescent="0.2">
      <c r="A599" s="2" t="s">
        <v>739</v>
      </c>
      <c r="E599" s="50"/>
      <c r="I599" s="50"/>
    </row>
    <row r="600" spans="1:13" x14ac:dyDescent="0.2">
      <c r="E600" s="50"/>
      <c r="I600" s="50"/>
    </row>
    <row r="601" spans="1:13" x14ac:dyDescent="0.2">
      <c r="A601" s="3" t="s">
        <v>740</v>
      </c>
      <c r="E601" s="50"/>
      <c r="I601" s="50"/>
    </row>
    <row r="602" spans="1:13" x14ac:dyDescent="0.2">
      <c r="E602" s="50"/>
      <c r="I602" s="50"/>
    </row>
    <row r="603" spans="1:13" x14ac:dyDescent="0.2">
      <c r="A603" s="4" t="s">
        <v>741</v>
      </c>
      <c r="E603" s="50"/>
      <c r="I603" s="50"/>
    </row>
    <row r="604" spans="1:13" x14ac:dyDescent="0.2">
      <c r="E604" s="50"/>
      <c r="I604" s="50"/>
    </row>
    <row r="605" spans="1:13" ht="13.5" x14ac:dyDescent="0.25">
      <c r="A605" s="11" t="s">
        <v>742</v>
      </c>
      <c r="B605" s="13" t="s">
        <v>743</v>
      </c>
      <c r="C605" s="11" t="s">
        <v>744</v>
      </c>
      <c r="D605" s="11" t="s">
        <v>745</v>
      </c>
      <c r="E605" s="49" t="s">
        <v>746</v>
      </c>
      <c r="F605" s="13" t="s">
        <v>747</v>
      </c>
      <c r="G605" s="11" t="s">
        <v>748</v>
      </c>
      <c r="H605" s="11" t="s">
        <v>749</v>
      </c>
      <c r="I605" s="49" t="s">
        <v>750</v>
      </c>
      <c r="J605" s="13" t="s">
        <v>751</v>
      </c>
      <c r="K605" s="11" t="s">
        <v>752</v>
      </c>
      <c r="L605" s="11" t="s">
        <v>753</v>
      </c>
      <c r="M605" s="11" t="s">
        <v>754</v>
      </c>
    </row>
    <row r="606" spans="1:13" x14ac:dyDescent="0.2">
      <c r="A606" s="11" t="s">
        <v>755</v>
      </c>
      <c r="B606" s="11" t="s">
        <v>756</v>
      </c>
      <c r="C606" s="11" t="s">
        <v>757</v>
      </c>
      <c r="E606" s="49" t="s">
        <v>758</v>
      </c>
      <c r="F606" s="11" t="s">
        <v>759</v>
      </c>
      <c r="H606" s="11" t="s">
        <v>760</v>
      </c>
      <c r="I606" s="50"/>
      <c r="J606" s="11" t="s">
        <v>761</v>
      </c>
      <c r="L606" s="11" t="s">
        <v>762</v>
      </c>
    </row>
    <row r="607" spans="1:13" x14ac:dyDescent="0.2">
      <c r="C607" s="21" t="s">
        <v>763</v>
      </c>
      <c r="E607" s="50"/>
      <c r="H607" s="21" t="s">
        <v>764</v>
      </c>
      <c r="I607" s="50"/>
      <c r="L607" s="21" t="s">
        <v>765</v>
      </c>
    </row>
    <row r="608" spans="1:13" x14ac:dyDescent="0.2">
      <c r="A608" s="11" t="s">
        <v>766</v>
      </c>
      <c r="B608" s="11">
        <v>1.3263</v>
      </c>
      <c r="C608" s="19">
        <v>1118.5</v>
      </c>
      <c r="D608" s="19">
        <v>1204.4000000000001</v>
      </c>
      <c r="E608" s="49">
        <v>1.4973000000000001</v>
      </c>
      <c r="F608" s="11">
        <v>1.1617</v>
      </c>
      <c r="G608" s="19">
        <v>1119</v>
      </c>
      <c r="H608" s="19">
        <v>1205</v>
      </c>
      <c r="I608" s="49">
        <v>1.4852000000000001</v>
      </c>
      <c r="J608" s="11">
        <v>1.0324</v>
      </c>
      <c r="K608" s="19">
        <v>1119.2</v>
      </c>
      <c r="L608" s="19">
        <v>1205.2</v>
      </c>
      <c r="M608" s="11">
        <v>1.4742</v>
      </c>
    </row>
    <row r="609" spans="1:13" x14ac:dyDescent="0.2">
      <c r="A609" s="18">
        <v>450</v>
      </c>
      <c r="B609" s="11">
        <v>1.3738999999999999</v>
      </c>
      <c r="C609" s="19">
        <v>1129.3</v>
      </c>
      <c r="D609" s="19">
        <v>1218.3</v>
      </c>
      <c r="E609" s="49">
        <v>1.5127999999999999</v>
      </c>
      <c r="F609" s="11">
        <v>1.1747000000000001</v>
      </c>
      <c r="G609" s="19">
        <v>1122.5</v>
      </c>
      <c r="H609" s="19">
        <v>1209.4000000000001</v>
      </c>
      <c r="I609" s="49">
        <v>1.4901</v>
      </c>
    </row>
    <row r="610" spans="1:13" x14ac:dyDescent="0.2">
      <c r="A610" s="18">
        <v>500</v>
      </c>
      <c r="B610" s="11">
        <v>1.4921</v>
      </c>
      <c r="C610" s="19">
        <v>1155.2</v>
      </c>
      <c r="D610" s="19">
        <v>1251.9000000000001</v>
      </c>
      <c r="E610" s="49">
        <v>1.5487</v>
      </c>
      <c r="F610" s="11">
        <v>1.2850999999999999</v>
      </c>
      <c r="G610" s="19">
        <v>1150.4000000000001</v>
      </c>
      <c r="H610" s="19">
        <v>1245.5999999999999</v>
      </c>
      <c r="I610" s="49">
        <v>1.5287999999999999</v>
      </c>
      <c r="J610" s="11">
        <v>1.1233</v>
      </c>
      <c r="K610" s="19">
        <v>1145.4000000000001</v>
      </c>
      <c r="L610" s="19">
        <v>1238.9000000000001</v>
      </c>
      <c r="M610" s="11">
        <v>1.5103</v>
      </c>
    </row>
    <row r="611" spans="1:13" x14ac:dyDescent="0.2">
      <c r="A611" s="18">
        <v>550</v>
      </c>
      <c r="B611" s="11">
        <v>1.6004</v>
      </c>
      <c r="C611" s="19">
        <v>1178.5999999999999</v>
      </c>
      <c r="D611" s="19">
        <v>1282.2</v>
      </c>
      <c r="E611" s="49">
        <v>1.5794999999999999</v>
      </c>
      <c r="F611" s="11">
        <v>1.3839999999999999</v>
      </c>
      <c r="G611" s="19">
        <v>1174.9000000000001</v>
      </c>
      <c r="H611" s="19">
        <v>1277.3</v>
      </c>
      <c r="I611" s="49">
        <v>1.5609999999999999</v>
      </c>
      <c r="J611" s="11">
        <v>1.2152000000000001</v>
      </c>
      <c r="K611" s="19">
        <v>1171.0999999999999</v>
      </c>
      <c r="L611" s="19">
        <v>1272.3</v>
      </c>
      <c r="M611" s="11">
        <v>1.5441</v>
      </c>
    </row>
    <row r="612" spans="1:13" x14ac:dyDescent="0.2">
      <c r="A612" s="18">
        <v>600</v>
      </c>
      <c r="B612" s="11">
        <v>1.7030000000000001</v>
      </c>
      <c r="C612" s="19">
        <v>1200.5999999999999</v>
      </c>
      <c r="D612" s="19">
        <v>1310.9</v>
      </c>
      <c r="E612" s="49">
        <v>1.6073</v>
      </c>
      <c r="F612" s="11">
        <v>1.4764999999999999</v>
      </c>
      <c r="G612" s="19">
        <v>1197.5999999999999</v>
      </c>
      <c r="H612" s="19">
        <v>1306.9000000000001</v>
      </c>
      <c r="I612" s="49">
        <v>1.5896999999999999</v>
      </c>
      <c r="J612" s="11">
        <v>1.3001</v>
      </c>
      <c r="K612" s="19">
        <v>1194.5999999999999</v>
      </c>
      <c r="L612" s="19">
        <v>1302.8</v>
      </c>
      <c r="M612" s="11">
        <v>1.5737000000000001</v>
      </c>
    </row>
    <row r="613" spans="1:13" x14ac:dyDescent="0.2">
      <c r="A613" s="18">
        <v>650</v>
      </c>
      <c r="B613" s="11">
        <v>1.8018000000000001</v>
      </c>
      <c r="C613" s="19">
        <v>1221.9000000000001</v>
      </c>
      <c r="D613" s="19">
        <v>1338.6</v>
      </c>
      <c r="E613" s="49">
        <v>1.6328</v>
      </c>
      <c r="F613" s="11">
        <v>1.5649999999999999</v>
      </c>
      <c r="G613" s="19">
        <v>1219.4000000000001</v>
      </c>
      <c r="H613" s="19">
        <v>1335.3</v>
      </c>
      <c r="I613" s="49">
        <v>1.6157999999999999</v>
      </c>
      <c r="J613" s="11">
        <v>1.3807</v>
      </c>
      <c r="K613" s="19">
        <v>1216.9000000000001</v>
      </c>
      <c r="L613" s="19">
        <v>1331.9</v>
      </c>
      <c r="M613" s="11">
        <v>1.6005</v>
      </c>
    </row>
    <row r="614" spans="1:13" x14ac:dyDescent="0.2">
      <c r="A614" s="18">
        <v>700</v>
      </c>
      <c r="B614" s="11">
        <v>1.8978999999999999</v>
      </c>
      <c r="C614" s="19">
        <v>1242.8</v>
      </c>
      <c r="D614" s="19">
        <v>1365.8</v>
      </c>
      <c r="E614" s="49">
        <v>1.6567000000000001</v>
      </c>
      <c r="F614" s="11">
        <v>1.6507000000000001</v>
      </c>
      <c r="G614" s="19">
        <v>1240.7</v>
      </c>
      <c r="H614" s="19">
        <v>1362.9</v>
      </c>
      <c r="I614" s="49">
        <v>1.6400999999999999</v>
      </c>
      <c r="J614" s="11">
        <v>1.4583999999999999</v>
      </c>
      <c r="K614" s="19">
        <v>1238.5</v>
      </c>
      <c r="L614" s="19">
        <v>1360</v>
      </c>
      <c r="M614" s="11">
        <v>1.6253</v>
      </c>
    </row>
    <row r="615" spans="1:13" x14ac:dyDescent="0.2">
      <c r="A615" s="18">
        <v>800</v>
      </c>
      <c r="B615" s="11">
        <v>2.0848</v>
      </c>
      <c r="C615" s="19">
        <v>1284.0999999999999</v>
      </c>
      <c r="D615" s="19">
        <v>1419.1</v>
      </c>
      <c r="E615" s="49">
        <v>1.7009000000000001</v>
      </c>
      <c r="F615" s="11">
        <v>1.8166</v>
      </c>
      <c r="G615" s="19">
        <v>1282.5</v>
      </c>
      <c r="H615" s="19">
        <v>1417</v>
      </c>
      <c r="I615" s="49">
        <v>1.6849000000000001</v>
      </c>
      <c r="J615" s="11">
        <v>1.6080000000000001</v>
      </c>
      <c r="K615" s="19">
        <v>1280.8</v>
      </c>
      <c r="L615" s="19">
        <v>1414.7</v>
      </c>
      <c r="M615" s="11">
        <v>1.6706000000000001</v>
      </c>
    </row>
    <row r="616" spans="1:13" x14ac:dyDescent="0.2">
      <c r="A616" s="18">
        <v>900</v>
      </c>
      <c r="B616" s="11">
        <v>2.2671000000000001</v>
      </c>
      <c r="C616" s="19">
        <v>1325.3</v>
      </c>
      <c r="D616" s="19">
        <v>1472.2</v>
      </c>
      <c r="E616" s="49">
        <v>1.7414000000000001</v>
      </c>
      <c r="F616" s="11">
        <v>1.9777</v>
      </c>
      <c r="G616" s="19">
        <v>1324</v>
      </c>
      <c r="H616" s="19">
        <v>1470.4</v>
      </c>
      <c r="I616" s="49">
        <v>1.7257</v>
      </c>
      <c r="J616" s="11">
        <v>1.7525999999999999</v>
      </c>
      <c r="K616" s="19">
        <v>1322.7</v>
      </c>
      <c r="L616" s="19">
        <v>1468.6</v>
      </c>
      <c r="M616" s="11">
        <v>1.7117</v>
      </c>
    </row>
    <row r="617" spans="1:13" x14ac:dyDescent="0.2">
      <c r="A617" s="18">
        <v>1000</v>
      </c>
      <c r="B617" s="11">
        <v>2.4464000000000001</v>
      </c>
      <c r="C617" s="19">
        <v>1366.9</v>
      </c>
      <c r="D617" s="19">
        <v>1525.3</v>
      </c>
      <c r="E617" s="49">
        <v>1.7790999999999999</v>
      </c>
      <c r="F617" s="11">
        <v>2.1358000000000001</v>
      </c>
      <c r="G617" s="19">
        <v>1365.8</v>
      </c>
      <c r="H617" s="19">
        <v>1523.9</v>
      </c>
      <c r="I617" s="49">
        <v>1.7636000000000001</v>
      </c>
      <c r="J617" s="11">
        <v>1.8942000000000001</v>
      </c>
      <c r="K617" s="19">
        <v>1364.7</v>
      </c>
      <c r="L617" s="19">
        <v>1522.4</v>
      </c>
      <c r="M617" s="11">
        <v>1.7499</v>
      </c>
    </row>
    <row r="618" spans="1:13" x14ac:dyDescent="0.2">
      <c r="A618" s="18">
        <v>1200</v>
      </c>
      <c r="B618" s="11">
        <v>2.7995999999999999</v>
      </c>
      <c r="C618" s="19">
        <v>1451.7</v>
      </c>
      <c r="D618" s="19">
        <v>1633</v>
      </c>
      <c r="E618" s="49">
        <v>1.8483000000000001</v>
      </c>
      <c r="F618" s="11">
        <v>2.4464999999999999</v>
      </c>
      <c r="G618" s="19">
        <v>1450.9</v>
      </c>
      <c r="H618" s="19">
        <v>1632</v>
      </c>
      <c r="I618" s="49">
        <v>1.8331</v>
      </c>
      <c r="J618" s="11">
        <v>2.1718000000000002</v>
      </c>
      <c r="K618" s="19">
        <v>1450.1</v>
      </c>
      <c r="L618" s="19">
        <v>1631</v>
      </c>
      <c r="M618" s="11">
        <v>1.8196000000000001</v>
      </c>
    </row>
    <row r="619" spans="1:13" x14ac:dyDescent="0.2">
      <c r="A619" s="18">
        <v>1400</v>
      </c>
      <c r="B619" s="11">
        <v>3.1484000000000001</v>
      </c>
      <c r="C619" s="19">
        <v>1539.6</v>
      </c>
      <c r="D619" s="19">
        <v>1743.5</v>
      </c>
      <c r="E619" s="49">
        <v>1.9111</v>
      </c>
      <c r="F619" s="11">
        <v>2.7526999999999999</v>
      </c>
      <c r="G619" s="19">
        <v>1539</v>
      </c>
      <c r="H619" s="19">
        <v>1742.7</v>
      </c>
      <c r="I619" s="49">
        <v>1.8959999999999999</v>
      </c>
      <c r="J619" s="11">
        <v>2.4449999999999998</v>
      </c>
      <c r="K619" s="19">
        <v>1538.4</v>
      </c>
      <c r="L619" s="19">
        <v>1742</v>
      </c>
      <c r="M619" s="11">
        <v>1.8827</v>
      </c>
    </row>
    <row r="620" spans="1:13" x14ac:dyDescent="0.2">
      <c r="A620" s="18">
        <v>1600</v>
      </c>
      <c r="B620" s="11">
        <v>3.4946999999999999</v>
      </c>
      <c r="C620" s="19">
        <v>1630.8</v>
      </c>
      <c r="D620" s="19">
        <v>1857.1</v>
      </c>
      <c r="E620" s="49">
        <v>1.9691000000000001</v>
      </c>
      <c r="F620" s="11">
        <v>3.0565000000000002</v>
      </c>
      <c r="G620" s="19">
        <v>1630.3</v>
      </c>
      <c r="H620" s="19">
        <v>1856.5</v>
      </c>
      <c r="I620" s="49">
        <v>1.9540999999999999</v>
      </c>
      <c r="J620" s="11">
        <v>2.7157</v>
      </c>
      <c r="K620" s="19">
        <v>1629.8</v>
      </c>
      <c r="L620" s="19">
        <v>1856</v>
      </c>
      <c r="M620" s="11">
        <v>1.9409000000000001</v>
      </c>
    </row>
    <row r="621" spans="1:13" x14ac:dyDescent="0.2">
      <c r="A621" s="18">
        <v>1800</v>
      </c>
      <c r="B621" s="11">
        <v>3.8393999999999999</v>
      </c>
      <c r="C621" s="19">
        <v>1725.4</v>
      </c>
      <c r="D621" s="19">
        <v>1974</v>
      </c>
      <c r="E621" s="49">
        <v>2.0232999999999999</v>
      </c>
      <c r="F621" s="11">
        <v>3.3586</v>
      </c>
      <c r="G621" s="19">
        <v>1725</v>
      </c>
      <c r="H621" s="19">
        <v>1973.6</v>
      </c>
      <c r="I621" s="49">
        <v>2.0084</v>
      </c>
      <c r="J621" s="11">
        <v>2.9847000000000001</v>
      </c>
      <c r="K621" s="19">
        <v>1724.6</v>
      </c>
      <c r="L621" s="19">
        <v>1973.2</v>
      </c>
      <c r="M621" s="11">
        <v>1.9952000000000001</v>
      </c>
    </row>
    <row r="622" spans="1:13" x14ac:dyDescent="0.2">
      <c r="A622" s="18">
        <v>2000</v>
      </c>
      <c r="B622" s="11">
        <v>4.1829999999999998</v>
      </c>
      <c r="C622" s="19">
        <v>1823.3</v>
      </c>
      <c r="D622" s="19">
        <v>2094.1999999999998</v>
      </c>
      <c r="E622" s="49">
        <v>2.0741999999999998</v>
      </c>
      <c r="F622" s="11">
        <v>3.6597</v>
      </c>
      <c r="G622" s="19">
        <v>1823</v>
      </c>
      <c r="H622" s="19">
        <v>2093.9</v>
      </c>
      <c r="I622" s="49">
        <v>2.0594000000000001</v>
      </c>
      <c r="J622" s="11">
        <v>3.2526999999999999</v>
      </c>
      <c r="K622" s="19">
        <v>1822.6</v>
      </c>
      <c r="L622" s="19">
        <v>2093.5</v>
      </c>
      <c r="M622" s="11">
        <v>2.0461999999999998</v>
      </c>
    </row>
    <row r="623" spans="1:13" x14ac:dyDescent="0.2">
      <c r="C623" s="21" t="s">
        <v>767</v>
      </c>
      <c r="E623" s="50"/>
      <c r="H623" s="21" t="s">
        <v>768</v>
      </c>
      <c r="I623" s="50"/>
      <c r="L623" s="21" t="s">
        <v>769</v>
      </c>
    </row>
    <row r="624" spans="1:13" x14ac:dyDescent="0.2">
      <c r="A624" s="11" t="s">
        <v>770</v>
      </c>
      <c r="B624" s="11">
        <v>0.92815000000000003</v>
      </c>
      <c r="C624" s="19">
        <v>1119.0999999999999</v>
      </c>
      <c r="D624" s="19">
        <v>1205</v>
      </c>
      <c r="E624" s="49">
        <v>1.4641999999999999</v>
      </c>
      <c r="F624" s="11">
        <v>0.7702</v>
      </c>
      <c r="G624" s="19">
        <v>1118.3</v>
      </c>
      <c r="H624" s="19">
        <v>1203.9000000000001</v>
      </c>
      <c r="I624" s="49">
        <v>1.4462999999999999</v>
      </c>
      <c r="J624" s="11">
        <v>0.65588999999999997</v>
      </c>
      <c r="K624" s="19">
        <v>1116.9000000000001</v>
      </c>
      <c r="L624" s="19">
        <v>1201.9000000000001</v>
      </c>
      <c r="M624" s="11">
        <v>1.4305000000000001</v>
      </c>
    </row>
    <row r="625" spans="1:13" x14ac:dyDescent="0.2">
      <c r="A625" s="18">
        <v>500</v>
      </c>
      <c r="B625" s="11">
        <v>0.99304000000000003</v>
      </c>
      <c r="C625" s="19">
        <v>1140.0999999999999</v>
      </c>
      <c r="D625" s="19">
        <v>1231.9000000000001</v>
      </c>
      <c r="E625" s="49">
        <v>1.4927999999999999</v>
      </c>
      <c r="F625" s="11">
        <v>0.79525999999999997</v>
      </c>
      <c r="G625" s="19">
        <v>1128.2</v>
      </c>
      <c r="H625" s="19">
        <v>1216.5</v>
      </c>
      <c r="I625" s="49">
        <v>1.4596</v>
      </c>
    </row>
    <row r="626" spans="1:13" x14ac:dyDescent="0.2">
      <c r="A626" s="18">
        <v>550</v>
      </c>
      <c r="B626" s="11">
        <v>1.0797399999999999</v>
      </c>
      <c r="C626" s="19">
        <v>1167.0999999999999</v>
      </c>
      <c r="D626" s="19">
        <v>1267</v>
      </c>
      <c r="E626" s="49">
        <v>1.5284</v>
      </c>
      <c r="F626" s="11">
        <v>0.87541999999999998</v>
      </c>
      <c r="G626" s="19">
        <v>1158.7</v>
      </c>
      <c r="H626" s="19">
        <v>1255.9000000000001</v>
      </c>
      <c r="I626" s="49">
        <v>1.4996</v>
      </c>
      <c r="J626" s="11">
        <v>0.72799000000000003</v>
      </c>
      <c r="K626" s="19">
        <v>1149.5</v>
      </c>
      <c r="L626" s="19">
        <v>1243.8</v>
      </c>
      <c r="M626" s="11">
        <v>1.4730000000000001</v>
      </c>
    </row>
    <row r="627" spans="1:13" x14ac:dyDescent="0.2">
      <c r="A627" s="18">
        <v>600</v>
      </c>
      <c r="B627" s="11">
        <v>1.15876</v>
      </c>
      <c r="C627" s="19">
        <v>1191.4000000000001</v>
      </c>
      <c r="D627" s="19">
        <v>1298.5999999999999</v>
      </c>
      <c r="E627" s="49">
        <v>1.5589999999999999</v>
      </c>
      <c r="F627" s="11">
        <v>0.94604999999999995</v>
      </c>
      <c r="G627" s="19">
        <v>1184.9000000000001</v>
      </c>
      <c r="H627" s="19">
        <v>1289.9000000000001</v>
      </c>
      <c r="I627" s="49">
        <v>1.5325</v>
      </c>
      <c r="J627" s="11">
        <v>0.79332000000000003</v>
      </c>
      <c r="K627" s="19">
        <v>1177.9000000000001</v>
      </c>
      <c r="L627" s="19">
        <v>1280.7</v>
      </c>
      <c r="M627" s="11">
        <v>1.5086999999999999</v>
      </c>
    </row>
    <row r="628" spans="1:13" x14ac:dyDescent="0.2">
      <c r="A628" s="18">
        <v>650</v>
      </c>
      <c r="B628" s="11">
        <v>1.23312</v>
      </c>
      <c r="C628" s="19">
        <v>1214.3</v>
      </c>
      <c r="D628" s="19">
        <v>1328.4</v>
      </c>
      <c r="E628" s="49">
        <v>1.5865</v>
      </c>
      <c r="F628" s="11">
        <v>1.0113300000000001</v>
      </c>
      <c r="G628" s="19">
        <v>1209</v>
      </c>
      <c r="H628" s="19">
        <v>1321.3</v>
      </c>
      <c r="I628" s="49">
        <v>1.5613999999999999</v>
      </c>
      <c r="J628" s="11">
        <v>0.85241999999999996</v>
      </c>
      <c r="K628" s="19">
        <v>1203.4000000000001</v>
      </c>
      <c r="L628" s="19">
        <v>1313.8</v>
      </c>
      <c r="M628" s="11">
        <v>1.5392999999999999</v>
      </c>
    </row>
    <row r="629" spans="1:13" x14ac:dyDescent="0.2">
      <c r="A629" s="18">
        <v>700</v>
      </c>
      <c r="B629" s="11">
        <v>1.3044</v>
      </c>
      <c r="C629" s="19">
        <v>1236.4000000000001</v>
      </c>
      <c r="D629" s="19">
        <v>1357</v>
      </c>
      <c r="E629" s="49">
        <v>1.6116999999999999</v>
      </c>
      <c r="F629" s="11">
        <v>1.0731599999999999</v>
      </c>
      <c r="G629" s="19">
        <v>1231.9000000000001</v>
      </c>
      <c r="H629" s="19">
        <v>1351</v>
      </c>
      <c r="I629" s="49">
        <v>1.5876999999999999</v>
      </c>
      <c r="J629" s="11">
        <v>0.90769</v>
      </c>
      <c r="K629" s="19">
        <v>1227.2</v>
      </c>
      <c r="L629" s="19">
        <v>1344.8</v>
      </c>
      <c r="M629" s="11">
        <v>1.5666</v>
      </c>
    </row>
    <row r="630" spans="1:13" x14ac:dyDescent="0.2">
      <c r="A630" s="18">
        <v>800</v>
      </c>
      <c r="B630" s="11">
        <v>1.4409700000000001</v>
      </c>
      <c r="C630" s="19">
        <v>1279.2</v>
      </c>
      <c r="D630" s="19">
        <v>1412.5</v>
      </c>
      <c r="E630" s="49">
        <v>1.6576</v>
      </c>
      <c r="F630" s="11">
        <v>1.19038</v>
      </c>
      <c r="G630" s="19">
        <v>1275.8</v>
      </c>
      <c r="H630" s="19">
        <v>1408</v>
      </c>
      <c r="I630" s="49">
        <v>1.6348</v>
      </c>
      <c r="J630" s="11">
        <v>1.01125</v>
      </c>
      <c r="K630" s="19">
        <v>1272.4000000000001</v>
      </c>
      <c r="L630" s="19">
        <v>1403.4</v>
      </c>
      <c r="M630" s="11">
        <v>1.615</v>
      </c>
    </row>
    <row r="631" spans="1:13" x14ac:dyDescent="0.2">
      <c r="A631" s="18">
        <v>900</v>
      </c>
      <c r="B631" s="11">
        <v>1.5725199999999999</v>
      </c>
      <c r="C631" s="19">
        <v>1321.4</v>
      </c>
      <c r="D631" s="19">
        <v>1466.9</v>
      </c>
      <c r="E631" s="49">
        <v>1.6992</v>
      </c>
      <c r="F631" s="11">
        <v>1.3023</v>
      </c>
      <c r="G631" s="19">
        <v>1318.7</v>
      </c>
      <c r="H631" s="19">
        <v>1463.3</v>
      </c>
      <c r="I631" s="49">
        <v>1.6771</v>
      </c>
      <c r="J631" s="11">
        <v>1.10921</v>
      </c>
      <c r="K631" s="19">
        <v>1316</v>
      </c>
      <c r="L631" s="19">
        <v>1459.7</v>
      </c>
      <c r="M631" s="11">
        <v>1.6580999999999999</v>
      </c>
    </row>
    <row r="632" spans="1:13" x14ac:dyDescent="0.2">
      <c r="A632" s="18">
        <v>1000</v>
      </c>
      <c r="B632" s="11">
        <v>1.7009399999999999</v>
      </c>
      <c r="C632" s="19">
        <v>1363.6</v>
      </c>
      <c r="D632" s="19">
        <v>1521</v>
      </c>
      <c r="E632" s="49">
        <v>1.7376</v>
      </c>
      <c r="F632" s="11">
        <v>1.4109700000000001</v>
      </c>
      <c r="G632" s="19">
        <v>1361.4</v>
      </c>
      <c r="H632" s="19">
        <v>1518.1</v>
      </c>
      <c r="I632" s="49">
        <v>1.716</v>
      </c>
      <c r="J632" s="11">
        <v>1.20381</v>
      </c>
      <c r="K632" s="19">
        <v>1359.2</v>
      </c>
      <c r="L632" s="19">
        <v>1515.2</v>
      </c>
      <c r="M632" s="11">
        <v>1.6974</v>
      </c>
    </row>
    <row r="633" spans="1:13" x14ac:dyDescent="0.2">
      <c r="A633" s="18">
        <v>1100</v>
      </c>
      <c r="B633" s="11">
        <v>1.8272600000000001</v>
      </c>
      <c r="C633" s="19">
        <v>1406.2</v>
      </c>
      <c r="D633" s="19">
        <v>1575.3</v>
      </c>
      <c r="E633" s="49">
        <v>1.7735000000000001</v>
      </c>
      <c r="F633" s="11">
        <v>1.51749</v>
      </c>
      <c r="G633" s="19">
        <v>1404.4</v>
      </c>
      <c r="H633" s="19">
        <v>1572.9</v>
      </c>
      <c r="I633" s="49">
        <v>1.7522</v>
      </c>
      <c r="J633" s="11">
        <v>1.2962100000000001</v>
      </c>
      <c r="K633" s="19">
        <v>1402.5</v>
      </c>
      <c r="L633" s="19">
        <v>1570.4</v>
      </c>
      <c r="M633" s="11">
        <v>1.7341</v>
      </c>
    </row>
    <row r="634" spans="1:13" x14ac:dyDescent="0.2">
      <c r="A634" s="18">
        <v>1200</v>
      </c>
      <c r="B634" s="11">
        <v>1.95211</v>
      </c>
      <c r="C634" s="19">
        <v>1449.4</v>
      </c>
      <c r="D634" s="19">
        <v>1630</v>
      </c>
      <c r="E634" s="49">
        <v>1.8075000000000001</v>
      </c>
      <c r="F634" s="11">
        <v>1.62252</v>
      </c>
      <c r="G634" s="19">
        <v>1447.8</v>
      </c>
      <c r="H634" s="19">
        <v>1627.9</v>
      </c>
      <c r="I634" s="49">
        <v>1.7865</v>
      </c>
      <c r="J634" s="11">
        <v>1.3870899999999999</v>
      </c>
      <c r="K634" s="19">
        <v>1446.2</v>
      </c>
      <c r="L634" s="19">
        <v>1625.9</v>
      </c>
      <c r="M634" s="11">
        <v>1.7685</v>
      </c>
    </row>
    <row r="635" spans="1:13" x14ac:dyDescent="0.2">
      <c r="A635" s="18">
        <v>1400</v>
      </c>
      <c r="B635" s="11">
        <v>2.1987999999999999</v>
      </c>
      <c r="C635" s="19">
        <v>1537.8</v>
      </c>
      <c r="D635" s="19">
        <v>1741.2</v>
      </c>
      <c r="E635" s="49">
        <v>1.8708</v>
      </c>
      <c r="F635" s="11">
        <v>1.8295699999999999</v>
      </c>
      <c r="G635" s="19">
        <v>1536.6</v>
      </c>
      <c r="H635" s="19">
        <v>1739.7</v>
      </c>
      <c r="I635" s="49">
        <v>1.8501000000000001</v>
      </c>
      <c r="J635" s="11">
        <v>1.5658000000000001</v>
      </c>
      <c r="K635" s="19">
        <v>1535.4</v>
      </c>
      <c r="L635" s="19">
        <v>1738.2</v>
      </c>
      <c r="M635" s="11">
        <v>1.8324</v>
      </c>
    </row>
    <row r="636" spans="1:13" x14ac:dyDescent="0.2">
      <c r="A636" s="18">
        <v>1600</v>
      </c>
      <c r="B636" s="11">
        <v>2.4430000000000001</v>
      </c>
      <c r="C636" s="19">
        <v>1629.4</v>
      </c>
      <c r="D636" s="19">
        <v>1855.4</v>
      </c>
      <c r="E636" s="49">
        <v>1.9291</v>
      </c>
      <c r="F636" s="11">
        <v>2.0339999999999998</v>
      </c>
      <c r="G636" s="19">
        <v>1628.4</v>
      </c>
      <c r="H636" s="19">
        <v>1854.2</v>
      </c>
      <c r="I636" s="49">
        <v>1.9085000000000001</v>
      </c>
      <c r="J636" s="11">
        <v>1.7419199999999999</v>
      </c>
      <c r="K636" s="19">
        <v>1627.5</v>
      </c>
      <c r="L636" s="19">
        <v>1853.1</v>
      </c>
      <c r="M636" s="11">
        <v>1.8911</v>
      </c>
    </row>
    <row r="637" spans="1:13" x14ac:dyDescent="0.2">
      <c r="A637" s="18">
        <v>1800</v>
      </c>
      <c r="B637" s="11">
        <v>2.6856</v>
      </c>
      <c r="C637" s="19">
        <v>1724.2</v>
      </c>
      <c r="D637" s="19">
        <v>1972.7</v>
      </c>
      <c r="E637" s="49">
        <v>1.9834000000000001</v>
      </c>
      <c r="F637" s="11">
        <v>2.2368999999999999</v>
      </c>
      <c r="G637" s="19">
        <v>1723.4</v>
      </c>
      <c r="H637" s="19">
        <v>1971.8</v>
      </c>
      <c r="I637" s="49">
        <v>1.9630000000000001</v>
      </c>
      <c r="J637" s="11">
        <v>1.9164300000000001</v>
      </c>
      <c r="K637" s="19">
        <v>1722.7</v>
      </c>
      <c r="L637" s="19">
        <v>1970.9</v>
      </c>
      <c r="M637" s="11">
        <v>1.9457</v>
      </c>
    </row>
    <row r="638" spans="1:13" x14ac:dyDescent="0.2">
      <c r="A638" s="18">
        <v>2000</v>
      </c>
      <c r="B638" s="11">
        <v>2.9270999999999998</v>
      </c>
      <c r="C638" s="19">
        <v>1822.3</v>
      </c>
      <c r="D638" s="19">
        <v>2093.1</v>
      </c>
      <c r="E638" s="49">
        <v>2.0345</v>
      </c>
      <c r="F638" s="11">
        <v>2.4386999999999999</v>
      </c>
      <c r="G638" s="19">
        <v>1821.7</v>
      </c>
      <c r="H638" s="19">
        <v>2092.4</v>
      </c>
      <c r="I638" s="49">
        <v>2.0141</v>
      </c>
      <c r="J638" s="11">
        <v>2.0898699999999999</v>
      </c>
      <c r="K638" s="19">
        <v>1821</v>
      </c>
      <c r="L638" s="19">
        <v>2091.6999999999998</v>
      </c>
      <c r="M638" s="11">
        <v>1.9968999999999999</v>
      </c>
    </row>
    <row r="639" spans="1:13" x14ac:dyDescent="0.2">
      <c r="C639" s="21" t="s">
        <v>771</v>
      </c>
      <c r="E639" s="50"/>
      <c r="H639" s="21" t="s">
        <v>772</v>
      </c>
      <c r="I639" s="50"/>
      <c r="L639" s="21" t="s">
        <v>773</v>
      </c>
    </row>
    <row r="640" spans="1:13" x14ac:dyDescent="0.2">
      <c r="A640" s="11" t="s">
        <v>774</v>
      </c>
      <c r="B640" s="11">
        <v>0.56920000000000004</v>
      </c>
      <c r="C640" s="19">
        <v>1115</v>
      </c>
      <c r="D640" s="19">
        <v>1199.3</v>
      </c>
      <c r="E640" s="49">
        <v>1.4161999999999999</v>
      </c>
      <c r="F640" s="11">
        <v>0.44603999999999999</v>
      </c>
      <c r="G640" s="19">
        <v>1110.0999999999999</v>
      </c>
      <c r="H640" s="19">
        <v>1192.5999999999999</v>
      </c>
      <c r="I640" s="49">
        <v>1.3906000000000001</v>
      </c>
      <c r="J640" s="11">
        <v>0.34549000000000002</v>
      </c>
      <c r="K640" s="19">
        <v>1102</v>
      </c>
      <c r="L640" s="19">
        <v>1181.9000000000001</v>
      </c>
      <c r="M640" s="11">
        <v>1.3623000000000001</v>
      </c>
    </row>
    <row r="641" spans="1:13" x14ac:dyDescent="0.2">
      <c r="A641" s="18">
        <v>550</v>
      </c>
      <c r="B641" s="11">
        <v>0.61585999999999996</v>
      </c>
      <c r="C641" s="19">
        <v>1139.4000000000001</v>
      </c>
      <c r="D641" s="19">
        <v>1230.5</v>
      </c>
      <c r="E641" s="49">
        <v>1.4476</v>
      </c>
      <c r="F641" s="11">
        <v>0.45374999999999999</v>
      </c>
      <c r="G641" s="19">
        <v>1115.2</v>
      </c>
      <c r="H641" s="19">
        <v>1199.2</v>
      </c>
      <c r="I641" s="49">
        <v>1.3972</v>
      </c>
    </row>
    <row r="642" spans="1:13" x14ac:dyDescent="0.2">
      <c r="A642" s="18">
        <v>600</v>
      </c>
      <c r="B642" s="11">
        <v>0.67798999999999998</v>
      </c>
      <c r="C642" s="19">
        <v>1170.5</v>
      </c>
      <c r="D642" s="19">
        <v>1270.9000000000001</v>
      </c>
      <c r="E642" s="49">
        <v>1.4865999999999999</v>
      </c>
      <c r="F642" s="11">
        <v>0.51431000000000004</v>
      </c>
      <c r="G642" s="19">
        <v>1154.0999999999999</v>
      </c>
      <c r="H642" s="19">
        <v>1249.3</v>
      </c>
      <c r="I642" s="49">
        <v>1.4457</v>
      </c>
      <c r="J642" s="11">
        <v>0.37894</v>
      </c>
      <c r="K642" s="19">
        <v>1129.5</v>
      </c>
      <c r="L642" s="19">
        <v>1217.2</v>
      </c>
      <c r="M642" s="11">
        <v>1.3960999999999999</v>
      </c>
    </row>
    <row r="643" spans="1:13" x14ac:dyDescent="0.2">
      <c r="A643" s="18">
        <v>650</v>
      </c>
      <c r="B643" s="11">
        <v>0.73279000000000005</v>
      </c>
      <c r="C643" s="19">
        <v>1197.5999999999999</v>
      </c>
      <c r="D643" s="19">
        <v>1306</v>
      </c>
      <c r="E643" s="49">
        <v>1.5190999999999999</v>
      </c>
      <c r="F643" s="11">
        <v>0.56411</v>
      </c>
      <c r="G643" s="19">
        <v>1185.0999999999999</v>
      </c>
      <c r="H643" s="19">
        <v>1289.5</v>
      </c>
      <c r="I643" s="49">
        <v>1.4826999999999999</v>
      </c>
      <c r="J643" s="11">
        <v>0.42703000000000002</v>
      </c>
      <c r="K643" s="19">
        <v>1167.5</v>
      </c>
      <c r="L643" s="19">
        <v>1266.3</v>
      </c>
      <c r="M643" s="11">
        <v>1.4414</v>
      </c>
    </row>
    <row r="644" spans="1:13" x14ac:dyDescent="0.2">
      <c r="A644" s="18">
        <v>700</v>
      </c>
      <c r="B644" s="11">
        <v>0.7833</v>
      </c>
      <c r="C644" s="19">
        <v>1222.4000000000001</v>
      </c>
      <c r="D644" s="19">
        <v>1338.4</v>
      </c>
      <c r="E644" s="49">
        <v>1.5476000000000001</v>
      </c>
      <c r="F644" s="11">
        <v>0.60843999999999998</v>
      </c>
      <c r="G644" s="19">
        <v>1212.4000000000001</v>
      </c>
      <c r="H644" s="19">
        <v>1325</v>
      </c>
      <c r="I644" s="49">
        <v>1.514</v>
      </c>
      <c r="J644" s="11">
        <v>0.46734999999999999</v>
      </c>
      <c r="K644" s="19">
        <v>1198.7</v>
      </c>
      <c r="L644" s="19">
        <v>1306.8</v>
      </c>
      <c r="M644" s="11">
        <v>1.4771000000000001</v>
      </c>
    </row>
    <row r="645" spans="1:13" x14ac:dyDescent="0.2">
      <c r="A645" s="18">
        <v>750</v>
      </c>
      <c r="B645" s="11">
        <v>0.83101999999999998</v>
      </c>
      <c r="C645" s="19">
        <v>1246</v>
      </c>
      <c r="D645" s="19">
        <v>1369.1</v>
      </c>
      <c r="E645" s="49">
        <v>1.5734999999999999</v>
      </c>
      <c r="F645" s="11">
        <v>0.64944000000000002</v>
      </c>
      <c r="G645" s="19">
        <v>1237.5999999999999</v>
      </c>
      <c r="H645" s="19">
        <v>1357.8</v>
      </c>
      <c r="I645" s="49">
        <v>1.5418000000000001</v>
      </c>
      <c r="J645" s="11">
        <v>0.50344</v>
      </c>
      <c r="K645" s="19">
        <v>1226.4000000000001</v>
      </c>
      <c r="L645" s="19">
        <v>1342.9</v>
      </c>
      <c r="M645" s="11">
        <v>1.5076000000000001</v>
      </c>
    </row>
    <row r="646" spans="1:13" x14ac:dyDescent="0.2">
      <c r="A646" s="18">
        <v>800</v>
      </c>
      <c r="B646" s="11">
        <v>0.87678</v>
      </c>
      <c r="C646" s="19">
        <v>1268.9000000000001</v>
      </c>
      <c r="D646" s="19">
        <v>1398.7</v>
      </c>
      <c r="E646" s="49">
        <v>1.5974999999999999</v>
      </c>
      <c r="F646" s="11">
        <v>0.68820999999999999</v>
      </c>
      <c r="G646" s="19">
        <v>1261.7</v>
      </c>
      <c r="H646" s="19">
        <v>1389</v>
      </c>
      <c r="I646" s="49">
        <v>1.5669999999999999</v>
      </c>
      <c r="J646" s="11">
        <v>0.53686999999999996</v>
      </c>
      <c r="K646" s="19">
        <v>1252.2</v>
      </c>
      <c r="L646" s="19">
        <v>1376.4</v>
      </c>
      <c r="M646" s="11">
        <v>1.5347</v>
      </c>
    </row>
    <row r="647" spans="1:13" x14ac:dyDescent="0.2">
      <c r="A647" s="18">
        <v>900</v>
      </c>
      <c r="B647" s="11">
        <v>0.96433999999999997</v>
      </c>
      <c r="C647" s="19">
        <v>1313.3</v>
      </c>
      <c r="D647" s="19">
        <v>1456</v>
      </c>
      <c r="E647" s="49">
        <v>1.6413</v>
      </c>
      <c r="F647" s="11">
        <v>0.76136000000000004</v>
      </c>
      <c r="G647" s="19">
        <v>1307.7</v>
      </c>
      <c r="H647" s="19">
        <v>1448.6</v>
      </c>
      <c r="I647" s="49">
        <v>1.6126</v>
      </c>
      <c r="J647" s="11">
        <v>0.59875999999999996</v>
      </c>
      <c r="K647" s="19">
        <v>1300.5</v>
      </c>
      <c r="L647" s="19">
        <v>1439</v>
      </c>
      <c r="M647" s="11">
        <v>1.5826</v>
      </c>
    </row>
    <row r="648" spans="1:13" x14ac:dyDescent="0.2">
      <c r="A648" s="18">
        <v>1000</v>
      </c>
      <c r="B648" s="11">
        <v>1.0484100000000001</v>
      </c>
      <c r="C648" s="19">
        <v>1357</v>
      </c>
      <c r="D648" s="19">
        <v>1512.2</v>
      </c>
      <c r="E648" s="49">
        <v>1.6812</v>
      </c>
      <c r="F648" s="11">
        <v>0.83077999999999996</v>
      </c>
      <c r="G648" s="19">
        <v>1352.5</v>
      </c>
      <c r="H648" s="19">
        <v>1506.2</v>
      </c>
      <c r="I648" s="49">
        <v>1.6535</v>
      </c>
      <c r="J648" s="11">
        <v>0.65656000000000003</v>
      </c>
      <c r="K648" s="19">
        <v>1346.7</v>
      </c>
      <c r="L648" s="19">
        <v>1498.6</v>
      </c>
      <c r="M648" s="11">
        <v>1.6249</v>
      </c>
    </row>
    <row r="649" spans="1:13" x14ac:dyDescent="0.2">
      <c r="A649" s="18">
        <v>1100</v>
      </c>
      <c r="B649" s="11">
        <v>1.1302399999999999</v>
      </c>
      <c r="C649" s="19">
        <v>1400.7</v>
      </c>
      <c r="D649" s="19">
        <v>1568</v>
      </c>
      <c r="E649" s="49">
        <v>1.7181</v>
      </c>
      <c r="F649" s="11">
        <v>0.89783000000000002</v>
      </c>
      <c r="G649" s="19">
        <v>1396.9</v>
      </c>
      <c r="H649" s="19">
        <v>1563.1</v>
      </c>
      <c r="I649" s="49">
        <v>1.6911</v>
      </c>
      <c r="J649" s="11">
        <v>0.71184000000000003</v>
      </c>
      <c r="K649" s="19">
        <v>1392.2</v>
      </c>
      <c r="L649" s="19">
        <v>1556.8</v>
      </c>
      <c r="M649" s="11">
        <v>1.6635</v>
      </c>
    </row>
    <row r="650" spans="1:13" x14ac:dyDescent="0.2">
      <c r="A650" s="18">
        <v>1200</v>
      </c>
      <c r="B650" s="11">
        <v>1.21051</v>
      </c>
      <c r="C650" s="19">
        <v>1444.6</v>
      </c>
      <c r="D650" s="19">
        <v>1623.8</v>
      </c>
      <c r="E650" s="49">
        <v>1.7527999999999999</v>
      </c>
      <c r="F650" s="11">
        <v>0.96326999999999996</v>
      </c>
      <c r="G650" s="19">
        <v>1441.4</v>
      </c>
      <c r="H650" s="19">
        <v>1619.7</v>
      </c>
      <c r="I650" s="49">
        <v>1.7262999999999999</v>
      </c>
      <c r="J650" s="11">
        <v>0.76544999999999996</v>
      </c>
      <c r="K650" s="19">
        <v>1437.4</v>
      </c>
      <c r="L650" s="19">
        <v>1614.5</v>
      </c>
      <c r="M650" s="11">
        <v>1.6993</v>
      </c>
    </row>
    <row r="651" spans="1:13" x14ac:dyDescent="0.2">
      <c r="A651" s="18">
        <v>1400</v>
      </c>
      <c r="B651" s="11">
        <v>1.3679699999999999</v>
      </c>
      <c r="C651" s="19">
        <v>1534.2</v>
      </c>
      <c r="D651" s="19">
        <v>1736.7</v>
      </c>
      <c r="E651" s="49">
        <v>1.8169999999999999</v>
      </c>
      <c r="F651" s="11">
        <v>1.09101</v>
      </c>
      <c r="G651" s="19">
        <v>1531.8</v>
      </c>
      <c r="H651" s="19">
        <v>1733.7</v>
      </c>
      <c r="I651" s="49">
        <v>1.7910999999999999</v>
      </c>
      <c r="J651" s="11">
        <v>0.86943999999999999</v>
      </c>
      <c r="K651" s="19">
        <v>1528.7</v>
      </c>
      <c r="L651" s="19">
        <v>1729.8</v>
      </c>
      <c r="M651" s="11">
        <v>1.7648999999999999</v>
      </c>
    </row>
    <row r="652" spans="1:13" x14ac:dyDescent="0.2">
      <c r="A652" s="18">
        <v>1600</v>
      </c>
      <c r="B652" s="11">
        <v>1.5228299999999999</v>
      </c>
      <c r="C652" s="19">
        <v>1626.5</v>
      </c>
      <c r="D652" s="19">
        <v>1851.9</v>
      </c>
      <c r="E652" s="49">
        <v>1.8758999999999999</v>
      </c>
      <c r="F652" s="11">
        <v>1.2161</v>
      </c>
      <c r="G652" s="19">
        <v>1624.6</v>
      </c>
      <c r="H652" s="19">
        <v>1849.6</v>
      </c>
      <c r="I652" s="49">
        <v>1.8504</v>
      </c>
      <c r="J652" s="11">
        <v>0.97072000000000003</v>
      </c>
      <c r="K652" s="19">
        <v>1622.2</v>
      </c>
      <c r="L652" s="19">
        <v>1846.7</v>
      </c>
      <c r="M652" s="11">
        <v>1.8246</v>
      </c>
    </row>
    <row r="653" spans="1:13" x14ac:dyDescent="0.2">
      <c r="A653" s="18">
        <v>1800</v>
      </c>
      <c r="B653" s="11">
        <v>1.6760600000000001</v>
      </c>
      <c r="C653" s="19">
        <v>1721.9</v>
      </c>
      <c r="D653" s="19">
        <v>1970</v>
      </c>
      <c r="E653" s="49">
        <v>1.9306000000000001</v>
      </c>
      <c r="F653" s="11">
        <v>1.3395600000000001</v>
      </c>
      <c r="G653" s="19">
        <v>1720.3</v>
      </c>
      <c r="H653" s="19">
        <v>1968.2</v>
      </c>
      <c r="I653" s="49">
        <v>1.9053</v>
      </c>
      <c r="J653" s="11">
        <v>1.07036</v>
      </c>
      <c r="K653" s="19">
        <v>1718.4</v>
      </c>
      <c r="L653" s="19">
        <v>1966</v>
      </c>
      <c r="M653" s="11">
        <v>1.8798999999999999</v>
      </c>
    </row>
    <row r="654" spans="1:13" x14ac:dyDescent="0.2">
      <c r="A654" s="18">
        <v>2000</v>
      </c>
      <c r="B654" s="11">
        <v>1.82823</v>
      </c>
      <c r="C654" s="19">
        <v>1820.4</v>
      </c>
      <c r="D654" s="19">
        <v>2091</v>
      </c>
      <c r="E654" s="49">
        <v>1.9819</v>
      </c>
      <c r="F654" s="11">
        <v>1.46194</v>
      </c>
      <c r="G654" s="19">
        <v>1819.1</v>
      </c>
      <c r="H654" s="19">
        <v>2089.6</v>
      </c>
      <c r="I654" s="49">
        <v>1.9568000000000001</v>
      </c>
      <c r="J654" s="11">
        <v>1.16892</v>
      </c>
      <c r="K654" s="19">
        <v>1817.5</v>
      </c>
      <c r="L654" s="19">
        <v>2087.9</v>
      </c>
      <c r="M654" s="11">
        <v>1.9315</v>
      </c>
    </row>
    <row r="655" spans="1:13" x14ac:dyDescent="0.2">
      <c r="E655" s="50"/>
      <c r="I655" s="50"/>
    </row>
    <row r="656" spans="1:13" x14ac:dyDescent="0.2">
      <c r="A656" s="1">
        <v>961</v>
      </c>
      <c r="E656" s="50"/>
    </row>
    <row r="657" spans="1:14" x14ac:dyDescent="0.2">
      <c r="A657" s="2" t="s">
        <v>775</v>
      </c>
      <c r="E657" s="50"/>
    </row>
    <row r="658" spans="1:14" x14ac:dyDescent="0.2">
      <c r="E658" s="50"/>
    </row>
    <row r="659" spans="1:14" x14ac:dyDescent="0.2">
      <c r="A659" s="3" t="s">
        <v>776</v>
      </c>
      <c r="E659" s="50"/>
    </row>
    <row r="660" spans="1:14" x14ac:dyDescent="0.2">
      <c r="E660" s="50"/>
    </row>
    <row r="661" spans="1:14" x14ac:dyDescent="0.2">
      <c r="A661" s="4" t="s">
        <v>777</v>
      </c>
      <c r="E661" s="50"/>
    </row>
    <row r="662" spans="1:14" x14ac:dyDescent="0.2">
      <c r="E662" s="50"/>
    </row>
    <row r="663" spans="1:14" ht="13.5" x14ac:dyDescent="0.25">
      <c r="A663" s="11" t="s">
        <v>778</v>
      </c>
      <c r="B663" s="13" t="s">
        <v>779</v>
      </c>
      <c r="C663" s="11" t="s">
        <v>780</v>
      </c>
      <c r="D663" s="11" t="s">
        <v>781</v>
      </c>
      <c r="E663" s="49" t="s">
        <v>782</v>
      </c>
      <c r="F663" s="13" t="s">
        <v>783</v>
      </c>
      <c r="G663" s="11" t="s">
        <v>784</v>
      </c>
      <c r="H663" s="11" t="s">
        <v>785</v>
      </c>
      <c r="J663" s="11" t="s">
        <v>786</v>
      </c>
      <c r="K663" s="13" t="s">
        <v>787</v>
      </c>
      <c r="L663" s="11" t="s">
        <v>788</v>
      </c>
      <c r="M663" s="11" t="s">
        <v>789</v>
      </c>
      <c r="N663" s="11" t="s">
        <v>790</v>
      </c>
    </row>
    <row r="664" spans="1:14" x14ac:dyDescent="0.2">
      <c r="A664" s="11" t="s">
        <v>791</v>
      </c>
      <c r="B664" s="11" t="s">
        <v>792</v>
      </c>
      <c r="C664" s="11" t="s">
        <v>793</v>
      </c>
      <c r="E664" s="49" t="s">
        <v>794</v>
      </c>
      <c r="F664" s="11" t="s">
        <v>795</v>
      </c>
      <c r="I664" s="11" t="s">
        <v>796</v>
      </c>
      <c r="K664" s="11" t="s">
        <v>797</v>
      </c>
      <c r="M664" s="11" t="s">
        <v>798</v>
      </c>
    </row>
    <row r="665" spans="1:14" x14ac:dyDescent="0.2">
      <c r="C665" s="21" t="s">
        <v>799</v>
      </c>
      <c r="E665" s="50"/>
      <c r="F665" s="51"/>
      <c r="G665" s="48"/>
      <c r="H665" s="52" t="s">
        <v>800</v>
      </c>
      <c r="I665" s="48"/>
      <c r="J665" s="50"/>
      <c r="M665" s="21" t="s">
        <v>801</v>
      </c>
    </row>
    <row r="666" spans="1:14" x14ac:dyDescent="0.2">
      <c r="A666" s="11" t="s">
        <v>802</v>
      </c>
      <c r="B666" s="11">
        <v>0.27694999999999997</v>
      </c>
      <c r="C666" s="19">
        <v>1092.0999999999999</v>
      </c>
      <c r="D666" s="19">
        <v>1169</v>
      </c>
      <c r="E666" s="49">
        <v>1.3362000000000001</v>
      </c>
      <c r="F666" s="53">
        <v>0.22681000000000001</v>
      </c>
      <c r="G666" s="48"/>
      <c r="H666" s="47">
        <v>1080.5</v>
      </c>
      <c r="I666" s="47">
        <v>1153.9000000000001</v>
      </c>
      <c r="J666" s="49">
        <v>1.3111999999999999</v>
      </c>
      <c r="K666" s="11">
        <v>0.18815000000000001</v>
      </c>
      <c r="L666" s="19">
        <v>1066.8</v>
      </c>
      <c r="M666" s="19">
        <v>1136.4000000000001</v>
      </c>
      <c r="N666" s="11">
        <v>1.2863</v>
      </c>
    </row>
    <row r="667" spans="1:14" x14ac:dyDescent="0.2">
      <c r="A667" s="18">
        <v>600</v>
      </c>
      <c r="B667" s="11">
        <v>0.28188999999999997</v>
      </c>
      <c r="C667" s="19">
        <v>1097.2</v>
      </c>
      <c r="D667" s="19">
        <v>1175.4000000000001</v>
      </c>
      <c r="E667" s="49">
        <v>1.3423</v>
      </c>
      <c r="F667" s="51"/>
      <c r="G667" s="48"/>
      <c r="H667" s="48"/>
      <c r="I667" s="48"/>
      <c r="J667" s="50"/>
    </row>
    <row r="668" spans="1:14" x14ac:dyDescent="0.2">
      <c r="A668" s="18">
        <v>650</v>
      </c>
      <c r="B668" s="11">
        <v>0.33310000000000001</v>
      </c>
      <c r="C668" s="19">
        <v>1147.2</v>
      </c>
      <c r="D668" s="19">
        <v>1239.7</v>
      </c>
      <c r="E668" s="49">
        <v>1.4016</v>
      </c>
      <c r="F668" s="53">
        <v>0.26291999999999999</v>
      </c>
      <c r="G668" s="48"/>
      <c r="H668" s="47">
        <v>1122.8</v>
      </c>
      <c r="I668" s="47">
        <v>1207.9000000000001</v>
      </c>
      <c r="J668" s="49">
        <v>1.3607</v>
      </c>
      <c r="K668" s="11">
        <v>0.20585999999999999</v>
      </c>
      <c r="L668" s="19">
        <v>1091.4000000000001</v>
      </c>
      <c r="M668" s="19">
        <v>1167.5999999999999</v>
      </c>
      <c r="N668" s="11">
        <v>1.3146</v>
      </c>
    </row>
    <row r="669" spans="1:14" x14ac:dyDescent="0.2">
      <c r="A669" s="18">
        <v>700</v>
      </c>
      <c r="B669" s="11">
        <v>0.37197999999999998</v>
      </c>
      <c r="C669" s="19">
        <v>1183.5999999999999</v>
      </c>
      <c r="D669" s="19">
        <v>1286.9000000000001</v>
      </c>
      <c r="E669" s="49">
        <v>1.4433</v>
      </c>
      <c r="F669" s="53">
        <v>0.30252000000000001</v>
      </c>
      <c r="G669" s="48"/>
      <c r="H669" s="47">
        <v>1166.8</v>
      </c>
      <c r="I669" s="47">
        <v>1264.7</v>
      </c>
      <c r="J669" s="49">
        <v>1.4108000000000001</v>
      </c>
      <c r="K669" s="11">
        <v>0.24893999999999999</v>
      </c>
      <c r="L669" s="19">
        <v>1147.5999999999999</v>
      </c>
      <c r="M669" s="19">
        <v>1239.8</v>
      </c>
      <c r="N669" s="11">
        <v>1.3783000000000001</v>
      </c>
    </row>
    <row r="670" spans="1:14" x14ac:dyDescent="0.2">
      <c r="A670" s="18">
        <v>750</v>
      </c>
      <c r="B670" s="11">
        <v>0.40534999999999999</v>
      </c>
      <c r="C670" s="19">
        <v>1214.4000000000001</v>
      </c>
      <c r="D670" s="19">
        <v>1326.9</v>
      </c>
      <c r="E670" s="49">
        <v>1.4771000000000001</v>
      </c>
      <c r="F670" s="53">
        <v>0.33455000000000001</v>
      </c>
      <c r="G670" s="48"/>
      <c r="H670" s="47">
        <v>1201.5</v>
      </c>
      <c r="I670" s="47">
        <v>1309.8</v>
      </c>
      <c r="J670" s="49">
        <v>1.4489000000000001</v>
      </c>
      <c r="K670" s="11">
        <v>0.28073999999999999</v>
      </c>
      <c r="L670" s="19">
        <v>1187.4000000000001</v>
      </c>
      <c r="M670" s="19">
        <v>1291.3</v>
      </c>
      <c r="N670" s="11">
        <v>1.4218</v>
      </c>
    </row>
    <row r="671" spans="1:14" x14ac:dyDescent="0.2">
      <c r="A671" s="18">
        <v>800</v>
      </c>
      <c r="B671" s="11">
        <v>0.4355</v>
      </c>
      <c r="C671" s="19">
        <v>1242.2</v>
      </c>
      <c r="D671" s="19">
        <v>1363.1</v>
      </c>
      <c r="E671" s="49">
        <v>1.5064</v>
      </c>
      <c r="F671" s="53">
        <v>0.36265999999999998</v>
      </c>
      <c r="G671" s="48"/>
      <c r="H671" s="47">
        <v>1231.7</v>
      </c>
      <c r="I671" s="47">
        <v>1349.1</v>
      </c>
      <c r="J671" s="49">
        <v>1.4806999999999999</v>
      </c>
      <c r="K671" s="11">
        <v>0.30763000000000001</v>
      </c>
      <c r="L671" s="19">
        <v>1220.5</v>
      </c>
      <c r="M671" s="19">
        <v>1334.3</v>
      </c>
      <c r="N671" s="11">
        <v>1.4567000000000001</v>
      </c>
    </row>
    <row r="672" spans="1:14" x14ac:dyDescent="0.2">
      <c r="A672" s="18">
        <v>850</v>
      </c>
      <c r="B672" s="11">
        <v>0.46356000000000003</v>
      </c>
      <c r="C672" s="19">
        <v>1268.2</v>
      </c>
      <c r="D672" s="19">
        <v>1396.9</v>
      </c>
      <c r="E672" s="49">
        <v>1.5327999999999999</v>
      </c>
      <c r="F672" s="53">
        <v>0.38834999999999997</v>
      </c>
      <c r="G672" s="48"/>
      <c r="H672" s="47">
        <v>1259.3</v>
      </c>
      <c r="I672" s="47">
        <v>1385.1</v>
      </c>
      <c r="J672" s="49">
        <v>1.5087999999999999</v>
      </c>
      <c r="K672" s="11">
        <v>0.33168999999999998</v>
      </c>
      <c r="L672" s="19">
        <v>1250</v>
      </c>
      <c r="M672" s="19">
        <v>1372.8</v>
      </c>
      <c r="N672" s="11">
        <v>1.4866999999999999</v>
      </c>
    </row>
    <row r="673" spans="1:14" x14ac:dyDescent="0.2">
      <c r="A673" s="18">
        <v>900</v>
      </c>
      <c r="B673" s="11">
        <v>0.49014999999999997</v>
      </c>
      <c r="C673" s="19">
        <v>1293.0999999999999</v>
      </c>
      <c r="D673" s="19">
        <v>1429.2</v>
      </c>
      <c r="E673" s="49">
        <v>1.5569</v>
      </c>
      <c r="F673" s="53">
        <v>0.41238000000000002</v>
      </c>
      <c r="G673" s="48"/>
      <c r="H673" s="47">
        <v>1285.4000000000001</v>
      </c>
      <c r="I673" s="47">
        <v>1419</v>
      </c>
      <c r="J673" s="49">
        <v>1.5341</v>
      </c>
      <c r="K673" s="11">
        <v>0.35389999999999999</v>
      </c>
      <c r="L673" s="19">
        <v>1277.5</v>
      </c>
      <c r="M673" s="19">
        <v>1408.5</v>
      </c>
      <c r="N673" s="11">
        <v>1.5134000000000001</v>
      </c>
    </row>
    <row r="674" spans="1:14" x14ac:dyDescent="0.2">
      <c r="A674" s="18">
        <v>1000</v>
      </c>
      <c r="B674" s="11">
        <v>0.54030999999999996</v>
      </c>
      <c r="C674" s="19">
        <v>1340.9</v>
      </c>
      <c r="D674" s="19">
        <v>1490.8</v>
      </c>
      <c r="E674" s="49">
        <v>1.6007</v>
      </c>
      <c r="F674" s="53">
        <v>0.45718999999999999</v>
      </c>
      <c r="G674" s="48"/>
      <c r="H674" s="47">
        <v>1334.9</v>
      </c>
      <c r="I674" s="47">
        <v>1482.9</v>
      </c>
      <c r="J674" s="49">
        <v>1.5795999999999999</v>
      </c>
      <c r="K674" s="11">
        <v>0.39478999999999997</v>
      </c>
      <c r="L674" s="19">
        <v>1328.7</v>
      </c>
      <c r="M674" s="19">
        <v>1474.9</v>
      </c>
      <c r="N674" s="11">
        <v>1.5606</v>
      </c>
    </row>
    <row r="675" spans="1:14" x14ac:dyDescent="0.2">
      <c r="A675" s="18">
        <v>1100</v>
      </c>
      <c r="B675" s="11">
        <v>0.58781000000000005</v>
      </c>
      <c r="C675" s="19">
        <v>1387.3</v>
      </c>
      <c r="D675" s="19">
        <v>1550.5</v>
      </c>
      <c r="E675" s="49">
        <v>1.6402000000000001</v>
      </c>
      <c r="F675" s="53">
        <v>0.49917</v>
      </c>
      <c r="G675" s="48"/>
      <c r="H675" s="47">
        <v>1382.4</v>
      </c>
      <c r="I675" s="47">
        <v>1544.1</v>
      </c>
      <c r="J675" s="49">
        <v>1.6201000000000001</v>
      </c>
      <c r="K675" s="11">
        <v>0.43265999999999999</v>
      </c>
      <c r="L675" s="19">
        <v>1377.5</v>
      </c>
      <c r="M675" s="19">
        <v>1537.6</v>
      </c>
      <c r="N675" s="11">
        <v>1.6021000000000001</v>
      </c>
    </row>
    <row r="676" spans="1:14" x14ac:dyDescent="0.2">
      <c r="A676" s="18">
        <v>1200</v>
      </c>
      <c r="B676" s="11">
        <v>0.63354999999999995</v>
      </c>
      <c r="C676" s="19">
        <v>1433.3</v>
      </c>
      <c r="D676" s="19">
        <v>1609.2</v>
      </c>
      <c r="E676" s="49">
        <v>1.6767000000000001</v>
      </c>
      <c r="F676" s="53">
        <v>0.53932000000000002</v>
      </c>
      <c r="G676" s="48"/>
      <c r="H676" s="47">
        <v>1429.2</v>
      </c>
      <c r="I676" s="47">
        <v>1603.9</v>
      </c>
      <c r="J676" s="49">
        <v>1.6572</v>
      </c>
      <c r="K676" s="11">
        <v>0.46864</v>
      </c>
      <c r="L676" s="19">
        <v>1425.1</v>
      </c>
      <c r="M676" s="19">
        <v>1598.5</v>
      </c>
      <c r="N676" s="11">
        <v>1.64</v>
      </c>
    </row>
    <row r="677" spans="1:14" x14ac:dyDescent="0.2">
      <c r="A677" s="18">
        <v>1400</v>
      </c>
      <c r="B677" s="11">
        <v>0.72172000000000003</v>
      </c>
      <c r="C677" s="19">
        <v>1525.7</v>
      </c>
      <c r="D677" s="19">
        <v>1726</v>
      </c>
      <c r="E677" s="49">
        <v>1.7432000000000001</v>
      </c>
      <c r="F677" s="53">
        <v>0.61621000000000004</v>
      </c>
      <c r="G677" s="48"/>
      <c r="H677" s="47">
        <v>1522.6</v>
      </c>
      <c r="I677" s="47">
        <v>1722.1</v>
      </c>
      <c r="J677" s="49">
        <v>1.7244999999999999</v>
      </c>
      <c r="K677" s="11">
        <v>0.53708</v>
      </c>
      <c r="L677" s="19">
        <v>1519.5</v>
      </c>
      <c r="M677" s="19">
        <v>1718.3</v>
      </c>
      <c r="N677" s="11">
        <v>1.7081</v>
      </c>
    </row>
    <row r="678" spans="1:14" x14ac:dyDescent="0.2">
      <c r="A678" s="18">
        <v>1600</v>
      </c>
      <c r="B678" s="11">
        <v>0.80713999999999997</v>
      </c>
      <c r="C678" s="19">
        <v>1619.8</v>
      </c>
      <c r="D678" s="19">
        <v>1843.8</v>
      </c>
      <c r="E678" s="49">
        <v>1.8032999999999999</v>
      </c>
      <c r="F678" s="53">
        <v>0.69030999999999998</v>
      </c>
      <c r="G678" s="48"/>
      <c r="H678" s="47">
        <v>1617.4</v>
      </c>
      <c r="I678" s="47">
        <v>1840.9</v>
      </c>
      <c r="J678" s="49">
        <v>1.7851999999999999</v>
      </c>
      <c r="K678" s="11">
        <v>0.60268999999999995</v>
      </c>
      <c r="L678" s="19">
        <v>1615</v>
      </c>
      <c r="M678" s="19">
        <v>1838</v>
      </c>
      <c r="N678" s="11">
        <v>1.7693000000000001</v>
      </c>
    </row>
    <row r="679" spans="1:14" x14ac:dyDescent="0.2">
      <c r="A679" s="18">
        <v>1800</v>
      </c>
      <c r="B679" s="11">
        <v>0.89090000000000003</v>
      </c>
      <c r="C679" s="19">
        <v>1716.4</v>
      </c>
      <c r="D679" s="19">
        <v>1963.7</v>
      </c>
      <c r="E679" s="49">
        <v>1.8589</v>
      </c>
      <c r="F679" s="53">
        <v>0.76273000000000002</v>
      </c>
      <c r="G679" s="48"/>
      <c r="H679" s="47">
        <v>1714.5</v>
      </c>
      <c r="I679" s="47">
        <v>1961.5</v>
      </c>
      <c r="J679" s="49">
        <v>1.841</v>
      </c>
      <c r="K679" s="11">
        <v>0.66659999999999997</v>
      </c>
      <c r="L679" s="19">
        <v>1712.5</v>
      </c>
      <c r="M679" s="19">
        <v>1959.2</v>
      </c>
      <c r="N679" s="11">
        <v>1.8254999999999999</v>
      </c>
    </row>
    <row r="680" spans="1:14" x14ac:dyDescent="0.2">
      <c r="A680" s="18">
        <v>2000</v>
      </c>
      <c r="B680" s="11">
        <v>0.97358</v>
      </c>
      <c r="C680" s="19">
        <v>1815.9</v>
      </c>
      <c r="D680" s="19">
        <v>2086.1</v>
      </c>
      <c r="E680" s="49">
        <v>1.9108000000000001</v>
      </c>
      <c r="F680" s="53">
        <v>0.83406000000000002</v>
      </c>
      <c r="G680" s="48"/>
      <c r="H680" s="47">
        <v>1814.2</v>
      </c>
      <c r="I680" s="47">
        <v>2084.3000000000002</v>
      </c>
      <c r="J680" s="49">
        <v>1.8931</v>
      </c>
      <c r="K680" s="11">
        <v>0.72941999999999996</v>
      </c>
      <c r="L680" s="19">
        <v>1812.6</v>
      </c>
      <c r="M680" s="19">
        <v>2082.6</v>
      </c>
      <c r="N680" s="11">
        <v>1.8777999999999999</v>
      </c>
    </row>
    <row r="681" spans="1:14" x14ac:dyDescent="0.2">
      <c r="C681" s="21" t="s">
        <v>803</v>
      </c>
      <c r="E681" s="50"/>
      <c r="F681" s="51"/>
      <c r="G681" s="48"/>
      <c r="H681" s="52" t="s">
        <v>804</v>
      </c>
      <c r="I681" s="48"/>
      <c r="J681" s="50"/>
      <c r="M681" s="21" t="s">
        <v>805</v>
      </c>
    </row>
    <row r="682" spans="1:14" x14ac:dyDescent="0.2">
      <c r="A682" s="11" t="s">
        <v>806</v>
      </c>
      <c r="B682" s="11">
        <v>0.13075999999999999</v>
      </c>
      <c r="C682" s="19">
        <v>1031.2</v>
      </c>
      <c r="D682" s="19">
        <v>1091.7</v>
      </c>
      <c r="E682" s="49">
        <v>1.2330000000000001</v>
      </c>
      <c r="F682" s="53">
        <v>8.4599999999999995E-2</v>
      </c>
      <c r="G682" s="47">
        <v>969.8</v>
      </c>
      <c r="H682" s="48"/>
      <c r="I682" s="47">
        <v>1016.8</v>
      </c>
      <c r="J682" s="49">
        <v>1.1587000000000001</v>
      </c>
    </row>
    <row r="683" spans="1:14" x14ac:dyDescent="0.2">
      <c r="A683" s="18">
        <v>650</v>
      </c>
      <c r="E683" s="50"/>
      <c r="F683" s="51"/>
      <c r="G683" s="48"/>
      <c r="H683" s="48"/>
      <c r="I683" s="48"/>
      <c r="J683" s="50"/>
      <c r="K683" s="11">
        <v>2.4920000000000001E-2</v>
      </c>
      <c r="L683" s="19">
        <v>663.7</v>
      </c>
      <c r="M683" s="19">
        <v>679.9</v>
      </c>
      <c r="N683" s="11">
        <v>0.86319999999999997</v>
      </c>
    </row>
    <row r="684" spans="1:14" x14ac:dyDescent="0.2">
      <c r="A684" s="18">
        <v>700</v>
      </c>
      <c r="B684" s="11">
        <v>0.16849</v>
      </c>
      <c r="C684" s="19">
        <v>1098.4000000000001</v>
      </c>
      <c r="D684" s="19">
        <v>1176.3</v>
      </c>
      <c r="E684" s="49">
        <v>1.3071999999999999</v>
      </c>
      <c r="F684" s="53">
        <v>9.8379999999999995E-2</v>
      </c>
      <c r="G684" s="48"/>
      <c r="H684" s="47">
        <v>1005.3</v>
      </c>
      <c r="I684" s="47">
        <v>1059.9000000000001</v>
      </c>
      <c r="J684" s="49">
        <v>1.196</v>
      </c>
      <c r="K684" s="11">
        <v>3.065E-2</v>
      </c>
      <c r="L684" s="19">
        <v>760</v>
      </c>
      <c r="M684" s="19">
        <v>779.9</v>
      </c>
      <c r="N684" s="11">
        <v>0.95109999999999995</v>
      </c>
    </row>
    <row r="685" spans="1:14" x14ac:dyDescent="0.2">
      <c r="A685" s="18">
        <v>750</v>
      </c>
      <c r="B685" s="11">
        <v>0.20327000000000001</v>
      </c>
      <c r="C685" s="19">
        <v>1154.9000000000001</v>
      </c>
      <c r="D685" s="19">
        <v>1249</v>
      </c>
      <c r="E685" s="49">
        <v>1.3686</v>
      </c>
      <c r="F685" s="53">
        <v>0.1484</v>
      </c>
      <c r="G685" s="48"/>
      <c r="H685" s="47">
        <v>1114.0999999999999</v>
      </c>
      <c r="I685" s="47">
        <v>1196.5</v>
      </c>
      <c r="J685" s="49">
        <v>1.3118000000000001</v>
      </c>
      <c r="K685" s="11">
        <v>0.1046</v>
      </c>
      <c r="L685" s="19">
        <v>1057.5999999999999</v>
      </c>
      <c r="M685" s="19">
        <v>1125.4000000000001</v>
      </c>
      <c r="N685" s="11">
        <v>1.2434000000000001</v>
      </c>
    </row>
    <row r="686" spans="1:14" x14ac:dyDescent="0.2">
      <c r="A686" s="18">
        <v>800</v>
      </c>
      <c r="B686" s="11">
        <v>0.22949</v>
      </c>
      <c r="C686" s="19">
        <v>1195.9000000000001</v>
      </c>
      <c r="D686" s="19">
        <v>1302</v>
      </c>
      <c r="E686" s="49">
        <v>1.4116</v>
      </c>
      <c r="F686" s="53">
        <v>0.17601</v>
      </c>
      <c r="G686" s="48"/>
      <c r="H686" s="47">
        <v>1167.5</v>
      </c>
      <c r="I686" s="47">
        <v>1265.3</v>
      </c>
      <c r="J686" s="49">
        <v>1.3675999999999999</v>
      </c>
      <c r="K686" s="11">
        <v>0.13639000000000001</v>
      </c>
      <c r="L686" s="19">
        <v>1134.3</v>
      </c>
      <c r="M686" s="19">
        <v>1222.5999999999999</v>
      </c>
      <c r="N686" s="11">
        <v>1.3224</v>
      </c>
    </row>
    <row r="687" spans="1:14" x14ac:dyDescent="0.2">
      <c r="A687" s="18">
        <v>850</v>
      </c>
      <c r="B687" s="11">
        <v>0.25174000000000002</v>
      </c>
      <c r="C687" s="19">
        <v>1230.0999999999999</v>
      </c>
      <c r="D687" s="19">
        <v>1346.6</v>
      </c>
      <c r="E687" s="49">
        <v>1.4462999999999999</v>
      </c>
      <c r="F687" s="53">
        <v>0.19771</v>
      </c>
      <c r="G687" s="48"/>
      <c r="H687" s="47">
        <v>1208.2</v>
      </c>
      <c r="I687" s="47">
        <v>1317.9</v>
      </c>
      <c r="J687" s="49">
        <v>1.4086000000000001</v>
      </c>
      <c r="K687" s="11">
        <v>0.15847</v>
      </c>
      <c r="L687" s="19">
        <v>1183.8</v>
      </c>
      <c r="M687" s="19">
        <v>1286.5</v>
      </c>
      <c r="N687" s="11">
        <v>1.3721000000000001</v>
      </c>
    </row>
    <row r="688" spans="1:14" x14ac:dyDescent="0.2">
      <c r="A688" s="18">
        <v>900</v>
      </c>
      <c r="B688" s="11">
        <v>0.27165</v>
      </c>
      <c r="C688" s="19">
        <v>1260.7</v>
      </c>
      <c r="D688" s="19">
        <v>1386.4</v>
      </c>
      <c r="E688" s="49">
        <v>1.4761</v>
      </c>
      <c r="F688" s="53">
        <v>0.21640000000000001</v>
      </c>
      <c r="G688" s="48"/>
      <c r="H688" s="47">
        <v>1242.8</v>
      </c>
      <c r="I688" s="47">
        <v>1362.9</v>
      </c>
      <c r="J688" s="49">
        <v>1.4422999999999999</v>
      </c>
      <c r="K688" s="11">
        <v>0.17659</v>
      </c>
      <c r="L688" s="19">
        <v>1223.4000000000001</v>
      </c>
      <c r="M688" s="19">
        <v>1337.8</v>
      </c>
      <c r="N688" s="11">
        <v>1.4106000000000001</v>
      </c>
    </row>
    <row r="689" spans="1:14" x14ac:dyDescent="0.2">
      <c r="A689" s="18">
        <v>950</v>
      </c>
      <c r="B689" s="11">
        <v>0.29000999999999999</v>
      </c>
      <c r="C689" s="19">
        <v>1289.0999999999999</v>
      </c>
      <c r="D689" s="19">
        <v>1423.3</v>
      </c>
      <c r="E689" s="49">
        <v>1.5027999999999999</v>
      </c>
      <c r="F689" s="53">
        <v>0.23321</v>
      </c>
      <c r="G689" s="48"/>
      <c r="H689" s="47">
        <v>1273.9000000000001</v>
      </c>
      <c r="I689" s="47">
        <v>1403.3</v>
      </c>
      <c r="J689" s="49">
        <v>1.4716</v>
      </c>
      <c r="K689" s="11">
        <v>0.19245000000000001</v>
      </c>
      <c r="L689" s="19">
        <v>1257.8</v>
      </c>
      <c r="M689" s="19">
        <v>1382.4</v>
      </c>
      <c r="N689" s="11">
        <v>1.4428000000000001</v>
      </c>
    </row>
    <row r="690" spans="1:14" x14ac:dyDescent="0.2">
      <c r="A690" s="18">
        <v>1000</v>
      </c>
      <c r="B690" s="11">
        <v>0.30725999999999998</v>
      </c>
      <c r="C690" s="19">
        <v>1316.1</v>
      </c>
      <c r="D690" s="19">
        <v>1458.2</v>
      </c>
      <c r="E690" s="49">
        <v>1.5270999999999999</v>
      </c>
      <c r="F690" s="53">
        <v>0.24876000000000001</v>
      </c>
      <c r="G690" s="48"/>
      <c r="H690" s="47">
        <v>1302.8</v>
      </c>
      <c r="I690" s="47">
        <v>1440.9</v>
      </c>
      <c r="J690" s="49">
        <v>1.4978</v>
      </c>
      <c r="K690" s="11">
        <v>0.20687</v>
      </c>
      <c r="L690" s="19">
        <v>1289</v>
      </c>
      <c r="M690" s="19">
        <v>1423</v>
      </c>
      <c r="N690" s="11">
        <v>1.4711000000000001</v>
      </c>
    </row>
    <row r="691" spans="1:14" x14ac:dyDescent="0.2">
      <c r="A691" s="18">
        <v>1100</v>
      </c>
      <c r="B691" s="11">
        <v>0.33949000000000001</v>
      </c>
      <c r="C691" s="19">
        <v>1367.3</v>
      </c>
      <c r="D691" s="19">
        <v>1524.4</v>
      </c>
      <c r="E691" s="49">
        <v>1.571</v>
      </c>
      <c r="F691" s="53">
        <v>0.27732000000000001</v>
      </c>
      <c r="G691" s="48"/>
      <c r="H691" s="47">
        <v>1356.8</v>
      </c>
      <c r="I691" s="47">
        <v>1510.8</v>
      </c>
      <c r="J691" s="49">
        <v>1.5441</v>
      </c>
      <c r="K691" s="11">
        <v>0.23289000000000001</v>
      </c>
      <c r="L691" s="19">
        <v>1346.1</v>
      </c>
      <c r="M691" s="19">
        <v>1496.9</v>
      </c>
      <c r="N691" s="11">
        <v>1.5201</v>
      </c>
    </row>
    <row r="692" spans="1:14" x14ac:dyDescent="0.2">
      <c r="A692" s="18">
        <v>1200</v>
      </c>
      <c r="B692" s="11">
        <v>0.36965999999999999</v>
      </c>
      <c r="C692" s="19">
        <v>1416.6</v>
      </c>
      <c r="D692" s="19">
        <v>1587.6</v>
      </c>
      <c r="E692" s="49">
        <v>1.6103000000000001</v>
      </c>
      <c r="F692" s="53">
        <v>0.30367</v>
      </c>
      <c r="G692" s="48"/>
      <c r="H692" s="47">
        <v>1408</v>
      </c>
      <c r="I692" s="47">
        <v>1576.6</v>
      </c>
      <c r="J692" s="49">
        <v>1.585</v>
      </c>
      <c r="K692" s="11">
        <v>0.25653999999999999</v>
      </c>
      <c r="L692" s="19">
        <v>1399.3</v>
      </c>
      <c r="M692" s="19">
        <v>1565.4</v>
      </c>
      <c r="N692" s="11">
        <v>1.5627</v>
      </c>
    </row>
    <row r="693" spans="1:14" x14ac:dyDescent="0.2">
      <c r="A693" s="18">
        <v>1400</v>
      </c>
      <c r="B693" s="11">
        <v>0.42631000000000002</v>
      </c>
      <c r="C693" s="19">
        <v>1513.3</v>
      </c>
      <c r="D693" s="19">
        <v>1710.5</v>
      </c>
      <c r="E693" s="49">
        <v>1.6801999999999999</v>
      </c>
      <c r="F693" s="53">
        <v>0.35249000000000003</v>
      </c>
      <c r="G693" s="48"/>
      <c r="H693" s="47">
        <v>1507</v>
      </c>
      <c r="I693" s="47">
        <v>1702.7</v>
      </c>
      <c r="J693" s="49">
        <v>1.6567000000000001</v>
      </c>
      <c r="K693" s="11">
        <v>0.29977999999999999</v>
      </c>
      <c r="L693" s="19">
        <v>1500.7</v>
      </c>
      <c r="M693" s="19">
        <v>1694.8</v>
      </c>
      <c r="N693" s="11">
        <v>1.6364000000000001</v>
      </c>
    </row>
    <row r="694" spans="1:14" x14ac:dyDescent="0.2">
      <c r="A694" s="18">
        <v>1600</v>
      </c>
      <c r="B694" s="11">
        <v>0.48004000000000002</v>
      </c>
      <c r="C694" s="19">
        <v>1610.1</v>
      </c>
      <c r="D694" s="19">
        <v>1832.2</v>
      </c>
      <c r="E694" s="49">
        <v>1.7423999999999999</v>
      </c>
      <c r="F694" s="53">
        <v>0.39829999999999999</v>
      </c>
      <c r="G694" s="48"/>
      <c r="H694" s="47">
        <v>1605.3</v>
      </c>
      <c r="I694" s="47">
        <v>1826.4</v>
      </c>
      <c r="J694" s="49">
        <v>1.7199</v>
      </c>
      <c r="K694" s="11">
        <v>0.33994000000000002</v>
      </c>
      <c r="L694" s="19">
        <v>1600.4</v>
      </c>
      <c r="M694" s="19">
        <v>1820.5</v>
      </c>
      <c r="N694" s="11">
        <v>1.7005999999999999</v>
      </c>
    </row>
    <row r="695" spans="1:14" x14ac:dyDescent="0.2">
      <c r="A695" s="18">
        <v>1800</v>
      </c>
      <c r="B695" s="11">
        <v>0.53205000000000002</v>
      </c>
      <c r="C695" s="19">
        <v>1708.6</v>
      </c>
      <c r="D695" s="19">
        <v>1954.8</v>
      </c>
      <c r="E695" s="49">
        <v>1.7990999999999999</v>
      </c>
      <c r="F695" s="53">
        <v>0.44236999999999999</v>
      </c>
      <c r="G695" s="48"/>
      <c r="H695" s="47">
        <v>1704.7</v>
      </c>
      <c r="I695" s="47">
        <v>1950.3</v>
      </c>
      <c r="J695" s="49">
        <v>1.7773000000000001</v>
      </c>
      <c r="K695" s="11">
        <v>0.37833</v>
      </c>
      <c r="L695" s="19">
        <v>1700.8</v>
      </c>
      <c r="M695" s="19">
        <v>1945.8</v>
      </c>
      <c r="N695" s="11">
        <v>1.7585999999999999</v>
      </c>
    </row>
    <row r="696" spans="1:14" x14ac:dyDescent="0.2">
      <c r="A696" s="18">
        <v>2000</v>
      </c>
      <c r="B696" s="11">
        <v>0.58294999999999997</v>
      </c>
      <c r="C696" s="19">
        <v>1809.4</v>
      </c>
      <c r="D696" s="19">
        <v>2079.1</v>
      </c>
      <c r="E696" s="49">
        <v>1.8517999999999999</v>
      </c>
      <c r="F696" s="53">
        <v>0.48531999999999997</v>
      </c>
      <c r="G696" s="48"/>
      <c r="H696" s="47">
        <v>1806.1</v>
      </c>
      <c r="I696" s="47">
        <v>2075.6</v>
      </c>
      <c r="J696" s="49">
        <v>1.8304</v>
      </c>
      <c r="K696" s="11">
        <v>0.41560999999999998</v>
      </c>
      <c r="L696" s="19">
        <v>1802.9</v>
      </c>
      <c r="M696" s="19">
        <v>2072.1</v>
      </c>
      <c r="N696" s="11">
        <v>1.8121</v>
      </c>
    </row>
    <row r="697" spans="1:14" x14ac:dyDescent="0.2">
      <c r="C697" s="21" t="s">
        <v>807</v>
      </c>
      <c r="E697" s="50"/>
      <c r="F697" s="51"/>
      <c r="G697" s="48"/>
      <c r="H697" s="52" t="s">
        <v>808</v>
      </c>
      <c r="I697" s="48"/>
      <c r="J697" s="50"/>
      <c r="M697" s="21" t="s">
        <v>809</v>
      </c>
    </row>
    <row r="698" spans="1:14" x14ac:dyDescent="0.2">
      <c r="A698" s="18">
        <v>650</v>
      </c>
      <c r="B698" s="11">
        <v>2.4479999999999998E-2</v>
      </c>
      <c r="C698" s="19">
        <v>657.9</v>
      </c>
      <c r="D698" s="19">
        <v>676.1</v>
      </c>
      <c r="E698" s="49">
        <v>0.85770000000000002</v>
      </c>
      <c r="F698" s="53">
        <v>2.3789999999999999E-2</v>
      </c>
      <c r="G698" s="47">
        <v>648.29999999999995</v>
      </c>
      <c r="H698" s="48"/>
      <c r="I698" s="47">
        <v>670.3</v>
      </c>
      <c r="J698" s="49">
        <v>0.84850000000000003</v>
      </c>
      <c r="K698" s="11">
        <v>2.325E-2</v>
      </c>
      <c r="L698" s="19">
        <v>640.29999999999995</v>
      </c>
      <c r="M698" s="19">
        <v>666.1</v>
      </c>
      <c r="N698" s="11">
        <v>0.84079999999999999</v>
      </c>
    </row>
    <row r="699" spans="1:14" x14ac:dyDescent="0.2">
      <c r="A699" s="18">
        <v>700</v>
      </c>
      <c r="B699" s="11">
        <v>2.8709999999999999E-2</v>
      </c>
      <c r="C699" s="19">
        <v>742.3</v>
      </c>
      <c r="D699" s="19">
        <v>763.6</v>
      </c>
      <c r="E699" s="49">
        <v>0.93469999999999998</v>
      </c>
      <c r="F699" s="53">
        <v>2.6780000000000002E-2</v>
      </c>
      <c r="G699" s="47">
        <v>721.8</v>
      </c>
      <c r="H699" s="48"/>
      <c r="I699" s="47">
        <v>746.6</v>
      </c>
      <c r="J699" s="49">
        <v>0.91559999999999997</v>
      </c>
      <c r="K699" s="11">
        <v>2.564E-2</v>
      </c>
      <c r="L699" s="19">
        <v>708.1</v>
      </c>
      <c r="M699" s="19">
        <v>736.5</v>
      </c>
      <c r="N699" s="11">
        <v>0.90280000000000005</v>
      </c>
    </row>
    <row r="700" spans="1:14" x14ac:dyDescent="0.2">
      <c r="A700" s="18">
        <v>750</v>
      </c>
      <c r="B700" s="11">
        <v>6.3700000000000007E-2</v>
      </c>
      <c r="C700" s="19">
        <v>962.1</v>
      </c>
      <c r="D700" s="19">
        <v>1009.2</v>
      </c>
      <c r="E700" s="49">
        <v>1.141</v>
      </c>
      <c r="F700" s="53">
        <v>3.3730000000000003E-2</v>
      </c>
      <c r="G700" s="47">
        <v>821.8</v>
      </c>
      <c r="H700" s="48"/>
      <c r="I700" s="47">
        <v>853</v>
      </c>
      <c r="J700" s="49">
        <v>1.0054000000000001</v>
      </c>
      <c r="K700" s="11">
        <v>2.981E-2</v>
      </c>
      <c r="L700" s="19">
        <v>788.7</v>
      </c>
      <c r="M700" s="19">
        <v>821.8</v>
      </c>
      <c r="N700" s="11">
        <v>0.97470000000000001</v>
      </c>
    </row>
    <row r="701" spans="1:14" x14ac:dyDescent="0.2">
      <c r="A701" s="18">
        <v>800</v>
      </c>
      <c r="B701" s="11">
        <v>0.1052</v>
      </c>
      <c r="C701" s="19">
        <v>1094.2</v>
      </c>
      <c r="D701" s="19">
        <v>1172.0999999999999</v>
      </c>
      <c r="E701" s="49">
        <v>1.2734000000000001</v>
      </c>
      <c r="F701" s="53">
        <v>5.9369999999999999E-2</v>
      </c>
      <c r="G701" s="47">
        <v>986.9</v>
      </c>
      <c r="H701" s="48"/>
      <c r="I701" s="47">
        <v>1041.8</v>
      </c>
      <c r="J701" s="49">
        <v>1.1580999999999999</v>
      </c>
      <c r="K701" s="11">
        <v>3.9489999999999997E-2</v>
      </c>
      <c r="L701" s="19">
        <v>897.1</v>
      </c>
      <c r="M701" s="19">
        <v>941</v>
      </c>
      <c r="N701" s="11">
        <v>1.0710999999999999</v>
      </c>
    </row>
    <row r="702" spans="1:14" x14ac:dyDescent="0.2">
      <c r="A702" s="18">
        <v>850</v>
      </c>
      <c r="B702" s="11">
        <v>0.12848000000000001</v>
      </c>
      <c r="C702" s="19">
        <v>1156.7</v>
      </c>
      <c r="D702" s="19">
        <v>1251.8</v>
      </c>
      <c r="E702" s="49">
        <v>1.3354999999999999</v>
      </c>
      <c r="F702" s="53">
        <v>8.5510000000000003E-2</v>
      </c>
      <c r="G702" s="48"/>
      <c r="H702" s="47">
        <v>1092.4000000000001</v>
      </c>
      <c r="I702" s="47">
        <v>1171.5</v>
      </c>
      <c r="J702" s="49">
        <v>1.2593000000000001</v>
      </c>
      <c r="K702" s="11">
        <v>5.815E-2</v>
      </c>
      <c r="L702" s="19">
        <v>1018.6</v>
      </c>
      <c r="M702" s="19">
        <v>1083.0999999999999</v>
      </c>
      <c r="N702" s="11">
        <v>1.1819</v>
      </c>
    </row>
    <row r="703" spans="1:14" x14ac:dyDescent="0.2">
      <c r="A703" s="18">
        <v>900</v>
      </c>
      <c r="B703" s="11">
        <v>0.14646999999999999</v>
      </c>
      <c r="C703" s="19">
        <v>1202.5</v>
      </c>
      <c r="D703" s="19">
        <v>1310.9</v>
      </c>
      <c r="E703" s="49">
        <v>1.3798999999999999</v>
      </c>
      <c r="F703" s="53">
        <v>0.10390000000000001</v>
      </c>
      <c r="G703" s="48"/>
      <c r="H703" s="47">
        <v>1155.9000000000001</v>
      </c>
      <c r="I703" s="47">
        <v>1252.0999999999999</v>
      </c>
      <c r="J703" s="49">
        <v>1.3198000000000001</v>
      </c>
      <c r="K703" s="11">
        <v>7.5840000000000005E-2</v>
      </c>
      <c r="L703" s="19">
        <v>1103.5</v>
      </c>
      <c r="M703" s="19">
        <v>1187.7</v>
      </c>
      <c r="N703" s="11">
        <v>1.2603</v>
      </c>
    </row>
    <row r="704" spans="1:14" x14ac:dyDescent="0.2">
      <c r="A704" s="18">
        <v>950</v>
      </c>
      <c r="B704" s="11">
        <v>0.16175999999999999</v>
      </c>
      <c r="C704" s="19">
        <v>1240.7</v>
      </c>
      <c r="D704" s="19">
        <v>1360.5</v>
      </c>
      <c r="E704" s="49">
        <v>1.4157</v>
      </c>
      <c r="F704" s="53">
        <v>0.11863</v>
      </c>
      <c r="G704" s="48"/>
      <c r="H704" s="47">
        <v>1203.9000000000001</v>
      </c>
      <c r="I704" s="47">
        <v>1313.6</v>
      </c>
      <c r="J704" s="49">
        <v>1.3643000000000001</v>
      </c>
      <c r="K704" s="11">
        <v>9.01E-2</v>
      </c>
      <c r="L704" s="19">
        <v>1163.7</v>
      </c>
      <c r="M704" s="19">
        <v>1263.7</v>
      </c>
      <c r="N704" s="11">
        <v>1.3152999999999999</v>
      </c>
    </row>
    <row r="705" spans="1:14" x14ac:dyDescent="0.2">
      <c r="A705" s="18">
        <v>1000</v>
      </c>
      <c r="B705" s="11">
        <v>0.17538000000000001</v>
      </c>
      <c r="C705" s="19">
        <v>1274.5999999999999</v>
      </c>
      <c r="D705" s="19">
        <v>1404.4</v>
      </c>
      <c r="E705" s="49">
        <v>1.4462999999999999</v>
      </c>
      <c r="F705" s="53">
        <v>0.13128000000000001</v>
      </c>
      <c r="G705" s="48"/>
      <c r="H705" s="47">
        <v>1244</v>
      </c>
      <c r="I705" s="47">
        <v>1365.5</v>
      </c>
      <c r="J705" s="49">
        <v>1.4004000000000001</v>
      </c>
      <c r="K705" s="11">
        <v>0.10208</v>
      </c>
      <c r="L705" s="19">
        <v>1211.4000000000001</v>
      </c>
      <c r="M705" s="19">
        <v>1324.7</v>
      </c>
      <c r="N705" s="11">
        <v>1.3577999999999999</v>
      </c>
    </row>
    <row r="706" spans="1:14" x14ac:dyDescent="0.2">
      <c r="A706" s="18">
        <v>1100</v>
      </c>
      <c r="B706" s="11">
        <v>0.19957</v>
      </c>
      <c r="C706" s="19">
        <v>1335.1</v>
      </c>
      <c r="D706" s="19">
        <v>1482.8</v>
      </c>
      <c r="E706" s="49">
        <v>1.4983</v>
      </c>
      <c r="F706" s="53">
        <v>0.15298</v>
      </c>
      <c r="G706" s="48"/>
      <c r="H706" s="47">
        <v>1312.2</v>
      </c>
      <c r="I706" s="47">
        <v>1453.8</v>
      </c>
      <c r="J706" s="49">
        <v>1.4590000000000001</v>
      </c>
      <c r="K706" s="11">
        <v>0.12211</v>
      </c>
      <c r="L706" s="19">
        <v>1288.4000000000001</v>
      </c>
      <c r="M706" s="19">
        <v>1424</v>
      </c>
      <c r="N706" s="11">
        <v>1.4237</v>
      </c>
    </row>
    <row r="707" spans="1:14" x14ac:dyDescent="0.2">
      <c r="A707" s="18">
        <v>1200</v>
      </c>
      <c r="B707" s="11">
        <v>0.22120999999999999</v>
      </c>
      <c r="C707" s="19">
        <v>1390.3</v>
      </c>
      <c r="D707" s="19">
        <v>1554.1</v>
      </c>
      <c r="E707" s="49">
        <v>1.5426</v>
      </c>
      <c r="F707" s="53">
        <v>0.17185</v>
      </c>
      <c r="G707" s="48"/>
      <c r="H707" s="47">
        <v>1372.1</v>
      </c>
      <c r="I707" s="47">
        <v>1531.1</v>
      </c>
      <c r="J707" s="49">
        <v>1.5069999999999999</v>
      </c>
      <c r="K707" s="11">
        <v>0.13911000000000001</v>
      </c>
      <c r="L707" s="19">
        <v>1353.4</v>
      </c>
      <c r="M707" s="19">
        <v>1507.8</v>
      </c>
      <c r="N707" s="11">
        <v>1.4758</v>
      </c>
    </row>
    <row r="708" spans="1:14" x14ac:dyDescent="0.2">
      <c r="A708" s="18">
        <v>1300</v>
      </c>
      <c r="B708" s="11">
        <v>0.24127999999999999</v>
      </c>
      <c r="C708" s="19">
        <v>1443</v>
      </c>
      <c r="D708" s="19">
        <v>1621.6</v>
      </c>
      <c r="E708" s="49">
        <v>1.5821000000000001</v>
      </c>
      <c r="F708" s="53">
        <v>0.18901999999999999</v>
      </c>
      <c r="G708" s="48"/>
      <c r="H708" s="47">
        <v>1427.8</v>
      </c>
      <c r="I708" s="47">
        <v>1602.7</v>
      </c>
      <c r="J708" s="49">
        <v>1.5489999999999999</v>
      </c>
      <c r="K708" s="11">
        <v>0.15434</v>
      </c>
      <c r="L708" s="19">
        <v>1412.5</v>
      </c>
      <c r="M708" s="19">
        <v>1583.8</v>
      </c>
      <c r="N708" s="11">
        <v>1.5203</v>
      </c>
    </row>
    <row r="709" spans="1:14" x14ac:dyDescent="0.2">
      <c r="A709" s="18">
        <v>1400</v>
      </c>
      <c r="B709" s="11">
        <v>0.26028000000000001</v>
      </c>
      <c r="C709" s="19">
        <v>1494.3</v>
      </c>
      <c r="D709" s="19">
        <v>1687</v>
      </c>
      <c r="E709" s="49">
        <v>1.6182000000000001</v>
      </c>
      <c r="F709" s="53">
        <v>0.20508000000000001</v>
      </c>
      <c r="G709" s="48"/>
      <c r="H709" s="47">
        <v>1481.4</v>
      </c>
      <c r="I709" s="47">
        <v>1671.1</v>
      </c>
      <c r="J709" s="49">
        <v>1.5868</v>
      </c>
      <c r="K709" s="11">
        <v>0.16841</v>
      </c>
      <c r="L709" s="19">
        <v>1468.4</v>
      </c>
      <c r="M709" s="19">
        <v>1655.4</v>
      </c>
      <c r="N709" s="11">
        <v>1.5598000000000001</v>
      </c>
    </row>
    <row r="710" spans="1:14" x14ac:dyDescent="0.2">
      <c r="A710" s="18">
        <v>1600</v>
      </c>
      <c r="B710" s="11">
        <v>0.29620000000000002</v>
      </c>
      <c r="C710" s="19">
        <v>1595.5</v>
      </c>
      <c r="D710" s="19">
        <v>1814.7</v>
      </c>
      <c r="E710" s="49">
        <v>1.6835</v>
      </c>
      <c r="F710" s="53">
        <v>0.23505000000000001</v>
      </c>
      <c r="G710" s="48"/>
      <c r="H710" s="47">
        <v>1585.6</v>
      </c>
      <c r="I710" s="47">
        <v>1803.1</v>
      </c>
      <c r="J710" s="49">
        <v>1.6541999999999999</v>
      </c>
      <c r="K710" s="11">
        <v>0.19438</v>
      </c>
      <c r="L710" s="19">
        <v>1575.7</v>
      </c>
      <c r="M710" s="19">
        <v>1791.5</v>
      </c>
      <c r="N710" s="11">
        <v>1.6294</v>
      </c>
    </row>
    <row r="711" spans="1:14" x14ac:dyDescent="0.2">
      <c r="A711" s="18">
        <v>1800</v>
      </c>
      <c r="B711" s="11">
        <v>0.33033000000000001</v>
      </c>
      <c r="C711" s="19">
        <v>1696.8</v>
      </c>
      <c r="D711" s="19">
        <v>1941.4</v>
      </c>
      <c r="E711" s="49">
        <v>1.7422</v>
      </c>
      <c r="F711" s="53">
        <v>0.26319999999999999</v>
      </c>
      <c r="G711" s="48"/>
      <c r="H711" s="47">
        <v>1689</v>
      </c>
      <c r="I711" s="47">
        <v>1932.5</v>
      </c>
      <c r="J711" s="49">
        <v>1.7141999999999999</v>
      </c>
      <c r="K711" s="11">
        <v>0.21853</v>
      </c>
      <c r="L711" s="19">
        <v>1681.1</v>
      </c>
      <c r="M711" s="19">
        <v>1923.7</v>
      </c>
      <c r="N711" s="11">
        <v>1.6907000000000001</v>
      </c>
    </row>
    <row r="712" spans="1:14" x14ac:dyDescent="0.2">
      <c r="A712" s="18">
        <v>2000</v>
      </c>
      <c r="B712" s="11">
        <v>0.36335000000000001</v>
      </c>
      <c r="C712" s="19">
        <v>1799.7</v>
      </c>
      <c r="D712" s="19">
        <v>2068.6</v>
      </c>
      <c r="E712" s="49">
        <v>1.7961</v>
      </c>
      <c r="F712" s="53">
        <v>0.29022999999999999</v>
      </c>
      <c r="G712" s="48"/>
      <c r="H712" s="47">
        <v>1793.2</v>
      </c>
      <c r="I712" s="47">
        <v>2061.6999999999998</v>
      </c>
      <c r="J712" s="49">
        <v>1.7688999999999999</v>
      </c>
      <c r="K712" s="11">
        <v>0.24154999999999999</v>
      </c>
      <c r="L712" s="19">
        <v>1786.7</v>
      </c>
      <c r="M712" s="19">
        <v>2054.9</v>
      </c>
      <c r="N712" s="11">
        <v>1.7463</v>
      </c>
    </row>
    <row r="714" spans="1:14" x14ac:dyDescent="0.2">
      <c r="A714" s="1">
        <v>962</v>
      </c>
    </row>
    <row r="715" spans="1:14" x14ac:dyDescent="0.2">
      <c r="A715" s="2" t="s">
        <v>810</v>
      </c>
    </row>
    <row r="717" spans="1:14" x14ac:dyDescent="0.2">
      <c r="A717" s="3" t="s">
        <v>811</v>
      </c>
    </row>
    <row r="719" spans="1:14" x14ac:dyDescent="0.2">
      <c r="A719" s="4" t="s">
        <v>812</v>
      </c>
    </row>
    <row r="721" spans="1:16" ht="13.5" x14ac:dyDescent="0.25">
      <c r="A721" s="11" t="s">
        <v>813</v>
      </c>
      <c r="B721" s="13" t="s">
        <v>814</v>
      </c>
      <c r="C721" s="11" t="s">
        <v>815</v>
      </c>
      <c r="D721" s="11" t="s">
        <v>816</v>
      </c>
      <c r="E721" s="11" t="s">
        <v>817</v>
      </c>
      <c r="G721" s="13" t="s">
        <v>818</v>
      </c>
      <c r="H721" s="11" t="s">
        <v>819</v>
      </c>
      <c r="I721" s="11" t="s">
        <v>820</v>
      </c>
      <c r="J721" s="11" t="s">
        <v>821</v>
      </c>
      <c r="L721" s="13" t="s">
        <v>822</v>
      </c>
      <c r="M721" s="11" t="s">
        <v>823</v>
      </c>
      <c r="N721" s="11" t="s">
        <v>824</v>
      </c>
      <c r="P721" s="11" t="s">
        <v>825</v>
      </c>
    </row>
    <row r="722" spans="1:16" x14ac:dyDescent="0.2">
      <c r="A722" s="11" t="s">
        <v>826</v>
      </c>
      <c r="B722" s="11" t="s">
        <v>827</v>
      </c>
      <c r="D722" s="11" t="s">
        <v>828</v>
      </c>
      <c r="G722" s="11" t="s">
        <v>829</v>
      </c>
      <c r="H722" s="11" t="s">
        <v>830</v>
      </c>
      <c r="J722" s="11" t="s">
        <v>831</v>
      </c>
      <c r="L722" s="11" t="s">
        <v>832</v>
      </c>
      <c r="N722" s="11" t="s">
        <v>833</v>
      </c>
      <c r="P722" s="11" t="s">
        <v>834</v>
      </c>
    </row>
    <row r="723" spans="1:16" x14ac:dyDescent="0.2">
      <c r="D723" s="21" t="s">
        <v>835</v>
      </c>
      <c r="I723" s="21" t="s">
        <v>836</v>
      </c>
      <c r="N723" s="21" t="s">
        <v>837</v>
      </c>
    </row>
    <row r="724" spans="1:16" x14ac:dyDescent="0.2">
      <c r="A724" s="11" t="s">
        <v>838</v>
      </c>
      <c r="B724" s="11">
        <v>1.975E-2</v>
      </c>
      <c r="C724" s="16">
        <v>447.68</v>
      </c>
      <c r="E724" s="16">
        <v>449.51</v>
      </c>
      <c r="F724" s="11">
        <v>0.64900000000000002</v>
      </c>
      <c r="G724" s="11">
        <v>2.1595E-2</v>
      </c>
      <c r="I724" s="16">
        <v>538.58000000000004</v>
      </c>
      <c r="J724" s="16">
        <v>542.57000000000005</v>
      </c>
      <c r="K724" s="11">
        <v>0.74341000000000002</v>
      </c>
      <c r="L724" s="11">
        <v>2.3456000000000001E-2</v>
      </c>
      <c r="N724" s="16">
        <v>605.07000000000005</v>
      </c>
      <c r="O724" s="16">
        <v>611.58000000000004</v>
      </c>
      <c r="P724" s="11">
        <v>0.80835999999999997</v>
      </c>
    </row>
    <row r="725" spans="1:16" x14ac:dyDescent="0.2">
      <c r="A725" s="18">
        <v>32</v>
      </c>
      <c r="B725" s="11">
        <v>1.5994000000000001E-2</v>
      </c>
      <c r="C725" s="16">
        <v>0.01</v>
      </c>
      <c r="E725" s="16">
        <v>1.49</v>
      </c>
      <c r="F725" s="11">
        <v>1.0000000000000001E-5</v>
      </c>
      <c r="G725" s="11">
        <v>1.5966000000000001E-2</v>
      </c>
      <c r="I725" s="16">
        <v>0.03</v>
      </c>
      <c r="J725" s="16">
        <v>2.99</v>
      </c>
      <c r="K725" s="11">
        <v>5.0000000000000002E-5</v>
      </c>
      <c r="L725" s="11">
        <v>1.5938999999999998E-2</v>
      </c>
      <c r="N725" s="16">
        <v>0.05</v>
      </c>
      <c r="O725" s="16">
        <v>4.4800000000000004</v>
      </c>
      <c r="P725" s="11">
        <v>8.0000000000000007E-5</v>
      </c>
    </row>
    <row r="726" spans="1:16" x14ac:dyDescent="0.2">
      <c r="A726" s="18">
        <v>50</v>
      </c>
      <c r="B726" s="11">
        <v>1.5997999999999998E-2</v>
      </c>
      <c r="C726" s="16">
        <v>18.03</v>
      </c>
      <c r="E726" s="16">
        <v>19.510000000000002</v>
      </c>
      <c r="F726" s="11">
        <v>3.601E-2</v>
      </c>
      <c r="G726" s="11">
        <v>1.5972E-2</v>
      </c>
      <c r="I726" s="16">
        <v>17.989999999999998</v>
      </c>
      <c r="J726" s="16">
        <v>20.95</v>
      </c>
      <c r="K726" s="11">
        <v>3.5929999999999997E-2</v>
      </c>
      <c r="L726" s="11">
        <v>1.5945999999999998E-2</v>
      </c>
      <c r="N726" s="16">
        <v>17.95</v>
      </c>
      <c r="O726" s="16">
        <v>22.38</v>
      </c>
      <c r="P726" s="11">
        <v>3.5839999999999997E-2</v>
      </c>
    </row>
    <row r="727" spans="1:16" x14ac:dyDescent="0.2">
      <c r="A727" s="18">
        <v>100</v>
      </c>
      <c r="B727" s="11">
        <v>1.6107E-2</v>
      </c>
      <c r="C727" s="16">
        <v>67.86</v>
      </c>
      <c r="E727" s="16">
        <v>69.349999999999994</v>
      </c>
      <c r="F727" s="11">
        <v>0.1293</v>
      </c>
      <c r="G727" s="11">
        <v>1.6083E-2</v>
      </c>
      <c r="I727" s="16">
        <v>67.69</v>
      </c>
      <c r="J727" s="16">
        <v>70.67</v>
      </c>
      <c r="K727" s="11">
        <v>0.12898999999999999</v>
      </c>
      <c r="L727" s="11">
        <v>1.6059E-2</v>
      </c>
      <c r="N727" s="16">
        <v>67.53</v>
      </c>
      <c r="O727" s="16">
        <v>71.98</v>
      </c>
      <c r="P727" s="11">
        <v>0.12869</v>
      </c>
    </row>
    <row r="728" spans="1:16" x14ac:dyDescent="0.2">
      <c r="A728" s="18">
        <v>150</v>
      </c>
      <c r="B728" s="11">
        <v>1.6317000000000002E-2</v>
      </c>
      <c r="C728" s="16">
        <v>117.7</v>
      </c>
      <c r="E728" s="16">
        <v>119.21</v>
      </c>
      <c r="F728" s="11">
        <v>0.21462000000000001</v>
      </c>
      <c r="G728" s="11">
        <v>1.6292000000000001E-2</v>
      </c>
      <c r="I728" s="16">
        <v>117.42</v>
      </c>
      <c r="J728" s="16">
        <v>120.43</v>
      </c>
      <c r="K728" s="11">
        <v>0.21415999999999999</v>
      </c>
      <c r="L728" s="11">
        <v>1.6267E-2</v>
      </c>
      <c r="N728" s="16">
        <v>117.14</v>
      </c>
      <c r="O728" s="16">
        <v>121.66</v>
      </c>
      <c r="P728" s="11">
        <v>0.21368999999999999</v>
      </c>
    </row>
    <row r="729" spans="1:16" x14ac:dyDescent="0.2">
      <c r="A729" s="18">
        <v>200</v>
      </c>
      <c r="B729" s="11">
        <v>1.6607E-2</v>
      </c>
      <c r="C729" s="16">
        <v>167.7</v>
      </c>
      <c r="E729" s="16">
        <v>169.24</v>
      </c>
      <c r="F729" s="11">
        <v>0.29348999999999997</v>
      </c>
      <c r="G729" s="11">
        <v>1.6580000000000001E-2</v>
      </c>
      <c r="I729" s="16">
        <v>167.31</v>
      </c>
      <c r="J729" s="16">
        <v>170.38</v>
      </c>
      <c r="K729" s="11">
        <v>0.29288999999999998</v>
      </c>
      <c r="L729" s="11">
        <v>1.6552999999999998E-2</v>
      </c>
      <c r="N729" s="16">
        <v>166.92</v>
      </c>
      <c r="O729" s="16">
        <v>171.52</v>
      </c>
      <c r="P729" s="11">
        <v>0.29228999999999999</v>
      </c>
    </row>
    <row r="730" spans="1:16" x14ac:dyDescent="0.2">
      <c r="A730" s="18">
        <v>250</v>
      </c>
      <c r="B730" s="11">
        <v>1.6972000000000001E-2</v>
      </c>
      <c r="C730" s="16">
        <v>218.04</v>
      </c>
      <c r="E730" s="16">
        <v>219.61</v>
      </c>
      <c r="F730" s="11">
        <v>0.36708000000000002</v>
      </c>
      <c r="G730" s="11">
        <v>1.6941000000000001E-2</v>
      </c>
      <c r="I730" s="16">
        <v>217.51</v>
      </c>
      <c r="J730" s="16">
        <v>220.65</v>
      </c>
      <c r="K730" s="11">
        <v>0.36634</v>
      </c>
      <c r="L730" s="11">
        <v>1.6910999999999999E-2</v>
      </c>
      <c r="N730" s="16">
        <v>217</v>
      </c>
      <c r="O730" s="16">
        <v>221.69</v>
      </c>
      <c r="P730" s="11">
        <v>0.36559999999999998</v>
      </c>
    </row>
    <row r="731" spans="1:16" x14ac:dyDescent="0.2">
      <c r="A731" s="18">
        <v>300</v>
      </c>
      <c r="B731" s="11">
        <v>1.7416999999999998E-2</v>
      </c>
      <c r="C731" s="16">
        <v>268.92</v>
      </c>
      <c r="E731" s="16">
        <v>270.52999999999997</v>
      </c>
      <c r="F731" s="11">
        <v>0.43641000000000002</v>
      </c>
      <c r="G731" s="11">
        <v>1.738E-2</v>
      </c>
      <c r="I731" s="16">
        <v>268.24</v>
      </c>
      <c r="J731" s="16">
        <v>271.45999999999998</v>
      </c>
      <c r="K731" s="11">
        <v>0.43551000000000001</v>
      </c>
      <c r="L731" s="11">
        <v>1.7344999999999999E-2</v>
      </c>
      <c r="N731" s="16">
        <v>267.57</v>
      </c>
      <c r="O731" s="16">
        <v>272.39</v>
      </c>
      <c r="P731" s="11">
        <v>0.43463000000000002</v>
      </c>
    </row>
    <row r="732" spans="1:16" x14ac:dyDescent="0.2">
      <c r="A732" s="18">
        <v>350</v>
      </c>
      <c r="B732" s="11">
        <v>1.7954000000000001E-2</v>
      </c>
      <c r="C732" s="16">
        <v>320.64</v>
      </c>
      <c r="E732" s="16">
        <v>322.3</v>
      </c>
      <c r="F732" s="11">
        <v>0.50239999999999996</v>
      </c>
      <c r="G732" s="11">
        <v>1.7909999999999999E-2</v>
      </c>
      <c r="I732" s="16">
        <v>319.77</v>
      </c>
      <c r="J732" s="16">
        <v>323.08</v>
      </c>
      <c r="K732" s="11">
        <v>0.50131999999999999</v>
      </c>
      <c r="L732" s="11">
        <v>1.7866E-2</v>
      </c>
      <c r="N732" s="16">
        <v>318.91000000000003</v>
      </c>
      <c r="O732" s="16">
        <v>323.87</v>
      </c>
      <c r="P732" s="11">
        <v>0.50024999999999997</v>
      </c>
    </row>
    <row r="733" spans="1:16" x14ac:dyDescent="0.2">
      <c r="A733" s="18">
        <v>400</v>
      </c>
      <c r="B733" s="11">
        <v>1.8609000000000001E-2</v>
      </c>
      <c r="C733" s="16">
        <v>373.61</v>
      </c>
      <c r="E733" s="16">
        <v>375.33</v>
      </c>
      <c r="F733" s="11">
        <v>0.56594999999999995</v>
      </c>
      <c r="G733" s="11">
        <v>1.8551999999999999E-2</v>
      </c>
      <c r="I733" s="16">
        <v>372.48</v>
      </c>
      <c r="J733" s="16">
        <v>375.91</v>
      </c>
      <c r="K733" s="11">
        <v>0.56462999999999997</v>
      </c>
      <c r="L733" s="11">
        <v>1.8495999999999999E-2</v>
      </c>
      <c r="N733" s="16">
        <v>371.37</v>
      </c>
      <c r="O733" s="16">
        <v>376.51</v>
      </c>
      <c r="P733" s="11">
        <v>0.56333</v>
      </c>
    </row>
    <row r="734" spans="1:16" x14ac:dyDescent="0.2">
      <c r="A734" s="18">
        <v>450</v>
      </c>
      <c r="B734" s="11">
        <v>1.9425000000000001E-2</v>
      </c>
      <c r="C734" s="16">
        <v>428.44</v>
      </c>
      <c r="E734" s="16">
        <v>430.24</v>
      </c>
      <c r="F734" s="11">
        <v>0.62802000000000002</v>
      </c>
      <c r="G734" s="11">
        <v>1.9347E-2</v>
      </c>
      <c r="I734" s="16">
        <v>426.93</v>
      </c>
      <c r="J734" s="16">
        <v>430.51</v>
      </c>
      <c r="K734" s="11">
        <v>0.62634999999999996</v>
      </c>
      <c r="L734" s="11">
        <v>1.9271E-2</v>
      </c>
      <c r="N734" s="16">
        <v>425.47</v>
      </c>
      <c r="O734" s="16">
        <v>430.82</v>
      </c>
      <c r="P734" s="11">
        <v>0.62472000000000005</v>
      </c>
    </row>
    <row r="735" spans="1:16" x14ac:dyDescent="0.2">
      <c r="A735" s="18">
        <v>500</v>
      </c>
      <c r="G735" s="11">
        <v>2.0368000000000001E-2</v>
      </c>
      <c r="I735" s="16">
        <v>484.03</v>
      </c>
      <c r="J735" s="16">
        <v>487.8</v>
      </c>
      <c r="K735" s="11">
        <v>0.68764000000000003</v>
      </c>
      <c r="L735" s="11">
        <v>2.0258000000000002E-2</v>
      </c>
      <c r="N735" s="16">
        <v>482.01</v>
      </c>
      <c r="O735" s="16">
        <v>487.63</v>
      </c>
      <c r="P735" s="11">
        <v>0.6855</v>
      </c>
    </row>
    <row r="736" spans="1:16" x14ac:dyDescent="0.2">
      <c r="A736" s="18">
        <v>550</v>
      </c>
      <c r="L736" s="11">
        <v>2.1595E-2</v>
      </c>
      <c r="N736" s="16">
        <v>542.5</v>
      </c>
      <c r="O736" s="16">
        <v>548.5</v>
      </c>
      <c r="P736" s="11">
        <v>0.74731000000000003</v>
      </c>
    </row>
    <row r="737" spans="1:16" x14ac:dyDescent="0.2">
      <c r="C737" s="21" t="s">
        <v>839</v>
      </c>
      <c r="I737" s="21" t="s">
        <v>840</v>
      </c>
      <c r="N737" s="21" t="s">
        <v>841</v>
      </c>
    </row>
    <row r="738" spans="1:16" x14ac:dyDescent="0.2">
      <c r="A738" s="11" t="s">
        <v>842</v>
      </c>
      <c r="B738" s="11">
        <v>2.5634000000000001E-2</v>
      </c>
      <c r="C738" s="16">
        <v>662.33</v>
      </c>
      <c r="E738" s="16">
        <v>671.82</v>
      </c>
      <c r="F738" s="11">
        <v>0.86224000000000001</v>
      </c>
      <c r="G738" s="11">
        <v>3.4334999999999997E-2</v>
      </c>
      <c r="I738" s="16">
        <v>783.39</v>
      </c>
      <c r="J738" s="16">
        <v>802.45</v>
      </c>
      <c r="K738" s="11">
        <v>0.97321000000000002</v>
      </c>
    </row>
    <row r="739" spans="1:16" x14ac:dyDescent="0.2">
      <c r="A739" s="18">
        <v>32</v>
      </c>
      <c r="B739" s="11">
        <v>1.5911999999999999E-2</v>
      </c>
      <c r="C739" s="16">
        <v>7.0000000000000007E-2</v>
      </c>
      <c r="E739" s="16">
        <v>5.96</v>
      </c>
      <c r="F739" s="11">
        <v>1E-4</v>
      </c>
      <c r="G739" s="11">
        <v>1.5859000000000002E-2</v>
      </c>
      <c r="I739" s="16">
        <v>0.1</v>
      </c>
      <c r="J739" s="16">
        <v>8.9</v>
      </c>
      <c r="K739" s="11">
        <v>1.1E-4</v>
      </c>
      <c r="L739" s="11">
        <v>1.5755999999999999E-2</v>
      </c>
      <c r="N739" s="16">
        <v>0.13</v>
      </c>
      <c r="O739" s="16">
        <v>14.71</v>
      </c>
      <c r="P739" s="11">
        <v>2.0000000000000002E-5</v>
      </c>
    </row>
    <row r="740" spans="1:16" x14ac:dyDescent="0.2">
      <c r="A740" s="18">
        <v>50</v>
      </c>
      <c r="B740" s="11">
        <v>1.5921000000000001E-2</v>
      </c>
      <c r="C740" s="16">
        <v>17.91</v>
      </c>
      <c r="E740" s="16">
        <v>23.8</v>
      </c>
      <c r="F740" s="11">
        <v>3.5740000000000001E-2</v>
      </c>
      <c r="G740" s="11">
        <v>1.5869999999999999E-2</v>
      </c>
      <c r="I740" s="16">
        <v>17.829999999999998</v>
      </c>
      <c r="J740" s="16">
        <v>26.64</v>
      </c>
      <c r="K740" s="11">
        <v>3.5540000000000002E-2</v>
      </c>
      <c r="L740" s="11">
        <v>1.5772999999999999E-2</v>
      </c>
      <c r="N740" s="16">
        <v>17.649999999999999</v>
      </c>
      <c r="O740" s="16">
        <v>32.25</v>
      </c>
      <c r="P740" s="11">
        <v>3.5049999999999998E-2</v>
      </c>
    </row>
    <row r="741" spans="1:16" x14ac:dyDescent="0.2">
      <c r="A741" s="18">
        <v>100</v>
      </c>
      <c r="B741" s="11">
        <v>1.6035000000000001E-2</v>
      </c>
      <c r="C741" s="16">
        <v>67.36</v>
      </c>
      <c r="E741" s="16">
        <v>73.3</v>
      </c>
      <c r="F741" s="11">
        <v>0.12837999999999999</v>
      </c>
      <c r="G741" s="11">
        <v>1.5987999999999999E-2</v>
      </c>
      <c r="I741" s="16">
        <v>67.040000000000006</v>
      </c>
      <c r="J741" s="16">
        <v>75.91</v>
      </c>
      <c r="K741" s="11">
        <v>0.12776000000000001</v>
      </c>
      <c r="L741" s="11">
        <v>1.5897000000000001E-2</v>
      </c>
      <c r="N741" s="16">
        <v>66.41</v>
      </c>
      <c r="O741" s="16">
        <v>81.12</v>
      </c>
      <c r="P741" s="11">
        <v>0.12651999999999999</v>
      </c>
    </row>
    <row r="742" spans="1:16" x14ac:dyDescent="0.2">
      <c r="A742" s="18">
        <v>200</v>
      </c>
      <c r="B742" s="11">
        <v>1.6527E-2</v>
      </c>
      <c r="C742" s="16">
        <v>166.54</v>
      </c>
      <c r="E742" s="16">
        <v>172.66</v>
      </c>
      <c r="F742" s="11">
        <v>0.29170000000000001</v>
      </c>
      <c r="G742" s="11">
        <v>1.6475E-2</v>
      </c>
      <c r="I742" s="16">
        <v>165.79</v>
      </c>
      <c r="J742" s="16">
        <v>174.94</v>
      </c>
      <c r="K742" s="11">
        <v>0.29053000000000001</v>
      </c>
      <c r="L742" s="11">
        <v>1.6375000000000001E-2</v>
      </c>
      <c r="N742" s="16">
        <v>164.36</v>
      </c>
      <c r="O742" s="16">
        <v>179.51</v>
      </c>
      <c r="P742" s="11">
        <v>0.28824</v>
      </c>
    </row>
    <row r="743" spans="1:16" x14ac:dyDescent="0.2">
      <c r="A743" s="18">
        <v>300</v>
      </c>
      <c r="B743" s="11">
        <v>1.7309999999999999E-2</v>
      </c>
      <c r="C743" s="16">
        <v>266.92</v>
      </c>
      <c r="E743" s="16">
        <v>273.33</v>
      </c>
      <c r="F743" s="11">
        <v>0.43375999999999998</v>
      </c>
      <c r="G743" s="11">
        <v>1.7242E-2</v>
      </c>
      <c r="I743" s="16">
        <v>265.64999999999998</v>
      </c>
      <c r="J743" s="16">
        <v>275.22000000000003</v>
      </c>
      <c r="K743" s="11">
        <v>0.43203999999999998</v>
      </c>
      <c r="L743" s="11">
        <v>1.7111999999999999E-2</v>
      </c>
      <c r="N743" s="16">
        <v>263.24</v>
      </c>
      <c r="O743" s="16">
        <v>279.07</v>
      </c>
      <c r="P743" s="11">
        <v>0.42874000000000001</v>
      </c>
    </row>
    <row r="744" spans="1:16" x14ac:dyDescent="0.2">
      <c r="A744" s="18">
        <v>400</v>
      </c>
      <c r="B744" s="11">
        <v>1.8442E-2</v>
      </c>
      <c r="C744" s="16">
        <v>370.3</v>
      </c>
      <c r="E744" s="16">
        <v>377.12</v>
      </c>
      <c r="F744" s="11">
        <v>0.56205000000000005</v>
      </c>
      <c r="G744" s="11">
        <v>1.8338E-2</v>
      </c>
      <c r="I744" s="16">
        <v>368.22</v>
      </c>
      <c r="J744" s="16">
        <v>378.41</v>
      </c>
      <c r="K744" s="11">
        <v>0.55959000000000003</v>
      </c>
      <c r="L744" s="11">
        <v>1.8145000000000001E-2</v>
      </c>
      <c r="N744" s="16">
        <v>364.35</v>
      </c>
      <c r="O744" s="16">
        <v>381.14</v>
      </c>
      <c r="P744" s="11">
        <v>0.55491999999999997</v>
      </c>
    </row>
    <row r="745" spans="1:16" x14ac:dyDescent="0.2">
      <c r="A745" s="18">
        <v>450</v>
      </c>
      <c r="B745" s="11">
        <v>1.9199000000000001E-2</v>
      </c>
      <c r="C745" s="16">
        <v>424.06</v>
      </c>
      <c r="E745" s="16">
        <v>431.16</v>
      </c>
      <c r="F745" s="11">
        <v>0.62314000000000003</v>
      </c>
      <c r="G745" s="11">
        <v>1.9061999999999999E-2</v>
      </c>
      <c r="I745" s="16">
        <v>421.36</v>
      </c>
      <c r="J745" s="16">
        <v>431.94</v>
      </c>
      <c r="K745" s="11">
        <v>0.62009999999999998</v>
      </c>
      <c r="L745" s="11">
        <v>1.8811999999999999E-2</v>
      </c>
      <c r="N745" s="16">
        <v>416.4</v>
      </c>
      <c r="O745" s="16">
        <v>433.8</v>
      </c>
      <c r="P745" s="11">
        <v>0.61445000000000005</v>
      </c>
    </row>
    <row r="746" spans="1:16" x14ac:dyDescent="0.2">
      <c r="A746" s="18">
        <v>500</v>
      </c>
      <c r="B746" s="11">
        <v>2.0153999999999998E-2</v>
      </c>
      <c r="C746" s="16">
        <v>480.08</v>
      </c>
      <c r="E746" s="16">
        <v>487.54</v>
      </c>
      <c r="F746" s="11">
        <v>0.68345999999999996</v>
      </c>
      <c r="G746" s="11">
        <v>1.9959999999999999E-2</v>
      </c>
      <c r="I746" s="16">
        <v>476.45</v>
      </c>
      <c r="J746" s="16">
        <v>487.53</v>
      </c>
      <c r="K746" s="11">
        <v>0.67957999999999996</v>
      </c>
      <c r="L746" s="11">
        <v>1.9619999999999999E-2</v>
      </c>
      <c r="N746" s="16">
        <v>469.94</v>
      </c>
      <c r="O746" s="16">
        <v>488.1</v>
      </c>
      <c r="P746" s="11">
        <v>0.67254000000000003</v>
      </c>
    </row>
    <row r="747" spans="1:16" x14ac:dyDescent="0.2">
      <c r="A747" s="18">
        <v>560</v>
      </c>
      <c r="B747" s="11">
        <v>2.1739000000000001E-2</v>
      </c>
      <c r="C747" s="16">
        <v>552.21</v>
      </c>
      <c r="E747" s="16">
        <v>560.26</v>
      </c>
      <c r="F747" s="11">
        <v>0.75692000000000004</v>
      </c>
      <c r="G747" s="11">
        <v>2.1405E-2</v>
      </c>
      <c r="I747" s="16">
        <v>546.59</v>
      </c>
      <c r="J747" s="16">
        <v>558.47</v>
      </c>
      <c r="K747" s="11">
        <v>0.75126000000000004</v>
      </c>
      <c r="L747" s="11">
        <v>2.0861999999999999E-2</v>
      </c>
      <c r="N747" s="16">
        <v>537.08000000000004</v>
      </c>
      <c r="O747" s="16">
        <v>556.38</v>
      </c>
      <c r="P747" s="11">
        <v>0.74153999999999998</v>
      </c>
    </row>
    <row r="748" spans="1:16" x14ac:dyDescent="0.2">
      <c r="A748" s="18">
        <v>600</v>
      </c>
      <c r="B748" s="11">
        <v>2.3317000000000001E-2</v>
      </c>
      <c r="C748" s="16">
        <v>605.77</v>
      </c>
      <c r="E748" s="16">
        <v>614.4</v>
      </c>
      <c r="F748" s="11">
        <v>0.80898000000000003</v>
      </c>
      <c r="G748" s="11">
        <v>2.2759000000000001E-2</v>
      </c>
      <c r="I748" s="16">
        <v>597.41999999999996</v>
      </c>
      <c r="J748" s="16">
        <v>610.05999999999995</v>
      </c>
      <c r="K748" s="11">
        <v>0.80086000000000002</v>
      </c>
      <c r="L748" s="11">
        <v>2.1943000000000001E-2</v>
      </c>
      <c r="N748" s="16">
        <v>584.41999999999996</v>
      </c>
      <c r="O748" s="16">
        <v>604.72</v>
      </c>
      <c r="P748" s="11">
        <v>0.78803000000000001</v>
      </c>
    </row>
    <row r="749" spans="1:16" x14ac:dyDescent="0.2">
      <c r="A749" s="18">
        <v>640</v>
      </c>
      <c r="G749" s="11">
        <v>2.4764999999999999E-2</v>
      </c>
      <c r="I749" s="16">
        <v>654.52</v>
      </c>
      <c r="J749" s="16">
        <v>668.27</v>
      </c>
      <c r="K749" s="11">
        <v>0.85475999999999996</v>
      </c>
      <c r="L749" s="11">
        <v>2.3358E-2</v>
      </c>
      <c r="N749" s="16">
        <v>634.95000000000005</v>
      </c>
      <c r="O749" s="16">
        <v>656.56</v>
      </c>
      <c r="P749" s="11">
        <v>0.83603000000000005</v>
      </c>
    </row>
    <row r="750" spans="1:16" x14ac:dyDescent="0.2">
      <c r="A750" s="18">
        <v>680</v>
      </c>
      <c r="G750" s="11">
        <v>2.8820999999999999E-2</v>
      </c>
      <c r="I750" s="16">
        <v>728.63</v>
      </c>
      <c r="J750" s="16">
        <v>744.64</v>
      </c>
      <c r="K750" s="11">
        <v>0.92288000000000003</v>
      </c>
      <c r="L750" s="11">
        <v>2.5366E-2</v>
      </c>
      <c r="N750" s="16">
        <v>690.67</v>
      </c>
      <c r="O750" s="16">
        <v>714.14</v>
      </c>
      <c r="P750" s="11">
        <v>0.88744999999999996</v>
      </c>
    </row>
    <row r="751" spans="1:16" x14ac:dyDescent="0.2">
      <c r="A751" s="18">
        <v>700</v>
      </c>
      <c r="L751" s="11">
        <v>2.6776999999999999E-2</v>
      </c>
      <c r="N751" s="16">
        <v>721.78</v>
      </c>
      <c r="O751" s="16">
        <v>746.56</v>
      </c>
      <c r="P751" s="11">
        <v>0.91564000000000001</v>
      </c>
    </row>
    <row r="753" spans="1:13" x14ac:dyDescent="0.2">
      <c r="A753" s="1">
        <v>963</v>
      </c>
    </row>
    <row r="754" spans="1:13" x14ac:dyDescent="0.2">
      <c r="A754" s="2" t="s">
        <v>843</v>
      </c>
    </row>
    <row r="756" spans="1:13" x14ac:dyDescent="0.2">
      <c r="A756" s="3" t="s">
        <v>844</v>
      </c>
    </row>
    <row r="758" spans="1:13" x14ac:dyDescent="0.2">
      <c r="A758" s="4" t="s">
        <v>845</v>
      </c>
    </row>
    <row r="760" spans="1:13" x14ac:dyDescent="0.2">
      <c r="D760" s="21" t="s">
        <v>846</v>
      </c>
      <c r="F760" s="21" t="s">
        <v>847</v>
      </c>
      <c r="I760" s="21" t="s">
        <v>848</v>
      </c>
      <c r="L760" s="21" t="s">
        <v>849</v>
      </c>
    </row>
    <row r="761" spans="1:13" x14ac:dyDescent="0.2">
      <c r="D761" s="21" t="s">
        <v>850</v>
      </c>
      <c r="F761" s="21" t="s">
        <v>851</v>
      </c>
      <c r="I761" s="21" t="s">
        <v>852</v>
      </c>
      <c r="L761" s="21" t="s">
        <v>853</v>
      </c>
    </row>
    <row r="762" spans="1:13" x14ac:dyDescent="0.2">
      <c r="B762" s="11" t="s">
        <v>854</v>
      </c>
      <c r="C762" s="11" t="s">
        <v>855</v>
      </c>
      <c r="D762" s="11" t="s">
        <v>856</v>
      </c>
      <c r="E762" s="11" t="s">
        <v>857</v>
      </c>
      <c r="G762" s="11" t="s">
        <v>858</v>
      </c>
      <c r="H762" s="11" t="s">
        <v>859</v>
      </c>
      <c r="J762" s="11" t="s">
        <v>860</v>
      </c>
      <c r="K762" s="11" t="s">
        <v>861</v>
      </c>
      <c r="M762" s="11" t="s">
        <v>862</v>
      </c>
    </row>
    <row r="763" spans="1:13" x14ac:dyDescent="0.2">
      <c r="B763" s="11" t="s">
        <v>863</v>
      </c>
      <c r="C763" s="11" t="s">
        <v>864</v>
      </c>
      <c r="D763" s="11" t="s">
        <v>865</v>
      </c>
      <c r="E763" s="11" t="s">
        <v>866</v>
      </c>
      <c r="F763" s="11" t="s">
        <v>867</v>
      </c>
      <c r="G763" s="11" t="s">
        <v>868</v>
      </c>
      <c r="H763" s="11" t="s">
        <v>869</v>
      </c>
      <c r="I763" s="11" t="s">
        <v>870</v>
      </c>
      <c r="J763" s="11" t="s">
        <v>871</v>
      </c>
      <c r="K763" s="11" t="s">
        <v>872</v>
      </c>
      <c r="L763" s="11" t="s">
        <v>873</v>
      </c>
      <c r="M763" s="11" t="s">
        <v>874</v>
      </c>
    </row>
    <row r="764" spans="1:13" ht="13.5" x14ac:dyDescent="0.25">
      <c r="A764" s="11" t="s">
        <v>875</v>
      </c>
      <c r="B764" s="11" t="s">
        <v>876</v>
      </c>
      <c r="D764" s="13" t="s">
        <v>877</v>
      </c>
      <c r="E764" s="11" t="s">
        <v>878</v>
      </c>
      <c r="F764" s="11" t="s">
        <v>879</v>
      </c>
      <c r="G764" s="11" t="s">
        <v>880</v>
      </c>
      <c r="H764" s="11" t="s">
        <v>881</v>
      </c>
      <c r="I764" s="11" t="s">
        <v>882</v>
      </c>
      <c r="J764" s="11" t="s">
        <v>883</v>
      </c>
      <c r="K764" s="11" t="s">
        <v>884</v>
      </c>
      <c r="L764" s="11" t="s">
        <v>885</v>
      </c>
      <c r="M764" s="11" t="s">
        <v>886</v>
      </c>
    </row>
    <row r="765" spans="1:13" x14ac:dyDescent="0.2">
      <c r="A765" s="15">
        <v>32.018000000000001</v>
      </c>
      <c r="B765" s="11">
        <v>8.8709999999999997E-2</v>
      </c>
      <c r="C765" s="11">
        <v>1.7469999999999999E-2</v>
      </c>
      <c r="D765" s="19">
        <v>3299.6</v>
      </c>
      <c r="E765" s="16">
        <v>2143.34</v>
      </c>
      <c r="F765" s="19">
        <v>1164.2</v>
      </c>
      <c r="G765" s="19">
        <v>1020.9</v>
      </c>
      <c r="H765" s="16">
        <v>2143.34</v>
      </c>
      <c r="I765" s="19">
        <v>1218.3</v>
      </c>
      <c r="J765" s="19">
        <v>1075</v>
      </c>
      <c r="K765" s="11">
        <v>20.291460000000001</v>
      </c>
      <c r="L765" s="11">
        <v>2.4779</v>
      </c>
      <c r="M765" s="11">
        <v>2.1863999999999999</v>
      </c>
    </row>
    <row r="766" spans="1:13" x14ac:dyDescent="0.2">
      <c r="A766" s="18">
        <v>32</v>
      </c>
      <c r="B766" s="11">
        <v>8.8639999999999997E-2</v>
      </c>
      <c r="C766" s="11">
        <v>1.7469999999999999E-2</v>
      </c>
      <c r="D766" s="19">
        <v>3302.6</v>
      </c>
      <c r="E766" s="16">
        <v>2143.35</v>
      </c>
      <c r="F766" s="19">
        <v>1164.2</v>
      </c>
      <c r="G766" s="19">
        <v>1020.9</v>
      </c>
      <c r="H766" s="16">
        <v>2143.35</v>
      </c>
      <c r="I766" s="19">
        <v>1218.4000000000001</v>
      </c>
      <c r="J766" s="19">
        <v>1075</v>
      </c>
      <c r="K766" s="11">
        <v>20.29148</v>
      </c>
      <c r="L766" s="11">
        <v>2.4779</v>
      </c>
      <c r="M766" s="11">
        <v>2.1865000000000001</v>
      </c>
    </row>
    <row r="767" spans="1:13" x14ac:dyDescent="0.2">
      <c r="A767" s="18">
        <v>30</v>
      </c>
      <c r="B767" s="11">
        <v>8.0860000000000001E-2</v>
      </c>
      <c r="C767" s="11">
        <v>1.7469999999999999E-2</v>
      </c>
      <c r="D767" s="19">
        <v>3605.8</v>
      </c>
      <c r="E767" s="16">
        <v>2144.35</v>
      </c>
      <c r="F767" s="19">
        <v>1164.5999999999999</v>
      </c>
      <c r="G767" s="19">
        <v>1020.2</v>
      </c>
      <c r="H767" s="16">
        <v>2144.35</v>
      </c>
      <c r="I767" s="19">
        <v>1218.5</v>
      </c>
      <c r="J767" s="19">
        <v>1074.2</v>
      </c>
      <c r="K767" s="11">
        <v>20.293530000000001</v>
      </c>
      <c r="L767" s="11">
        <v>2.4883000000000002</v>
      </c>
      <c r="M767" s="11">
        <v>2.1947999999999999</v>
      </c>
    </row>
    <row r="768" spans="1:13" x14ac:dyDescent="0.2">
      <c r="A768" s="18">
        <v>25</v>
      </c>
      <c r="B768" s="11">
        <v>6.4049999999999996E-2</v>
      </c>
      <c r="C768" s="11">
        <v>1.746E-2</v>
      </c>
      <c r="D768" s="19">
        <v>4505.8</v>
      </c>
      <c r="E768" s="16">
        <v>2146.85</v>
      </c>
      <c r="F768" s="19">
        <v>1165.4000000000001</v>
      </c>
      <c r="G768" s="19">
        <v>1018.6</v>
      </c>
      <c r="H768" s="16">
        <v>2146.85</v>
      </c>
      <c r="I768" s="19">
        <v>1218.8</v>
      </c>
      <c r="J768" s="19">
        <v>1072</v>
      </c>
      <c r="K768" s="11">
        <v>20.298649999999999</v>
      </c>
      <c r="L768" s="11">
        <v>2.5146000000000002</v>
      </c>
      <c r="M768" s="11">
        <v>2.2160000000000002</v>
      </c>
    </row>
    <row r="769" spans="1:13" x14ac:dyDescent="0.2">
      <c r="A769" s="18">
        <v>20</v>
      </c>
      <c r="B769" s="11">
        <v>5.049E-2</v>
      </c>
      <c r="C769" s="11">
        <v>1.746E-2</v>
      </c>
      <c r="D769" s="19">
        <v>5657.6</v>
      </c>
      <c r="E769" s="16">
        <v>2149.3200000000002</v>
      </c>
      <c r="F769" s="19">
        <v>1166.2</v>
      </c>
      <c r="G769" s="19">
        <v>1016.9</v>
      </c>
      <c r="H769" s="16">
        <v>2149.3200000000002</v>
      </c>
      <c r="I769" s="19">
        <v>1219.0999999999999</v>
      </c>
      <c r="J769" s="19">
        <v>1069.8</v>
      </c>
      <c r="K769" s="11">
        <v>20.30377</v>
      </c>
      <c r="L769" s="11">
        <v>2.5413999999999999</v>
      </c>
      <c r="M769" s="11">
        <v>2.2376</v>
      </c>
    </row>
    <row r="770" spans="1:13" x14ac:dyDescent="0.2">
      <c r="A770" s="18">
        <v>15</v>
      </c>
      <c r="B770" s="11">
        <v>3.9600000000000003E-2</v>
      </c>
      <c r="C770" s="11">
        <v>1.745E-2</v>
      </c>
      <c r="D770" s="19">
        <v>7138.9</v>
      </c>
      <c r="E770" s="16">
        <v>2151.7600000000002</v>
      </c>
      <c r="F770" s="19">
        <v>1167</v>
      </c>
      <c r="G770" s="19">
        <v>1015.2</v>
      </c>
      <c r="H770" s="16">
        <v>2151.7600000000002</v>
      </c>
      <c r="I770" s="19">
        <v>1219.3</v>
      </c>
      <c r="J770" s="19">
        <v>1067.5999999999999</v>
      </c>
      <c r="K770" s="11">
        <v>20.308890000000002</v>
      </c>
      <c r="L770" s="11">
        <v>2.5687000000000002</v>
      </c>
      <c r="M770" s="11">
        <v>2.2597999999999998</v>
      </c>
    </row>
    <row r="771" spans="1:13" x14ac:dyDescent="0.2">
      <c r="A771" s="18">
        <v>10</v>
      </c>
      <c r="B771" s="11">
        <v>3.0890000000000001E-2</v>
      </c>
      <c r="C771" s="11">
        <v>1.7440000000000001E-2</v>
      </c>
      <c r="D771" s="19">
        <v>9054</v>
      </c>
      <c r="E771" s="16">
        <v>2154.1799999999998</v>
      </c>
      <c r="F771" s="19">
        <v>1167.8</v>
      </c>
      <c r="G771" s="19">
        <v>1013.6</v>
      </c>
      <c r="H771" s="16">
        <v>2154.1799999999998</v>
      </c>
      <c r="I771" s="19">
        <v>1219.5</v>
      </c>
      <c r="J771" s="19">
        <v>1065.4000000000001</v>
      </c>
      <c r="K771" s="11">
        <v>20.31401</v>
      </c>
      <c r="L771" s="11">
        <v>2.5964999999999998</v>
      </c>
      <c r="M771" s="11">
        <v>2.2825000000000002</v>
      </c>
    </row>
    <row r="772" spans="1:13" x14ac:dyDescent="0.2">
      <c r="A772" s="18">
        <v>5</v>
      </c>
      <c r="B772" s="11">
        <v>2.3970000000000002E-2</v>
      </c>
      <c r="C772" s="11">
        <v>1.7430000000000001E-2</v>
      </c>
      <c r="D772" s="23">
        <v>11543</v>
      </c>
      <c r="E772" s="16">
        <v>2156.5700000000002</v>
      </c>
      <c r="F772" s="19">
        <v>1168.5</v>
      </c>
      <c r="G772" s="19">
        <v>1011.9</v>
      </c>
      <c r="H772" s="16">
        <v>2156.5700000000002</v>
      </c>
      <c r="I772" s="19">
        <v>1219.7</v>
      </c>
      <c r="J772" s="19">
        <v>1063.0999999999999</v>
      </c>
      <c r="K772" s="11">
        <v>20.319130000000001</v>
      </c>
      <c r="L772" s="11">
        <v>2.6248</v>
      </c>
      <c r="M772" s="11">
        <v>2.3056999999999999</v>
      </c>
    </row>
    <row r="773" spans="1:13" x14ac:dyDescent="0.2">
      <c r="A773" s="18">
        <v>0</v>
      </c>
      <c r="B773" s="11">
        <v>1.8499999999999999E-2</v>
      </c>
      <c r="C773" s="11">
        <v>1.7430000000000001E-2</v>
      </c>
      <c r="D773" s="23">
        <v>14797</v>
      </c>
      <c r="E773" s="16">
        <v>2158.94</v>
      </c>
      <c r="F773" s="19">
        <v>1169.2</v>
      </c>
      <c r="G773" s="19">
        <v>1010.3</v>
      </c>
      <c r="H773" s="16">
        <v>2158.94</v>
      </c>
      <c r="I773" s="19">
        <v>1219.9000000000001</v>
      </c>
      <c r="J773" s="19">
        <v>1060.9000000000001</v>
      </c>
      <c r="K773" s="11">
        <v>20.324259999999999</v>
      </c>
      <c r="L773" s="11">
        <v>2.6537000000000002</v>
      </c>
      <c r="M773" s="11">
        <v>2.3294999999999999</v>
      </c>
    </row>
    <row r="774" spans="1:13" x14ac:dyDescent="0.2">
      <c r="A774" s="18">
        <v>25</v>
      </c>
      <c r="B774" s="11">
        <v>1.4200000000000001E-2</v>
      </c>
      <c r="C774" s="11">
        <v>1.7420000000000001E-2</v>
      </c>
      <c r="D774" s="23">
        <v>19075</v>
      </c>
      <c r="E774" s="16">
        <v>2161.2800000000002</v>
      </c>
      <c r="F774" s="19">
        <v>1169.9000000000001</v>
      </c>
      <c r="G774" s="19">
        <v>1008.6</v>
      </c>
      <c r="H774" s="16">
        <v>2161.2800000000002</v>
      </c>
      <c r="I774" s="19">
        <v>1220</v>
      </c>
      <c r="J774" s="19">
        <v>1058.7</v>
      </c>
      <c r="K774" s="11">
        <v>20.32938</v>
      </c>
      <c r="L774" s="11">
        <v>2.6831999999999998</v>
      </c>
      <c r="M774" s="11">
        <v>2.3538000000000001</v>
      </c>
    </row>
    <row r="775" spans="1:13" x14ac:dyDescent="0.2">
      <c r="A775" s="18">
        <v>210</v>
      </c>
      <c r="B775" s="11">
        <v>1.0829999999999999E-2</v>
      </c>
      <c r="C775" s="11">
        <v>1.7409999999999998E-2</v>
      </c>
      <c r="D775" s="23">
        <v>24731</v>
      </c>
      <c r="E775" s="16">
        <v>2163.6</v>
      </c>
      <c r="F775" s="19">
        <v>1170.5999999999999</v>
      </c>
      <c r="G775" s="19">
        <v>1007</v>
      </c>
      <c r="H775" s="16">
        <v>2163.6</v>
      </c>
      <c r="I775" s="19">
        <v>1220.0999999999999</v>
      </c>
      <c r="J775" s="19">
        <v>1056.5</v>
      </c>
      <c r="K775" s="11">
        <v>20.334510000000002</v>
      </c>
      <c r="L775" s="11">
        <v>2.7132999999999998</v>
      </c>
      <c r="M775" s="11">
        <v>2.3788</v>
      </c>
    </row>
    <row r="776" spans="1:13" x14ac:dyDescent="0.2">
      <c r="A776" s="18">
        <v>215</v>
      </c>
      <c r="B776" s="11">
        <v>8.2100000000000003E-3</v>
      </c>
      <c r="C776" s="11">
        <v>1.7399999999999999E-2</v>
      </c>
      <c r="D776" s="23">
        <v>32257</v>
      </c>
      <c r="E776" s="16">
        <v>2165.9</v>
      </c>
      <c r="F776" s="19">
        <v>1171.2</v>
      </c>
      <c r="G776" s="19">
        <v>1005.3</v>
      </c>
      <c r="H776" s="16">
        <v>2165.9</v>
      </c>
      <c r="I776" s="19">
        <v>1220.2</v>
      </c>
      <c r="J776" s="19">
        <v>1054.3</v>
      </c>
      <c r="K776" s="11">
        <v>20.339639999999999</v>
      </c>
      <c r="L776" s="11">
        <v>2.7440000000000002</v>
      </c>
      <c r="M776" s="11">
        <v>2.4043999999999999</v>
      </c>
    </row>
    <row r="777" spans="1:13" x14ac:dyDescent="0.2">
      <c r="A777" s="18">
        <v>220</v>
      </c>
      <c r="B777" s="11">
        <v>6.1900000000000002E-3</v>
      </c>
      <c r="C777" s="11">
        <v>1.7399999999999999E-2</v>
      </c>
      <c r="D777" s="23">
        <v>42335</v>
      </c>
      <c r="E777" s="16">
        <v>2168.16</v>
      </c>
      <c r="F777" s="19">
        <v>1171.8</v>
      </c>
      <c r="G777" s="19">
        <v>1003.6</v>
      </c>
      <c r="H777" s="16">
        <v>2168.16</v>
      </c>
      <c r="I777" s="19">
        <v>1220.3</v>
      </c>
      <c r="J777" s="19">
        <v>1052.0999999999999</v>
      </c>
      <c r="K777" s="11">
        <v>20.34478</v>
      </c>
      <c r="L777" s="11">
        <v>2.7753999999999999</v>
      </c>
      <c r="M777" s="11">
        <v>2.4306000000000001</v>
      </c>
    </row>
    <row r="778" spans="1:13" x14ac:dyDescent="0.2">
      <c r="A778" s="18">
        <v>225</v>
      </c>
      <c r="B778" s="11">
        <v>4.6299999999999996E-3</v>
      </c>
      <c r="C778" s="11">
        <v>1.7389999999999999E-2</v>
      </c>
      <c r="D778" s="23">
        <v>55917</v>
      </c>
      <c r="E778" s="16">
        <v>2170.41</v>
      </c>
      <c r="F778" s="19">
        <v>1172.4000000000001</v>
      </c>
      <c r="G778" s="19">
        <v>1002</v>
      </c>
      <c r="H778" s="16">
        <v>2170.41</v>
      </c>
      <c r="I778" s="19">
        <v>1220.3</v>
      </c>
      <c r="J778" s="19">
        <v>1049.9000000000001</v>
      </c>
      <c r="K778" s="11">
        <v>20.349910000000001</v>
      </c>
      <c r="L778" s="11">
        <v>2.8073999999999999</v>
      </c>
      <c r="M778" s="11">
        <v>2.4575</v>
      </c>
    </row>
    <row r="779" spans="1:13" x14ac:dyDescent="0.2">
      <c r="A779" s="18">
        <v>230</v>
      </c>
      <c r="B779" s="11">
        <v>3.4399999999999999E-3</v>
      </c>
      <c r="C779" s="11">
        <v>1.738E-2</v>
      </c>
      <c r="D779" s="23">
        <v>74345</v>
      </c>
      <c r="E779" s="16">
        <v>2172.63</v>
      </c>
      <c r="F779" s="19">
        <v>1173</v>
      </c>
      <c r="G779" s="19">
        <v>1000.3</v>
      </c>
      <c r="H779" s="16">
        <v>2172.63</v>
      </c>
      <c r="I779" s="19">
        <v>1220.3</v>
      </c>
      <c r="J779" s="19">
        <v>1047.7</v>
      </c>
      <c r="K779" s="11">
        <v>20.355049999999999</v>
      </c>
      <c r="L779" s="11">
        <v>2.8401000000000001</v>
      </c>
      <c r="M779" s="11">
        <v>2.4849999999999999</v>
      </c>
    </row>
    <row r="780" spans="1:13" x14ac:dyDescent="0.2">
      <c r="A780" s="18">
        <v>235</v>
      </c>
      <c r="B780" s="11">
        <v>2.5400000000000002E-3</v>
      </c>
      <c r="C780" s="11">
        <v>1.738E-2</v>
      </c>
      <c r="D780" s="23">
        <v>99526</v>
      </c>
      <c r="E780" s="16">
        <v>2174.83</v>
      </c>
      <c r="F780" s="19">
        <v>1173.5</v>
      </c>
      <c r="G780" s="19">
        <v>998.7</v>
      </c>
      <c r="H780" s="16">
        <v>2174.83</v>
      </c>
      <c r="I780" s="19">
        <v>1220.3</v>
      </c>
      <c r="J780" s="19">
        <v>1045.5</v>
      </c>
      <c r="K780" s="11">
        <v>20.360189999999999</v>
      </c>
      <c r="L780" s="11">
        <v>2.8734999999999999</v>
      </c>
      <c r="M780" s="11">
        <v>2.5133000000000001</v>
      </c>
    </row>
    <row r="781" spans="1:13" x14ac:dyDescent="0.2">
      <c r="A781" s="18">
        <v>240</v>
      </c>
      <c r="B781" s="11">
        <v>1.8600000000000001E-3</v>
      </c>
      <c r="D781" s="11" t="s">
        <v>887</v>
      </c>
      <c r="E781" s="16">
        <v>2177</v>
      </c>
      <c r="F781" s="19">
        <v>1174</v>
      </c>
      <c r="G781" s="19">
        <v>997</v>
      </c>
      <c r="H781" s="16">
        <v>2177</v>
      </c>
      <c r="I781" s="19">
        <v>1220.3</v>
      </c>
      <c r="J781" s="19">
        <v>1043.3</v>
      </c>
      <c r="K781" s="11">
        <v>20.36534</v>
      </c>
      <c r="L781" s="11">
        <v>2.9076</v>
      </c>
      <c r="M781" s="11">
        <v>2.5423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Problem Statement</vt:lpstr>
      <vt:lpstr>Analysis Tool</vt:lpstr>
      <vt:lpstr>Conclusion &amp; Suggestion</vt:lpstr>
      <vt:lpstr>Thermodynamic Table</vt:lpstr>
    </vt:vector>
  </TitlesOfParts>
  <Company>Investintech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A2E_Engine</dc:creator>
  <cp:lastModifiedBy>June Kwon</cp:lastModifiedBy>
  <dcterms:created xsi:type="dcterms:W3CDTF">2018-11-15T14:05:09Z</dcterms:created>
  <dcterms:modified xsi:type="dcterms:W3CDTF">2021-07-01T10:30:01Z</dcterms:modified>
</cp:coreProperties>
</file>