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730" windowHeight="8010" firstSheet="1" activeTab="6"/>
  </bookViews>
  <sheets>
    <sheet name="info" sheetId="3" r:id="rId1"/>
    <sheet name="1e-10" sheetId="7" r:id="rId2"/>
    <sheet name="1e-9" sheetId="5" r:id="rId3"/>
    <sheet name="1e-8" sheetId="1" r:id="rId4"/>
    <sheet name="1e-7" sheetId="2" r:id="rId5"/>
    <sheet name="1e-6" sheetId="4" r:id="rId6"/>
    <sheet name="summary" sheetId="6" r:id="rId7"/>
    <sheet name="summary_tau_f" sheetId="9" r:id="rId8"/>
    <sheet name="comparison" sheetId="8" r:id="rId9"/>
  </sheets>
  <calcPr calcId="152511"/>
</workbook>
</file>

<file path=xl/calcChain.xml><?xml version="1.0" encoding="utf-8"?>
<calcChain xmlns="http://schemas.openxmlformats.org/spreadsheetml/2006/main">
  <c r="E37" i="5" l="1"/>
  <c r="E44" i="5" s="1"/>
  <c r="D5" i="6"/>
  <c r="M24" i="8"/>
  <c r="M25" i="8"/>
  <c r="M26" i="8"/>
  <c r="M27" i="8"/>
  <c r="M28" i="8"/>
  <c r="M23" i="8"/>
  <c r="P24" i="8"/>
  <c r="P25" i="8"/>
  <c r="P26" i="8"/>
  <c r="P27" i="8"/>
  <c r="P28" i="8"/>
  <c r="P23" i="8"/>
  <c r="P21" i="8"/>
  <c r="M21" i="8"/>
  <c r="Z15" i="7"/>
  <c r="C29" i="4"/>
  <c r="D29" i="4"/>
  <c r="E29" i="4"/>
  <c r="F29" i="4"/>
  <c r="G29" i="4"/>
  <c r="C30" i="4"/>
  <c r="D30" i="4"/>
  <c r="E30" i="4"/>
  <c r="F30" i="4"/>
  <c r="G30" i="4"/>
  <c r="K21" i="4"/>
  <c r="T21" i="4"/>
  <c r="E37" i="4"/>
  <c r="E44" i="4" s="1"/>
  <c r="E37" i="2"/>
  <c r="E44" i="2" s="1"/>
  <c r="E37" i="1"/>
  <c r="E41" i="1" s="1"/>
  <c r="E37" i="7"/>
  <c r="E42" i="7" s="1"/>
  <c r="E39" i="4" l="1"/>
  <c r="E40" i="4"/>
  <c r="E41" i="4"/>
  <c r="E42" i="4"/>
  <c r="E43" i="4"/>
  <c r="E41" i="2"/>
  <c r="E39" i="2"/>
  <c r="E42" i="2"/>
  <c r="E43" i="2"/>
  <c r="E40" i="2"/>
  <c r="E40" i="1"/>
  <c r="E42" i="1"/>
  <c r="E43" i="1"/>
  <c r="E44" i="1"/>
  <c r="E39" i="1"/>
  <c r="E39" i="5"/>
  <c r="E40" i="5"/>
  <c r="E41" i="5"/>
  <c r="E42" i="5"/>
  <c r="E43" i="5"/>
  <c r="E39" i="7"/>
  <c r="E44" i="7"/>
  <c r="E43" i="7"/>
  <c r="E41" i="7"/>
  <c r="E40" i="7"/>
  <c r="J31" i="9"/>
  <c r="J32" i="9"/>
  <c r="J33" i="9"/>
  <c r="J34" i="9"/>
  <c r="J30" i="9"/>
  <c r="S27" i="9"/>
  <c r="B27" i="9"/>
  <c r="S26" i="9"/>
  <c r="B26" i="9"/>
  <c r="J25" i="9"/>
  <c r="S21" i="9"/>
  <c r="B21" i="9" s="1"/>
  <c r="S20" i="9"/>
  <c r="J20" i="9"/>
  <c r="B20" i="9"/>
  <c r="J10" i="9"/>
  <c r="B10" i="9"/>
  <c r="S25" i="9" s="1"/>
  <c r="J9" i="9"/>
  <c r="J24" i="9" s="1"/>
  <c r="B9" i="9"/>
  <c r="S24" i="9" s="1"/>
  <c r="J8" i="9"/>
  <c r="J23" i="9" s="1"/>
  <c r="B8" i="9"/>
  <c r="B23" i="9" s="1"/>
  <c r="J7" i="9"/>
  <c r="J22" i="9" s="1"/>
  <c r="B7" i="9"/>
  <c r="B22" i="9" s="1"/>
  <c r="J6" i="9"/>
  <c r="J21" i="9" s="1"/>
  <c r="G5" i="9"/>
  <c r="G20" i="9" s="1"/>
  <c r="F5" i="9"/>
  <c r="W20" i="9" s="1"/>
  <c r="E5" i="9"/>
  <c r="M5" i="9" s="1"/>
  <c r="M20" i="9" s="1"/>
  <c r="D5" i="9"/>
  <c r="U20" i="9" s="1"/>
  <c r="C5" i="9"/>
  <c r="T20" i="9" s="1"/>
  <c r="B5" i="9"/>
  <c r="J5" i="9" s="1"/>
  <c r="K4" i="9"/>
  <c r="K19" i="9" s="1"/>
  <c r="J5" i="8"/>
  <c r="L5" i="8"/>
  <c r="M5" i="8"/>
  <c r="N5" i="8"/>
  <c r="O5" i="8"/>
  <c r="J6" i="8"/>
  <c r="K6" i="8"/>
  <c r="L6" i="8"/>
  <c r="M6" i="8"/>
  <c r="N6" i="8"/>
  <c r="O6" i="8"/>
  <c r="J7" i="8"/>
  <c r="J8" i="8"/>
  <c r="J9" i="8"/>
  <c r="J10" i="8"/>
  <c r="J11" i="8"/>
  <c r="J12" i="8"/>
  <c r="K4" i="8"/>
  <c r="J4" i="8"/>
  <c r="D10" i="9"/>
  <c r="C11" i="9"/>
  <c r="C8" i="9"/>
  <c r="E11" i="9"/>
  <c r="G7" i="9"/>
  <c r="E7" i="9"/>
  <c r="G8" i="9"/>
  <c r="D8" i="9"/>
  <c r="C10" i="9"/>
  <c r="D7" i="9"/>
  <c r="C12" i="9"/>
  <c r="D12" i="9"/>
  <c r="G12" i="9"/>
  <c r="E10" i="9"/>
  <c r="C9" i="9"/>
  <c r="F10" i="9"/>
  <c r="C7" i="9"/>
  <c r="E9" i="9"/>
  <c r="F7" i="9"/>
  <c r="F9" i="9"/>
  <c r="E12" i="9"/>
  <c r="D9" i="9"/>
  <c r="F11" i="9"/>
  <c r="F8" i="9"/>
  <c r="F12" i="9"/>
  <c r="G10" i="9"/>
  <c r="G11" i="9"/>
  <c r="C4" i="9"/>
  <c r="G9" i="9"/>
  <c r="D11" i="9"/>
  <c r="E8" i="9"/>
  <c r="C19" i="9" l="1"/>
  <c r="L8" i="9"/>
  <c r="N12" i="9"/>
  <c r="M8" i="9"/>
  <c r="G22" i="9"/>
  <c r="N9" i="9"/>
  <c r="F22" i="9"/>
  <c r="O12" i="9"/>
  <c r="M12" i="9"/>
  <c r="M10" i="9"/>
  <c r="L12" i="9"/>
  <c r="M9" i="9"/>
  <c r="L9" i="9"/>
  <c r="U23" i="9"/>
  <c r="K12" i="9"/>
  <c r="K11" i="9"/>
  <c r="K10" i="9"/>
  <c r="C23" i="9"/>
  <c r="G26" i="9"/>
  <c r="L5" i="9"/>
  <c r="L20" i="9" s="1"/>
  <c r="X24" i="9"/>
  <c r="W25" i="9"/>
  <c r="N5" i="9"/>
  <c r="N20" i="9" s="1"/>
  <c r="O7" i="9"/>
  <c r="O22" i="9" s="1"/>
  <c r="K8" i="9"/>
  <c r="G25" i="9"/>
  <c r="E26" i="9"/>
  <c r="V27" i="9"/>
  <c r="W26" i="9"/>
  <c r="E20" i="9"/>
  <c r="E23" i="9"/>
  <c r="O9" i="9"/>
  <c r="F20" i="9"/>
  <c r="D20" i="9"/>
  <c r="K5" i="9"/>
  <c r="K20" i="9" s="1"/>
  <c r="C25" i="9"/>
  <c r="B25" i="9"/>
  <c r="W27" i="9"/>
  <c r="X26" i="9"/>
  <c r="N11" i="9"/>
  <c r="U25" i="9"/>
  <c r="O11" i="9"/>
  <c r="V25" i="9"/>
  <c r="M7" i="9"/>
  <c r="M22" i="9" s="1"/>
  <c r="D27" i="9"/>
  <c r="S23" i="9"/>
  <c r="F26" i="9"/>
  <c r="E27" i="9"/>
  <c r="F27" i="9"/>
  <c r="D24" i="9"/>
  <c r="D23" i="9"/>
  <c r="G27" i="9"/>
  <c r="L7" i="9"/>
  <c r="L22" i="9" s="1"/>
  <c r="F23" i="9"/>
  <c r="E24" i="9"/>
  <c r="G23" i="9"/>
  <c r="F24" i="9"/>
  <c r="T23" i="9"/>
  <c r="N7" i="9"/>
  <c r="N22" i="9" s="1"/>
  <c r="G24" i="9"/>
  <c r="D25" i="9"/>
  <c r="D26" i="9"/>
  <c r="C20" i="9"/>
  <c r="W24" i="9"/>
  <c r="C24" i="9"/>
  <c r="X20" i="9"/>
  <c r="S22" i="9"/>
  <c r="T22" i="9"/>
  <c r="U26" i="9"/>
  <c r="T24" i="9"/>
  <c r="C26" i="9"/>
  <c r="N8" i="9"/>
  <c r="N10" i="9"/>
  <c r="L11" i="9"/>
  <c r="T19" i="9"/>
  <c r="V20" i="9"/>
  <c r="D22" i="9"/>
  <c r="W23" i="9"/>
  <c r="U24" i="9"/>
  <c r="F25" i="9"/>
  <c r="C27" i="9"/>
  <c r="B24" i="9"/>
  <c r="T26" i="9"/>
  <c r="T27" i="9"/>
  <c r="V26" i="9"/>
  <c r="C22" i="9"/>
  <c r="X22" i="9"/>
  <c r="V23" i="9"/>
  <c r="E25" i="9"/>
  <c r="X27" i="9"/>
  <c r="O5" i="9"/>
  <c r="O20" i="9" s="1"/>
  <c r="K7" i="9"/>
  <c r="O8" i="9"/>
  <c r="K9" i="9"/>
  <c r="O10" i="9"/>
  <c r="M11" i="9"/>
  <c r="E22" i="9"/>
  <c r="X23" i="9"/>
  <c r="V24" i="9"/>
  <c r="T25" i="9"/>
  <c r="U22" i="9"/>
  <c r="U27" i="9"/>
  <c r="V22" i="9"/>
  <c r="X25" i="9"/>
  <c r="L10" i="9"/>
  <c r="W22" i="9"/>
  <c r="U18" i="6"/>
  <c r="V18" i="6"/>
  <c r="W18" i="6"/>
  <c r="X18" i="6"/>
  <c r="T17" i="6"/>
  <c r="S21" i="6"/>
  <c r="S22" i="6"/>
  <c r="S23" i="6"/>
  <c r="S24" i="6"/>
  <c r="S25" i="6"/>
  <c r="S20" i="6"/>
  <c r="S19" i="6"/>
  <c r="B23" i="6"/>
  <c r="B24" i="6"/>
  <c r="B25" i="6"/>
  <c r="B19" i="6"/>
  <c r="S18" i="6"/>
  <c r="N20" i="4"/>
  <c r="M20" i="4"/>
  <c r="L20" i="4"/>
  <c r="K20" i="4"/>
  <c r="R20" i="4" s="1"/>
  <c r="J20" i="4"/>
  <c r="C10" i="6"/>
  <c r="K12" i="8" s="1"/>
  <c r="C27" i="8" s="1"/>
  <c r="D10" i="6"/>
  <c r="L12" i="8" s="1"/>
  <c r="D27" i="8" s="1"/>
  <c r="E10" i="6"/>
  <c r="M12" i="8" s="1"/>
  <c r="E27" i="8" s="1"/>
  <c r="F10" i="6"/>
  <c r="N12" i="8" s="1"/>
  <c r="F27" i="8" s="1"/>
  <c r="G10" i="6"/>
  <c r="O12" i="8" s="1"/>
  <c r="G27" i="8" s="1"/>
  <c r="G9" i="6"/>
  <c r="O11" i="8" s="1"/>
  <c r="G26" i="8" s="1"/>
  <c r="C9" i="6"/>
  <c r="K11" i="8" s="1"/>
  <c r="C26" i="8" s="1"/>
  <c r="G30" i="2"/>
  <c r="F30" i="2"/>
  <c r="E30" i="2"/>
  <c r="D30" i="2"/>
  <c r="C30" i="2"/>
  <c r="G30" i="1"/>
  <c r="F30" i="1"/>
  <c r="E30" i="1"/>
  <c r="D30" i="1"/>
  <c r="C30" i="1"/>
  <c r="G30" i="5"/>
  <c r="F30" i="5"/>
  <c r="E30" i="5"/>
  <c r="D30" i="5"/>
  <c r="C30" i="5"/>
  <c r="N21" i="4"/>
  <c r="M21" i="4"/>
  <c r="L21" i="4"/>
  <c r="R21" i="4"/>
  <c r="J21" i="4"/>
  <c r="N21" i="2"/>
  <c r="M21" i="2"/>
  <c r="L21" i="2"/>
  <c r="K21" i="2"/>
  <c r="J21" i="2"/>
  <c r="N21" i="1"/>
  <c r="M21" i="1"/>
  <c r="L21" i="1"/>
  <c r="K21" i="1"/>
  <c r="R21" i="1" s="1"/>
  <c r="J21" i="1"/>
  <c r="N21" i="5"/>
  <c r="M21" i="5"/>
  <c r="L21" i="5"/>
  <c r="K21" i="5"/>
  <c r="R21" i="5" s="1"/>
  <c r="J21" i="5"/>
  <c r="C30" i="7"/>
  <c r="D30" i="7"/>
  <c r="E30" i="7"/>
  <c r="F30" i="7"/>
  <c r="G30" i="7"/>
  <c r="J21" i="7"/>
  <c r="K21" i="7"/>
  <c r="R21" i="7" s="1"/>
  <c r="L21" i="7"/>
  <c r="M21" i="7"/>
  <c r="N21" i="7"/>
  <c r="S20" i="4" l="1"/>
  <c r="Q21" i="2"/>
  <c r="K10" i="6"/>
  <c r="O24" i="9"/>
  <c r="O25" i="9"/>
  <c r="M24" i="9"/>
  <c r="O23" i="9"/>
  <c r="K23" i="9"/>
  <c r="O27" i="9"/>
  <c r="O26" i="9"/>
  <c r="L26" i="9"/>
  <c r="L25" i="9"/>
  <c r="M26" i="9"/>
  <c r="M27" i="9"/>
  <c r="M23" i="9"/>
  <c r="N26" i="9"/>
  <c r="N25" i="9"/>
  <c r="L23" i="9"/>
  <c r="L24" i="9"/>
  <c r="N27" i="9"/>
  <c r="N23" i="9"/>
  <c r="N24" i="9"/>
  <c r="L27" i="9"/>
  <c r="M25" i="9"/>
  <c r="K24" i="9"/>
  <c r="K22" i="9"/>
  <c r="K25" i="9"/>
  <c r="K26" i="9"/>
  <c r="K27" i="9"/>
  <c r="O10" i="6"/>
  <c r="N10" i="6"/>
  <c r="Q21" i="1"/>
  <c r="T21" i="1"/>
  <c r="L10" i="6"/>
  <c r="Q20" i="4"/>
  <c r="S21" i="4"/>
  <c r="U21" i="2"/>
  <c r="U21" i="1"/>
  <c r="S21" i="1"/>
  <c r="Q21" i="5"/>
  <c r="T20" i="4"/>
  <c r="U20" i="4"/>
  <c r="M10" i="6"/>
  <c r="T21" i="2"/>
  <c r="U21" i="4"/>
  <c r="Q21" i="4"/>
  <c r="R21" i="2"/>
  <c r="S21" i="2"/>
  <c r="S21" i="5"/>
  <c r="T21" i="5"/>
  <c r="U21" i="5"/>
  <c r="Q21" i="7"/>
  <c r="U21" i="7"/>
  <c r="T21" i="7"/>
  <c r="S21" i="7"/>
  <c r="K9" i="6" l="1"/>
  <c r="D9" i="6"/>
  <c r="E9" i="6"/>
  <c r="M11" i="8" s="1"/>
  <c r="E26" i="8" s="1"/>
  <c r="F9" i="6"/>
  <c r="N11" i="8" s="1"/>
  <c r="F26" i="8" s="1"/>
  <c r="O9" i="6"/>
  <c r="N20" i="2"/>
  <c r="M20" i="2"/>
  <c r="L20" i="2"/>
  <c r="K20" i="2"/>
  <c r="R20" i="2" s="1"/>
  <c r="J20" i="2"/>
  <c r="N20" i="1"/>
  <c r="M20" i="1"/>
  <c r="L20" i="1"/>
  <c r="K20" i="1"/>
  <c r="R20" i="1" s="1"/>
  <c r="J20" i="1"/>
  <c r="N20" i="7"/>
  <c r="M20" i="7"/>
  <c r="L20" i="7"/>
  <c r="K20" i="7"/>
  <c r="R20" i="7" s="1"/>
  <c r="J20" i="7"/>
  <c r="G29" i="2"/>
  <c r="F29" i="2"/>
  <c r="E29" i="2"/>
  <c r="D29" i="2"/>
  <c r="C29" i="2"/>
  <c r="G29" i="7"/>
  <c r="F29" i="7"/>
  <c r="E29" i="7"/>
  <c r="D29" i="7"/>
  <c r="C29" i="7"/>
  <c r="G29" i="1"/>
  <c r="F29" i="1"/>
  <c r="E29" i="1"/>
  <c r="D29" i="1"/>
  <c r="C29" i="1"/>
  <c r="J20" i="5"/>
  <c r="K20" i="5"/>
  <c r="L20" i="5"/>
  <c r="M20" i="5"/>
  <c r="N20" i="5"/>
  <c r="C29" i="5"/>
  <c r="D29" i="5"/>
  <c r="E29" i="5"/>
  <c r="F29" i="5"/>
  <c r="G29" i="5"/>
  <c r="N9" i="6" l="1"/>
  <c r="L9" i="6"/>
  <c r="L11" i="8"/>
  <c r="D26" i="8" s="1"/>
  <c r="U20" i="7"/>
  <c r="Q20" i="7"/>
  <c r="Q20" i="2"/>
  <c r="T20" i="1"/>
  <c r="U20" i="1"/>
  <c r="Q20" i="1"/>
  <c r="Q20" i="5"/>
  <c r="U20" i="5"/>
  <c r="S20" i="5"/>
  <c r="R20" i="5"/>
  <c r="T20" i="5"/>
  <c r="S20" i="2"/>
  <c r="U20" i="2"/>
  <c r="T20" i="2"/>
  <c r="M9" i="6"/>
  <c r="S20" i="1"/>
  <c r="S20" i="7"/>
  <c r="T20" i="7"/>
  <c r="R15" i="4"/>
  <c r="Q15" i="4"/>
  <c r="R15" i="2"/>
  <c r="Q15" i="2"/>
  <c r="R15" i="1"/>
  <c r="Q15" i="1"/>
  <c r="R15" i="5"/>
  <c r="Q15" i="5"/>
  <c r="R15" i="7"/>
  <c r="Q15" i="7"/>
  <c r="J19" i="6"/>
  <c r="J18" i="6"/>
  <c r="J4" i="6"/>
  <c r="J8" i="6"/>
  <c r="J23" i="6" s="1"/>
  <c r="J7" i="6"/>
  <c r="J22" i="6" s="1"/>
  <c r="J6" i="6"/>
  <c r="J21" i="6" s="1"/>
  <c r="J5" i="6"/>
  <c r="J20" i="6" s="1"/>
  <c r="K2" i="6"/>
  <c r="K17" i="6" s="1"/>
  <c r="C3" i="6"/>
  <c r="C6" i="6"/>
  <c r="C7" i="6"/>
  <c r="C8" i="6"/>
  <c r="C5" i="6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D24" i="7"/>
  <c r="C24" i="7"/>
  <c r="N19" i="7"/>
  <c r="M19" i="7"/>
  <c r="L19" i="7"/>
  <c r="K19" i="7"/>
  <c r="R19" i="7" s="1"/>
  <c r="J19" i="7"/>
  <c r="N18" i="7"/>
  <c r="M18" i="7"/>
  <c r="L18" i="7"/>
  <c r="K18" i="7"/>
  <c r="R18" i="7" s="1"/>
  <c r="J18" i="7"/>
  <c r="N17" i="7"/>
  <c r="M17" i="7"/>
  <c r="L17" i="7"/>
  <c r="K17" i="7"/>
  <c r="J17" i="7"/>
  <c r="N16" i="7"/>
  <c r="M16" i="7"/>
  <c r="L16" i="7"/>
  <c r="K16" i="7"/>
  <c r="J16" i="7"/>
  <c r="K15" i="7"/>
  <c r="J15" i="7"/>
  <c r="D15" i="7"/>
  <c r="C15" i="7"/>
  <c r="D6" i="7"/>
  <c r="C6" i="7"/>
  <c r="B18" i="6"/>
  <c r="G6" i="6"/>
  <c r="G7" i="6"/>
  <c r="G8" i="6"/>
  <c r="G5" i="6"/>
  <c r="F6" i="6"/>
  <c r="F7" i="6"/>
  <c r="F8" i="6"/>
  <c r="F5" i="6"/>
  <c r="E6" i="6"/>
  <c r="E7" i="6"/>
  <c r="E8" i="6"/>
  <c r="E5" i="6"/>
  <c r="E24" i="6" s="1"/>
  <c r="D6" i="6"/>
  <c r="L8" i="8" s="1"/>
  <c r="D23" i="8" s="1"/>
  <c r="D7" i="6"/>
  <c r="D8" i="6"/>
  <c r="B6" i="6"/>
  <c r="B21" i="6" s="1"/>
  <c r="B7" i="6"/>
  <c r="B22" i="6" s="1"/>
  <c r="B8" i="6"/>
  <c r="B5" i="6"/>
  <c r="B20" i="6" s="1"/>
  <c r="G3" i="6"/>
  <c r="G18" i="6" s="1"/>
  <c r="F3" i="6"/>
  <c r="F18" i="6" s="1"/>
  <c r="E3" i="6"/>
  <c r="M3" i="6" s="1"/>
  <c r="M18" i="6" s="1"/>
  <c r="B3" i="6"/>
  <c r="J3" i="6" s="1"/>
  <c r="D3" i="6"/>
  <c r="L3" i="6" s="1"/>
  <c r="L18" i="6" s="1"/>
  <c r="C2" i="6"/>
  <c r="C17" i="6" s="1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D24" i="5"/>
  <c r="C24" i="5"/>
  <c r="N19" i="5"/>
  <c r="M19" i="5"/>
  <c r="L19" i="5"/>
  <c r="K19" i="5"/>
  <c r="R19" i="5" s="1"/>
  <c r="J19" i="5"/>
  <c r="N18" i="5"/>
  <c r="M18" i="5"/>
  <c r="L18" i="5"/>
  <c r="K18" i="5"/>
  <c r="J18" i="5"/>
  <c r="N17" i="5"/>
  <c r="M17" i="5"/>
  <c r="L17" i="5"/>
  <c r="K17" i="5"/>
  <c r="R17" i="5" s="1"/>
  <c r="J17" i="5"/>
  <c r="N16" i="5"/>
  <c r="M16" i="5"/>
  <c r="L16" i="5"/>
  <c r="K16" i="5"/>
  <c r="J16" i="5"/>
  <c r="K15" i="5"/>
  <c r="J15" i="5"/>
  <c r="D15" i="5"/>
  <c r="C15" i="5"/>
  <c r="D6" i="5"/>
  <c r="C6" i="5"/>
  <c r="G28" i="4"/>
  <c r="F28" i="4"/>
  <c r="E28" i="4"/>
  <c r="D28" i="4"/>
  <c r="C28" i="4"/>
  <c r="G27" i="4"/>
  <c r="F27" i="4"/>
  <c r="E27" i="4"/>
  <c r="D27" i="4"/>
  <c r="G26" i="4"/>
  <c r="F26" i="4"/>
  <c r="E26" i="4"/>
  <c r="D26" i="4"/>
  <c r="C26" i="4"/>
  <c r="G25" i="4"/>
  <c r="F25" i="4"/>
  <c r="E25" i="4"/>
  <c r="D25" i="4"/>
  <c r="C25" i="4"/>
  <c r="D24" i="4"/>
  <c r="C24" i="4"/>
  <c r="N19" i="4"/>
  <c r="M19" i="4"/>
  <c r="L19" i="4"/>
  <c r="K19" i="4"/>
  <c r="R19" i="4" s="1"/>
  <c r="J19" i="4"/>
  <c r="N18" i="4"/>
  <c r="M18" i="4"/>
  <c r="L18" i="4"/>
  <c r="K18" i="4"/>
  <c r="R18" i="4" s="1"/>
  <c r="N17" i="4"/>
  <c r="M17" i="4"/>
  <c r="L17" i="4"/>
  <c r="K17" i="4"/>
  <c r="J17" i="4"/>
  <c r="N16" i="4"/>
  <c r="M16" i="4"/>
  <c r="L16" i="4"/>
  <c r="K16" i="4"/>
  <c r="J16" i="4"/>
  <c r="K15" i="4"/>
  <c r="J15" i="4"/>
  <c r="D15" i="4"/>
  <c r="C15" i="4"/>
  <c r="D6" i="4"/>
  <c r="C6" i="4"/>
  <c r="T19" i="5" l="1"/>
  <c r="O7" i="6"/>
  <c r="O9" i="8"/>
  <c r="G24" i="8" s="1"/>
  <c r="N7" i="6"/>
  <c r="N9" i="8"/>
  <c r="F24" i="8" s="1"/>
  <c r="M7" i="6"/>
  <c r="M9" i="8"/>
  <c r="E24" i="8" s="1"/>
  <c r="L7" i="6"/>
  <c r="L9" i="8"/>
  <c r="D24" i="8" s="1"/>
  <c r="R17" i="7"/>
  <c r="Q17" i="7"/>
  <c r="U18" i="7"/>
  <c r="C20" i="6"/>
  <c r="K7" i="8"/>
  <c r="C22" i="8" s="1"/>
  <c r="T22" i="6"/>
  <c r="T25" i="6"/>
  <c r="T20" i="6"/>
  <c r="C25" i="6"/>
  <c r="T24" i="6"/>
  <c r="C24" i="6"/>
  <c r="K7" i="6"/>
  <c r="K9" i="8"/>
  <c r="C24" i="8" s="1"/>
  <c r="C18" i="6"/>
  <c r="K5" i="8"/>
  <c r="T18" i="6"/>
  <c r="O8" i="6"/>
  <c r="O10" i="8"/>
  <c r="G25" i="8" s="1"/>
  <c r="N8" i="6"/>
  <c r="N23" i="6" s="1"/>
  <c r="N32" i="9" s="1"/>
  <c r="N10" i="8"/>
  <c r="F25" i="8" s="1"/>
  <c r="M8" i="6"/>
  <c r="M10" i="8"/>
  <c r="E25" i="8" s="1"/>
  <c r="L8" i="6"/>
  <c r="L10" i="8"/>
  <c r="D25" i="8" s="1"/>
  <c r="K8" i="6"/>
  <c r="K10" i="8"/>
  <c r="C25" i="8" s="1"/>
  <c r="T23" i="6"/>
  <c r="Q19" i="7"/>
  <c r="O6" i="6"/>
  <c r="O8" i="8"/>
  <c r="G23" i="8" s="1"/>
  <c r="N6" i="6"/>
  <c r="N8" i="8"/>
  <c r="F23" i="8" s="1"/>
  <c r="M6" i="6"/>
  <c r="M8" i="8"/>
  <c r="E23" i="8" s="1"/>
  <c r="K8" i="8"/>
  <c r="C23" i="8" s="1"/>
  <c r="T21" i="6"/>
  <c r="O7" i="8"/>
  <c r="G22" i="8" s="1"/>
  <c r="X22" i="6"/>
  <c r="X25" i="6"/>
  <c r="X23" i="6"/>
  <c r="G25" i="6"/>
  <c r="X20" i="6"/>
  <c r="X24" i="6"/>
  <c r="X21" i="6"/>
  <c r="N5" i="6"/>
  <c r="N21" i="6" s="1"/>
  <c r="N30" i="9" s="1"/>
  <c r="N7" i="8"/>
  <c r="F22" i="8" s="1"/>
  <c r="W24" i="6"/>
  <c r="W22" i="6"/>
  <c r="W25" i="6"/>
  <c r="W21" i="6"/>
  <c r="W23" i="6"/>
  <c r="W20" i="6"/>
  <c r="F25" i="6"/>
  <c r="F24" i="6"/>
  <c r="M5" i="6"/>
  <c r="M22" i="6" s="1"/>
  <c r="M7" i="8"/>
  <c r="E22" i="8" s="1"/>
  <c r="V20" i="6"/>
  <c r="V22" i="6"/>
  <c r="V24" i="6"/>
  <c r="V21" i="6"/>
  <c r="V23" i="6"/>
  <c r="V25" i="6"/>
  <c r="E25" i="6"/>
  <c r="T18" i="5"/>
  <c r="D20" i="6"/>
  <c r="L7" i="8"/>
  <c r="D22" i="8" s="1"/>
  <c r="U23" i="6"/>
  <c r="D25" i="6"/>
  <c r="U25" i="6"/>
  <c r="U20" i="6"/>
  <c r="U22" i="6"/>
  <c r="U24" i="6"/>
  <c r="U21" i="6"/>
  <c r="U18" i="5"/>
  <c r="D24" i="6"/>
  <c r="Q18" i="5"/>
  <c r="Q17" i="4"/>
  <c r="G20" i="6"/>
  <c r="G24" i="6"/>
  <c r="Q19" i="4"/>
  <c r="T17" i="4"/>
  <c r="S19" i="4"/>
  <c r="S17" i="4"/>
  <c r="U17" i="4"/>
  <c r="T19" i="4"/>
  <c r="U19" i="4"/>
  <c r="S18" i="4"/>
  <c r="T18" i="4"/>
  <c r="U18" i="4"/>
  <c r="S17" i="5"/>
  <c r="T17" i="5"/>
  <c r="U17" i="5"/>
  <c r="S19" i="5"/>
  <c r="Q19" i="5"/>
  <c r="U19" i="5"/>
  <c r="R17" i="4"/>
  <c r="R18" i="5"/>
  <c r="S18" i="5"/>
  <c r="Q17" i="5"/>
  <c r="T17" i="7"/>
  <c r="U17" i="7"/>
  <c r="S19" i="7"/>
  <c r="Q18" i="7"/>
  <c r="T19" i="7"/>
  <c r="S17" i="7"/>
  <c r="U19" i="7"/>
  <c r="S18" i="7"/>
  <c r="T18" i="7"/>
  <c r="D21" i="6"/>
  <c r="N22" i="6"/>
  <c r="E18" i="6"/>
  <c r="D18" i="6"/>
  <c r="K3" i="6"/>
  <c r="K18" i="6" s="1"/>
  <c r="C21" i="6"/>
  <c r="K5" i="6"/>
  <c r="K6" i="6"/>
  <c r="O3" i="6"/>
  <c r="O18" i="6" s="1"/>
  <c r="N3" i="6"/>
  <c r="N18" i="6" s="1"/>
  <c r="C22" i="6"/>
  <c r="L6" i="6"/>
  <c r="E23" i="6"/>
  <c r="G22" i="6"/>
  <c r="E20" i="6"/>
  <c r="L5" i="6"/>
  <c r="E21" i="6"/>
  <c r="G23" i="6"/>
  <c r="O5" i="6"/>
  <c r="O25" i="6" s="1"/>
  <c r="O34" i="9" s="1"/>
  <c r="C23" i="6"/>
  <c r="D23" i="6"/>
  <c r="D22" i="6"/>
  <c r="G21" i="6"/>
  <c r="F23" i="6"/>
  <c r="F22" i="6"/>
  <c r="F20" i="6"/>
  <c r="F21" i="6"/>
  <c r="E22" i="6"/>
  <c r="J18" i="4"/>
  <c r="Q18" i="4" s="1"/>
  <c r="C27" i="4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D24" i="2"/>
  <c r="C24" i="2"/>
  <c r="N19" i="2"/>
  <c r="M19" i="2"/>
  <c r="L19" i="2"/>
  <c r="K19" i="2"/>
  <c r="R19" i="2" s="1"/>
  <c r="J19" i="2"/>
  <c r="N18" i="2"/>
  <c r="M18" i="2"/>
  <c r="L18" i="2"/>
  <c r="K18" i="2"/>
  <c r="R18" i="2" s="1"/>
  <c r="J18" i="2"/>
  <c r="N17" i="2"/>
  <c r="M17" i="2"/>
  <c r="L17" i="2"/>
  <c r="K17" i="2"/>
  <c r="R17" i="2" s="1"/>
  <c r="J17" i="2"/>
  <c r="N16" i="2"/>
  <c r="M16" i="2"/>
  <c r="L16" i="2"/>
  <c r="K16" i="2"/>
  <c r="J16" i="2"/>
  <c r="K15" i="2"/>
  <c r="J15" i="2"/>
  <c r="D15" i="2"/>
  <c r="C15" i="2"/>
  <c r="D6" i="2"/>
  <c r="C6" i="2"/>
  <c r="K15" i="1"/>
  <c r="J15" i="1"/>
  <c r="J17" i="1"/>
  <c r="K17" i="1"/>
  <c r="R17" i="1" s="1"/>
  <c r="L17" i="1"/>
  <c r="M17" i="1"/>
  <c r="N17" i="1"/>
  <c r="J18" i="1"/>
  <c r="K18" i="1"/>
  <c r="R18" i="1" s="1"/>
  <c r="L18" i="1"/>
  <c r="M18" i="1"/>
  <c r="N18" i="1"/>
  <c r="J19" i="1"/>
  <c r="K19" i="1"/>
  <c r="R19" i="1" s="1"/>
  <c r="L19" i="1"/>
  <c r="M19" i="1"/>
  <c r="N19" i="1"/>
  <c r="K16" i="1"/>
  <c r="L16" i="1"/>
  <c r="M16" i="1"/>
  <c r="N16" i="1"/>
  <c r="J16" i="1"/>
  <c r="D24" i="1"/>
  <c r="C24" i="1"/>
  <c r="D15" i="1"/>
  <c r="C15" i="1"/>
  <c r="C6" i="1"/>
  <c r="D6" i="1"/>
  <c r="C26" i="1"/>
  <c r="C27" i="1"/>
  <c r="C28" i="1"/>
  <c r="C25" i="1"/>
  <c r="D26" i="1"/>
  <c r="E26" i="1"/>
  <c r="F26" i="1"/>
  <c r="G26" i="1"/>
  <c r="D27" i="1"/>
  <c r="E27" i="1"/>
  <c r="F27" i="1"/>
  <c r="G27" i="1"/>
  <c r="D28" i="1"/>
  <c r="E28" i="1"/>
  <c r="F28" i="1"/>
  <c r="G28" i="1"/>
  <c r="E25" i="1"/>
  <c r="F25" i="1"/>
  <c r="G25" i="1"/>
  <c r="D25" i="1"/>
  <c r="Q18" i="2" l="1"/>
  <c r="T19" i="2"/>
  <c r="M21" i="6"/>
  <c r="M30" i="9" s="1"/>
  <c r="M24" i="6"/>
  <c r="M33" i="9" s="1"/>
  <c r="M23" i="6"/>
  <c r="M32" i="9" s="1"/>
  <c r="K20" i="6"/>
  <c r="K25" i="6"/>
  <c r="K34" i="9" s="1"/>
  <c r="K24" i="6"/>
  <c r="K33" i="9" s="1"/>
  <c r="T19" i="1"/>
  <c r="U17" i="1"/>
  <c r="Q17" i="2"/>
  <c r="N20" i="6"/>
  <c r="N25" i="6"/>
  <c r="N34" i="9" s="1"/>
  <c r="N24" i="6"/>
  <c r="N33" i="9" s="1"/>
  <c r="T17" i="1"/>
  <c r="M20" i="6"/>
  <c r="M25" i="6"/>
  <c r="M34" i="9" s="1"/>
  <c r="L20" i="6"/>
  <c r="L25" i="6"/>
  <c r="L34" i="9" s="1"/>
  <c r="L24" i="6"/>
  <c r="L33" i="9" s="1"/>
  <c r="O20" i="6"/>
  <c r="O24" i="6"/>
  <c r="O33" i="9" s="1"/>
  <c r="S17" i="1"/>
  <c r="U19" i="2"/>
  <c r="T17" i="2"/>
  <c r="S19" i="1"/>
  <c r="Q18" i="1"/>
  <c r="U18" i="1"/>
  <c r="T18" i="1"/>
  <c r="Q17" i="1"/>
  <c r="S18" i="1"/>
  <c r="S18" i="2"/>
  <c r="T18" i="2"/>
  <c r="U18" i="2"/>
  <c r="S17" i="2"/>
  <c r="Q19" i="2"/>
  <c r="U17" i="2"/>
  <c r="S19" i="2"/>
  <c r="Q19" i="1"/>
  <c r="U19" i="1"/>
  <c r="L23" i="6"/>
  <c r="L32" i="9" s="1"/>
  <c r="O22" i="6"/>
  <c r="O23" i="6"/>
  <c r="O32" i="9" s="1"/>
  <c r="O21" i="6"/>
  <c r="O30" i="9" s="1"/>
  <c r="L21" i="6"/>
  <c r="L30" i="9" s="1"/>
  <c r="L22" i="6"/>
  <c r="K22" i="6"/>
  <c r="K21" i="6"/>
  <c r="K30" i="9" s="1"/>
  <c r="K23" i="6"/>
  <c r="K32" i="9" s="1"/>
</calcChain>
</file>

<file path=xl/sharedStrings.xml><?xml version="1.0" encoding="utf-8"?>
<sst xmlns="http://schemas.openxmlformats.org/spreadsheetml/2006/main" count="405" uniqueCount="42">
  <si>
    <t>Gauss</t>
  </si>
  <si>
    <t>t</t>
  </si>
  <si>
    <t>Clayton</t>
  </si>
  <si>
    <t>Gumbel</t>
  </si>
  <si>
    <t>1/365</t>
  </si>
  <si>
    <t>squared autocorrelation function</t>
  </si>
  <si>
    <t>10/365</t>
  </si>
  <si>
    <t>100/365</t>
  </si>
  <si>
    <t>1000/365</t>
  </si>
  <si>
    <t>tau_F                                 nup</t>
  </si>
  <si>
    <t>tau_F                                 Pf</t>
  </si>
  <si>
    <t>tau_F                                 beta</t>
  </si>
  <si>
    <t>0.1/365</t>
  </si>
  <si>
    <t>tau_F                                 Pf/Pf,Gauss</t>
  </si>
  <si>
    <t>The results are independent of the marginal distribution's type, for convinience normal distribution is chosen for calculations</t>
  </si>
  <si>
    <t>mean</t>
  </si>
  <si>
    <t>cov</t>
  </si>
  <si>
    <t>S</t>
  </si>
  <si>
    <t>R</t>
  </si>
  <si>
    <t>varying!</t>
  </si>
  <si>
    <t>g (t)= R -S(t)</t>
  </si>
  <si>
    <t xml:space="preserve">Pf0 = </t>
  </si>
  <si>
    <t xml:space="preserve">R = </t>
  </si>
  <si>
    <t>delta_t/tau_F=</t>
  </si>
  <si>
    <t>Pf=</t>
  </si>
  <si>
    <t>tau_F=</t>
  </si>
  <si>
    <t>noramlized with Gauss' results</t>
  </si>
  <si>
    <t>FORM + 'numerical deriv'</t>
  </si>
  <si>
    <t>beta</t>
  </si>
  <si>
    <t>beta=</t>
  </si>
  <si>
    <t>dummy</t>
  </si>
  <si>
    <t>effect of different correlation length, compared to 1/365 as reference</t>
  </si>
  <si>
    <t>time-variant probability of failure</t>
  </si>
  <si>
    <t>normalized time-variant probability of failure</t>
  </si>
  <si>
    <t>rGumbel</t>
  </si>
  <si>
    <t>rClayton</t>
  </si>
  <si>
    <t>noramlized with Gauss' results - reciprocal</t>
  </si>
  <si>
    <t>Cauchy (manual copy)</t>
  </si>
  <si>
    <t>Ratio</t>
  </si>
  <si>
    <t>COL_REF</t>
  </si>
  <si>
    <t>G</t>
  </si>
  <si>
    <t>Cauchy autocorrelation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</si>
</sst>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E+00"/>
    <numFmt numFmtId="166" formatCode="0.0000000E+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/>
      <right style="thin">
        <color indexed="64"/>
      </right>
      <top/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1" fontId="0" fillId="0" borderId="0" xfId="0" applyNumberFormat="1" applyAlignment="1">
      <alignment horizontal="left"/>
    </xf>
    <xf numFmtId="0" fontId="0" fillId="2" borderId="0" xfId="0" applyFill="1" applyBorder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165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1" fontId="0" fillId="3" borderId="0" xfId="0" applyNumberFormat="1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1" fontId="0" fillId="0" borderId="7" xfId="0" applyNumberFormat="1" applyBorder="1" applyAlignment="1">
      <alignment horizontal="left"/>
    </xf>
    <xf numFmtId="11" fontId="0" fillId="0" borderId="8" xfId="0" applyNumberFormat="1" applyBorder="1" applyAlignment="1">
      <alignment horizontal="left"/>
    </xf>
    <xf numFmtId="11" fontId="0" fillId="0" borderId="1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11" fontId="0" fillId="0" borderId="9" xfId="0" applyNumberFormat="1" applyBorder="1" applyAlignment="1">
      <alignment horizontal="left"/>
    </xf>
    <xf numFmtId="11" fontId="0" fillId="0" borderId="10" xfId="0" applyNumberForma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2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/>
    <xf numFmtId="0" fontId="0" fillId="0" borderId="11" xfId="0" applyBorder="1"/>
    <xf numFmtId="2" fontId="0" fillId="0" borderId="9" xfId="0" applyNumberFormat="1" applyBorder="1" applyAlignment="1">
      <alignment horizontal="left"/>
    </xf>
    <xf numFmtId="0" fontId="0" fillId="0" borderId="12" xfId="0" applyBorder="1"/>
    <xf numFmtId="0" fontId="0" fillId="4" borderId="13" xfId="0" applyFill="1" applyBorder="1"/>
    <xf numFmtId="0" fontId="0" fillId="4" borderId="0" xfId="0" applyFill="1"/>
    <xf numFmtId="164" fontId="0" fillId="4" borderId="0" xfId="0" applyNumberFormat="1" applyFill="1" applyBorder="1" applyAlignment="1">
      <alignment horizontal="left"/>
    </xf>
    <xf numFmtId="166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'1e-10'!$I$16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'1e-10'!$J$15:$N$15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'1e-10'!$J$16:$N$16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'1e-10'!$I$17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'1e-10'!$J$15:$N$15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'1e-10'!$J$17:$N$17</c:f>
              <c:numCache>
                <c:formatCode>0.000</c:formatCode>
                <c:ptCount val="5"/>
                <c:pt idx="0">
                  <c:v>0.24506717173126885</c:v>
                </c:pt>
                <c:pt idx="1">
                  <c:v>0.24507730546518655</c:v>
                </c:pt>
                <c:pt idx="2">
                  <c:v>0.2451786278432099</c:v>
                </c:pt>
                <c:pt idx="3">
                  <c:v>0.24619035773402267</c:v>
                </c:pt>
                <c:pt idx="4">
                  <c:v>0.25616046090584443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'1e-10'!$I$18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'1e-10'!$J$15:$N$15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'1e-10'!$J$18:$N$18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'1e-10'!$I$19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'1e-10'!$J$15:$N$15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'1e-10'!$J$19:$N$19</c:f>
              <c:numCache>
                <c:formatCode>0.000</c:formatCode>
                <c:ptCount val="5"/>
                <c:pt idx="0">
                  <c:v>0.16986860684572785</c:v>
                </c:pt>
                <c:pt idx="1">
                  <c:v>0.16987974999693273</c:v>
                </c:pt>
                <c:pt idx="2">
                  <c:v>0.16999116505755363</c:v>
                </c:pt>
                <c:pt idx="3">
                  <c:v>0.17110367296859819</c:v>
                </c:pt>
                <c:pt idx="4">
                  <c:v>0.18206689423279526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80768"/>
        <c:axId val="254977440"/>
      </c:scatterChart>
      <c:valAx>
        <c:axId val="24658076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77440"/>
        <c:crosses val="autoZero"/>
        <c:crossBetween val="midCat"/>
      </c:valAx>
      <c:valAx>
        <c:axId val="2549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8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summary!$C$20:$G$20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summary!$S$21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summary!$T$18:$X$18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summary!$T$21:$X$21</c:f>
              <c:numCache>
                <c:formatCode>0.000</c:formatCode>
                <c:ptCount val="5"/>
                <c:pt idx="0">
                  <c:v>4.0803451715036534</c:v>
                </c:pt>
                <c:pt idx="1">
                  <c:v>3.8577414588769181</c:v>
                </c:pt>
                <c:pt idx="2">
                  <c:v>3.6221339911610837</c:v>
                </c:pt>
                <c:pt idx="3">
                  <c:v>3.3709780906073807</c:v>
                </c:pt>
                <c:pt idx="4">
                  <c:v>3.1007829185439002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summary!$S$22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summary!$T$18:$X$18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summary!$T$22:$X$22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summary!$S$23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summary!$T$18:$X$18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summary!$T$23:$X$23</c:f>
              <c:numCache>
                <c:formatCode>0.000</c:formatCode>
                <c:ptCount val="5"/>
                <c:pt idx="0">
                  <c:v>5.886516786244715</c:v>
                </c:pt>
                <c:pt idx="1">
                  <c:v>5.5653771654041417</c:v>
                </c:pt>
                <c:pt idx="2">
                  <c:v>5.2254776346942426</c:v>
                </c:pt>
                <c:pt idx="3">
                  <c:v>4.8631469376321697</c:v>
                </c:pt>
                <c:pt idx="4">
                  <c:v>4.473347427285602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summary!$S$24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summary!$T$18:$X$18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summary!$T$24:$X$24</c:f>
              <c:numCache>
                <c:formatCode>0.000</c:formatCode>
                <c:ptCount val="5"/>
                <c:pt idx="0">
                  <c:v>11.771949152868961</c:v>
                </c:pt>
                <c:pt idx="1">
                  <c:v>11.129729066820818</c:v>
                </c:pt>
                <c:pt idx="2">
                  <c:v>10.449992575238547</c:v>
                </c:pt>
                <c:pt idx="3">
                  <c:v>9.7253974960543985</c:v>
                </c:pt>
                <c:pt idx="4">
                  <c:v>8.94586629820488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summary!$S$25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summary!$T$18:$X$18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summary!$T$25:$X$25</c:f>
              <c:numCache>
                <c:formatCode>0.000</c:formatCode>
                <c:ptCount val="5"/>
                <c:pt idx="0">
                  <c:v>0.2556880172381204</c:v>
                </c:pt>
                <c:pt idx="1">
                  <c:v>0.26859676428233831</c:v>
                </c:pt>
                <c:pt idx="2">
                  <c:v>0.2837143733488981</c:v>
                </c:pt>
                <c:pt idx="3">
                  <c:v>0.301759706239217</c:v>
                </c:pt>
                <c:pt idx="4">
                  <c:v>0.32383185351926058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92192"/>
        <c:axId val="257292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7292192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292752"/>
        <c:crosses val="autoZero"/>
        <c:crossBetween val="midCat"/>
      </c:valAx>
      <c:valAx>
        <c:axId val="2572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Pf/Pf,Gauss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2921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summary_tau_f!$B$7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summary_tau_f!$C$22:$G$22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summary_tau_f!$B$23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summary_tau_f!$C$23:$G$23</c:f>
              <c:numCache>
                <c:formatCode>0.00</c:formatCode>
                <c:ptCount val="5"/>
                <c:pt idx="0">
                  <c:v>0.25616046090584443</c:v>
                </c:pt>
                <c:pt idx="1">
                  <c:v>0.27071238440190004</c:v>
                </c:pt>
                <c:pt idx="2">
                  <c:v>0.28803061885515452</c:v>
                </c:pt>
                <c:pt idx="3">
                  <c:v>0.3091102626302078</c:v>
                </c:pt>
                <c:pt idx="4">
                  <c:v>0.33552747900512914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summary_tau_f!$B$24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summary_tau_f!$C$24:$G$24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summary_tau_f!$B$25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summary_tau_f!$C$25:$G$25</c:f>
              <c:numCache>
                <c:formatCode>0.00</c:formatCode>
                <c:ptCount val="5"/>
                <c:pt idx="0">
                  <c:v>0.18206689423279526</c:v>
                </c:pt>
                <c:pt idx="1">
                  <c:v>0.19240972203726667</c:v>
                </c:pt>
                <c:pt idx="2">
                  <c:v>0.20471871530918886</c:v>
                </c:pt>
                <c:pt idx="3">
                  <c:v>0.21970115141507654</c:v>
                </c:pt>
                <c:pt idx="4">
                  <c:v>0.23847737983494557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summary_tau_f!$B$26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summary_tau_f!$C$26:$G$26</c:f>
              <c:numCache>
                <c:formatCode>0.00</c:formatCode>
                <c:ptCount val="5"/>
                <c:pt idx="0">
                  <c:v>9.8381746467743419E-2</c:v>
                </c:pt>
                <c:pt idx="1">
                  <c:v>0.10397060145940741</c:v>
                </c:pt>
                <c:pt idx="2">
                  <c:v>0.11062189489896035</c:v>
                </c:pt>
                <c:pt idx="3">
                  <c:v>0.11871781556322417</c:v>
                </c:pt>
                <c:pt idx="4">
                  <c:v>0.12886380032517275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summary_tau_f!$B$27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summary_tau_f!$C$27:$G$27</c:f>
              <c:numCache>
                <c:formatCode>0.00</c:formatCode>
                <c:ptCount val="5"/>
                <c:pt idx="0">
                  <c:v>3.8682791356637138</c:v>
                </c:pt>
                <c:pt idx="1">
                  <c:v>3.6808043678093729</c:v>
                </c:pt>
                <c:pt idx="2">
                  <c:v>3.4829950082635492</c:v>
                </c:pt>
                <c:pt idx="3">
                  <c:v>3.2729024128466717</c:v>
                </c:pt>
                <c:pt idx="4">
                  <c:v>3.0478698550733037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48416"/>
        <c:axId val="257348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summary_tau_f!$B$6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summary_tau_f!$C$5:$G$5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summary_tau_f!$C$6:$G$6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7348416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348976"/>
        <c:crosses val="autoZero"/>
        <c:crossBetween val="midCat"/>
      </c:valAx>
      <c:valAx>
        <c:axId val="257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Pf/Pf,Gauss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3484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summary_tau_f!$B$7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summary_tau_f!$C$5:$G$5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summary_tau_f!$C$7:$G$7</c:f>
              <c:numCache>
                <c:formatCode>0.00E+00</c:formatCode>
                <c:ptCount val="5"/>
                <c:pt idx="0">
                  <c:v>6.8046304671831991E-9</c:v>
                </c:pt>
                <c:pt idx="1">
                  <c:v>6.4388530991663993E-8</c:v>
                </c:pt>
                <c:pt idx="2">
                  <c:v>6.0517082087643004E-7</c:v>
                </c:pt>
                <c:pt idx="3">
                  <c:v>5.6390140456432001E-6</c:v>
                </c:pt>
                <c:pt idx="4">
                  <c:v>5.1950309376242007E-5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summary_tau_f!$B$8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summary_tau_f!$C$5:$G$5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summary_tau_f!$C$8:$G$8</c:f>
              <c:numCache>
                <c:formatCode>0.00E+00</c:formatCode>
                <c:ptCount val="5"/>
                <c:pt idx="0">
                  <c:v>1.7430772767675999E-9</c:v>
                </c:pt>
                <c:pt idx="1">
                  <c:v>1.7430772752888996E-8</c:v>
                </c:pt>
                <c:pt idx="2">
                  <c:v>1.7430772605012001E-7</c:v>
                </c:pt>
                <c:pt idx="3">
                  <c:v>1.7430771126242003E-6</c:v>
                </c:pt>
                <c:pt idx="4">
                  <c:v>1.7430756338547003E-5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summary_tau_f!$B$9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summary_tau_f!$C$5:$G$5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summary_tau_f!$C$9:$G$9</c:f>
              <c:numCache>
                <c:formatCode>0.00E+00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summary_tau_f!$B$10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summary_tau_f!$C$5:$G$5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summary_tau_f!$C$10:$G$10</c:f>
              <c:numCache>
                <c:formatCode>0.00E+00</c:formatCode>
                <c:ptCount val="5"/>
                <c:pt idx="0">
                  <c:v>1.2388979355618998E-9</c:v>
                </c:pt>
                <c:pt idx="1">
                  <c:v>1.2388979350493999E-8</c:v>
                </c:pt>
                <c:pt idx="2">
                  <c:v>1.2388979299243001E-7</c:v>
                </c:pt>
                <c:pt idx="3">
                  <c:v>1.2388978786736E-6</c:v>
                </c:pt>
                <c:pt idx="4">
                  <c:v>1.2388973661661E-5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summary_tau_f!$B$11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summary_tau_f!$C$5:$G$5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summary_tau_f!$C$11:$G$11</c:f>
              <c:numCache>
                <c:formatCode>0.00E+00</c:formatCode>
                <c:ptCount val="5"/>
                <c:pt idx="0">
                  <c:v>6.6945142942909996E-10</c:v>
                </c:pt>
                <c:pt idx="1">
                  <c:v>6.694514294291E-9</c:v>
                </c:pt>
                <c:pt idx="2">
                  <c:v>6.6945142942910003E-8</c:v>
                </c:pt>
                <c:pt idx="3">
                  <c:v>6.6945142942910001E-7</c:v>
                </c:pt>
                <c:pt idx="4">
                  <c:v>6.6945142942910003E-6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summary_tau_f!$B$12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summary_tau_f!$C$5:$G$5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summary_tau_f!$C$12:$G$12</c:f>
              <c:numCache>
                <c:formatCode>0.00E+00</c:formatCode>
                <c:ptCount val="5"/>
                <c:pt idx="0">
                  <c:v>2.6322210062106398E-8</c:v>
                </c:pt>
                <c:pt idx="1">
                  <c:v>2.3700158611094599E-7</c:v>
                </c:pt>
                <c:pt idx="2">
                  <c:v>2.1078069482593604E-6</c:v>
                </c:pt>
                <c:pt idx="3">
                  <c:v>1.84559426760619E-5</c:v>
                </c:pt>
                <c:pt idx="4">
                  <c:v>1.5833778190958001E-4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29888"/>
        <c:axId val="253530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summary_tau_f!$B$6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summary_tau_f!$C$5:$G$5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summary_tau_f!$C$6:$G$6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3529888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30448"/>
        <c:crosses val="autoZero"/>
        <c:crossBetween val="midCat"/>
      </c:valAx>
      <c:valAx>
        <c:axId val="253530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2988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summary_tau_f!$B$7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summary_tau_f!$K$7:$O$7</c:f>
              <c:numCache>
                <c:formatCode>0.000</c:formatCode>
                <c:ptCount val="5"/>
                <c:pt idx="0">
                  <c:v>5.6782338115943922</c:v>
                </c:pt>
                <c:pt idx="1">
                  <c:v>5.2805778926222109</c:v>
                </c:pt>
                <c:pt idx="2">
                  <c:v>4.853937060504844</c:v>
                </c:pt>
                <c:pt idx="3">
                  <c:v>4.3910968640272214</c:v>
                </c:pt>
                <c:pt idx="4">
                  <c:v>3.881297564002629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summary_tau_f!$B$23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summary_tau_f!$K$8:$O$8</c:f>
              <c:numCache>
                <c:formatCode>0.000</c:formatCode>
                <c:ptCount val="5"/>
                <c:pt idx="0">
                  <c:v>5.9068951568532446</c:v>
                </c:pt>
                <c:pt idx="1">
                  <c:v>5.5150829692634069</c:v>
                </c:pt>
                <c:pt idx="2">
                  <c:v>5.0950683532418166</c:v>
                </c:pt>
                <c:pt idx="3">
                  <c:v>4.6398777040050447</c:v>
                </c:pt>
                <c:pt idx="4">
                  <c:v>4.1391367402812893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summary_tau_f!$B$24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summary_tau_f!$K$9:$O$9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summary_tau_f!$B$25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summary_tau_f!$K$10:$O$10</c:f>
              <c:numCache>
                <c:formatCode>0.000</c:formatCode>
                <c:ptCount val="5"/>
                <c:pt idx="0">
                  <c:v>5.9629135131973623</c:v>
                </c:pt>
                <c:pt idx="1">
                  <c:v>5.5748244605040966</c:v>
                </c:pt>
                <c:pt idx="2">
                  <c:v>5.1593719770221309</c:v>
                </c:pt>
                <c:pt idx="3">
                  <c:v>4.7099483495596433</c:v>
                </c:pt>
                <c:pt idx="4">
                  <c:v>4.2168128262325242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summary_tau_f!$J$11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summary_tau_f!$K$5:$O$5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summary_tau_f!$K$11:$O$11</c:f>
              <c:numCache>
                <c:formatCode>0.000</c:formatCode>
                <c:ptCount val="5"/>
                <c:pt idx="0">
                  <c:v>6.0626578617695346</c:v>
                </c:pt>
                <c:pt idx="1">
                  <c:v>5.681024510820504</c:v>
                </c:pt>
                <c:pt idx="2">
                  <c:v>5.2734396634899925</c:v>
                </c:pt>
                <c:pt idx="3">
                  <c:v>4.8338904494773161</c:v>
                </c:pt>
                <c:pt idx="4">
                  <c:v>4.3536485646157859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summary_tau_f!$J$12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summary_tau_f!$K$5:$O$5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summary_tau_f!$K$12:$O$12</c:f>
              <c:numCache>
                <c:formatCode>0.000</c:formatCode>
                <c:ptCount val="5"/>
                <c:pt idx="0">
                  <c:v>5.4421395086558473</c:v>
                </c:pt>
                <c:pt idx="1">
                  <c:v>5.0365476426138054</c:v>
                </c:pt>
                <c:pt idx="2">
                  <c:v>4.600458803721593</c:v>
                </c:pt>
                <c:pt idx="3">
                  <c:v>4.1260052441339026</c:v>
                </c:pt>
                <c:pt idx="4">
                  <c:v>3.6012625577462973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36608"/>
        <c:axId val="253537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summary_tau_f!$B$6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summary_tau_f!$C$5:$G$5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summary_tau_f!$C$6:$G$6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3536608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37168"/>
        <c:crosses val="autoZero"/>
        <c:crossBetween val="midCat"/>
      </c:valAx>
      <c:valAx>
        <c:axId val="2535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3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summary_tau_f!$B$7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summary_tau_f!$K$22:$O$22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summary_tau_f!$B$23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summary_tau_f!$K$23:$O$23</c:f>
              <c:numCache>
                <c:formatCode>0.000</c:formatCode>
                <c:ptCount val="5"/>
                <c:pt idx="0">
                  <c:v>1.040269800935627</c:v>
                </c:pt>
                <c:pt idx="1">
                  <c:v>1.0444089797385312</c:v>
                </c:pt>
                <c:pt idx="2">
                  <c:v>1.0496774658861963</c:v>
                </c:pt>
                <c:pt idx="3">
                  <c:v>1.056655739484111</c:v>
                </c:pt>
                <c:pt idx="4">
                  <c:v>1.0664311797863704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summary_tau_f!$B$9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summary_tau_f!$K$24:$O$24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summary_tau_f!$B$25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summary_tau_f!$K$25:$O$25</c:f>
              <c:numCache>
                <c:formatCode>0.000</c:formatCode>
                <c:ptCount val="5"/>
                <c:pt idx="0">
                  <c:v>1.0501352552657628</c:v>
                </c:pt>
                <c:pt idx="1">
                  <c:v>1.0557224178613092</c:v>
                </c:pt>
                <c:pt idx="2">
                  <c:v>1.0629251909759043</c:v>
                </c:pt>
                <c:pt idx="3">
                  <c:v>1.0726131751145185</c:v>
                </c:pt>
                <c:pt idx="4">
                  <c:v>1.0864440967736293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summary_tau_f!$J$26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summary_tau_f!$K$20:$O$20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summary_tau_f!$K$26:$O$26</c:f>
              <c:numCache>
                <c:formatCode>0.000</c:formatCode>
                <c:ptCount val="5"/>
                <c:pt idx="0">
                  <c:v>1.0677013421656196</c:v>
                </c:pt>
                <c:pt idx="1">
                  <c:v>1.0758338625698107</c:v>
                </c:pt>
                <c:pt idx="2">
                  <c:v>1.0864252250814141</c:v>
                </c:pt>
                <c:pt idx="3">
                  <c:v>1.1008389473431004</c:v>
                </c:pt>
                <c:pt idx="4">
                  <c:v>1.1216992494968718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summary_tau_f!$J$27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summary_tau_f!$K$20:$O$20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summary_tau_f!$K$27:$O$27</c:f>
              <c:numCache>
                <c:formatCode>0.000</c:formatCode>
                <c:ptCount val="5"/>
                <c:pt idx="0">
                  <c:v>0.95842117271457483</c:v>
                </c:pt>
                <c:pt idx="1">
                  <c:v>0.95378720758018665</c:v>
                </c:pt>
                <c:pt idx="2">
                  <c:v>0.94777883321855694</c:v>
                </c:pt>
                <c:pt idx="3">
                  <c:v>0.9396297489893688</c:v>
                </c:pt>
                <c:pt idx="4">
                  <c:v>0.92785015793338388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39424"/>
        <c:axId val="257639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summary_tau_f!$B$6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summary_tau_f!$C$5:$G$5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summary_tau_f!$C$6:$G$6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7639424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639984"/>
        <c:crosses val="autoZero"/>
        <c:crossBetween val="midCat"/>
      </c:valAx>
      <c:valAx>
        <c:axId val="2576399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beta/betaGauss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6394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summary_tau_f!$B$7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summary_tau_f!$C$20:$G$20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summary_tau_f!$C$22:$G$22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summary_tau_f!$S$23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summary_tau_f!$T$20:$X$20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summary_tau_f!$T$23:$X$23</c:f>
              <c:numCache>
                <c:formatCode>0.000</c:formatCode>
                <c:ptCount val="5"/>
                <c:pt idx="0">
                  <c:v>3.9038030946062543</c:v>
                </c:pt>
                <c:pt idx="1">
                  <c:v>3.6939573422522054</c:v>
                </c:pt>
                <c:pt idx="2">
                  <c:v>3.4718531105294823</c:v>
                </c:pt>
                <c:pt idx="3">
                  <c:v>3.2350915543568077</c:v>
                </c:pt>
                <c:pt idx="4">
                  <c:v>2.9803818243593492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summary_tau_f!$S$24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summary_tau_f!$T$20:$X$20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summary_tau_f!$T$24:$X$24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summary_tau_f!$S$25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summary_tau_f!$T$20:$X$20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summary_tau_f!$T$25:$X$25</c:f>
              <c:numCache>
                <c:formatCode>0.000</c:formatCode>
                <c:ptCount val="5"/>
                <c:pt idx="0">
                  <c:v>5.492486727001423</c:v>
                </c:pt>
                <c:pt idx="1">
                  <c:v>5.1972425790746479</c:v>
                </c:pt>
                <c:pt idx="2">
                  <c:v>4.8847512475334236</c:v>
                </c:pt>
                <c:pt idx="3">
                  <c:v>4.5516375019388136</c:v>
                </c:pt>
                <c:pt idx="4">
                  <c:v>4.1932698216162798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summary_tau_f!$S$26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summary_tau_f!$T$20:$X$20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summary_tau_f!$T$26:$X$26</c:f>
              <c:numCache>
                <c:formatCode>0.000</c:formatCode>
                <c:ptCount val="5"/>
                <c:pt idx="0">
                  <c:v>10.164487172708116</c:v>
                </c:pt>
                <c:pt idx="1">
                  <c:v>9.618103444274329</c:v>
                </c:pt>
                <c:pt idx="2">
                  <c:v>9.0398017581725423</c:v>
                </c:pt>
                <c:pt idx="3">
                  <c:v>8.423335581570246</c:v>
                </c:pt>
                <c:pt idx="4">
                  <c:v>7.7601312197577341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summary_tau_f!$S$27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summary_tau_f!$T$20:$X$20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summary_tau_f!$T$27:$X$27</c:f>
              <c:numCache>
                <c:formatCode>0.000</c:formatCode>
                <c:ptCount val="5"/>
                <c:pt idx="0">
                  <c:v>0.25851288516913645</c:v>
                </c:pt>
                <c:pt idx="1">
                  <c:v>0.27167974716220766</c:v>
                </c:pt>
                <c:pt idx="2">
                  <c:v>0.28710922571736647</c:v>
                </c:pt>
                <c:pt idx="3">
                  <c:v>0.30553920461387368</c:v>
                </c:pt>
                <c:pt idx="4">
                  <c:v>0.32809799878280865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46144"/>
        <c:axId val="2576467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summary_tau_f!$B$6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summary_tau_f!$C$5:$G$5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summary_tau_f!$C$6:$G$6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7646144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646704"/>
        <c:crosses val="autoZero"/>
        <c:crossBetween val="midCat"/>
      </c:valAx>
      <c:valAx>
        <c:axId val="2576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Pf/Pf,Gauss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6461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'1e-9'!$I$16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'1e-9'!$J$15:$N$15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'1e-9'!$J$16:$N$16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'1e-9'!$I$17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'1e-9'!$J$15:$N$15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'1e-9'!$J$17:$N$17</c:f>
              <c:numCache>
                <c:formatCode>0.000</c:formatCode>
                <c:ptCount val="5"/>
                <c:pt idx="0">
                  <c:v>0.25920851256515431</c:v>
                </c:pt>
                <c:pt idx="1">
                  <c:v>0.25921903026936494</c:v>
                </c:pt>
                <c:pt idx="2">
                  <c:v>0.25932419088780984</c:v>
                </c:pt>
                <c:pt idx="3">
                  <c:v>0.26037415726408092</c:v>
                </c:pt>
                <c:pt idx="4">
                  <c:v>0.27071238440190004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'1e-9'!$I$18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'1e-9'!$J$15:$N$15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'1e-9'!$J$18:$N$18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'1e-9'!$I$19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'1e-9'!$J$15:$N$15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'1e-9'!$J$19:$N$19</c:f>
              <c:numCache>
                <c:formatCode>0.000</c:formatCode>
                <c:ptCount val="5"/>
                <c:pt idx="0">
                  <c:v>0.17967069444978653</c:v>
                </c:pt>
                <c:pt idx="1">
                  <c:v>0.17968234142624956</c:v>
                </c:pt>
                <c:pt idx="2">
                  <c:v>0.17979879300346571</c:v>
                </c:pt>
                <c:pt idx="3">
                  <c:v>0.18096149290337957</c:v>
                </c:pt>
                <c:pt idx="4">
                  <c:v>0.19240972203726667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981920"/>
        <c:axId val="254982480"/>
      </c:scatterChart>
      <c:valAx>
        <c:axId val="254981920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2480"/>
        <c:crosses val="autoZero"/>
        <c:crossBetween val="midCat"/>
      </c:valAx>
      <c:valAx>
        <c:axId val="2549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'1e-8'!$I$16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'1e-8'!$J$15:$N$15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'1e-8'!$J$16:$N$16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'1e-8'!$I$17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'1e-8'!$J$15:$N$15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'1e-8'!$J$17:$N$17</c:f>
              <c:numCache>
                <c:formatCode>0.000</c:formatCode>
                <c:ptCount val="5"/>
                <c:pt idx="0">
                  <c:v>0.27606939758699056</c:v>
                </c:pt>
                <c:pt idx="1">
                  <c:v>0.27608034447103585</c:v>
                </c:pt>
                <c:pt idx="2">
                  <c:v>0.27618979510545971</c:v>
                </c:pt>
                <c:pt idx="3">
                  <c:v>0.27728248391476346</c:v>
                </c:pt>
                <c:pt idx="4">
                  <c:v>0.28803061885515452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'1e-8'!$I$18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'1e-8'!$J$15:$N$15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'1e-8'!$J$18:$N$18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'1e-8'!$I$19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'1e-8'!$J$15:$N$15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'1e-8'!$J$19:$N$19</c:f>
              <c:numCache>
                <c:formatCode>0.000</c:formatCode>
                <c:ptCount val="5"/>
                <c:pt idx="0">
                  <c:v>0.19135783818644839</c:v>
                </c:pt>
                <c:pt idx="1">
                  <c:v>0.19137006603196624</c:v>
                </c:pt>
                <c:pt idx="2">
                  <c:v>0.1914923241569281</c:v>
                </c:pt>
                <c:pt idx="3">
                  <c:v>0.1927128751848852</c:v>
                </c:pt>
                <c:pt idx="4">
                  <c:v>0.20471871530918886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76064"/>
        <c:axId val="253376624"/>
      </c:scatterChart>
      <c:valAx>
        <c:axId val="253376064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76624"/>
        <c:crosses val="autoZero"/>
        <c:crossBetween val="midCat"/>
      </c:valAx>
      <c:valAx>
        <c:axId val="2533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7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'1e-7'!$I$16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'1e-7'!$J$15:$N$15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'1e-7'!$J$16:$N$16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'1e-7'!$I$17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'1e-7'!$J$15:$N$15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'1e-7'!$J$17:$N$17</c:f>
              <c:numCache>
                <c:formatCode>0.000</c:formatCode>
                <c:ptCount val="5"/>
                <c:pt idx="0">
                  <c:v>0.29663837872604903</c:v>
                </c:pt>
                <c:pt idx="1">
                  <c:v>0.29664980700596028</c:v>
                </c:pt>
                <c:pt idx="2">
                  <c:v>0.29676406938243982</c:v>
                </c:pt>
                <c:pt idx="3">
                  <c:v>0.29790465459753357</c:v>
                </c:pt>
                <c:pt idx="4">
                  <c:v>0.3091102626302078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'1e-7'!$I$18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'1e-7'!$J$15:$N$15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'1e-7'!$J$18:$N$18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'1e-7'!$I$19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'1e-7'!$J$15:$N$15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'1e-7'!$J$19:$N$19</c:f>
              <c:numCache>
                <c:formatCode>0.000</c:formatCode>
                <c:ptCount val="5"/>
                <c:pt idx="0">
                  <c:v>0.20561526169387631</c:v>
                </c:pt>
                <c:pt idx="1">
                  <c:v>0.20562816892530347</c:v>
                </c:pt>
                <c:pt idx="2">
                  <c:v>0.20575721817295781</c:v>
                </c:pt>
                <c:pt idx="3">
                  <c:v>0.20704540828755974</c:v>
                </c:pt>
                <c:pt idx="4">
                  <c:v>0.21970115141507654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81104"/>
        <c:axId val="253381664"/>
      </c:scatterChart>
      <c:valAx>
        <c:axId val="253381104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81664"/>
        <c:crosses val="autoZero"/>
        <c:crossBetween val="midCat"/>
      </c:valAx>
      <c:valAx>
        <c:axId val="2533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8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'1e-6'!$I$16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'1e-6'!$J$15:$N$15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'1e-6'!$J$16:$N$16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'1e-6'!$I$17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'1e-6'!$J$15:$N$15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'1e-6'!$J$17:$N$17</c:f>
              <c:numCache>
                <c:formatCode>0.000</c:formatCode>
                <c:ptCount val="5"/>
                <c:pt idx="0">
                  <c:v>0.3224872290468449</c:v>
                </c:pt>
                <c:pt idx="1">
                  <c:v>0.32249919658019499</c:v>
                </c:pt>
                <c:pt idx="2">
                  <c:v>0.32261884866451429</c:v>
                </c:pt>
                <c:pt idx="3">
                  <c:v>0.32381304913710768</c:v>
                </c:pt>
                <c:pt idx="4">
                  <c:v>0.33552747900512914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'1e-6'!$I$18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'1e-6'!$J$15:$N$15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'1e-6'!$J$18:$N$18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'1e-6'!$I$19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'1e-6'!$J$15:$N$15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'1e-6'!$J$19:$N$19</c:f>
              <c:numCache>
                <c:formatCode>0.000</c:formatCode>
                <c:ptCount val="5"/>
                <c:pt idx="0">
                  <c:v>0.223532525078628</c:v>
                </c:pt>
                <c:pt idx="1">
                  <c:v>0.22354624054022859</c:v>
                </c:pt>
                <c:pt idx="2">
                  <c:v>0.22368336851139128</c:v>
                </c:pt>
                <c:pt idx="3">
                  <c:v>0.22505198895143691</c:v>
                </c:pt>
                <c:pt idx="4">
                  <c:v>0.23847737983494557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26816"/>
        <c:axId val="253227376"/>
      </c:scatterChart>
      <c:valAx>
        <c:axId val="253226816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27376"/>
        <c:crosses val="autoZero"/>
        <c:crossBetween val="midCat"/>
      </c:valAx>
      <c:valAx>
        <c:axId val="253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2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summary!$C$20:$G$20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summary!$C$21:$G$21</c:f>
              <c:numCache>
                <c:formatCode>0.00</c:formatCode>
                <c:ptCount val="5"/>
                <c:pt idx="0">
                  <c:v>0.24507730546518655</c:v>
                </c:pt>
                <c:pt idx="1">
                  <c:v>0.25921903026936494</c:v>
                </c:pt>
                <c:pt idx="2">
                  <c:v>0.27608034447103585</c:v>
                </c:pt>
                <c:pt idx="3">
                  <c:v>0.29664980700596028</c:v>
                </c:pt>
                <c:pt idx="4">
                  <c:v>0.32249919658019499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summary!$B$22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summary!$C$22:$G$22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summary!$C$23:$G$23</c:f>
              <c:numCache>
                <c:formatCode>0.00</c:formatCode>
                <c:ptCount val="5"/>
                <c:pt idx="0">
                  <c:v>0.16987974999693273</c:v>
                </c:pt>
                <c:pt idx="1">
                  <c:v>0.17968234142624956</c:v>
                </c:pt>
                <c:pt idx="2">
                  <c:v>0.19137006603196624</c:v>
                </c:pt>
                <c:pt idx="3">
                  <c:v>0.20562816892530347</c:v>
                </c:pt>
                <c:pt idx="4">
                  <c:v>0.22354624054022859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summary!$B$24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summary!$C$24:$G$24</c:f>
              <c:numCache>
                <c:formatCode>0.00</c:formatCode>
                <c:ptCount val="5"/>
                <c:pt idx="0">
                  <c:v>8.4947699570745119E-2</c:v>
                </c:pt>
                <c:pt idx="1">
                  <c:v>8.9849446828057219E-2</c:v>
                </c:pt>
                <c:pt idx="2">
                  <c:v>9.5693847895118977E-2</c:v>
                </c:pt>
                <c:pt idx="3">
                  <c:v>0.10282356072393964</c:v>
                </c:pt>
                <c:pt idx="4">
                  <c:v>0.11178347257444088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summary!$B$25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summary!$C$25:$G$25</c:f>
              <c:numCache>
                <c:formatCode>0.00</c:formatCode>
                <c:ptCount val="5"/>
                <c:pt idx="0">
                  <c:v>3.9110162877469041</c:v>
                </c:pt>
                <c:pt idx="1">
                  <c:v>3.7230530407612785</c:v>
                </c:pt>
                <c:pt idx="2">
                  <c:v>3.5246716202504436</c:v>
                </c:pt>
                <c:pt idx="3">
                  <c:v>3.3138950606190609</c:v>
                </c:pt>
                <c:pt idx="4">
                  <c:v>3.0880223459565346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36608"/>
        <c:axId val="256537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6536608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537168"/>
        <c:crosses val="autoZero"/>
        <c:crossBetween val="midCat"/>
      </c:valAx>
      <c:valAx>
        <c:axId val="2565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Pf/Pf,Gauss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53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summary!$C$5:$G$5</c:f>
              <c:numCache>
                <c:formatCode>0.00E+00</c:formatCode>
                <c:ptCount val="5"/>
                <c:pt idx="0">
                  <c:v>6.7047304671831997E-6</c:v>
                </c:pt>
                <c:pt idx="1">
                  <c:v>6.3389530991664008E-5</c:v>
                </c:pt>
                <c:pt idx="2">
                  <c:v>5.9518082087600004E-4</c:v>
                </c:pt>
                <c:pt idx="3">
                  <c:v>5.5391140456430002E-3</c:v>
                </c:pt>
                <c:pt idx="4">
                  <c:v>5.0951309376242003E-2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summary!$C$6:$G$6</c:f>
              <c:numCache>
                <c:formatCode>0.00E+00</c:formatCode>
                <c:ptCount val="5"/>
                <c:pt idx="0">
                  <c:v>1.6431772767676E-6</c:v>
                </c:pt>
                <c:pt idx="1">
                  <c:v>1.6431772752889E-5</c:v>
                </c:pt>
                <c:pt idx="2">
                  <c:v>1.6431772604999999E-4</c:v>
                </c:pt>
                <c:pt idx="3">
                  <c:v>1.643177112624E-3</c:v>
                </c:pt>
                <c:pt idx="4">
                  <c:v>1.6431756338547002E-2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summary!$B$7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summary!$C$7:$G$7</c:f>
              <c:numCache>
                <c:formatCode>0.00E+00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summary!$B$8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summary!$C$8:$G$8</c:f>
              <c:numCache>
                <c:formatCode>0.00E+00</c:formatCode>
                <c:ptCount val="5"/>
                <c:pt idx="0">
                  <c:v>1.1389979355618999E-6</c:v>
                </c:pt>
                <c:pt idx="1">
                  <c:v>1.1389979350494001E-5</c:v>
                </c:pt>
                <c:pt idx="2">
                  <c:v>1.13899792992E-4</c:v>
                </c:pt>
                <c:pt idx="3">
                  <c:v>1.138997878674E-3</c:v>
                </c:pt>
                <c:pt idx="4">
                  <c:v>1.1389973661661E-2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summary!$B$9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summary!$C$9:$G$9</c:f>
              <c:numCache>
                <c:formatCode>0.00E+00</c:formatCode>
                <c:ptCount val="5"/>
                <c:pt idx="0">
                  <c:v>5.6955142942910002E-7</c:v>
                </c:pt>
                <c:pt idx="1">
                  <c:v>5.6955142942910002E-6</c:v>
                </c:pt>
                <c:pt idx="2">
                  <c:v>5.6955142942999999E-5</c:v>
                </c:pt>
                <c:pt idx="3">
                  <c:v>5.6955142942900002E-4</c:v>
                </c:pt>
                <c:pt idx="4">
                  <c:v>5.695514294291E-3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summary!$B$10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summary!$C$3:$G$3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summary!$C$10:$G$10</c:f>
              <c:numCache>
                <c:formatCode>0.00E+00</c:formatCode>
                <c:ptCount val="5"/>
                <c:pt idx="0">
                  <c:v>2.6222310062106403E-5</c:v>
                </c:pt>
                <c:pt idx="1">
                  <c:v>2.3600258611094599E-4</c:v>
                </c:pt>
                <c:pt idx="2">
                  <c:v>2.0978169482590001E-3</c:v>
                </c:pt>
                <c:pt idx="3">
                  <c:v>1.8356042676062001E-2</c:v>
                </c:pt>
                <c:pt idx="4">
                  <c:v>0.15733878190958001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70928"/>
        <c:axId val="256671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6670928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671488"/>
        <c:crosses val="autoZero"/>
        <c:crossBetween val="midCat"/>
      </c:valAx>
      <c:valAx>
        <c:axId val="25667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67092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summary!$K$5:$O$5</c:f>
              <c:numCache>
                <c:formatCode>0.000</c:formatCode>
                <c:ptCount val="5"/>
                <c:pt idx="0">
                  <c:v>4.353314426048831</c:v>
                </c:pt>
                <c:pt idx="1">
                  <c:v>3.8326329134042312</c:v>
                </c:pt>
                <c:pt idx="2">
                  <c:v>3.2411795948911681</c:v>
                </c:pt>
                <c:pt idx="3">
                  <c:v>2.5402215092164795</c:v>
                </c:pt>
                <c:pt idx="4">
                  <c:v>1.6356989051338413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summary!$K$6:$O$6</c:f>
              <c:numCache>
                <c:formatCode>0.000</c:formatCode>
                <c:ptCount val="5"/>
                <c:pt idx="0">
                  <c:v>4.6520599782893841</c:v>
                </c:pt>
                <c:pt idx="1">
                  <c:v>4.1526581706433294</c:v>
                </c:pt>
                <c:pt idx="2">
                  <c:v>3.5916147217546177</c:v>
                </c:pt>
                <c:pt idx="3">
                  <c:v>2.9396007364751822</c:v>
                </c:pt>
                <c:pt idx="4">
                  <c:v>2.1337468022574551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summary!$B$22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summary!$K$7:$O$7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summary!$K$8:$O$8</c:f>
              <c:numCache>
                <c:formatCode>0.000</c:formatCode>
                <c:ptCount val="5"/>
                <c:pt idx="0">
                  <c:v>4.7270549920487879</c:v>
                </c:pt>
                <c:pt idx="1">
                  <c:v>4.2357406482890196</c:v>
                </c:pt>
                <c:pt idx="2">
                  <c:v>3.6860075605502378</c:v>
                </c:pt>
                <c:pt idx="3">
                  <c:v>3.0513701237012256</c:v>
                </c:pt>
                <c:pt idx="4">
                  <c:v>2.2771051485638965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summary!$J$9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summary!$K$3:$O$3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summary!$K$9:$O$9</c:f>
              <c:numCache>
                <c:formatCode>0.000</c:formatCode>
                <c:ptCount val="5"/>
                <c:pt idx="0">
                  <c:v>4.8659465783306715</c:v>
                </c:pt>
                <c:pt idx="1">
                  <c:v>4.38892892697696</c:v>
                </c:pt>
                <c:pt idx="2">
                  <c:v>3.8588747687631924</c:v>
                </c:pt>
                <c:pt idx="3">
                  <c:v>3.2537055420252217</c:v>
                </c:pt>
                <c:pt idx="4">
                  <c:v>2.5304685825544828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summary!$J$10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summary!$K$3:$O$3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summary!$K$10:$O$10</c:f>
              <c:numCache>
                <c:formatCode>0.000</c:formatCode>
                <c:ptCount val="5"/>
                <c:pt idx="0">
                  <c:v>4.0444566081081881</c:v>
                </c:pt>
                <c:pt idx="1">
                  <c:v>3.4961602337902167</c:v>
                </c:pt>
                <c:pt idx="2">
                  <c:v>2.8630658251679106</c:v>
                </c:pt>
                <c:pt idx="3">
                  <c:v>2.0889515431557646</c:v>
                </c:pt>
                <c:pt idx="4">
                  <c:v>1.0054555064029569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25472"/>
        <c:axId val="256826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6825472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826032"/>
        <c:crosses val="autoZero"/>
        <c:crossBetween val="midCat"/>
      </c:valAx>
      <c:valAx>
        <c:axId val="2568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8254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summary!$B$5</c:f>
              <c:strCache>
                <c:ptCount val="1"/>
                <c:pt idx="0">
                  <c:v>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summary!$K$20:$O$20</c:f>
              <c:numCache>
                <c:formatCode>0.000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summary!$K$21:$O$21</c:f>
              <c:numCache>
                <c:formatCode>0.000</c:formatCode>
                <c:ptCount val="5"/>
                <c:pt idx="0">
                  <c:v>1.0686248506317293</c:v>
                </c:pt>
                <c:pt idx="1">
                  <c:v>1.0835001067072829</c:v>
                </c:pt>
                <c:pt idx="2">
                  <c:v>1.1081196263902853</c:v>
                </c:pt>
                <c:pt idx="3">
                  <c:v>1.157222205154026</c:v>
                </c:pt>
                <c:pt idx="4">
                  <c:v>1.3044862936329109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summary!$B$7</c:f>
              <c:strCache>
                <c:ptCount val="1"/>
                <c:pt idx="0">
                  <c:v>Clayton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summary!$K$22:$O$22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Gumbel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summary!$C$18:$G$18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summary!$K$23:$O$23</c:f>
              <c:numCache>
                <c:formatCode>0.000</c:formatCode>
                <c:ptCount val="5"/>
                <c:pt idx="0">
                  <c:v>1.0858519577091914</c:v>
                </c:pt>
                <c:pt idx="1">
                  <c:v>1.1051777574301367</c:v>
                </c:pt>
                <c:pt idx="2">
                  <c:v>1.1372426157316982</c:v>
                </c:pt>
                <c:pt idx="3">
                  <c:v>1.2012220637571123</c:v>
                </c:pt>
                <c:pt idx="4">
                  <c:v>1.3921297748729446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summary!$J$24</c:f>
              <c:strCache>
                <c:ptCount val="1"/>
                <c:pt idx="0">
                  <c:v>rClayton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summary!$K$18:$O$18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summary!$K$24:$O$24</c:f>
              <c:numCache>
                <c:formatCode>0.000</c:formatCode>
                <c:ptCount val="5"/>
                <c:pt idx="0">
                  <c:v>1.1177567485625239</c:v>
                </c:pt>
                <c:pt idx="1">
                  <c:v>1.1451472202378532</c:v>
                </c:pt>
                <c:pt idx="2">
                  <c:v>1.1905772746581682</c:v>
                </c:pt>
                <c:pt idx="3">
                  <c:v>1.2808747308925879</c:v>
                </c:pt>
                <c:pt idx="4">
                  <c:v>1.5470259071595007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summary!$J$25</c:f>
              <c:strCache>
                <c:ptCount val="1"/>
                <c:pt idx="0">
                  <c:v>rGumbel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summary!$K$18:$O$18</c:f>
              <c:numCache>
                <c:formatCode>0.00E+00</c:formatCode>
                <c:ptCount val="5"/>
                <c:pt idx="0">
                  <c:v>1.00059183161249E-10</c:v>
                </c:pt>
                <c:pt idx="1">
                  <c:v>1.00035102423845E-9</c:v>
                </c:pt>
                <c:pt idx="2">
                  <c:v>1.00000718816772E-8</c:v>
                </c:pt>
                <c:pt idx="3">
                  <c:v>1.0004712580613501E-7</c:v>
                </c:pt>
                <c:pt idx="4">
                  <c:v>9.9999999999999995E-7</c:v>
                </c:pt>
              </c:numCache>
            </c:numRef>
          </c:xVal>
          <c:yVal>
            <c:numRef>
              <c:f>summary!$K$25:$O$25</c:f>
              <c:numCache>
                <c:formatCode>0.000</c:formatCode>
                <c:ptCount val="5"/>
                <c:pt idx="0">
                  <c:v>0.92905226048168332</c:v>
                </c:pt>
                <c:pt idx="1">
                  <c:v>0.91220847724882892</c:v>
                </c:pt>
                <c:pt idx="2">
                  <c:v>0.88334069166693197</c:v>
                </c:pt>
                <c:pt idx="3">
                  <c:v>0.82235015158189606</c:v>
                </c:pt>
                <c:pt idx="4">
                  <c:v>0.61469473583873635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32192"/>
        <c:axId val="257286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summary!$B$4</c15:sqref>
                        </c15:formulaRef>
                      </c:ext>
                    </c:extLst>
                    <c:strCache>
                      <c:ptCount val="1"/>
                      <c:pt idx="0">
                        <c:v>dummy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summary!$C$3:$G$3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1.00059183161249E-10</c:v>
                      </c:pt>
                      <c:pt idx="1">
                        <c:v>1.00035102423845E-9</c:v>
                      </c:pt>
                      <c:pt idx="2">
                        <c:v>1.00000718816772E-8</c:v>
                      </c:pt>
                      <c:pt idx="3">
                        <c:v>1.0004712580613501E-7</c:v>
                      </c:pt>
                      <c:pt idx="4">
                        <c:v>9.9999999999999995E-7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summary!$C$4:$G$4</c15:sqref>
                        </c15:formulaRef>
                      </c:ext>
                    </c:extLst>
                    <c:numCache>
                      <c:formatCode>0.00E+00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56832192"/>
        <c:scaling>
          <c:logBase val="10"/>
          <c:orientation val="minMax"/>
          <c:max val="1.0000000000000004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log10(Pf0)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286032"/>
        <c:crosses val="autoZero"/>
        <c:crossBetween val="midCat"/>
      </c:valAx>
      <c:valAx>
        <c:axId val="2572860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u-HU"/>
                  <a:t>beta/betaGauss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68321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23</xdr:row>
      <xdr:rowOff>28574</xdr:rowOff>
    </xdr:from>
    <xdr:to>
      <xdr:col>17</xdr:col>
      <xdr:colOff>114299</xdr:colOff>
      <xdr:row>39</xdr:row>
      <xdr:rowOff>161924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557211</xdr:colOff>
      <xdr:row>22</xdr:row>
      <xdr:rowOff>76199</xdr:rowOff>
    </xdr:from>
    <xdr:to>
      <xdr:col>18</xdr:col>
      <xdr:colOff>276224</xdr:colOff>
      <xdr:row>39</xdr:row>
      <xdr:rowOff>19049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23</xdr:row>
      <xdr:rowOff>19049</xdr:rowOff>
    </xdr:from>
    <xdr:to>
      <xdr:col>16</xdr:col>
      <xdr:colOff>180974</xdr:colOff>
      <xdr:row>39</xdr:row>
      <xdr:rowOff>161924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576261</xdr:colOff>
      <xdr:row>22</xdr:row>
      <xdr:rowOff>104774</xdr:rowOff>
    </xdr:from>
    <xdr:to>
      <xdr:col>16</xdr:col>
      <xdr:colOff>295274</xdr:colOff>
      <xdr:row>39</xdr:row>
      <xdr:rowOff>57149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204786</xdr:colOff>
      <xdr:row>22</xdr:row>
      <xdr:rowOff>66674</xdr:rowOff>
    </xdr:from>
    <xdr:to>
      <xdr:col>15</xdr:col>
      <xdr:colOff>533399</xdr:colOff>
      <xdr:row>39</xdr:row>
      <xdr:rowOff>9524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32</xdr:row>
      <xdr:rowOff>133348</xdr:rowOff>
    </xdr:from>
    <xdr:to>
      <xdr:col>7</xdr:col>
      <xdr:colOff>793541</xdr:colOff>
      <xdr:row>49</xdr:row>
      <xdr:rowOff>134848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166685</xdr:colOff>
      <xdr:row>32</xdr:row>
      <xdr:rowOff>142873</xdr:rowOff>
    </xdr:from>
    <xdr:to>
      <xdr:col>18</xdr:col>
      <xdr:colOff>80285</xdr:colOff>
      <xdr:row>49</xdr:row>
      <xdr:rowOff>144373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56029</xdr:colOff>
      <xdr:row>51</xdr:row>
      <xdr:rowOff>89647</xdr:rowOff>
    </xdr:from>
    <xdr:to>
      <xdr:col>18</xdr:col>
      <xdr:colOff>9970</xdr:colOff>
      <xdr:row>68</xdr:row>
      <xdr:rowOff>91147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268942</xdr:colOff>
      <xdr:row>51</xdr:row>
      <xdr:rowOff>44824</xdr:rowOff>
    </xdr:from>
    <xdr:to>
      <xdr:col>7</xdr:col>
      <xdr:colOff>771971</xdr:colOff>
      <xdr:row>68</xdr:row>
      <xdr:rowOff>46324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347382</xdr:colOff>
      <xdr:row>32</xdr:row>
      <xdr:rowOff>100853</xdr:rowOff>
    </xdr:from>
    <xdr:to>
      <xdr:col>27</xdr:col>
      <xdr:colOff>301323</xdr:colOff>
      <xdr:row>49</xdr:row>
      <xdr:rowOff>102353</xdr:rowOff>
    </xdr:to>
    <xdr:graphicFrame macro="">
      <xdr:nvGraphicFramePr>
        <xdr:cNvPr id="7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34</xdr:row>
      <xdr:rowOff>133348</xdr:rowOff>
    </xdr:from>
    <xdr:to>
      <xdr:col>7</xdr:col>
      <xdr:colOff>793541</xdr:colOff>
      <xdr:row>51</xdr:row>
      <xdr:rowOff>134848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166685</xdr:colOff>
      <xdr:row>34</xdr:row>
      <xdr:rowOff>142873</xdr:rowOff>
    </xdr:from>
    <xdr:to>
      <xdr:col>18</xdr:col>
      <xdr:colOff>80285</xdr:colOff>
      <xdr:row>51</xdr:row>
      <xdr:rowOff>144373</xdr:rowOff>
    </xdr:to>
    <xdr:graphicFrame macro="">
      <xdr:nvGraphicFramePr>
        <xdr:cNvPr id="3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56029</xdr:colOff>
      <xdr:row>53</xdr:row>
      <xdr:rowOff>89647</xdr:rowOff>
    </xdr:from>
    <xdr:to>
      <xdr:col>18</xdr:col>
      <xdr:colOff>9970</xdr:colOff>
      <xdr:row>70</xdr:row>
      <xdr:rowOff>91147</xdr:rowOff>
    </xdr:to>
    <xdr:graphicFrame macro="">
      <xdr:nvGraphicFramePr>
        <xdr:cNvPr id="4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268942</xdr:colOff>
      <xdr:row>53</xdr:row>
      <xdr:rowOff>44824</xdr:rowOff>
    </xdr:from>
    <xdr:to>
      <xdr:col>7</xdr:col>
      <xdr:colOff>771971</xdr:colOff>
      <xdr:row>70</xdr:row>
      <xdr:rowOff>46324</xdr:rowOff>
    </xdr:to>
    <xdr:graphicFrame macro="">
      <xdr:nvGraphicFramePr>
        <xdr:cNvPr id="5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347382</xdr:colOff>
      <xdr:row>34</xdr:row>
      <xdr:rowOff>100853</xdr:rowOff>
    </xdr:from>
    <xdr:to>
      <xdr:col>27</xdr:col>
      <xdr:colOff>301323</xdr:colOff>
      <xdr:row>51</xdr:row>
      <xdr:rowOff>102353</xdr:rowOff>
    </xdr:to>
    <xdr:graphicFrame macro="">
      <xdr:nvGraphicFramePr>
        <xdr:cNvPr id="6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10" sqref="C10"/>
    </sheetView>
  </sheetViews>
  <sheetFormatPr defaultRowHeight="15" x14ac:dyDescent="0.25"/>
  <sheetData>
    <row r="3" spans="1:3" x14ac:dyDescent="0.25">
      <c r="B3" t="s">
        <v>14</v>
      </c>
    </row>
    <row r="5" spans="1:3" x14ac:dyDescent="0.25">
      <c r="B5" t="s">
        <v>20</v>
      </c>
    </row>
    <row r="7" spans="1:3" x14ac:dyDescent="0.25">
      <c r="A7" t="s">
        <v>17</v>
      </c>
      <c r="B7" t="s">
        <v>15</v>
      </c>
      <c r="C7">
        <v>100</v>
      </c>
    </row>
    <row r="8" spans="1:3" x14ac:dyDescent="0.25">
      <c r="B8" t="s">
        <v>16</v>
      </c>
      <c r="C8">
        <v>0.4</v>
      </c>
    </row>
    <row r="9" spans="1:3" x14ac:dyDescent="0.25">
      <c r="A9" t="s">
        <v>18</v>
      </c>
      <c r="B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4"/>
  <sheetViews>
    <sheetView workbookViewId="0">
      <selection activeCell="Y13" sqref="Y13"/>
    </sheetView>
  </sheetViews>
  <sheetFormatPr defaultRowHeight="15" x14ac:dyDescent="0.25"/>
  <cols>
    <col min="1" max="3" width="9.140625" style="24"/>
    <col min="4" max="5" width="12" style="24" bestFit="1" customWidth="1"/>
    <col min="6" max="16384" width="9.140625" style="24"/>
  </cols>
  <sheetData>
    <row r="1" spans="2:26" x14ac:dyDescent="0.25">
      <c r="B1" s="24" t="s">
        <v>5</v>
      </c>
    </row>
    <row r="2" spans="2:26" x14ac:dyDescent="0.25">
      <c r="B2" s="11" t="s">
        <v>21</v>
      </c>
      <c r="C2" s="12">
        <v>1.00059183161249E-10</v>
      </c>
      <c r="D2" s="11"/>
      <c r="J2" s="6"/>
    </row>
    <row r="3" spans="2:26" x14ac:dyDescent="0.25">
      <c r="B3" s="11" t="s">
        <v>22</v>
      </c>
      <c r="C3" s="11">
        <v>354.45</v>
      </c>
      <c r="D3" s="11"/>
    </row>
    <row r="4" spans="2:26" x14ac:dyDescent="0.25">
      <c r="B4" s="11" t="s">
        <v>23</v>
      </c>
      <c r="C4" s="11">
        <v>0.1</v>
      </c>
      <c r="D4" s="11"/>
      <c r="J4" s="6"/>
      <c r="K4" s="6"/>
      <c r="L4" s="6"/>
      <c r="M4" s="6"/>
      <c r="N4" s="6"/>
    </row>
    <row r="5" spans="2:26" x14ac:dyDescent="0.25">
      <c r="B5" s="38" t="s">
        <v>9</v>
      </c>
      <c r="C5" s="7" t="s">
        <v>12</v>
      </c>
      <c r="D5" s="8" t="s">
        <v>4</v>
      </c>
      <c r="E5" s="8" t="s">
        <v>6</v>
      </c>
      <c r="F5" s="8" t="s">
        <v>7</v>
      </c>
      <c r="G5" s="8" t="s">
        <v>8</v>
      </c>
      <c r="J5" s="6"/>
      <c r="K5" s="6"/>
      <c r="L5" s="6"/>
      <c r="M5" s="6"/>
      <c r="N5" s="6"/>
    </row>
    <row r="6" spans="2:26" ht="15" customHeight="1" x14ac:dyDescent="0.25">
      <c r="B6" s="39"/>
      <c r="C6" s="9">
        <f>0.1</f>
        <v>0.1</v>
      </c>
      <c r="D6" s="9">
        <f>1</f>
        <v>1</v>
      </c>
      <c r="E6" s="9">
        <v>10</v>
      </c>
      <c r="F6" s="9">
        <v>100</v>
      </c>
      <c r="G6" s="9">
        <v>1000</v>
      </c>
      <c r="J6" s="6"/>
      <c r="K6" s="6"/>
      <c r="L6" s="6"/>
      <c r="M6" s="6"/>
      <c r="N6" s="6"/>
    </row>
    <row r="7" spans="2:26" x14ac:dyDescent="0.25">
      <c r="B7" s="25" t="s">
        <v>0</v>
      </c>
      <c r="C7" s="5"/>
      <c r="D7" s="6"/>
      <c r="E7" s="6"/>
      <c r="F7" s="6"/>
      <c r="G7" s="6"/>
      <c r="J7" s="6"/>
      <c r="K7" s="6"/>
      <c r="L7" s="6"/>
      <c r="M7" s="6"/>
      <c r="N7" s="6"/>
    </row>
    <row r="8" spans="2:26" x14ac:dyDescent="0.25">
      <c r="B8" s="25" t="s">
        <v>1</v>
      </c>
      <c r="C8" s="5"/>
      <c r="D8" s="6"/>
      <c r="E8" s="6"/>
      <c r="F8" s="6"/>
      <c r="G8" s="6"/>
      <c r="J8" s="6"/>
      <c r="K8" s="6"/>
      <c r="L8" s="6"/>
      <c r="M8" s="6"/>
      <c r="N8" s="6"/>
    </row>
    <row r="9" spans="2:26" x14ac:dyDescent="0.25">
      <c r="B9" s="28" t="s">
        <v>35</v>
      </c>
      <c r="C9" s="5"/>
      <c r="D9" s="6"/>
      <c r="E9" s="6"/>
      <c r="F9" s="6"/>
      <c r="G9" s="6"/>
      <c r="J9" s="6"/>
      <c r="K9" s="6"/>
      <c r="L9" s="6"/>
      <c r="M9" s="6"/>
      <c r="N9" s="6"/>
    </row>
    <row r="10" spans="2:26" x14ac:dyDescent="0.25">
      <c r="B10" s="25" t="s">
        <v>3</v>
      </c>
      <c r="C10" s="5"/>
      <c r="D10" s="6"/>
      <c r="E10" s="6"/>
      <c r="F10" s="6"/>
      <c r="G10" s="6"/>
      <c r="J10" s="6"/>
      <c r="K10" s="6"/>
      <c r="L10" s="6"/>
      <c r="M10" s="6"/>
      <c r="N10" s="6"/>
    </row>
    <row r="12" spans="2:26" x14ac:dyDescent="0.25">
      <c r="B12" s="24" t="s">
        <v>32</v>
      </c>
      <c r="I12" s="24" t="s">
        <v>33</v>
      </c>
      <c r="P12" s="24" t="s">
        <v>31</v>
      </c>
      <c r="Y12" s="24" t="s">
        <v>41</v>
      </c>
    </row>
    <row r="13" spans="2:26" ht="15.75" thickBot="1" x14ac:dyDescent="0.3"/>
    <row r="14" spans="2:26" ht="15" customHeight="1" x14ac:dyDescent="0.25">
      <c r="B14" s="38" t="s">
        <v>10</v>
      </c>
      <c r="C14" s="7" t="s">
        <v>12</v>
      </c>
      <c r="D14" s="13" t="s">
        <v>4</v>
      </c>
      <c r="E14" s="8" t="s">
        <v>6</v>
      </c>
      <c r="F14" s="8" t="s">
        <v>7</v>
      </c>
      <c r="G14" s="8" t="s">
        <v>8</v>
      </c>
      <c r="I14" s="26" t="s">
        <v>13</v>
      </c>
      <c r="J14" s="7" t="s">
        <v>12</v>
      </c>
      <c r="K14" s="13" t="s">
        <v>4</v>
      </c>
      <c r="L14" s="8" t="s">
        <v>6</v>
      </c>
      <c r="M14" s="8" t="s">
        <v>7</v>
      </c>
      <c r="N14" s="8" t="s">
        <v>8</v>
      </c>
      <c r="P14" s="26"/>
      <c r="Q14" s="7" t="s">
        <v>12</v>
      </c>
      <c r="R14" s="13" t="s">
        <v>4</v>
      </c>
      <c r="S14" s="8" t="s">
        <v>6</v>
      </c>
      <c r="T14" s="8" t="s">
        <v>7</v>
      </c>
      <c r="U14" s="8" t="s">
        <v>8</v>
      </c>
      <c r="Y14" s="38" t="s">
        <v>10</v>
      </c>
      <c r="Z14" s="13" t="s">
        <v>4</v>
      </c>
    </row>
    <row r="15" spans="2:26" x14ac:dyDescent="0.25">
      <c r="B15" s="39"/>
      <c r="C15" s="9">
        <f>0.1</f>
        <v>0.1</v>
      </c>
      <c r="D15" s="14">
        <f>1</f>
        <v>1</v>
      </c>
      <c r="E15" s="9">
        <v>10</v>
      </c>
      <c r="F15" s="9">
        <v>100</v>
      </c>
      <c r="G15" s="9">
        <v>1000</v>
      </c>
      <c r="I15" s="27"/>
      <c r="J15" s="9">
        <f>0.1</f>
        <v>0.1</v>
      </c>
      <c r="K15" s="14">
        <f>1</f>
        <v>1</v>
      </c>
      <c r="L15" s="9">
        <v>10</v>
      </c>
      <c r="M15" s="9">
        <v>100</v>
      </c>
      <c r="N15" s="9">
        <v>1000</v>
      </c>
      <c r="P15" s="27"/>
      <c r="Q15" s="9">
        <f>0.1</f>
        <v>0.1</v>
      </c>
      <c r="R15" s="14">
        <f>1</f>
        <v>1</v>
      </c>
      <c r="S15" s="9">
        <v>10</v>
      </c>
      <c r="T15" s="9">
        <v>100</v>
      </c>
      <c r="U15" s="9">
        <v>1000</v>
      </c>
      <c r="Y15" s="39"/>
      <c r="Z15" s="14">
        <f>1</f>
        <v>1</v>
      </c>
    </row>
    <row r="16" spans="2:26" x14ac:dyDescent="0.25">
      <c r="B16" s="25" t="s">
        <v>0</v>
      </c>
      <c r="C16" s="5">
        <v>6.7046404671831995E-5</v>
      </c>
      <c r="D16" s="17">
        <v>6.7047304671831997E-6</v>
      </c>
      <c r="E16" s="6">
        <v>6.7056304671832013E-7</v>
      </c>
      <c r="F16" s="6">
        <v>6.7146304671831993E-8</v>
      </c>
      <c r="G16" s="6">
        <v>6.8046304671831991E-9</v>
      </c>
      <c r="I16" s="25" t="s">
        <v>0</v>
      </c>
      <c r="J16" s="3">
        <f t="shared" ref="J16:N20" si="0">C16/C$16</f>
        <v>1</v>
      </c>
      <c r="K16" s="15">
        <f t="shared" si="0"/>
        <v>1</v>
      </c>
      <c r="L16" s="3">
        <f t="shared" si="0"/>
        <v>1</v>
      </c>
      <c r="M16" s="3">
        <f t="shared" si="0"/>
        <v>1</v>
      </c>
      <c r="N16" s="3">
        <f t="shared" si="0"/>
        <v>1</v>
      </c>
      <c r="P16" s="25" t="s">
        <v>0</v>
      </c>
      <c r="Y16" s="25" t="s">
        <v>0</v>
      </c>
      <c r="Z16" s="17">
        <v>6.7047304671831997E-6</v>
      </c>
    </row>
    <row r="17" spans="2:26" x14ac:dyDescent="0.25">
      <c r="B17" s="25" t="s">
        <v>1</v>
      </c>
      <c r="C17" s="5">
        <v>1.6430872767675998E-5</v>
      </c>
      <c r="D17" s="17">
        <v>1.6431772767676E-6</v>
      </c>
      <c r="E17" s="6">
        <v>1.6440772767675999E-7</v>
      </c>
      <c r="F17" s="6">
        <v>1.6530772767675996E-8</v>
      </c>
      <c r="G17" s="6">
        <v>1.7430772767675999E-9</v>
      </c>
      <c r="I17" s="25" t="s">
        <v>1</v>
      </c>
      <c r="J17" s="3">
        <f t="shared" si="0"/>
        <v>0.24506717173126885</v>
      </c>
      <c r="K17" s="15">
        <f t="shared" si="0"/>
        <v>0.24507730546518655</v>
      </c>
      <c r="L17" s="3">
        <f t="shared" si="0"/>
        <v>0.2451786278432099</v>
      </c>
      <c r="M17" s="3">
        <f t="shared" si="0"/>
        <v>0.24619035773402267</v>
      </c>
      <c r="N17" s="3">
        <f t="shared" si="0"/>
        <v>0.25616046090584443</v>
      </c>
      <c r="P17" s="25" t="s">
        <v>1</v>
      </c>
      <c r="Q17" s="3">
        <f>(J17-$K17)/$K17</f>
        <v>-4.1349132260389571E-5</v>
      </c>
      <c r="R17" s="3">
        <f t="shared" ref="Q17:U20" si="1">(K17-$K17)/$K17</f>
        <v>0</v>
      </c>
      <c r="S17" s="3">
        <f t="shared" si="1"/>
        <v>4.1343027593284266E-4</v>
      </c>
      <c r="T17" s="3">
        <f t="shared" si="1"/>
        <v>4.5416374507766628E-3</v>
      </c>
      <c r="U17" s="3">
        <f t="shared" si="1"/>
        <v>4.5223099787312843E-2</v>
      </c>
      <c r="Y17" s="25" t="s">
        <v>1</v>
      </c>
      <c r="Z17" s="17">
        <v>1.6431772767676E-6</v>
      </c>
    </row>
    <row r="18" spans="2:26" x14ac:dyDescent="0.25">
      <c r="B18" s="25" t="s">
        <v>2</v>
      </c>
      <c r="C18" s="5">
        <v>0</v>
      </c>
      <c r="D18" s="17">
        <v>0</v>
      </c>
      <c r="E18" s="6">
        <v>0</v>
      </c>
      <c r="F18" s="6">
        <v>0</v>
      </c>
      <c r="G18" s="6">
        <v>0</v>
      </c>
      <c r="I18" s="25" t="s">
        <v>2</v>
      </c>
      <c r="J18" s="3">
        <f t="shared" si="0"/>
        <v>0</v>
      </c>
      <c r="K18" s="15">
        <f t="shared" si="0"/>
        <v>0</v>
      </c>
      <c r="L18" s="3">
        <f t="shared" si="0"/>
        <v>0</v>
      </c>
      <c r="M18" s="3">
        <f t="shared" si="0"/>
        <v>0</v>
      </c>
      <c r="N18" s="3">
        <f t="shared" si="0"/>
        <v>0</v>
      </c>
      <c r="P18" s="25" t="s">
        <v>2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  <c r="Y18" s="25" t="s">
        <v>2</v>
      </c>
      <c r="Z18" s="17">
        <v>0</v>
      </c>
    </row>
    <row r="19" spans="2:26" ht="15.75" thickBot="1" x14ac:dyDescent="0.3">
      <c r="B19" s="25" t="s">
        <v>3</v>
      </c>
      <c r="C19" s="5">
        <v>1.1389079355619E-5</v>
      </c>
      <c r="D19" s="18">
        <v>1.1389979355618999E-6</v>
      </c>
      <c r="E19" s="6">
        <v>1.1398979355619E-7</v>
      </c>
      <c r="F19" s="6">
        <v>1.1488979355618999E-8</v>
      </c>
      <c r="G19" s="6">
        <v>1.2388979355618998E-9</v>
      </c>
      <c r="I19" s="25" t="s">
        <v>3</v>
      </c>
      <c r="J19" s="3">
        <f t="shared" si="0"/>
        <v>0.16986860684572785</v>
      </c>
      <c r="K19" s="16">
        <f t="shared" si="0"/>
        <v>0.16987974999693273</v>
      </c>
      <c r="L19" s="3">
        <f t="shared" si="0"/>
        <v>0.16999116505755363</v>
      </c>
      <c r="M19" s="3">
        <f t="shared" si="0"/>
        <v>0.17110367296859819</v>
      </c>
      <c r="N19" s="3">
        <f t="shared" si="0"/>
        <v>0.18206689423279526</v>
      </c>
      <c r="P19" s="25" t="s">
        <v>3</v>
      </c>
      <c r="Q19" s="3">
        <f t="shared" si="1"/>
        <v>-6.5594346619149055E-5</v>
      </c>
      <c r="R19" s="3">
        <f t="shared" si="1"/>
        <v>0</v>
      </c>
      <c r="S19" s="3">
        <f t="shared" si="1"/>
        <v>6.5584662458540496E-4</v>
      </c>
      <c r="T19" s="3">
        <f t="shared" si="1"/>
        <v>7.204643117779237E-3</v>
      </c>
      <c r="U19" s="3">
        <f t="shared" si="1"/>
        <v>7.1739829120790327E-2</v>
      </c>
      <c r="Y19" s="25" t="s">
        <v>3</v>
      </c>
      <c r="Z19" s="18">
        <v>1.1389979355618999E-6</v>
      </c>
    </row>
    <row r="20" spans="2:26" ht="15.75" thickBot="1" x14ac:dyDescent="0.3">
      <c r="B20" s="28" t="s">
        <v>35</v>
      </c>
      <c r="C20" s="6">
        <v>5.6946142942909999E-6</v>
      </c>
      <c r="D20" s="6">
        <v>5.6955142942910002E-7</v>
      </c>
      <c r="E20" s="6">
        <v>5.7045142942910007E-8</v>
      </c>
      <c r="F20" s="6">
        <v>5.7945142942910002E-9</v>
      </c>
      <c r="G20" s="6">
        <v>6.6945142942909996E-10</v>
      </c>
      <c r="I20" s="28" t="s">
        <v>35</v>
      </c>
      <c r="J20" s="3">
        <f t="shared" si="0"/>
        <v>8.4935416330884347E-2</v>
      </c>
      <c r="K20" s="16">
        <f t="shared" si="0"/>
        <v>8.4947699570745119E-2</v>
      </c>
      <c r="L20" s="3">
        <f t="shared" si="0"/>
        <v>8.5070513834730674E-2</v>
      </c>
      <c r="M20" s="3">
        <f t="shared" si="0"/>
        <v>8.6296845710435804E-2</v>
      </c>
      <c r="N20" s="3">
        <f t="shared" si="0"/>
        <v>9.8381746467743419E-2</v>
      </c>
      <c r="P20" s="28" t="s">
        <v>35</v>
      </c>
      <c r="Q20" s="3">
        <f t="shared" si="1"/>
        <v>-1.4459767507350068E-4</v>
      </c>
      <c r="R20" s="3">
        <f t="shared" si="1"/>
        <v>0</v>
      </c>
      <c r="S20" s="3">
        <f t="shared" si="1"/>
        <v>1.4457632708849734E-3</v>
      </c>
      <c r="T20" s="3">
        <f t="shared" si="1"/>
        <v>1.5882079756228188E-2</v>
      </c>
      <c r="U20" s="3">
        <f t="shared" si="1"/>
        <v>0.15814491698872102</v>
      </c>
      <c r="Y20" s="28" t="s">
        <v>35</v>
      </c>
      <c r="Z20" s="6">
        <v>5.6955142942910002E-7</v>
      </c>
    </row>
    <row r="21" spans="2:26" ht="15.75" thickBot="1" x14ac:dyDescent="0.3">
      <c r="B21" s="24" t="s">
        <v>34</v>
      </c>
      <c r="C21" s="24">
        <v>2.6222220062106398E-4</v>
      </c>
      <c r="D21" s="6">
        <v>2.6222310062106403E-5</v>
      </c>
      <c r="E21" s="6">
        <v>2.6223210062106402E-6</v>
      </c>
      <c r="F21" s="6">
        <v>2.6232210062106396E-7</v>
      </c>
      <c r="G21" s="6">
        <v>2.6322210062106398E-8</v>
      </c>
      <c r="I21" s="24" t="s">
        <v>34</v>
      </c>
      <c r="J21" s="3">
        <f t="shared" ref="J21" si="2">C21/C$16</f>
        <v>3.911055363886359</v>
      </c>
      <c r="K21" s="16">
        <f t="shared" ref="K21" si="3">D21/D$16</f>
        <v>3.9110162877469041</v>
      </c>
      <c r="L21" s="3">
        <f t="shared" ref="L21" si="4">E21/E$16</f>
        <v>3.9106255840432329</v>
      </c>
      <c r="M21" s="3">
        <f t="shared" ref="M21" si="5">F21/F$16</f>
        <v>3.9067243075121691</v>
      </c>
      <c r="N21" s="3">
        <f t="shared" ref="N21" si="6">G21/G$16</f>
        <v>3.8682791356637138</v>
      </c>
      <c r="P21" s="24" t="s">
        <v>34</v>
      </c>
      <c r="Q21" s="3">
        <f t="shared" ref="Q21" si="7">(J21-$K21)/$K21</f>
        <v>9.9913006185342888E-6</v>
      </c>
      <c r="R21" s="3">
        <f t="shared" ref="R21" si="8">(K21-$K21)/$K21</f>
        <v>0</v>
      </c>
      <c r="S21" s="3">
        <f t="shared" ref="S21" si="9">(L21-$K21)/$K21</f>
        <v>-9.9898255319285568E-5</v>
      </c>
      <c r="T21" s="3">
        <f t="shared" ref="T21" si="10">(M21-$K21)/$K21</f>
        <v>-1.0974079162445901E-3</v>
      </c>
      <c r="U21" s="3">
        <f t="shared" ref="U21" si="11">(N21-$K21)/$K21</f>
        <v>-1.0927377678554931E-2</v>
      </c>
      <c r="Y21" s="24" t="s">
        <v>34</v>
      </c>
      <c r="Z21" s="6">
        <v>2.6222310062106403E-5</v>
      </c>
    </row>
    <row r="22" spans="2:26" ht="15.75" thickBot="1" x14ac:dyDescent="0.3"/>
    <row r="23" spans="2:26" x14ac:dyDescent="0.25">
      <c r="B23" s="38" t="s">
        <v>11</v>
      </c>
      <c r="C23" s="7" t="s">
        <v>12</v>
      </c>
      <c r="D23" s="13" t="s">
        <v>4</v>
      </c>
      <c r="E23" s="8" t="s">
        <v>6</v>
      </c>
      <c r="F23" s="8" t="s">
        <v>7</v>
      </c>
      <c r="G23" s="8" t="s">
        <v>8</v>
      </c>
    </row>
    <row r="24" spans="2:26" x14ac:dyDescent="0.25">
      <c r="B24" s="39"/>
      <c r="C24" s="9">
        <f>0.1</f>
        <v>0.1</v>
      </c>
      <c r="D24" s="14">
        <f>1</f>
        <v>1</v>
      </c>
      <c r="E24" s="9">
        <v>10</v>
      </c>
      <c r="F24" s="9">
        <v>100</v>
      </c>
      <c r="G24" s="9">
        <v>1000</v>
      </c>
    </row>
    <row r="25" spans="2:26" x14ac:dyDescent="0.25">
      <c r="B25" s="25" t="s">
        <v>0</v>
      </c>
      <c r="C25" s="3">
        <f>-_xlfn.NORM.S.INV(C16)</f>
        <v>3.8188176990825777</v>
      </c>
      <c r="D25" s="23">
        <f>-_xlfn.NORM.S.INV(D16)</f>
        <v>4.353314426048831</v>
      </c>
      <c r="E25" s="3">
        <f t="shared" ref="E25:G25" si="12">-_xlfn.NORM.S.INV(E16)</f>
        <v>4.8335603316310767</v>
      </c>
      <c r="F25" s="3">
        <f t="shared" si="12"/>
        <v>5.2728892506919252</v>
      </c>
      <c r="G25" s="3">
        <f t="shared" si="12"/>
        <v>5.6782338115943922</v>
      </c>
    </row>
    <row r="26" spans="2:26" x14ac:dyDescent="0.25">
      <c r="B26" s="25" t="s">
        <v>1</v>
      </c>
      <c r="C26" s="3">
        <f t="shared" ref="C26:G30" si="13">-_xlfn.NORM.S.INV(C17)</f>
        <v>4.1526707005367829</v>
      </c>
      <c r="D26" s="15">
        <f t="shared" si="13"/>
        <v>4.6520599782893841</v>
      </c>
      <c r="E26" s="3">
        <f t="shared" si="13"/>
        <v>5.1061346340863567</v>
      </c>
      <c r="F26" s="3">
        <f t="shared" si="13"/>
        <v>5.5243989474518411</v>
      </c>
      <c r="G26" s="3">
        <f t="shared" si="13"/>
        <v>5.9068951568532446</v>
      </c>
    </row>
    <row r="27" spans="2:26" x14ac:dyDescent="0.25">
      <c r="B27" s="25" t="s">
        <v>2</v>
      </c>
      <c r="C27" s="3" t="e">
        <f t="shared" si="13"/>
        <v>#NUM!</v>
      </c>
      <c r="D27" s="15" t="e">
        <f t="shared" si="13"/>
        <v>#NUM!</v>
      </c>
      <c r="E27" s="3" t="e">
        <f t="shared" si="13"/>
        <v>#NUM!</v>
      </c>
      <c r="F27" s="3" t="e">
        <f t="shared" si="13"/>
        <v>#NUM!</v>
      </c>
      <c r="G27" s="3" t="e">
        <f t="shared" si="13"/>
        <v>#NUM!</v>
      </c>
    </row>
    <row r="28" spans="2:26" ht="15.75" thickBot="1" x14ac:dyDescent="0.3">
      <c r="B28" s="25" t="s">
        <v>3</v>
      </c>
      <c r="C28" s="3">
        <f t="shared" si="13"/>
        <v>4.2357584021686732</v>
      </c>
      <c r="D28" s="16">
        <f t="shared" si="13"/>
        <v>4.7270549920487879</v>
      </c>
      <c r="E28" s="3">
        <f t="shared" si="13"/>
        <v>5.1749438048681071</v>
      </c>
      <c r="F28" s="3">
        <f t="shared" si="13"/>
        <v>5.5879395564917465</v>
      </c>
      <c r="G28" s="3">
        <f t="shared" si="13"/>
        <v>5.9629135131973623</v>
      </c>
    </row>
    <row r="29" spans="2:26" ht="15.75" thickBot="1" x14ac:dyDescent="0.3">
      <c r="B29" s="28" t="s">
        <v>35</v>
      </c>
      <c r="C29" s="3">
        <f t="shared" si="13"/>
        <v>4.3889632991299123</v>
      </c>
      <c r="D29" s="16">
        <f t="shared" si="13"/>
        <v>4.8659465783306715</v>
      </c>
      <c r="E29" s="3">
        <f t="shared" si="13"/>
        <v>5.3027192943674324</v>
      </c>
      <c r="F29" s="3">
        <f t="shared" si="13"/>
        <v>5.7056641839842763</v>
      </c>
      <c r="G29" s="3">
        <f t="shared" si="13"/>
        <v>6.0626578617695346</v>
      </c>
    </row>
    <row r="30" spans="2:26" ht="15.75" thickBot="1" x14ac:dyDescent="0.3">
      <c r="B30" s="24" t="s">
        <v>34</v>
      </c>
      <c r="C30" s="3">
        <f t="shared" si="13"/>
        <v>3.467950233931719</v>
      </c>
      <c r="D30" s="16">
        <f t="shared" si="13"/>
        <v>4.0444566081081881</v>
      </c>
      <c r="E30" s="3">
        <f t="shared" si="13"/>
        <v>4.5547559959867137</v>
      </c>
      <c r="F30" s="3">
        <f t="shared" si="13"/>
        <v>5.0170737943535659</v>
      </c>
      <c r="G30" s="3">
        <f t="shared" si="13"/>
        <v>5.4421395086558473</v>
      </c>
    </row>
    <row r="31" spans="2:26" x14ac:dyDescent="0.25">
      <c r="D31" s="24" t="s">
        <v>27</v>
      </c>
    </row>
    <row r="32" spans="2:26" x14ac:dyDescent="0.25">
      <c r="C32" s="24" t="s">
        <v>28</v>
      </c>
      <c r="D32" s="29">
        <v>4.3608284527079899</v>
      </c>
    </row>
    <row r="37" spans="4:5" x14ac:dyDescent="0.25">
      <c r="E37" s="24">
        <f>10^-7</f>
        <v>9.9999999999999995E-8</v>
      </c>
    </row>
    <row r="39" spans="4:5" x14ac:dyDescent="0.25">
      <c r="D39" s="24">
        <v>6.8046304671831995E-2</v>
      </c>
      <c r="E39" s="24">
        <f>D39*$E$37</f>
        <v>6.8046304671831991E-9</v>
      </c>
    </row>
    <row r="40" spans="4:5" x14ac:dyDescent="0.25">
      <c r="D40" s="24">
        <v>1.7430772767676E-2</v>
      </c>
      <c r="E40" s="24">
        <f t="shared" ref="E40:E44" si="14">D40*$E$37</f>
        <v>1.7430772767675999E-9</v>
      </c>
    </row>
    <row r="41" spans="4:5" x14ac:dyDescent="0.25">
      <c r="D41" s="24">
        <v>0</v>
      </c>
      <c r="E41" s="24">
        <f t="shared" si="14"/>
        <v>0</v>
      </c>
    </row>
    <row r="42" spans="4:5" x14ac:dyDescent="0.25">
      <c r="D42" s="24">
        <v>1.2388979355618999E-2</v>
      </c>
      <c r="E42" s="24">
        <f t="shared" si="14"/>
        <v>1.2388979355618998E-9</v>
      </c>
    </row>
    <row r="43" spans="4:5" x14ac:dyDescent="0.25">
      <c r="D43" s="24">
        <v>6.6945142942909999E-3</v>
      </c>
      <c r="E43" s="24">
        <f t="shared" si="14"/>
        <v>6.6945142942909996E-10</v>
      </c>
    </row>
    <row r="44" spans="4:5" x14ac:dyDescent="0.25">
      <c r="D44" s="24">
        <v>0.26322210062106399</v>
      </c>
      <c r="E44" s="24">
        <f t="shared" si="14"/>
        <v>2.6322210062106398E-8</v>
      </c>
    </row>
  </sheetData>
  <mergeCells count="4">
    <mergeCell ref="B5:B6"/>
    <mergeCell ref="B14:B15"/>
    <mergeCell ref="B23:B24"/>
    <mergeCell ref="Y14:Y1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4"/>
  <sheetViews>
    <sheetView topLeftCell="A10" workbookViewId="0">
      <selection activeCell="J38" sqref="J38"/>
    </sheetView>
  </sheetViews>
  <sheetFormatPr defaultRowHeight="15" x14ac:dyDescent="0.25"/>
  <cols>
    <col min="1" max="16384" width="9.140625" style="24"/>
  </cols>
  <sheetData>
    <row r="1" spans="2:21" x14ac:dyDescent="0.25">
      <c r="B1" s="24" t="s">
        <v>5</v>
      </c>
    </row>
    <row r="2" spans="2:21" x14ac:dyDescent="0.25">
      <c r="B2" s="11" t="s">
        <v>21</v>
      </c>
      <c r="C2" s="12">
        <v>1.00035102423845E-9</v>
      </c>
      <c r="D2" s="11"/>
      <c r="J2" s="6"/>
    </row>
    <row r="3" spans="2:21" x14ac:dyDescent="0.25">
      <c r="B3" s="11" t="s">
        <v>22</v>
      </c>
      <c r="C3" s="11">
        <v>339.91</v>
      </c>
      <c r="D3" s="11"/>
    </row>
    <row r="4" spans="2:21" x14ac:dyDescent="0.25">
      <c r="B4" s="11" t="s">
        <v>23</v>
      </c>
      <c r="C4" s="11">
        <v>0.1</v>
      </c>
      <c r="D4" s="11"/>
      <c r="J4" s="6"/>
      <c r="K4" s="6"/>
      <c r="L4" s="6"/>
      <c r="M4" s="6"/>
      <c r="N4" s="6"/>
    </row>
    <row r="5" spans="2:21" x14ac:dyDescent="0.25">
      <c r="B5" s="38" t="s">
        <v>9</v>
      </c>
      <c r="C5" s="7" t="s">
        <v>12</v>
      </c>
      <c r="D5" s="8" t="s">
        <v>4</v>
      </c>
      <c r="E5" s="8" t="s">
        <v>6</v>
      </c>
      <c r="F5" s="8" t="s">
        <v>7</v>
      </c>
      <c r="G5" s="8" t="s">
        <v>8</v>
      </c>
      <c r="J5" s="6"/>
      <c r="K5" s="6"/>
      <c r="L5" s="6"/>
      <c r="M5" s="6"/>
      <c r="N5" s="6"/>
    </row>
    <row r="6" spans="2:21" ht="15" customHeight="1" x14ac:dyDescent="0.25">
      <c r="B6" s="39"/>
      <c r="C6" s="9">
        <f>0.1</f>
        <v>0.1</v>
      </c>
      <c r="D6" s="9">
        <f>1</f>
        <v>1</v>
      </c>
      <c r="E6" s="9">
        <v>10</v>
      </c>
      <c r="F6" s="9">
        <v>100</v>
      </c>
      <c r="G6" s="9">
        <v>1000</v>
      </c>
      <c r="I6" s="6"/>
      <c r="J6" s="6"/>
      <c r="K6" s="6"/>
      <c r="L6" s="6"/>
      <c r="M6" s="6"/>
      <c r="N6" s="6"/>
    </row>
    <row r="7" spans="2:21" x14ac:dyDescent="0.25">
      <c r="B7" s="25" t="s">
        <v>0</v>
      </c>
      <c r="C7" s="5"/>
      <c r="D7" s="6"/>
      <c r="E7" s="6"/>
      <c r="F7" s="6"/>
      <c r="G7" s="6"/>
      <c r="I7" s="6"/>
      <c r="J7" s="6"/>
      <c r="K7" s="6"/>
      <c r="L7" s="6"/>
      <c r="M7" s="6"/>
      <c r="N7" s="6"/>
    </row>
    <row r="8" spans="2:21" x14ac:dyDescent="0.25">
      <c r="B8" s="25" t="s">
        <v>1</v>
      </c>
      <c r="C8" s="5"/>
      <c r="D8" s="6"/>
      <c r="E8" s="6"/>
      <c r="F8" s="6"/>
      <c r="G8" s="6"/>
      <c r="I8" s="6"/>
      <c r="J8" s="6"/>
      <c r="K8" s="6"/>
      <c r="L8" s="6"/>
      <c r="M8" s="6"/>
    </row>
    <row r="9" spans="2:21" x14ac:dyDescent="0.25">
      <c r="B9" s="25" t="s">
        <v>2</v>
      </c>
      <c r="C9" s="5"/>
      <c r="D9" s="6"/>
      <c r="E9" s="6"/>
      <c r="F9" s="6"/>
      <c r="G9" s="6"/>
      <c r="I9" s="6"/>
      <c r="J9" s="6"/>
      <c r="K9" s="6"/>
      <c r="L9" s="6"/>
      <c r="M9" s="6"/>
    </row>
    <row r="10" spans="2:21" x14ac:dyDescent="0.25">
      <c r="B10" s="25" t="s">
        <v>3</v>
      </c>
      <c r="C10" s="5"/>
      <c r="D10" s="6"/>
      <c r="E10" s="6"/>
      <c r="F10" s="6"/>
      <c r="G10" s="6"/>
      <c r="I10" s="6"/>
      <c r="J10" s="6"/>
      <c r="K10" s="6"/>
      <c r="L10" s="6"/>
      <c r="M10" s="6"/>
    </row>
    <row r="12" spans="2:21" x14ac:dyDescent="0.25">
      <c r="B12" s="24" t="s">
        <v>32</v>
      </c>
      <c r="I12" s="24" t="s">
        <v>33</v>
      </c>
      <c r="P12" s="24" t="s">
        <v>31</v>
      </c>
    </row>
    <row r="13" spans="2:21" ht="15.75" thickBot="1" x14ac:dyDescent="0.3"/>
    <row r="14" spans="2:21" ht="15" customHeight="1" x14ac:dyDescent="0.25">
      <c r="B14" s="38" t="s">
        <v>10</v>
      </c>
      <c r="C14" s="7" t="s">
        <v>12</v>
      </c>
      <c r="D14" s="13" t="s">
        <v>4</v>
      </c>
      <c r="E14" s="8" t="s">
        <v>6</v>
      </c>
      <c r="F14" s="8" t="s">
        <v>7</v>
      </c>
      <c r="G14" s="8" t="s">
        <v>8</v>
      </c>
      <c r="I14" s="26" t="s">
        <v>13</v>
      </c>
      <c r="J14" s="7" t="s">
        <v>12</v>
      </c>
      <c r="K14" s="13" t="s">
        <v>4</v>
      </c>
      <c r="L14" s="8" t="s">
        <v>6</v>
      </c>
      <c r="M14" s="8" t="s">
        <v>7</v>
      </c>
      <c r="N14" s="8" t="s">
        <v>8</v>
      </c>
      <c r="P14" s="26"/>
      <c r="Q14" s="7" t="s">
        <v>12</v>
      </c>
      <c r="R14" s="13" t="s">
        <v>4</v>
      </c>
      <c r="S14" s="8" t="s">
        <v>6</v>
      </c>
      <c r="T14" s="8" t="s">
        <v>7</v>
      </c>
      <c r="U14" s="8" t="s">
        <v>8</v>
      </c>
    </row>
    <row r="15" spans="2:21" x14ac:dyDescent="0.25">
      <c r="B15" s="39"/>
      <c r="C15" s="9">
        <f>0.1</f>
        <v>0.1</v>
      </c>
      <c r="D15" s="14">
        <f>1</f>
        <v>1</v>
      </c>
      <c r="E15" s="9">
        <v>10</v>
      </c>
      <c r="F15" s="9">
        <v>100</v>
      </c>
      <c r="G15" s="9">
        <v>1000</v>
      </c>
      <c r="I15" s="27"/>
      <c r="J15" s="9">
        <f>0.1</f>
        <v>0.1</v>
      </c>
      <c r="K15" s="14">
        <f>1</f>
        <v>1</v>
      </c>
      <c r="L15" s="9">
        <v>10</v>
      </c>
      <c r="M15" s="9">
        <v>100</v>
      </c>
      <c r="N15" s="9">
        <v>1000</v>
      </c>
      <c r="P15" s="27"/>
      <c r="Q15" s="9">
        <f>0.1</f>
        <v>0.1</v>
      </c>
      <c r="R15" s="14">
        <f>1</f>
        <v>1</v>
      </c>
      <c r="S15" s="9">
        <v>10</v>
      </c>
      <c r="T15" s="9">
        <v>100</v>
      </c>
      <c r="U15" s="9">
        <v>1000</v>
      </c>
    </row>
    <row r="16" spans="2:21" x14ac:dyDescent="0.25">
      <c r="B16" s="25" t="s">
        <v>0</v>
      </c>
      <c r="C16" s="5">
        <v>6.33886309917E-4</v>
      </c>
      <c r="D16" s="17">
        <v>6.3389530991664008E-5</v>
      </c>
      <c r="E16" s="6">
        <v>6.3398530991663999E-6</v>
      </c>
      <c r="F16" s="6">
        <v>6.3488530991664012E-7</v>
      </c>
      <c r="G16" s="6">
        <v>6.4388530991663993E-8</v>
      </c>
      <c r="I16" s="25" t="s">
        <v>0</v>
      </c>
      <c r="J16" s="3">
        <f t="shared" ref="J16:N19" si="0">C16/C$16</f>
        <v>1</v>
      </c>
      <c r="K16" s="15">
        <f t="shared" si="0"/>
        <v>1</v>
      </c>
      <c r="L16" s="3">
        <f t="shared" si="0"/>
        <v>1</v>
      </c>
      <c r="M16" s="3">
        <f t="shared" si="0"/>
        <v>1</v>
      </c>
      <c r="N16" s="3">
        <f t="shared" si="0"/>
        <v>1</v>
      </c>
      <c r="P16" s="25" t="s">
        <v>0</v>
      </c>
    </row>
    <row r="17" spans="2:21" x14ac:dyDescent="0.25">
      <c r="B17" s="25" t="s">
        <v>1</v>
      </c>
      <c r="C17" s="5">
        <v>1.6430872752899999E-4</v>
      </c>
      <c r="D17" s="17">
        <v>1.6431772752889E-5</v>
      </c>
      <c r="E17" s="6">
        <v>1.6440772752889002E-6</v>
      </c>
      <c r="F17" s="6">
        <v>1.6530772752889002E-7</v>
      </c>
      <c r="G17" s="6">
        <v>1.7430772752888996E-8</v>
      </c>
      <c r="I17" s="25" t="s">
        <v>1</v>
      </c>
      <c r="J17" s="3">
        <f t="shared" si="0"/>
        <v>0.25920851256515431</v>
      </c>
      <c r="K17" s="15">
        <f t="shared" si="0"/>
        <v>0.25921903026936494</v>
      </c>
      <c r="L17" s="3">
        <f t="shared" si="0"/>
        <v>0.25932419088780984</v>
      </c>
      <c r="M17" s="3">
        <f t="shared" si="0"/>
        <v>0.26037415726408092</v>
      </c>
      <c r="N17" s="3">
        <f t="shared" si="0"/>
        <v>0.27071238440190004</v>
      </c>
      <c r="P17" s="25" t="s">
        <v>1</v>
      </c>
      <c r="Q17" s="3">
        <f t="shared" ref="Q17:U19" si="1">(J17-$K17)/$K17</f>
        <v>-4.0574583585520533E-5</v>
      </c>
      <c r="R17" s="3">
        <f t="shared" si="1"/>
        <v>0</v>
      </c>
      <c r="S17" s="3">
        <f t="shared" si="1"/>
        <v>4.0568247761602533E-4</v>
      </c>
      <c r="T17" s="3">
        <f t="shared" si="1"/>
        <v>4.4561812977837456E-3</v>
      </c>
      <c r="U17" s="3">
        <f t="shared" si="1"/>
        <v>4.4338388738635034E-2</v>
      </c>
    </row>
    <row r="18" spans="2:21" x14ac:dyDescent="0.25">
      <c r="B18" s="25" t="s">
        <v>2</v>
      </c>
      <c r="C18" s="5">
        <v>0</v>
      </c>
      <c r="D18" s="17">
        <v>0</v>
      </c>
      <c r="E18" s="6">
        <v>0</v>
      </c>
      <c r="F18" s="6">
        <v>0</v>
      </c>
      <c r="G18" s="6">
        <v>0</v>
      </c>
      <c r="I18" s="25" t="s">
        <v>2</v>
      </c>
      <c r="J18" s="3">
        <f t="shared" si="0"/>
        <v>0</v>
      </c>
      <c r="K18" s="15">
        <f t="shared" si="0"/>
        <v>0</v>
      </c>
      <c r="L18" s="3">
        <f t="shared" si="0"/>
        <v>0</v>
      </c>
      <c r="M18" s="3">
        <f t="shared" si="0"/>
        <v>0</v>
      </c>
      <c r="N18" s="3">
        <f t="shared" si="0"/>
        <v>0</v>
      </c>
      <c r="P18" s="25" t="s">
        <v>2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</row>
    <row r="19" spans="2:21" ht="15.75" thickBot="1" x14ac:dyDescent="0.3">
      <c r="B19" s="25" t="s">
        <v>3</v>
      </c>
      <c r="C19" s="5">
        <v>1.13890793505E-4</v>
      </c>
      <c r="D19" s="18">
        <v>1.1389979350494001E-5</v>
      </c>
      <c r="E19" s="6">
        <v>1.1398979350494001E-6</v>
      </c>
      <c r="F19" s="6">
        <v>1.1488979350494001E-7</v>
      </c>
      <c r="G19" s="6">
        <v>1.2388979350493999E-8</v>
      </c>
      <c r="I19" s="25" t="s">
        <v>3</v>
      </c>
      <c r="J19" s="3">
        <f t="shared" si="0"/>
        <v>0.17967069444978653</v>
      </c>
      <c r="K19" s="16">
        <f t="shared" si="0"/>
        <v>0.17968234142624956</v>
      </c>
      <c r="L19" s="3">
        <f t="shared" si="0"/>
        <v>0.17979879300346571</v>
      </c>
      <c r="M19" s="3">
        <f t="shared" si="0"/>
        <v>0.18096149290337957</v>
      </c>
      <c r="N19" s="3">
        <f t="shared" si="0"/>
        <v>0.19240972203726667</v>
      </c>
      <c r="P19" s="25" t="s">
        <v>3</v>
      </c>
      <c r="Q19" s="3">
        <f t="shared" si="1"/>
        <v>-6.4819816853322143E-5</v>
      </c>
      <c r="R19" s="3">
        <f t="shared" si="1"/>
        <v>0</v>
      </c>
      <c r="S19" s="3">
        <f t="shared" si="1"/>
        <v>6.4809694871407737E-4</v>
      </c>
      <c r="T19" s="3">
        <f t="shared" si="1"/>
        <v>7.1189604219123268E-3</v>
      </c>
      <c r="U19" s="3">
        <f t="shared" si="1"/>
        <v>7.0832673427962026E-2</v>
      </c>
    </row>
    <row r="20" spans="2:21" ht="15.75" thickBot="1" x14ac:dyDescent="0.3">
      <c r="B20" s="28" t="s">
        <v>35</v>
      </c>
      <c r="C20" s="6">
        <v>5.6946142943E-5</v>
      </c>
      <c r="D20" s="6">
        <v>5.6955142942910002E-6</v>
      </c>
      <c r="E20" s="6">
        <v>5.7045142942910009E-7</v>
      </c>
      <c r="F20" s="6">
        <v>5.7945142942910009E-8</v>
      </c>
      <c r="G20" s="6">
        <v>6.694514294291E-9</v>
      </c>
      <c r="I20" s="28" t="s">
        <v>35</v>
      </c>
      <c r="J20" s="3">
        <f t="shared" ref="J20:J21" si="2">C20/C$16</f>
        <v>8.9836524392609821E-2</v>
      </c>
      <c r="K20" s="16">
        <f t="shared" ref="K20:K21" si="3">D20/D$16</f>
        <v>8.9849446828057219E-2</v>
      </c>
      <c r="L20" s="3">
        <f t="shared" ref="L20:L21" si="4">E20/E$16</f>
        <v>8.9978651004406759E-2</v>
      </c>
      <c r="M20" s="3">
        <f t="shared" ref="M20:M21" si="5">F20/F$16</f>
        <v>9.1268678039689022E-2</v>
      </c>
      <c r="N20" s="3">
        <f t="shared" ref="N20:N21" si="6">G20/G$16</f>
        <v>0.10397060145940741</v>
      </c>
      <c r="P20" s="28" t="s">
        <v>35</v>
      </c>
      <c r="Q20" s="3">
        <f t="shared" ref="Q20:Q21" si="7">(J20-$K20)/$K20</f>
        <v>-1.4382320541303129E-4</v>
      </c>
      <c r="R20" s="3">
        <f t="shared" ref="R20:R21" si="8">(K20-$K20)/$K20</f>
        <v>0</v>
      </c>
      <c r="S20" s="3">
        <f t="shared" ref="S20:S21" si="9">(L20-$K20)/$K20</f>
        <v>1.4380074770721177E-3</v>
      </c>
      <c r="T20" s="3">
        <f t="shared" ref="T20:T21" si="10">(M20-$K20)/$K20</f>
        <v>1.5795658868637798E-2</v>
      </c>
      <c r="U20" s="3">
        <f t="shared" ref="U20:U21" si="11">(N20-$K20)/$K20</f>
        <v>0.15716462515760965</v>
      </c>
    </row>
    <row r="21" spans="2:21" ht="15.75" thickBot="1" x14ac:dyDescent="0.3">
      <c r="B21" s="24" t="s">
        <v>34</v>
      </c>
      <c r="C21" s="24">
        <v>2.360016861109E-3</v>
      </c>
      <c r="D21" s="6">
        <v>2.3600258611094599E-4</v>
      </c>
      <c r="E21" s="6">
        <v>2.3601158611094602E-5</v>
      </c>
      <c r="F21" s="6">
        <v>2.3610158611094601E-6</v>
      </c>
      <c r="G21" s="6">
        <v>2.3700158611094599E-7</v>
      </c>
      <c r="I21" s="24" t="s">
        <v>34</v>
      </c>
      <c r="J21" s="3">
        <f t="shared" si="2"/>
        <v>3.7230917030185058</v>
      </c>
      <c r="K21" s="16">
        <f t="shared" si="3"/>
        <v>3.7230530407612785</v>
      </c>
      <c r="L21" s="3">
        <f t="shared" si="4"/>
        <v>3.7226664785336774</v>
      </c>
      <c r="M21" s="3">
        <f t="shared" si="5"/>
        <v>3.7188068840645556</v>
      </c>
      <c r="N21" s="3">
        <f t="shared" si="6"/>
        <v>3.6808043678093729</v>
      </c>
      <c r="P21" s="24" t="s">
        <v>34</v>
      </c>
      <c r="Q21" s="3">
        <f t="shared" si="7"/>
        <v>1.0384557191094058E-5</v>
      </c>
      <c r="R21" s="3">
        <f t="shared" si="8"/>
        <v>0</v>
      </c>
      <c r="S21" s="3">
        <f t="shared" si="9"/>
        <v>-1.0382936352743884E-4</v>
      </c>
      <c r="T21" s="3">
        <f t="shared" si="10"/>
        <v>-1.1405039493755536E-3</v>
      </c>
      <c r="U21" s="3">
        <f t="shared" si="11"/>
        <v>-1.1347856850104589E-2</v>
      </c>
    </row>
    <row r="22" spans="2:21" ht="15.75" thickBot="1" x14ac:dyDescent="0.3"/>
    <row r="23" spans="2:21" x14ac:dyDescent="0.25">
      <c r="B23" s="38" t="s">
        <v>11</v>
      </c>
      <c r="C23" s="7" t="s">
        <v>12</v>
      </c>
      <c r="D23" s="13" t="s">
        <v>4</v>
      </c>
      <c r="E23" s="8" t="s">
        <v>6</v>
      </c>
      <c r="F23" s="8" t="s">
        <v>7</v>
      </c>
      <c r="G23" s="8" t="s">
        <v>8</v>
      </c>
    </row>
    <row r="24" spans="2:21" x14ac:dyDescent="0.25">
      <c r="B24" s="39"/>
      <c r="C24" s="9">
        <f>0.1</f>
        <v>0.1</v>
      </c>
      <c r="D24" s="14">
        <f>1</f>
        <v>1</v>
      </c>
      <c r="E24" s="9">
        <v>10</v>
      </c>
      <c r="F24" s="9">
        <v>100</v>
      </c>
      <c r="G24" s="9">
        <v>1000</v>
      </c>
    </row>
    <row r="25" spans="2:21" x14ac:dyDescent="0.25">
      <c r="B25" s="25" t="s">
        <v>0</v>
      </c>
      <c r="C25" s="3">
        <f>-_xlfn.NORM.S.INV(C16)</f>
        <v>3.2231768342097706</v>
      </c>
      <c r="D25" s="23">
        <f>-_xlfn.NORM.S.INV(D16)</f>
        <v>3.8326329134042312</v>
      </c>
      <c r="E25" s="3">
        <f t="shared" ref="E25:G25" si="12">-_xlfn.NORM.S.INV(E16)</f>
        <v>4.3655607377308359</v>
      </c>
      <c r="F25" s="3">
        <f t="shared" si="12"/>
        <v>4.8444278285471762</v>
      </c>
      <c r="G25" s="3">
        <f t="shared" si="12"/>
        <v>5.2805778926222109</v>
      </c>
    </row>
    <row r="26" spans="2:21" x14ac:dyDescent="0.25">
      <c r="B26" s="25" t="s">
        <v>1</v>
      </c>
      <c r="C26" s="3">
        <f t="shared" ref="C26:G30" si="13">-_xlfn.NORM.S.INV(C17)</f>
        <v>3.5916289911529065</v>
      </c>
      <c r="D26" s="15">
        <f t="shared" si="13"/>
        <v>4.1526581706433294</v>
      </c>
      <c r="E26" s="3">
        <f t="shared" si="13"/>
        <v>4.6519470910399612</v>
      </c>
      <c r="F26" s="3">
        <f t="shared" si="13"/>
        <v>5.1051023887432052</v>
      </c>
      <c r="G26" s="3">
        <f t="shared" si="13"/>
        <v>5.5150829692634069</v>
      </c>
    </row>
    <row r="27" spans="2:21" x14ac:dyDescent="0.25">
      <c r="B27" s="25" t="s">
        <v>2</v>
      </c>
      <c r="C27" s="3" t="e">
        <f t="shared" si="13"/>
        <v>#NUM!</v>
      </c>
      <c r="D27" s="15" t="e">
        <f t="shared" si="13"/>
        <v>#NUM!</v>
      </c>
      <c r="E27" s="3" t="e">
        <f t="shared" si="13"/>
        <v>#NUM!</v>
      </c>
      <c r="F27" s="3" t="e">
        <f t="shared" si="13"/>
        <v>#NUM!</v>
      </c>
      <c r="G27" s="3" t="e">
        <f t="shared" si="13"/>
        <v>#NUM!</v>
      </c>
    </row>
    <row r="28" spans="2:21" ht="15.75" thickBot="1" x14ac:dyDescent="0.3">
      <c r="B28" s="25" t="s">
        <v>3</v>
      </c>
      <c r="C28" s="3">
        <f t="shared" si="13"/>
        <v>3.6860276805388477</v>
      </c>
      <c r="D28" s="16">
        <f t="shared" si="13"/>
        <v>4.2357406482890196</v>
      </c>
      <c r="E28" s="3">
        <f t="shared" si="13"/>
        <v>4.7268945444541535</v>
      </c>
      <c r="F28" s="3">
        <f t="shared" si="13"/>
        <v>5.1734752377557749</v>
      </c>
      <c r="G28" s="3">
        <f t="shared" si="13"/>
        <v>5.5748244605040966</v>
      </c>
    </row>
    <row r="29" spans="2:21" ht="15.75" thickBot="1" x14ac:dyDescent="0.3">
      <c r="B29" s="28" t="s">
        <v>35</v>
      </c>
      <c r="C29" s="3">
        <f t="shared" si="13"/>
        <v>3.858913395302956</v>
      </c>
      <c r="D29" s="16">
        <f t="shared" si="13"/>
        <v>4.38892892697696</v>
      </c>
      <c r="E29" s="3">
        <f t="shared" si="13"/>
        <v>4.865634335548914</v>
      </c>
      <c r="F29" s="3">
        <f t="shared" si="13"/>
        <v>5.2998619309455997</v>
      </c>
      <c r="G29" s="3">
        <f t="shared" si="13"/>
        <v>5.681024510820504</v>
      </c>
    </row>
    <row r="30" spans="2:21" ht="15.75" thickBot="1" x14ac:dyDescent="0.3">
      <c r="B30" s="24" t="s">
        <v>34</v>
      </c>
      <c r="C30" s="3">
        <f t="shared" si="13"/>
        <v>2.8255444594586905</v>
      </c>
      <c r="D30" s="16">
        <f t="shared" si="13"/>
        <v>3.4961602337902167</v>
      </c>
      <c r="E30" s="3">
        <f t="shared" si="13"/>
        <v>4.0690643160874505</v>
      </c>
      <c r="F30" s="3">
        <f t="shared" si="13"/>
        <v>4.5767730854789965</v>
      </c>
      <c r="G30" s="3">
        <f t="shared" si="13"/>
        <v>5.0365476426138054</v>
      </c>
    </row>
    <row r="31" spans="2:21" x14ac:dyDescent="0.25">
      <c r="D31" s="24" t="s">
        <v>27</v>
      </c>
    </row>
    <row r="32" spans="2:21" x14ac:dyDescent="0.25">
      <c r="C32" s="24" t="s">
        <v>28</v>
      </c>
      <c r="D32" s="29">
        <v>3.8402274693318099</v>
      </c>
    </row>
    <row r="37" spans="4:5" x14ac:dyDescent="0.25">
      <c r="E37" s="24">
        <f>10^-3</f>
        <v>1E-3</v>
      </c>
    </row>
    <row r="39" spans="4:5" x14ac:dyDescent="0.25">
      <c r="D39" s="24">
        <v>6.3389530991664E-2</v>
      </c>
      <c r="E39" s="24">
        <f>D39*$E$37</f>
        <v>6.3389530991664008E-5</v>
      </c>
    </row>
    <row r="40" spans="4:5" x14ac:dyDescent="0.25">
      <c r="D40" s="24">
        <v>1.6431772752888998E-2</v>
      </c>
      <c r="E40" s="24">
        <f t="shared" ref="E40:E44" si="14">D40*$E$37</f>
        <v>1.6431772752889E-5</v>
      </c>
    </row>
    <row r="41" spans="4:5" x14ac:dyDescent="0.25">
      <c r="D41" s="24">
        <v>0</v>
      </c>
      <c r="E41" s="24">
        <f t="shared" si="14"/>
        <v>0</v>
      </c>
    </row>
    <row r="42" spans="4:5" x14ac:dyDescent="0.25">
      <c r="D42" s="24">
        <v>1.1389979350494E-2</v>
      </c>
      <c r="E42" s="24">
        <f t="shared" si="14"/>
        <v>1.1389979350494001E-5</v>
      </c>
    </row>
    <row r="43" spans="4:5" x14ac:dyDescent="0.25">
      <c r="D43" s="24">
        <v>5.695514294291E-3</v>
      </c>
      <c r="E43" s="24">
        <f t="shared" si="14"/>
        <v>5.6955142942910002E-6</v>
      </c>
    </row>
    <row r="44" spans="4:5" x14ac:dyDescent="0.25">
      <c r="D44" s="24">
        <v>0.23600258611094599</v>
      </c>
      <c r="E44" s="24">
        <f t="shared" si="14"/>
        <v>2.3600258611094599E-4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4"/>
  <sheetViews>
    <sheetView topLeftCell="A10" workbookViewId="0">
      <selection activeCell="D37" sqref="D37:E44"/>
    </sheetView>
  </sheetViews>
  <sheetFormatPr defaultRowHeight="15" x14ac:dyDescent="0.25"/>
  <cols>
    <col min="1" max="16384" width="9.140625" style="24"/>
  </cols>
  <sheetData>
    <row r="1" spans="2:21" x14ac:dyDescent="0.25">
      <c r="B1" s="24" t="s">
        <v>5</v>
      </c>
    </row>
    <row r="2" spans="2:21" x14ac:dyDescent="0.25">
      <c r="B2" s="11" t="s">
        <v>21</v>
      </c>
      <c r="C2" s="12">
        <v>1.00000718816772E-8</v>
      </c>
      <c r="D2" s="11"/>
    </row>
    <row r="3" spans="2:21" x14ac:dyDescent="0.25">
      <c r="B3" s="11" t="s">
        <v>22</v>
      </c>
      <c r="C3" s="11">
        <v>324.48</v>
      </c>
      <c r="D3" s="11"/>
    </row>
    <row r="4" spans="2:21" x14ac:dyDescent="0.25">
      <c r="B4" s="11" t="s">
        <v>23</v>
      </c>
      <c r="C4" s="11">
        <v>0.1</v>
      </c>
      <c r="D4" s="11"/>
    </row>
    <row r="5" spans="2:21" x14ac:dyDescent="0.25">
      <c r="B5" s="38" t="s">
        <v>9</v>
      </c>
      <c r="C5" s="7" t="s">
        <v>12</v>
      </c>
      <c r="D5" s="8" t="s">
        <v>4</v>
      </c>
      <c r="E5" s="8" t="s">
        <v>6</v>
      </c>
      <c r="F5" s="8" t="s">
        <v>7</v>
      </c>
      <c r="G5" s="8" t="s">
        <v>8</v>
      </c>
    </row>
    <row r="6" spans="2:21" ht="15" customHeight="1" x14ac:dyDescent="0.25">
      <c r="B6" s="39"/>
      <c r="C6" s="9">
        <f>0.1</f>
        <v>0.1</v>
      </c>
      <c r="D6" s="9">
        <f>1</f>
        <v>1</v>
      </c>
      <c r="E6" s="9">
        <v>10</v>
      </c>
      <c r="F6" s="9">
        <v>100</v>
      </c>
      <c r="G6" s="9">
        <v>1000</v>
      </c>
    </row>
    <row r="7" spans="2:21" x14ac:dyDescent="0.25">
      <c r="B7" s="25" t="s">
        <v>0</v>
      </c>
      <c r="C7" s="5">
        <v>1.07625145184808E-4</v>
      </c>
      <c r="D7" s="6">
        <v>1.0762514518480801E-5</v>
      </c>
      <c r="E7" s="6">
        <v>1.07625145184808E-6</v>
      </c>
      <c r="F7" s="6">
        <v>1.07625145184808E-7</v>
      </c>
      <c r="G7" s="6">
        <v>1.0762514518480801E-8</v>
      </c>
    </row>
    <row r="8" spans="2:21" x14ac:dyDescent="0.25">
      <c r="B8" s="25" t="s">
        <v>1</v>
      </c>
      <c r="C8" s="5">
        <v>3.0379120441459399E-5</v>
      </c>
      <c r="D8" s="6"/>
      <c r="E8" s="6"/>
      <c r="F8" s="6"/>
      <c r="G8" s="6"/>
    </row>
    <row r="9" spans="2:21" x14ac:dyDescent="0.25">
      <c r="B9" s="25" t="s">
        <v>2</v>
      </c>
      <c r="C9" s="5">
        <v>3.3855198666721199E-4</v>
      </c>
      <c r="D9" s="6"/>
      <c r="E9" s="6"/>
      <c r="F9" s="6"/>
      <c r="G9" s="6"/>
    </row>
    <row r="10" spans="2:21" x14ac:dyDescent="0.25">
      <c r="B10" s="25" t="s">
        <v>3</v>
      </c>
      <c r="C10" s="5">
        <v>2.17630984344907E-5</v>
      </c>
      <c r="D10" s="6"/>
      <c r="E10" s="6"/>
      <c r="F10" s="6"/>
      <c r="G10" s="6"/>
    </row>
    <row r="12" spans="2:21" x14ac:dyDescent="0.25">
      <c r="B12" s="24" t="s">
        <v>32</v>
      </c>
      <c r="I12" s="24" t="s">
        <v>33</v>
      </c>
      <c r="P12" s="24" t="s">
        <v>31</v>
      </c>
    </row>
    <row r="13" spans="2:21" ht="15.75" thickBot="1" x14ac:dyDescent="0.3"/>
    <row r="14" spans="2:21" ht="15" customHeight="1" x14ac:dyDescent="0.25">
      <c r="B14" s="38" t="s">
        <v>10</v>
      </c>
      <c r="C14" s="7" t="s">
        <v>12</v>
      </c>
      <c r="D14" s="13" t="s">
        <v>4</v>
      </c>
      <c r="E14" s="8" t="s">
        <v>6</v>
      </c>
      <c r="F14" s="8" t="s">
        <v>7</v>
      </c>
      <c r="G14" s="8" t="s">
        <v>8</v>
      </c>
      <c r="I14" s="26" t="s">
        <v>13</v>
      </c>
      <c r="J14" s="7" t="s">
        <v>12</v>
      </c>
      <c r="K14" s="13" t="s">
        <v>4</v>
      </c>
      <c r="L14" s="8" t="s">
        <v>6</v>
      </c>
      <c r="M14" s="8" t="s">
        <v>7</v>
      </c>
      <c r="N14" s="8" t="s">
        <v>8</v>
      </c>
      <c r="P14" s="26"/>
      <c r="Q14" s="7" t="s">
        <v>12</v>
      </c>
      <c r="R14" s="13" t="s">
        <v>4</v>
      </c>
      <c r="S14" s="8" t="s">
        <v>6</v>
      </c>
      <c r="T14" s="8" t="s">
        <v>7</v>
      </c>
      <c r="U14" s="8" t="s">
        <v>8</v>
      </c>
    </row>
    <row r="15" spans="2:21" x14ac:dyDescent="0.25">
      <c r="B15" s="39"/>
      <c r="C15" s="9">
        <f>0.1</f>
        <v>0.1</v>
      </c>
      <c r="D15" s="14">
        <f>1</f>
        <v>1</v>
      </c>
      <c r="E15" s="9">
        <v>10</v>
      </c>
      <c r="F15" s="9">
        <v>100</v>
      </c>
      <c r="G15" s="9">
        <v>1000</v>
      </c>
      <c r="I15" s="27"/>
      <c r="J15" s="9">
        <f>0.1</f>
        <v>0.1</v>
      </c>
      <c r="K15" s="14">
        <f>1</f>
        <v>1</v>
      </c>
      <c r="L15" s="9">
        <v>10</v>
      </c>
      <c r="M15" s="9">
        <v>100</v>
      </c>
      <c r="N15" s="9">
        <v>1000</v>
      </c>
      <c r="P15" s="27"/>
      <c r="Q15" s="9">
        <f>0.1</f>
        <v>0.1</v>
      </c>
      <c r="R15" s="14">
        <f>1</f>
        <v>1</v>
      </c>
      <c r="S15" s="9">
        <v>10</v>
      </c>
      <c r="T15" s="9">
        <v>100</v>
      </c>
      <c r="U15" s="9">
        <v>1000</v>
      </c>
    </row>
    <row r="16" spans="2:21" x14ac:dyDescent="0.25">
      <c r="B16" s="25" t="s">
        <v>0</v>
      </c>
      <c r="C16" s="5">
        <v>5.9517182087639999E-3</v>
      </c>
      <c r="D16" s="17">
        <v>5.9518082087600004E-4</v>
      </c>
      <c r="E16" s="6">
        <v>5.9527082087642999E-5</v>
      </c>
      <c r="F16" s="6">
        <v>5.9617082087643E-6</v>
      </c>
      <c r="G16" s="6">
        <v>6.0517082087643004E-7</v>
      </c>
      <c r="I16" s="25" t="s">
        <v>0</v>
      </c>
      <c r="J16" s="3">
        <f t="shared" ref="J16:N21" si="0">C16/C$16</f>
        <v>1</v>
      </c>
      <c r="K16" s="15">
        <f t="shared" si="0"/>
        <v>1</v>
      </c>
      <c r="L16" s="3">
        <f t="shared" si="0"/>
        <v>1</v>
      </c>
      <c r="M16" s="3">
        <f t="shared" si="0"/>
        <v>1</v>
      </c>
      <c r="N16" s="3">
        <f t="shared" si="0"/>
        <v>1</v>
      </c>
      <c r="P16" s="25" t="s">
        <v>0</v>
      </c>
    </row>
    <row r="17" spans="2:21" x14ac:dyDescent="0.25">
      <c r="B17" s="25" t="s">
        <v>1</v>
      </c>
      <c r="C17" s="5">
        <v>1.643087260501E-3</v>
      </c>
      <c r="D17" s="17">
        <v>1.6431772604999999E-4</v>
      </c>
      <c r="E17" s="6">
        <v>1.6440772605012002E-5</v>
      </c>
      <c r="F17" s="6">
        <v>1.6530772605012002E-6</v>
      </c>
      <c r="G17" s="6">
        <v>1.7430772605012001E-7</v>
      </c>
      <c r="I17" s="25" t="s">
        <v>1</v>
      </c>
      <c r="J17" s="3">
        <f t="shared" si="0"/>
        <v>0.27606939758699056</v>
      </c>
      <c r="K17" s="15">
        <f t="shared" si="0"/>
        <v>0.27608034447103585</v>
      </c>
      <c r="L17" s="3">
        <f t="shared" si="0"/>
        <v>0.27618979510545971</v>
      </c>
      <c r="M17" s="3">
        <f t="shared" si="0"/>
        <v>0.27728248391476346</v>
      </c>
      <c r="N17" s="3">
        <f t="shared" si="0"/>
        <v>0.28803061885515452</v>
      </c>
      <c r="P17" s="25" t="s">
        <v>1</v>
      </c>
      <c r="Q17" s="3">
        <f t="shared" ref="Q17:U21" si="1">(J17-$K17)/$K17</f>
        <v>-3.965108079775506E-5</v>
      </c>
      <c r="R17" s="3">
        <f t="shared" si="1"/>
        <v>0</v>
      </c>
      <c r="S17" s="3">
        <f t="shared" si="1"/>
        <v>3.964448633008005E-4</v>
      </c>
      <c r="T17" s="3">
        <f t="shared" si="1"/>
        <v>4.3543101412412211E-3</v>
      </c>
      <c r="U17" s="3">
        <f t="shared" si="1"/>
        <v>4.3285495050417802E-2</v>
      </c>
    </row>
    <row r="18" spans="2:21" x14ac:dyDescent="0.25">
      <c r="B18" s="25" t="s">
        <v>2</v>
      </c>
      <c r="C18" s="5">
        <v>0</v>
      </c>
      <c r="D18" s="17">
        <v>0</v>
      </c>
      <c r="E18" s="6">
        <v>0</v>
      </c>
      <c r="F18" s="6">
        <v>0</v>
      </c>
      <c r="G18" s="6">
        <v>0</v>
      </c>
      <c r="I18" s="25" t="s">
        <v>2</v>
      </c>
      <c r="J18" s="3">
        <f t="shared" si="0"/>
        <v>0</v>
      </c>
      <c r="K18" s="15">
        <f t="shared" si="0"/>
        <v>0</v>
      </c>
      <c r="L18" s="3">
        <f t="shared" si="0"/>
        <v>0</v>
      </c>
      <c r="M18" s="3">
        <f t="shared" si="0"/>
        <v>0</v>
      </c>
      <c r="N18" s="3">
        <f t="shared" si="0"/>
        <v>0</v>
      </c>
      <c r="P18" s="25" t="s">
        <v>2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</row>
    <row r="19" spans="2:21" ht="15.75" thickBot="1" x14ac:dyDescent="0.3">
      <c r="B19" s="25" t="s">
        <v>3</v>
      </c>
      <c r="C19" s="5">
        <v>1.138907929924E-3</v>
      </c>
      <c r="D19" s="18">
        <v>1.13899792992E-4</v>
      </c>
      <c r="E19" s="6">
        <v>1.1398979299243001E-5</v>
      </c>
      <c r="F19" s="6">
        <v>1.1488979299243001E-6</v>
      </c>
      <c r="G19" s="6">
        <v>1.2388979299243001E-7</v>
      </c>
      <c r="I19" s="25" t="s">
        <v>3</v>
      </c>
      <c r="J19" s="3">
        <f t="shared" si="0"/>
        <v>0.19135783818644839</v>
      </c>
      <c r="K19" s="16">
        <f t="shared" si="0"/>
        <v>0.19137006603196624</v>
      </c>
      <c r="L19" s="3">
        <f t="shared" si="0"/>
        <v>0.1914923241569281</v>
      </c>
      <c r="M19" s="3">
        <f t="shared" si="0"/>
        <v>0.1927128751848852</v>
      </c>
      <c r="N19" s="3">
        <f t="shared" si="0"/>
        <v>0.20471871530918886</v>
      </c>
      <c r="P19" s="25" t="s">
        <v>3</v>
      </c>
      <c r="Q19" s="3">
        <f t="shared" si="1"/>
        <v>-6.3896333274040851E-5</v>
      </c>
      <c r="R19" s="3">
        <f t="shared" si="1"/>
        <v>0</v>
      </c>
      <c r="S19" s="3">
        <f t="shared" si="1"/>
        <v>6.3885709764785535E-4</v>
      </c>
      <c r="T19" s="3">
        <f t="shared" si="1"/>
        <v>7.0168191962407239E-3</v>
      </c>
      <c r="U19" s="3">
        <f t="shared" si="1"/>
        <v>6.9753068251504291E-2</v>
      </c>
    </row>
    <row r="20" spans="2:21" ht="15.75" thickBot="1" x14ac:dyDescent="0.3">
      <c r="B20" s="28" t="s">
        <v>35</v>
      </c>
      <c r="C20" s="24">
        <v>5.6946142942900001E-4</v>
      </c>
      <c r="D20" s="6">
        <v>5.6955142942999999E-5</v>
      </c>
      <c r="E20" s="6">
        <v>5.7045142942910004E-6</v>
      </c>
      <c r="F20" s="6">
        <v>5.7945142942910002E-7</v>
      </c>
      <c r="G20" s="6">
        <v>6.6945142942910003E-8</v>
      </c>
      <c r="I20" s="28" t="s">
        <v>35</v>
      </c>
      <c r="J20" s="3">
        <f t="shared" si="0"/>
        <v>9.5680173263320664E-2</v>
      </c>
      <c r="K20" s="16">
        <f t="shared" si="0"/>
        <v>9.5693847895118977E-2</v>
      </c>
      <c r="L20" s="3">
        <f t="shared" si="0"/>
        <v>9.5830571468161693E-2</v>
      </c>
      <c r="M20" s="3">
        <f t="shared" si="0"/>
        <v>9.7195536772036101E-2</v>
      </c>
      <c r="N20" s="3">
        <f t="shared" si="0"/>
        <v>0.11062189489896035</v>
      </c>
      <c r="P20" s="28" t="s">
        <v>35</v>
      </c>
      <c r="Q20" s="3">
        <f t="shared" si="1"/>
        <v>-1.4289980076149486E-4</v>
      </c>
      <c r="R20" s="3">
        <f t="shared" si="1"/>
        <v>0</v>
      </c>
      <c r="S20" s="3">
        <f t="shared" si="1"/>
        <v>1.4287603231564645E-3</v>
      </c>
      <c r="T20" s="3">
        <f t="shared" si="1"/>
        <v>1.5692637614102247E-2</v>
      </c>
      <c r="U20" s="3">
        <f t="shared" si="1"/>
        <v>0.15599798035295434</v>
      </c>
    </row>
    <row r="21" spans="2:21" ht="15.75" thickBot="1" x14ac:dyDescent="0.3">
      <c r="B21" s="24" t="s">
        <v>34</v>
      </c>
      <c r="C21" s="24">
        <v>2.0978079482594E-2</v>
      </c>
      <c r="D21" s="6">
        <v>2.0978169482590001E-3</v>
      </c>
      <c r="E21" s="24">
        <v>2.0979069482593603E-4</v>
      </c>
      <c r="F21" s="6">
        <v>2.0988069482593601E-5</v>
      </c>
      <c r="G21" s="6">
        <v>2.1078069482593604E-6</v>
      </c>
      <c r="I21" s="24" t="s">
        <v>34</v>
      </c>
      <c r="J21" s="3">
        <f t="shared" si="0"/>
        <v>3.5247097975343396</v>
      </c>
      <c r="K21" s="16">
        <f t="shared" si="0"/>
        <v>3.5246716202504436</v>
      </c>
      <c r="L21" s="3">
        <f t="shared" si="0"/>
        <v>3.5242899108855479</v>
      </c>
      <c r="M21" s="3">
        <f t="shared" si="0"/>
        <v>3.5204791559135797</v>
      </c>
      <c r="N21" s="3">
        <f t="shared" si="0"/>
        <v>3.4829950082635492</v>
      </c>
      <c r="P21" s="24" t="s">
        <v>34</v>
      </c>
      <c r="Q21" s="3">
        <f t="shared" si="1"/>
        <v>1.0831444176713897E-5</v>
      </c>
      <c r="R21" s="3">
        <f t="shared" si="1"/>
        <v>0</v>
      </c>
      <c r="S21" s="3">
        <f t="shared" si="1"/>
        <v>-1.0829643326278292E-4</v>
      </c>
      <c r="T21" s="3">
        <f t="shared" si="1"/>
        <v>-1.1894623921209228E-3</v>
      </c>
      <c r="U21" s="3">
        <f t="shared" si="1"/>
        <v>-1.1824253853166898E-2</v>
      </c>
    </row>
    <row r="22" spans="2:21" ht="15.75" thickBot="1" x14ac:dyDescent="0.3"/>
    <row r="23" spans="2:21" x14ac:dyDescent="0.25">
      <c r="B23" s="38" t="s">
        <v>11</v>
      </c>
      <c r="C23" s="7" t="s">
        <v>12</v>
      </c>
      <c r="D23" s="13" t="s">
        <v>4</v>
      </c>
      <c r="E23" s="8" t="s">
        <v>6</v>
      </c>
      <c r="F23" s="8" t="s">
        <v>7</v>
      </c>
      <c r="G23" s="8" t="s">
        <v>8</v>
      </c>
    </row>
    <row r="24" spans="2:21" x14ac:dyDescent="0.25">
      <c r="B24" s="39"/>
      <c r="C24" s="9">
        <f>0.1</f>
        <v>0.1</v>
      </c>
      <c r="D24" s="14">
        <f>1</f>
        <v>1</v>
      </c>
      <c r="E24" s="9">
        <v>10</v>
      </c>
      <c r="F24" s="9">
        <v>100</v>
      </c>
      <c r="G24" s="9">
        <v>1000</v>
      </c>
    </row>
    <row r="25" spans="2:21" x14ac:dyDescent="0.25">
      <c r="B25" s="25" t="s">
        <v>0</v>
      </c>
      <c r="C25" s="3">
        <f>-_xlfn.NORM.S.INV(C16)</f>
        <v>2.514994134413052</v>
      </c>
      <c r="D25" s="23">
        <f>-_xlfn.NORM.S.INV(D16)</f>
        <v>3.2411795948911681</v>
      </c>
      <c r="E25" s="3">
        <f t="shared" ref="E25:G25" si="2">-_xlfn.NORM.S.INV(E16)</f>
        <v>3.8480656267141735</v>
      </c>
      <c r="F25" s="3">
        <f t="shared" si="2"/>
        <v>4.3789834889943791</v>
      </c>
      <c r="G25" s="3">
        <f t="shared" si="2"/>
        <v>4.853937060504844</v>
      </c>
    </row>
    <row r="26" spans="2:21" x14ac:dyDescent="0.25">
      <c r="B26" s="25" t="s">
        <v>1</v>
      </c>
      <c r="C26" s="3">
        <f t="shared" ref="C26:G30" si="3">-_xlfn.NORM.S.INV(C17)</f>
        <v>2.939617681930021</v>
      </c>
      <c r="D26" s="15">
        <f t="shared" ref="D26:G26" si="4">-_xlfn.NORM.S.INV(D17)</f>
        <v>3.5916147217546177</v>
      </c>
      <c r="E26" s="3">
        <f t="shared" si="4"/>
        <v>4.1525329075533017</v>
      </c>
      <c r="F26" s="3">
        <f t="shared" si="4"/>
        <v>4.6508214668971632</v>
      </c>
      <c r="G26" s="3">
        <f t="shared" si="4"/>
        <v>5.0950683532418166</v>
      </c>
    </row>
    <row r="27" spans="2:21" x14ac:dyDescent="0.25">
      <c r="B27" s="25" t="s">
        <v>2</v>
      </c>
      <c r="C27" s="3" t="e">
        <f t="shared" si="3"/>
        <v>#NUM!</v>
      </c>
      <c r="D27" s="15" t="e">
        <f t="shared" ref="D27:G27" si="5">-_xlfn.NORM.S.INV(D18)</f>
        <v>#NUM!</v>
      </c>
      <c r="E27" s="3" t="e">
        <f t="shared" si="5"/>
        <v>#NUM!</v>
      </c>
      <c r="F27" s="3" t="e">
        <f t="shared" si="5"/>
        <v>#NUM!</v>
      </c>
      <c r="G27" s="3" t="e">
        <f t="shared" si="5"/>
        <v>#NUM!</v>
      </c>
    </row>
    <row r="28" spans="2:21" ht="15.75" thickBot="1" x14ac:dyDescent="0.3">
      <c r="B28" s="25" t="s">
        <v>3</v>
      </c>
      <c r="C28" s="3">
        <f t="shared" si="3"/>
        <v>3.0513938335212054</v>
      </c>
      <c r="D28" s="16">
        <f t="shared" ref="D28:G28" si="6">-_xlfn.NORM.S.INV(D19)</f>
        <v>3.6860075605502378</v>
      </c>
      <c r="E28" s="3">
        <f t="shared" si="6"/>
        <v>4.2355631828837961</v>
      </c>
      <c r="F28" s="3">
        <f t="shared" si="6"/>
        <v>4.7252967252718836</v>
      </c>
      <c r="G28" s="3">
        <f t="shared" si="6"/>
        <v>5.1593719770221309</v>
      </c>
    </row>
    <row r="29" spans="2:21" ht="15.75" thickBot="1" x14ac:dyDescent="0.3">
      <c r="B29" s="28" t="s">
        <v>35</v>
      </c>
      <c r="C29" s="3">
        <f t="shared" si="3"/>
        <v>3.2537504387946399</v>
      </c>
      <c r="D29" s="16">
        <f t="shared" si="3"/>
        <v>3.8588747687631924</v>
      </c>
      <c r="E29" s="3">
        <f t="shared" si="3"/>
        <v>4.3885854903302413</v>
      </c>
      <c r="F29" s="3">
        <f t="shared" si="3"/>
        <v>4.8625377194303585</v>
      </c>
      <c r="G29" s="3">
        <f t="shared" si="3"/>
        <v>5.2734396634899925</v>
      </c>
    </row>
    <row r="30" spans="2:21" ht="15.75" thickBot="1" x14ac:dyDescent="0.3">
      <c r="B30" s="24" t="s">
        <v>34</v>
      </c>
      <c r="C30" s="3">
        <f t="shared" si="3"/>
        <v>2.0339547403455724</v>
      </c>
      <c r="D30" s="16">
        <f t="shared" si="3"/>
        <v>2.8630658251679106</v>
      </c>
      <c r="E30" s="3">
        <f t="shared" si="3"/>
        <v>3.5274510151848486</v>
      </c>
      <c r="F30" s="3">
        <f t="shared" si="3"/>
        <v>4.096324526334354</v>
      </c>
      <c r="G30" s="3">
        <f t="shared" si="3"/>
        <v>4.600458803721593</v>
      </c>
    </row>
    <row r="31" spans="2:21" x14ac:dyDescent="0.25">
      <c r="D31" s="24" t="s">
        <v>27</v>
      </c>
    </row>
    <row r="32" spans="2:21" x14ac:dyDescent="0.25">
      <c r="C32" s="24" t="s">
        <v>28</v>
      </c>
      <c r="D32" s="29">
        <v>3.2490388858969301</v>
      </c>
    </row>
    <row r="37" spans="4:5" x14ac:dyDescent="0.25">
      <c r="E37" s="24">
        <f>10^-5</f>
        <v>1.0000000000000001E-5</v>
      </c>
    </row>
    <row r="39" spans="4:5" x14ac:dyDescent="0.25">
      <c r="D39" s="24">
        <v>6.0517082087642997E-2</v>
      </c>
      <c r="E39" s="24">
        <f>D39*$E$37</f>
        <v>6.0517082087643004E-7</v>
      </c>
    </row>
    <row r="40" spans="4:5" x14ac:dyDescent="0.25">
      <c r="D40" s="24">
        <v>1.7430772605011999E-2</v>
      </c>
      <c r="E40" s="24">
        <f t="shared" ref="E40:E44" si="7">D40*$E$37</f>
        <v>1.7430772605012001E-7</v>
      </c>
    </row>
    <row r="41" spans="4:5" x14ac:dyDescent="0.25">
      <c r="D41" s="24">
        <v>0</v>
      </c>
      <c r="E41" s="24">
        <f t="shared" si="7"/>
        <v>0</v>
      </c>
    </row>
    <row r="42" spans="4:5" x14ac:dyDescent="0.25">
      <c r="D42" s="24">
        <v>1.2388979299243E-2</v>
      </c>
      <c r="E42" s="24">
        <f t="shared" si="7"/>
        <v>1.2388979299243001E-7</v>
      </c>
    </row>
    <row r="43" spans="4:5" x14ac:dyDescent="0.25">
      <c r="D43" s="24">
        <v>6.6945142942909999E-3</v>
      </c>
      <c r="E43" s="24">
        <f t="shared" si="7"/>
        <v>6.6945142942910003E-8</v>
      </c>
    </row>
    <row r="44" spans="4:5" x14ac:dyDescent="0.25">
      <c r="D44" s="24">
        <v>0.210780694825936</v>
      </c>
      <c r="E44" s="24">
        <f t="shared" si="7"/>
        <v>2.1078069482593604E-6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4"/>
  <sheetViews>
    <sheetView topLeftCell="A10" workbookViewId="0">
      <selection activeCell="D37" sqref="D37:E44"/>
    </sheetView>
  </sheetViews>
  <sheetFormatPr defaultRowHeight="15" x14ac:dyDescent="0.25"/>
  <cols>
    <col min="1" max="16384" width="9.140625" style="24"/>
  </cols>
  <sheetData>
    <row r="1" spans="2:21" x14ac:dyDescent="0.25">
      <c r="B1" s="24" t="s">
        <v>5</v>
      </c>
    </row>
    <row r="2" spans="2:21" x14ac:dyDescent="0.25">
      <c r="B2" s="11" t="s">
        <v>21</v>
      </c>
      <c r="C2" s="10">
        <v>1.0004712580613501E-7</v>
      </c>
      <c r="D2" s="11"/>
    </row>
    <row r="3" spans="2:21" x14ac:dyDescent="0.25">
      <c r="B3" s="11" t="s">
        <v>22</v>
      </c>
      <c r="C3" s="11">
        <v>307.97000000000003</v>
      </c>
      <c r="D3" s="11"/>
    </row>
    <row r="4" spans="2:21" x14ac:dyDescent="0.25">
      <c r="B4" s="11" t="s">
        <v>23</v>
      </c>
      <c r="C4" s="11">
        <v>0.1</v>
      </c>
      <c r="D4" s="11"/>
    </row>
    <row r="5" spans="2:21" x14ac:dyDescent="0.25">
      <c r="B5" s="38" t="s">
        <v>9</v>
      </c>
      <c r="C5" s="7" t="s">
        <v>12</v>
      </c>
      <c r="D5" s="8" t="s">
        <v>4</v>
      </c>
      <c r="E5" s="8" t="s">
        <v>6</v>
      </c>
      <c r="F5" s="8" t="s">
        <v>7</v>
      </c>
      <c r="G5" s="8" t="s">
        <v>8</v>
      </c>
    </row>
    <row r="6" spans="2:21" ht="15" customHeight="1" x14ac:dyDescent="0.25">
      <c r="B6" s="39"/>
      <c r="C6" s="9">
        <f>0.1</f>
        <v>0.1</v>
      </c>
      <c r="D6" s="9">
        <f>1</f>
        <v>1</v>
      </c>
      <c r="E6" s="9">
        <v>10</v>
      </c>
      <c r="F6" s="9">
        <v>100</v>
      </c>
      <c r="G6" s="9">
        <v>1000</v>
      </c>
    </row>
    <row r="7" spans="2:21" x14ac:dyDescent="0.25">
      <c r="B7" s="25" t="s">
        <v>0</v>
      </c>
      <c r="C7" s="5"/>
      <c r="D7" s="6"/>
      <c r="E7" s="6"/>
      <c r="F7" s="6"/>
      <c r="G7" s="6"/>
    </row>
    <row r="8" spans="2:21" x14ac:dyDescent="0.25">
      <c r="B8" s="25" t="s">
        <v>1</v>
      </c>
      <c r="C8" s="5"/>
      <c r="D8" s="6"/>
      <c r="E8" s="6"/>
      <c r="F8" s="6"/>
      <c r="G8" s="6"/>
    </row>
    <row r="9" spans="2:21" x14ac:dyDescent="0.25">
      <c r="B9" s="25" t="s">
        <v>2</v>
      </c>
      <c r="C9" s="5"/>
      <c r="D9" s="6"/>
      <c r="E9" s="6"/>
      <c r="F9" s="6"/>
      <c r="G9" s="6"/>
    </row>
    <row r="10" spans="2:21" x14ac:dyDescent="0.25">
      <c r="B10" s="25" t="s">
        <v>3</v>
      </c>
      <c r="C10" s="5"/>
      <c r="D10" s="6"/>
      <c r="E10" s="6"/>
      <c r="F10" s="6"/>
      <c r="G10" s="6"/>
    </row>
    <row r="12" spans="2:21" x14ac:dyDescent="0.25">
      <c r="B12" s="24" t="s">
        <v>32</v>
      </c>
      <c r="I12" s="24" t="s">
        <v>33</v>
      </c>
      <c r="P12" s="24" t="s">
        <v>31</v>
      </c>
    </row>
    <row r="13" spans="2:21" ht="15.75" thickBot="1" x14ac:dyDescent="0.3"/>
    <row r="14" spans="2:21" ht="15" customHeight="1" x14ac:dyDescent="0.25">
      <c r="B14" s="38" t="s">
        <v>10</v>
      </c>
      <c r="C14" s="7" t="s">
        <v>12</v>
      </c>
      <c r="D14" s="13" t="s">
        <v>4</v>
      </c>
      <c r="E14" s="8" t="s">
        <v>6</v>
      </c>
      <c r="F14" s="8" t="s">
        <v>7</v>
      </c>
      <c r="G14" s="8" t="s">
        <v>8</v>
      </c>
      <c r="I14" s="26" t="s">
        <v>13</v>
      </c>
      <c r="J14" s="7" t="s">
        <v>12</v>
      </c>
      <c r="K14" s="13" t="s">
        <v>4</v>
      </c>
      <c r="L14" s="8" t="s">
        <v>6</v>
      </c>
      <c r="M14" s="8" t="s">
        <v>7</v>
      </c>
      <c r="N14" s="8" t="s">
        <v>8</v>
      </c>
      <c r="P14" s="26"/>
      <c r="Q14" s="7" t="s">
        <v>12</v>
      </c>
      <c r="R14" s="13" t="s">
        <v>4</v>
      </c>
      <c r="S14" s="8" t="s">
        <v>6</v>
      </c>
      <c r="T14" s="8" t="s">
        <v>7</v>
      </c>
      <c r="U14" s="8" t="s">
        <v>8</v>
      </c>
    </row>
    <row r="15" spans="2:21" x14ac:dyDescent="0.25">
      <c r="B15" s="39"/>
      <c r="C15" s="9">
        <f>0.1</f>
        <v>0.1</v>
      </c>
      <c r="D15" s="14">
        <f>1</f>
        <v>1</v>
      </c>
      <c r="E15" s="9">
        <v>10</v>
      </c>
      <c r="F15" s="9">
        <v>100</v>
      </c>
      <c r="G15" s="9">
        <v>1000</v>
      </c>
      <c r="I15" s="27"/>
      <c r="J15" s="9">
        <f>0.1</f>
        <v>0.1</v>
      </c>
      <c r="K15" s="14">
        <f>1</f>
        <v>1</v>
      </c>
      <c r="L15" s="9">
        <v>10</v>
      </c>
      <c r="M15" s="9">
        <v>100</v>
      </c>
      <c r="N15" s="9">
        <v>1000</v>
      </c>
      <c r="P15" s="27"/>
      <c r="Q15" s="9">
        <f>0.1</f>
        <v>0.1</v>
      </c>
      <c r="R15" s="14">
        <f>1</f>
        <v>1</v>
      </c>
      <c r="S15" s="9">
        <v>10</v>
      </c>
      <c r="T15" s="9">
        <v>100</v>
      </c>
      <c r="U15" s="9">
        <v>1000</v>
      </c>
    </row>
    <row r="16" spans="2:21" x14ac:dyDescent="0.25">
      <c r="B16" s="25" t="s">
        <v>0</v>
      </c>
      <c r="C16" s="5">
        <v>5.5390240456431997E-2</v>
      </c>
      <c r="D16" s="17">
        <v>5.5391140456430002E-3</v>
      </c>
      <c r="E16" s="6">
        <v>5.5400140456399996E-4</v>
      </c>
      <c r="F16" s="6">
        <v>5.5490140456432E-5</v>
      </c>
      <c r="G16" s="6">
        <v>5.6390140456432001E-6</v>
      </c>
      <c r="I16" s="25" t="s">
        <v>0</v>
      </c>
      <c r="J16" s="3">
        <f t="shared" ref="J16:N21" si="0">C16/C$16</f>
        <v>1</v>
      </c>
      <c r="K16" s="15">
        <f t="shared" si="0"/>
        <v>1</v>
      </c>
      <c r="L16" s="3">
        <f t="shared" si="0"/>
        <v>1</v>
      </c>
      <c r="M16" s="3">
        <f t="shared" si="0"/>
        <v>1</v>
      </c>
      <c r="N16" s="3">
        <f t="shared" si="0"/>
        <v>1</v>
      </c>
      <c r="P16" s="25" t="s">
        <v>0</v>
      </c>
    </row>
    <row r="17" spans="2:21" x14ac:dyDescent="0.25">
      <c r="B17" s="25" t="s">
        <v>1</v>
      </c>
      <c r="C17" s="5">
        <v>1.6430871126241999E-2</v>
      </c>
      <c r="D17" s="17">
        <v>1.643177112624E-3</v>
      </c>
      <c r="E17" s="6">
        <v>1.6440771126199999E-4</v>
      </c>
      <c r="F17" s="6">
        <v>1.6530771126241999E-5</v>
      </c>
      <c r="G17" s="6">
        <v>1.7430771126242003E-6</v>
      </c>
      <c r="I17" s="25" t="s">
        <v>1</v>
      </c>
      <c r="J17" s="3">
        <f t="shared" si="0"/>
        <v>0.29663837872604903</v>
      </c>
      <c r="K17" s="15">
        <f t="shared" si="0"/>
        <v>0.29664980700596028</v>
      </c>
      <c r="L17" s="3">
        <f t="shared" si="0"/>
        <v>0.29676406938243982</v>
      </c>
      <c r="M17" s="3">
        <f t="shared" si="0"/>
        <v>0.29790465459753357</v>
      </c>
      <c r="N17" s="3">
        <f t="shared" si="0"/>
        <v>0.3091102626302078</v>
      </c>
      <c r="P17" s="25" t="s">
        <v>1</v>
      </c>
      <c r="Q17" s="3">
        <f t="shared" ref="Q17:U21" si="1">(J17-$K17)/$K17</f>
        <v>-3.8524481194121352E-5</v>
      </c>
      <c r="R17" s="3">
        <f t="shared" si="1"/>
        <v>0</v>
      </c>
      <c r="S17" s="3">
        <f t="shared" si="1"/>
        <v>3.8517596769328116E-4</v>
      </c>
      <c r="T17" s="3">
        <f t="shared" si="1"/>
        <v>4.230063738245012E-3</v>
      </c>
      <c r="U17" s="3">
        <f t="shared" si="1"/>
        <v>4.2003922908323915E-2</v>
      </c>
    </row>
    <row r="18" spans="2:21" x14ac:dyDescent="0.25">
      <c r="B18" s="25" t="s">
        <v>2</v>
      </c>
      <c r="C18" s="5">
        <v>0</v>
      </c>
      <c r="D18" s="17">
        <v>0</v>
      </c>
      <c r="E18" s="6">
        <v>0</v>
      </c>
      <c r="F18" s="6">
        <v>0</v>
      </c>
      <c r="G18" s="6">
        <v>0</v>
      </c>
      <c r="I18" s="25" t="s">
        <v>2</v>
      </c>
      <c r="J18" s="3">
        <f t="shared" si="0"/>
        <v>0</v>
      </c>
      <c r="K18" s="15">
        <f t="shared" si="0"/>
        <v>0</v>
      </c>
      <c r="L18" s="3">
        <f t="shared" si="0"/>
        <v>0</v>
      </c>
      <c r="M18" s="3">
        <f t="shared" si="0"/>
        <v>0</v>
      </c>
      <c r="N18" s="3">
        <f t="shared" si="0"/>
        <v>0</v>
      </c>
      <c r="P18" s="25" t="s">
        <v>2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</row>
    <row r="19" spans="2:21" ht="15.75" thickBot="1" x14ac:dyDescent="0.3">
      <c r="B19" s="25" t="s">
        <v>3</v>
      </c>
      <c r="C19" s="5">
        <v>1.1389078786736E-2</v>
      </c>
      <c r="D19" s="18">
        <v>1.138997878674E-3</v>
      </c>
      <c r="E19" s="6">
        <v>1.13989787867E-4</v>
      </c>
      <c r="F19" s="6">
        <v>1.1488978786736E-5</v>
      </c>
      <c r="G19" s="6">
        <v>1.2388978786736E-6</v>
      </c>
      <c r="I19" s="25" t="s">
        <v>3</v>
      </c>
      <c r="J19" s="3">
        <f t="shared" si="0"/>
        <v>0.20561526169387631</v>
      </c>
      <c r="K19" s="16">
        <f t="shared" si="0"/>
        <v>0.20562816892530347</v>
      </c>
      <c r="L19" s="3">
        <f t="shared" si="0"/>
        <v>0.20575721817295781</v>
      </c>
      <c r="M19" s="3">
        <f t="shared" si="0"/>
        <v>0.20704540828755974</v>
      </c>
      <c r="N19" s="3">
        <f t="shared" si="0"/>
        <v>0.21970115141507654</v>
      </c>
      <c r="P19" s="25" t="s">
        <v>3</v>
      </c>
      <c r="Q19" s="3">
        <f t="shared" si="1"/>
        <v>-6.2769762988310914E-5</v>
      </c>
      <c r="R19" s="3">
        <f t="shared" si="1"/>
        <v>0</v>
      </c>
      <c r="S19" s="3">
        <f t="shared" si="1"/>
        <v>6.2758545353390819E-4</v>
      </c>
      <c r="T19" s="3">
        <f t="shared" si="1"/>
        <v>6.8922432644483349E-3</v>
      </c>
      <c r="U19" s="3">
        <f t="shared" si="1"/>
        <v>6.8438981698491039E-2</v>
      </c>
    </row>
    <row r="20" spans="2:21" ht="15.75" thickBot="1" x14ac:dyDescent="0.3">
      <c r="B20" s="28" t="s">
        <v>35</v>
      </c>
      <c r="C20" s="24">
        <v>5.6946142942910002E-3</v>
      </c>
      <c r="D20" s="24">
        <v>5.6955142942900002E-4</v>
      </c>
      <c r="E20" s="6">
        <v>5.7045142943E-5</v>
      </c>
      <c r="F20" s="6">
        <v>5.7945142942910004E-6</v>
      </c>
      <c r="G20" s="6">
        <v>6.6945142942910001E-7</v>
      </c>
      <c r="I20" s="28" t="s">
        <v>35</v>
      </c>
      <c r="J20" s="3">
        <f t="shared" si="0"/>
        <v>0.10280898308737588</v>
      </c>
      <c r="K20" s="16">
        <f t="shared" si="0"/>
        <v>0.10282356072393964</v>
      </c>
      <c r="L20" s="3">
        <f t="shared" si="0"/>
        <v>0.10296931103973396</v>
      </c>
      <c r="M20" s="3">
        <f t="shared" si="0"/>
        <v>0.10442421386265105</v>
      </c>
      <c r="N20" s="3">
        <f t="shared" si="0"/>
        <v>0.11871781556322417</v>
      </c>
      <c r="P20" s="28" t="s">
        <v>35</v>
      </c>
      <c r="Q20" s="3">
        <f t="shared" si="1"/>
        <v>-1.4177331013559972E-4</v>
      </c>
      <c r="R20" s="3">
        <f t="shared" si="1"/>
        <v>0</v>
      </c>
      <c r="S20" s="3">
        <f t="shared" si="1"/>
        <v>1.4174797562752303E-3</v>
      </c>
      <c r="T20" s="3">
        <f t="shared" si="1"/>
        <v>1.5566988027275569E-2</v>
      </c>
      <c r="U20" s="3">
        <f t="shared" si="1"/>
        <v>0.15457794621562826</v>
      </c>
    </row>
    <row r="21" spans="2:21" ht="15.75" thickBot="1" x14ac:dyDescent="0.3">
      <c r="B21" s="24" t="s">
        <v>34</v>
      </c>
      <c r="C21" s="24">
        <v>0.18355952676061901</v>
      </c>
      <c r="D21" s="6">
        <v>1.8356042676062001E-2</v>
      </c>
      <c r="E21" s="24">
        <v>1.835694267606E-3</v>
      </c>
      <c r="F21" s="24">
        <v>1.83659426760619E-4</v>
      </c>
      <c r="G21" s="6">
        <v>1.84559426760619E-5</v>
      </c>
      <c r="I21" s="24" t="s">
        <v>34</v>
      </c>
      <c r="J21" s="3">
        <f t="shared" si="0"/>
        <v>3.3139326575951666</v>
      </c>
      <c r="K21" s="16">
        <f t="shared" si="0"/>
        <v>3.3138950606190609</v>
      </c>
      <c r="L21" s="3">
        <f t="shared" si="0"/>
        <v>3.3135191580438219</v>
      </c>
      <c r="M21" s="3">
        <f t="shared" si="0"/>
        <v>3.3097668387561376</v>
      </c>
      <c r="N21" s="3">
        <f t="shared" si="0"/>
        <v>3.2729024128466717</v>
      </c>
      <c r="P21" s="24" t="s">
        <v>34</v>
      </c>
      <c r="Q21" s="3">
        <f t="shared" si="1"/>
        <v>1.13452524651464E-5</v>
      </c>
      <c r="R21" s="3">
        <f t="shared" si="1"/>
        <v>0</v>
      </c>
      <c r="S21" s="3">
        <f t="shared" si="1"/>
        <v>-1.1343225067868779E-4</v>
      </c>
      <c r="T21" s="3">
        <f t="shared" si="1"/>
        <v>-1.2457310166460408E-3</v>
      </c>
      <c r="U21" s="3">
        <f t="shared" si="1"/>
        <v>-1.2369929349763858E-2</v>
      </c>
    </row>
    <row r="22" spans="2:21" ht="15.75" thickBot="1" x14ac:dyDescent="0.3"/>
    <row r="23" spans="2:21" x14ac:dyDescent="0.25">
      <c r="B23" s="38" t="s">
        <v>11</v>
      </c>
      <c r="C23" s="7" t="s">
        <v>12</v>
      </c>
      <c r="D23" s="13" t="s">
        <v>4</v>
      </c>
      <c r="E23" s="8" t="s">
        <v>6</v>
      </c>
      <c r="F23" s="8" t="s">
        <v>7</v>
      </c>
      <c r="G23" s="8" t="s">
        <v>8</v>
      </c>
    </row>
    <row r="24" spans="2:21" x14ac:dyDescent="0.25">
      <c r="B24" s="39"/>
      <c r="C24" s="9">
        <f>0.1</f>
        <v>0.1</v>
      </c>
      <c r="D24" s="14">
        <f>1</f>
        <v>1</v>
      </c>
      <c r="E24" s="9">
        <v>10</v>
      </c>
      <c r="F24" s="9">
        <v>100</v>
      </c>
      <c r="G24" s="9">
        <v>1000</v>
      </c>
    </row>
    <row r="25" spans="2:21" x14ac:dyDescent="0.25">
      <c r="B25" s="25" t="s">
        <v>0</v>
      </c>
      <c r="C25" s="3">
        <f>-_xlfn.NORM.S.INV(C16)</f>
        <v>1.5946948917661818</v>
      </c>
      <c r="D25" s="23">
        <f>-_xlfn.NORM.S.INV(D16)</f>
        <v>2.5402215092164795</v>
      </c>
      <c r="E25" s="3">
        <f t="shared" ref="E25:G25" si="2">-_xlfn.NORM.S.INV(E16)</f>
        <v>3.2615617914953563</v>
      </c>
      <c r="F25" s="3">
        <f t="shared" si="2"/>
        <v>3.865239418519387</v>
      </c>
      <c r="G25" s="3">
        <f t="shared" si="2"/>
        <v>4.3910968640272214</v>
      </c>
    </row>
    <row r="26" spans="2:21" x14ac:dyDescent="0.25">
      <c r="B26" s="25" t="s">
        <v>1</v>
      </c>
      <c r="C26" s="3">
        <f t="shared" ref="C26:G30" si="3">-_xlfn.NORM.S.INV(C17)</f>
        <v>2.1337684190735255</v>
      </c>
      <c r="D26" s="15">
        <f t="shared" si="3"/>
        <v>2.9396007364751822</v>
      </c>
      <c r="E26" s="3">
        <f t="shared" si="3"/>
        <v>3.5914720679756558</v>
      </c>
      <c r="F26" s="3">
        <f t="shared" si="3"/>
        <v>4.1512838469572468</v>
      </c>
      <c r="G26" s="3">
        <f t="shared" si="3"/>
        <v>4.6398777040050447</v>
      </c>
    </row>
    <row r="27" spans="2:21" x14ac:dyDescent="0.25">
      <c r="B27" s="25" t="s">
        <v>2</v>
      </c>
      <c r="C27" s="3" t="e">
        <f t="shared" si="3"/>
        <v>#NUM!</v>
      </c>
      <c r="D27" s="15" t="e">
        <f t="shared" si="3"/>
        <v>#NUM!</v>
      </c>
      <c r="E27" s="3" t="e">
        <f t="shared" si="3"/>
        <v>#NUM!</v>
      </c>
      <c r="F27" s="3" t="e">
        <f t="shared" si="3"/>
        <v>#NUM!</v>
      </c>
      <c r="G27" s="3" t="e">
        <f t="shared" si="3"/>
        <v>#NUM!</v>
      </c>
    </row>
    <row r="28" spans="2:21" ht="15.75" thickBot="1" x14ac:dyDescent="0.3">
      <c r="B28" s="25" t="s">
        <v>3</v>
      </c>
      <c r="C28" s="3">
        <f t="shared" si="3"/>
        <v>2.2771351278079051</v>
      </c>
      <c r="D28" s="16">
        <f t="shared" si="3"/>
        <v>3.0513701237012256</v>
      </c>
      <c r="E28" s="3">
        <f t="shared" si="3"/>
        <v>3.6858064426771282</v>
      </c>
      <c r="F28" s="3">
        <f t="shared" si="3"/>
        <v>4.2337958262545357</v>
      </c>
      <c r="G28" s="3">
        <f t="shared" si="3"/>
        <v>4.7099483495596433</v>
      </c>
    </row>
    <row r="29" spans="2:21" ht="15.75" thickBot="1" x14ac:dyDescent="0.3">
      <c r="B29" s="28" t="s">
        <v>35</v>
      </c>
      <c r="C29" s="3">
        <f t="shared" si="3"/>
        <v>2.530524021580375</v>
      </c>
      <c r="D29" s="16">
        <f t="shared" si="3"/>
        <v>3.2537055420252217</v>
      </c>
      <c r="E29" s="3">
        <f t="shared" si="3"/>
        <v>3.8584888196873508</v>
      </c>
      <c r="F29" s="3">
        <f t="shared" si="3"/>
        <v>4.3851792900648316</v>
      </c>
      <c r="G29" s="3">
        <f t="shared" si="3"/>
        <v>4.8338904494773161</v>
      </c>
    </row>
    <row r="30" spans="2:21" ht="15.75" thickBot="1" x14ac:dyDescent="0.3">
      <c r="B30" s="24" t="s">
        <v>34</v>
      </c>
      <c r="C30" s="3">
        <f t="shared" si="3"/>
        <v>0.90188294229492849</v>
      </c>
      <c r="D30" s="16">
        <f t="shared" si="3"/>
        <v>2.0889515431557646</v>
      </c>
      <c r="E30" s="3">
        <f t="shared" si="3"/>
        <v>2.905097381400406</v>
      </c>
      <c r="F30" s="3">
        <f t="shared" si="3"/>
        <v>3.5625150428357242</v>
      </c>
      <c r="G30" s="3">
        <f t="shared" si="3"/>
        <v>4.1260052441339026</v>
      </c>
    </row>
    <row r="31" spans="2:21" x14ac:dyDescent="0.25">
      <c r="D31" s="24" t="s">
        <v>27</v>
      </c>
    </row>
    <row r="32" spans="2:21" x14ac:dyDescent="0.25">
      <c r="C32" s="24" t="s">
        <v>28</v>
      </c>
      <c r="D32" s="29">
        <v>2.5484328172682398</v>
      </c>
    </row>
    <row r="37" spans="4:5" x14ac:dyDescent="0.25">
      <c r="E37" s="24">
        <f>10^-4</f>
        <v>1E-4</v>
      </c>
    </row>
    <row r="39" spans="4:5" x14ac:dyDescent="0.25">
      <c r="D39" s="24">
        <v>5.6390140456432002E-2</v>
      </c>
      <c r="E39" s="24">
        <f>D39*$E$37</f>
        <v>5.6390140456432001E-6</v>
      </c>
    </row>
    <row r="40" spans="4:5" x14ac:dyDescent="0.25">
      <c r="D40" s="24">
        <v>1.7430771126242001E-2</v>
      </c>
      <c r="E40" s="24">
        <f t="shared" ref="E40:E44" si="4">D40*$E$37</f>
        <v>1.7430771126242003E-6</v>
      </c>
    </row>
    <row r="41" spans="4:5" x14ac:dyDescent="0.25">
      <c r="D41" s="24">
        <v>0</v>
      </c>
      <c r="E41" s="24">
        <f t="shared" si="4"/>
        <v>0</v>
      </c>
    </row>
    <row r="42" spans="4:5" x14ac:dyDescent="0.25">
      <c r="D42" s="24">
        <v>1.2388978786735999E-2</v>
      </c>
      <c r="E42" s="24">
        <f t="shared" si="4"/>
        <v>1.2388978786736E-6</v>
      </c>
    </row>
    <row r="43" spans="4:5" x14ac:dyDescent="0.25">
      <c r="D43" s="24">
        <v>6.6945142942909999E-3</v>
      </c>
      <c r="E43" s="24">
        <f t="shared" si="4"/>
        <v>6.6945142942910001E-7</v>
      </c>
    </row>
    <row r="44" spans="4:5" x14ac:dyDescent="0.25">
      <c r="D44" s="24">
        <v>0.18455942676061901</v>
      </c>
      <c r="E44" s="24">
        <f t="shared" si="4"/>
        <v>1.84559426760619E-5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4"/>
  <sheetViews>
    <sheetView topLeftCell="A10" workbookViewId="0">
      <selection activeCell="D37" sqref="D37:E44"/>
    </sheetView>
  </sheetViews>
  <sheetFormatPr defaultRowHeight="15" x14ac:dyDescent="0.25"/>
  <cols>
    <col min="1" max="2" width="9.140625" style="24"/>
    <col min="3" max="3" width="10.28515625" style="24" bestFit="1" customWidth="1"/>
    <col min="4" max="16384" width="9.140625" style="24"/>
  </cols>
  <sheetData>
    <row r="1" spans="2:21" x14ac:dyDescent="0.25">
      <c r="B1" s="24" t="s">
        <v>5</v>
      </c>
    </row>
    <row r="2" spans="2:21" x14ac:dyDescent="0.25">
      <c r="B2" s="11" t="s">
        <v>21</v>
      </c>
      <c r="C2" s="10">
        <v>9.9999999999999995E-7</v>
      </c>
      <c r="D2" s="11"/>
    </row>
    <row r="3" spans="2:21" x14ac:dyDescent="0.25">
      <c r="B3" s="11" t="s">
        <v>22</v>
      </c>
      <c r="C3" s="11">
        <v>290.13499999999999</v>
      </c>
      <c r="D3" s="11"/>
    </row>
    <row r="4" spans="2:21" x14ac:dyDescent="0.25">
      <c r="B4" s="11" t="s">
        <v>23</v>
      </c>
      <c r="C4" s="11">
        <v>0.1</v>
      </c>
      <c r="D4" s="11"/>
    </row>
    <row r="5" spans="2:21" x14ac:dyDescent="0.25">
      <c r="B5" s="38" t="s">
        <v>9</v>
      </c>
      <c r="C5" s="7" t="s">
        <v>12</v>
      </c>
      <c r="D5" s="8" t="s">
        <v>4</v>
      </c>
      <c r="E5" s="8" t="s">
        <v>6</v>
      </c>
      <c r="F5" s="8" t="s">
        <v>7</v>
      </c>
      <c r="G5" s="8" t="s">
        <v>8</v>
      </c>
    </row>
    <row r="6" spans="2:21" ht="15" customHeight="1" x14ac:dyDescent="0.25">
      <c r="B6" s="39"/>
      <c r="C6" s="9">
        <f>0.1</f>
        <v>0.1</v>
      </c>
      <c r="D6" s="9">
        <f>1</f>
        <v>1</v>
      </c>
      <c r="E6" s="9">
        <v>10</v>
      </c>
      <c r="F6" s="9">
        <v>100</v>
      </c>
      <c r="G6" s="9">
        <v>1000</v>
      </c>
    </row>
    <row r="7" spans="2:21" x14ac:dyDescent="0.25">
      <c r="B7" s="25" t="s">
        <v>0</v>
      </c>
      <c r="C7" s="5"/>
      <c r="D7" s="6"/>
      <c r="E7" s="6"/>
      <c r="F7" s="6"/>
      <c r="G7" s="6"/>
    </row>
    <row r="8" spans="2:21" x14ac:dyDescent="0.25">
      <c r="B8" s="25" t="s">
        <v>1</v>
      </c>
      <c r="C8" s="5"/>
      <c r="D8" s="6"/>
      <c r="E8" s="6"/>
      <c r="F8" s="6"/>
      <c r="G8" s="6"/>
    </row>
    <row r="9" spans="2:21" x14ac:dyDescent="0.25">
      <c r="B9" s="25" t="s">
        <v>2</v>
      </c>
      <c r="C9" s="5"/>
      <c r="D9" s="6"/>
      <c r="E9" s="6"/>
      <c r="F9" s="6"/>
      <c r="G9" s="6"/>
    </row>
    <row r="10" spans="2:21" x14ac:dyDescent="0.25">
      <c r="B10" s="25" t="s">
        <v>3</v>
      </c>
      <c r="C10" s="5"/>
      <c r="D10" s="6"/>
      <c r="E10" s="6"/>
      <c r="F10" s="6"/>
      <c r="G10" s="6"/>
    </row>
    <row r="12" spans="2:21" x14ac:dyDescent="0.25">
      <c r="B12" s="24" t="s">
        <v>32</v>
      </c>
      <c r="I12" s="24" t="s">
        <v>33</v>
      </c>
      <c r="P12" s="24" t="s">
        <v>31</v>
      </c>
    </row>
    <row r="13" spans="2:21" ht="15.75" thickBot="1" x14ac:dyDescent="0.3"/>
    <row r="14" spans="2:21" ht="15" customHeight="1" x14ac:dyDescent="0.25">
      <c r="B14" s="38" t="s">
        <v>10</v>
      </c>
      <c r="C14" s="7" t="s">
        <v>12</v>
      </c>
      <c r="D14" s="13" t="s">
        <v>4</v>
      </c>
      <c r="E14" s="8" t="s">
        <v>6</v>
      </c>
      <c r="F14" s="8" t="s">
        <v>7</v>
      </c>
      <c r="G14" s="8" t="s">
        <v>8</v>
      </c>
      <c r="I14" s="26" t="s">
        <v>13</v>
      </c>
      <c r="J14" s="7" t="s">
        <v>12</v>
      </c>
      <c r="K14" s="13" t="s">
        <v>4</v>
      </c>
      <c r="L14" s="8" t="s">
        <v>6</v>
      </c>
      <c r="M14" s="8" t="s">
        <v>7</v>
      </c>
      <c r="N14" s="8" t="s">
        <v>8</v>
      </c>
      <c r="P14" s="26"/>
      <c r="Q14" s="7" t="s">
        <v>12</v>
      </c>
      <c r="R14" s="13" t="s">
        <v>4</v>
      </c>
      <c r="S14" s="8" t="s">
        <v>6</v>
      </c>
      <c r="T14" s="8" t="s">
        <v>7</v>
      </c>
      <c r="U14" s="8" t="s">
        <v>8</v>
      </c>
    </row>
    <row r="15" spans="2:21" x14ac:dyDescent="0.25">
      <c r="B15" s="39"/>
      <c r="C15" s="9">
        <f>0.1</f>
        <v>0.1</v>
      </c>
      <c r="D15" s="14">
        <f>1</f>
        <v>1</v>
      </c>
      <c r="E15" s="9">
        <v>10</v>
      </c>
      <c r="F15" s="9">
        <v>100</v>
      </c>
      <c r="G15" s="9">
        <v>1000</v>
      </c>
      <c r="I15" s="27"/>
      <c r="J15" s="9">
        <f>0.1</f>
        <v>0.1</v>
      </c>
      <c r="K15" s="14">
        <f>1</f>
        <v>1</v>
      </c>
      <c r="L15" s="9">
        <v>10</v>
      </c>
      <c r="M15" s="9">
        <v>100</v>
      </c>
      <c r="N15" s="9">
        <v>1000</v>
      </c>
      <c r="P15" s="27"/>
      <c r="Q15" s="9">
        <f>0.1</f>
        <v>0.1</v>
      </c>
      <c r="R15" s="14">
        <f>1</f>
        <v>1</v>
      </c>
      <c r="S15" s="9">
        <v>10</v>
      </c>
      <c r="T15" s="9">
        <v>100</v>
      </c>
      <c r="U15" s="9">
        <v>1000</v>
      </c>
    </row>
    <row r="16" spans="2:21" x14ac:dyDescent="0.25">
      <c r="B16" s="25" t="s">
        <v>0</v>
      </c>
      <c r="C16" s="5">
        <v>0.50950409376242101</v>
      </c>
      <c r="D16" s="17">
        <v>5.0951309376242003E-2</v>
      </c>
      <c r="E16" s="6">
        <v>5.0960309376239998E-3</v>
      </c>
      <c r="F16" s="6">
        <v>5.1050309376200005E-4</v>
      </c>
      <c r="G16" s="6">
        <v>5.1950309376242007E-5</v>
      </c>
      <c r="I16" s="25" t="s">
        <v>0</v>
      </c>
      <c r="J16" s="3">
        <f t="shared" ref="J16:N20" si="0">C16/C$16</f>
        <v>1</v>
      </c>
      <c r="K16" s="15">
        <f t="shared" si="0"/>
        <v>1</v>
      </c>
      <c r="L16" s="3">
        <f t="shared" si="0"/>
        <v>1</v>
      </c>
      <c r="M16" s="3">
        <f t="shared" si="0"/>
        <v>1</v>
      </c>
      <c r="N16" s="3">
        <f t="shared" si="0"/>
        <v>1</v>
      </c>
      <c r="P16" s="25" t="s">
        <v>0</v>
      </c>
    </row>
    <row r="17" spans="2:21" x14ac:dyDescent="0.25">
      <c r="B17" s="25" t="s">
        <v>1</v>
      </c>
      <c r="C17" s="5">
        <v>0.16430856338546701</v>
      </c>
      <c r="D17" s="17">
        <v>1.6431756338547002E-2</v>
      </c>
      <c r="E17" s="6">
        <v>1.644075633855E-3</v>
      </c>
      <c r="F17" s="6">
        <v>1.6530756338500001E-4</v>
      </c>
      <c r="G17" s="6">
        <v>1.7430756338547003E-5</v>
      </c>
      <c r="I17" s="25" t="s">
        <v>1</v>
      </c>
      <c r="J17" s="3">
        <f t="shared" si="0"/>
        <v>0.3224872290468449</v>
      </c>
      <c r="K17" s="15">
        <f t="shared" si="0"/>
        <v>0.32249919658019499</v>
      </c>
      <c r="L17" s="3">
        <f t="shared" si="0"/>
        <v>0.32261884866451429</v>
      </c>
      <c r="M17" s="3">
        <f t="shared" si="0"/>
        <v>0.32381304913710768</v>
      </c>
      <c r="N17" s="3">
        <f t="shared" si="0"/>
        <v>0.33552747900512914</v>
      </c>
      <c r="P17" s="25" t="s">
        <v>1</v>
      </c>
      <c r="Q17" s="3">
        <f t="shared" ref="Q17:U20" si="1">(J17-$K17)/$K17</f>
        <v>-3.7108722989057123E-5</v>
      </c>
      <c r="R17" s="3">
        <f t="shared" si="1"/>
        <v>0</v>
      </c>
      <c r="S17" s="3">
        <f t="shared" si="1"/>
        <v>3.7101513922545808E-4</v>
      </c>
      <c r="T17" s="3">
        <f t="shared" si="1"/>
        <v>4.073971565960087E-3</v>
      </c>
      <c r="U17" s="3">
        <f t="shared" si="1"/>
        <v>4.0397875601201498E-2</v>
      </c>
    </row>
    <row r="18" spans="2:21" x14ac:dyDescent="0.25">
      <c r="B18" s="25" t="s">
        <v>2</v>
      </c>
      <c r="C18" s="5">
        <v>0</v>
      </c>
      <c r="D18" s="17">
        <v>0</v>
      </c>
      <c r="E18" s="6">
        <v>0</v>
      </c>
      <c r="F18" s="6">
        <v>0</v>
      </c>
      <c r="G18" s="6">
        <v>0</v>
      </c>
      <c r="I18" s="25" t="s">
        <v>2</v>
      </c>
      <c r="J18" s="3">
        <f t="shared" si="0"/>
        <v>0</v>
      </c>
      <c r="K18" s="15">
        <f t="shared" si="0"/>
        <v>0</v>
      </c>
      <c r="L18" s="3">
        <f t="shared" si="0"/>
        <v>0</v>
      </c>
      <c r="M18" s="3">
        <f t="shared" si="0"/>
        <v>0</v>
      </c>
      <c r="N18" s="3">
        <f t="shared" si="0"/>
        <v>0</v>
      </c>
      <c r="P18" s="25" t="s">
        <v>2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</row>
    <row r="19" spans="2:21" ht="15.75" thickBot="1" x14ac:dyDescent="0.3">
      <c r="B19" s="25" t="s">
        <v>3</v>
      </c>
      <c r="C19" s="5">
        <v>0.113890736616612</v>
      </c>
      <c r="D19" s="18">
        <v>1.1389973661661E-2</v>
      </c>
      <c r="E19" s="6">
        <v>1.139897366166E-3</v>
      </c>
      <c r="F19" s="6">
        <v>1.14889736617E-4</v>
      </c>
      <c r="G19" s="6">
        <v>1.2388973661661E-5</v>
      </c>
      <c r="I19" s="25" t="s">
        <v>3</v>
      </c>
      <c r="J19" s="3">
        <f t="shared" si="0"/>
        <v>0.223532525078628</v>
      </c>
      <c r="K19" s="16">
        <f t="shared" si="0"/>
        <v>0.22354624054022859</v>
      </c>
      <c r="L19" s="3">
        <f t="shared" si="0"/>
        <v>0.22368336851139128</v>
      </c>
      <c r="M19" s="3">
        <f t="shared" si="0"/>
        <v>0.22505198895143691</v>
      </c>
      <c r="N19" s="3">
        <f t="shared" si="0"/>
        <v>0.23847737983494557</v>
      </c>
      <c r="P19" s="25" t="s">
        <v>3</v>
      </c>
      <c r="Q19" s="3">
        <f t="shared" si="1"/>
        <v>-6.1354024865027323E-5</v>
      </c>
      <c r="R19" s="3">
        <f t="shared" si="1"/>
        <v>0</v>
      </c>
      <c r="S19" s="3">
        <f t="shared" si="1"/>
        <v>6.1342105700952574E-4</v>
      </c>
      <c r="T19" s="3">
        <f t="shared" si="1"/>
        <v>6.7357357814181156E-3</v>
      </c>
      <c r="U19" s="3">
        <f t="shared" si="1"/>
        <v>6.6792173550465184E-2</v>
      </c>
    </row>
    <row r="20" spans="2:21" ht="15.75" thickBot="1" x14ac:dyDescent="0.3">
      <c r="B20" s="28" t="s">
        <v>35</v>
      </c>
      <c r="C20" s="24">
        <v>5.6946142942905002E-2</v>
      </c>
      <c r="D20" s="24">
        <v>5.695514294291E-3</v>
      </c>
      <c r="E20" s="24">
        <v>5.7045142942899999E-4</v>
      </c>
      <c r="F20" s="6">
        <v>5.7945142943000002E-5</v>
      </c>
      <c r="G20" s="6">
        <v>6.6945142942910003E-6</v>
      </c>
      <c r="I20" s="28" t="s">
        <v>35</v>
      </c>
      <c r="J20" s="3">
        <f t="shared" si="0"/>
        <v>0.11176778290903916</v>
      </c>
      <c r="K20" s="16">
        <f t="shared" si="0"/>
        <v>0.11178347257444088</v>
      </c>
      <c r="L20" s="3">
        <f t="shared" si="0"/>
        <v>0.1119403387482122</v>
      </c>
      <c r="M20" s="3">
        <f t="shared" si="0"/>
        <v>0.11350595843796084</v>
      </c>
      <c r="N20" s="3">
        <f t="shared" si="0"/>
        <v>0.12886380032517275</v>
      </c>
      <c r="P20" s="28" t="s">
        <v>35</v>
      </c>
      <c r="Q20" s="3">
        <f t="shared" si="1"/>
        <v>-1.403576489473502E-4</v>
      </c>
      <c r="R20" s="3">
        <f t="shared" si="1"/>
        <v>0</v>
      </c>
      <c r="S20" s="3">
        <f t="shared" si="1"/>
        <v>1.4033038172692222E-3</v>
      </c>
      <c r="T20" s="3">
        <f t="shared" si="1"/>
        <v>1.5409128235597536E-2</v>
      </c>
      <c r="U20" s="3">
        <f t="shared" si="1"/>
        <v>0.1527983283875658</v>
      </c>
    </row>
    <row r="21" spans="2:21" ht="15.75" thickBot="1" x14ac:dyDescent="0.3">
      <c r="B21" s="24" t="s">
        <v>34</v>
      </c>
      <c r="C21" s="24">
        <v>1.5733788190958</v>
      </c>
      <c r="D21" s="6">
        <v>0.15733878190958001</v>
      </c>
      <c r="E21" s="24">
        <v>1.5734778190958001E-2</v>
      </c>
      <c r="F21" s="24">
        <v>1.5743778190960001E-3</v>
      </c>
      <c r="G21" s="24">
        <v>1.5833778190958001E-4</v>
      </c>
      <c r="I21" s="24" t="s">
        <v>34</v>
      </c>
      <c r="J21" s="3">
        <f>C21/C$16</f>
        <v>3.0880592292737457</v>
      </c>
      <c r="K21" s="16">
        <f>D21/D$16</f>
        <v>3.0880223459565346</v>
      </c>
      <c r="L21" s="3">
        <f>E20/E$16</f>
        <v>0.1119403387482122</v>
      </c>
      <c r="M21" s="3">
        <f>F20/F$16</f>
        <v>0.11350595843796084</v>
      </c>
      <c r="N21" s="3">
        <f>G20/G$16</f>
        <v>0.12886380032517275</v>
      </c>
      <c r="P21" s="24" t="s">
        <v>34</v>
      </c>
      <c r="Q21" s="3">
        <f>(J21-$K21)/$K21</f>
        <v>1.194399297640233E-5</v>
      </c>
      <c r="R21" s="3">
        <f>(K21-$K21)/$K21</f>
        <v>0</v>
      </c>
      <c r="S21" s="3">
        <f>(L21-$K21)/$K21</f>
        <v>-0.96375015261959252</v>
      </c>
      <c r="T21" s="3">
        <f>(M21-$K21)/$K21</f>
        <v>-0.96324315509355496</v>
      </c>
      <c r="U21" s="3">
        <f>(N21-$K21)/$K21</f>
        <v>-0.95826979668916346</v>
      </c>
    </row>
    <row r="22" spans="2:21" ht="15.75" thickBot="1" x14ac:dyDescent="0.3"/>
    <row r="23" spans="2:21" x14ac:dyDescent="0.25">
      <c r="B23" s="38" t="s">
        <v>11</v>
      </c>
      <c r="C23" s="7" t="s">
        <v>12</v>
      </c>
      <c r="D23" s="13" t="s">
        <v>4</v>
      </c>
      <c r="E23" s="8" t="s">
        <v>6</v>
      </c>
      <c r="F23" s="8" t="s">
        <v>7</v>
      </c>
      <c r="G23" s="8" t="s">
        <v>8</v>
      </c>
    </row>
    <row r="24" spans="2:21" x14ac:dyDescent="0.25">
      <c r="B24" s="39"/>
      <c r="C24" s="9">
        <f>0.1</f>
        <v>0.1</v>
      </c>
      <c r="D24" s="14">
        <f>1</f>
        <v>1</v>
      </c>
      <c r="E24" s="9">
        <v>10</v>
      </c>
      <c r="F24" s="9">
        <v>100</v>
      </c>
      <c r="G24" s="9">
        <v>1000</v>
      </c>
    </row>
    <row r="25" spans="2:21" x14ac:dyDescent="0.25">
      <c r="B25" s="25" t="s">
        <v>0</v>
      </c>
      <c r="C25" s="3">
        <f>-_xlfn.NORM.S.INV(C16)</f>
        <v>-2.382548406170271E-2</v>
      </c>
      <c r="D25" s="23">
        <f>-_xlfn.NORM.S.INV(D16)</f>
        <v>1.6356989051338413</v>
      </c>
      <c r="E25" s="3">
        <f t="shared" ref="E25:G25" si="2">-_xlfn.NORM.S.INV(E16)</f>
        <v>2.5692441600401819</v>
      </c>
      <c r="F25" s="3">
        <f t="shared" si="2"/>
        <v>3.2846734856773714</v>
      </c>
      <c r="G25" s="3">
        <f t="shared" si="2"/>
        <v>3.881297564002629</v>
      </c>
    </row>
    <row r="26" spans="2:21" x14ac:dyDescent="0.25">
      <c r="B26" s="25" t="s">
        <v>1</v>
      </c>
      <c r="C26" s="3">
        <f t="shared" ref="C26:G28" si="3">-_xlfn.NORM.S.INV(C17)</f>
        <v>0.97690310032823435</v>
      </c>
      <c r="D26" s="15">
        <f t="shared" si="3"/>
        <v>2.1337468022574551</v>
      </c>
      <c r="E26" s="3">
        <f t="shared" si="3"/>
        <v>2.9394313283352189</v>
      </c>
      <c r="F26" s="3">
        <f t="shared" si="3"/>
        <v>3.5900495351234687</v>
      </c>
      <c r="G26" s="3">
        <f t="shared" si="3"/>
        <v>4.1391367402812893</v>
      </c>
    </row>
    <row r="27" spans="2:21" x14ac:dyDescent="0.25">
      <c r="B27" s="25" t="s">
        <v>2</v>
      </c>
      <c r="C27" s="3" t="e">
        <f t="shared" si="3"/>
        <v>#NUM!</v>
      </c>
      <c r="D27" s="15" t="e">
        <f t="shared" si="3"/>
        <v>#NUM!</v>
      </c>
      <c r="E27" s="3" t="e">
        <f t="shared" si="3"/>
        <v>#NUM!</v>
      </c>
      <c r="F27" s="3" t="e">
        <f t="shared" si="3"/>
        <v>#NUM!</v>
      </c>
      <c r="G27" s="3" t="e">
        <f t="shared" si="3"/>
        <v>#NUM!</v>
      </c>
    </row>
    <row r="28" spans="2:21" ht="15.75" thickBot="1" x14ac:dyDescent="0.3">
      <c r="B28" s="25" t="s">
        <v>3</v>
      </c>
      <c r="C28" s="3">
        <f t="shared" si="3"/>
        <v>1.2060934159593688</v>
      </c>
      <c r="D28" s="16">
        <f t="shared" si="3"/>
        <v>2.2771051485638965</v>
      </c>
      <c r="E28" s="3">
        <f t="shared" si="3"/>
        <v>3.0511331197975569</v>
      </c>
      <c r="F28" s="3">
        <f t="shared" si="3"/>
        <v>3.6838034199946752</v>
      </c>
      <c r="G28" s="3">
        <f t="shared" si="3"/>
        <v>4.2168128262325242</v>
      </c>
    </row>
    <row r="29" spans="2:21" ht="15.75" thickBot="1" x14ac:dyDescent="0.3">
      <c r="B29" s="28" t="s">
        <v>35</v>
      </c>
      <c r="C29" s="3">
        <f t="shared" ref="C29:G29" si="4">-_xlfn.NORM.S.INV(C20)</f>
        <v>1.5809376882697652</v>
      </c>
      <c r="D29" s="16">
        <f t="shared" si="4"/>
        <v>2.5304685825544828</v>
      </c>
      <c r="E29" s="3">
        <f t="shared" si="4"/>
        <v>3.2532569346684692</v>
      </c>
      <c r="F29" s="3">
        <f t="shared" si="4"/>
        <v>3.8546606051229273</v>
      </c>
      <c r="G29" s="3">
        <f t="shared" si="4"/>
        <v>4.3536485646157859</v>
      </c>
    </row>
    <row r="30" spans="2:21" ht="15.75" thickBot="1" x14ac:dyDescent="0.3">
      <c r="B30" s="24" t="s">
        <v>34</v>
      </c>
      <c r="C30" s="3" t="e">
        <f t="shared" ref="C30:G30" si="5">-_xlfn.NORM.S.INV(C21)</f>
        <v>#NUM!</v>
      </c>
      <c r="D30" s="16">
        <f t="shared" si="5"/>
        <v>1.0054555064029569</v>
      </c>
      <c r="E30" s="3">
        <f t="shared" si="5"/>
        <v>2.1510841744558622</v>
      </c>
      <c r="F30" s="3">
        <f t="shared" si="5"/>
        <v>2.9528297560187755</v>
      </c>
      <c r="G30" s="3">
        <f t="shared" si="5"/>
        <v>3.6012625577462973</v>
      </c>
    </row>
    <row r="31" spans="2:21" x14ac:dyDescent="0.25">
      <c r="D31" s="24" t="s">
        <v>27</v>
      </c>
    </row>
    <row r="32" spans="2:21" x14ac:dyDescent="0.25">
      <c r="C32" s="24" t="s">
        <v>28</v>
      </c>
      <c r="D32" s="29">
        <v>1.6454603424441001</v>
      </c>
    </row>
    <row r="37" spans="4:5" x14ac:dyDescent="0.25">
      <c r="E37" s="24">
        <f>10^-3</f>
        <v>1E-3</v>
      </c>
    </row>
    <row r="39" spans="4:5" x14ac:dyDescent="0.25">
      <c r="D39" s="24">
        <v>5.1950309376242003E-2</v>
      </c>
      <c r="E39" s="24">
        <f>D39*$E$37</f>
        <v>5.1950309376242007E-5</v>
      </c>
    </row>
    <row r="40" spans="4:5" x14ac:dyDescent="0.25">
      <c r="D40" s="24">
        <v>1.7430756338547002E-2</v>
      </c>
      <c r="E40" s="24">
        <f t="shared" ref="E40:E44" si="6">D40*$E$37</f>
        <v>1.7430756338547003E-5</v>
      </c>
    </row>
    <row r="41" spans="4:5" x14ac:dyDescent="0.25">
      <c r="D41" s="24">
        <v>0</v>
      </c>
      <c r="E41" s="24">
        <f t="shared" si="6"/>
        <v>0</v>
      </c>
    </row>
    <row r="42" spans="4:5" x14ac:dyDescent="0.25">
      <c r="D42" s="24">
        <v>1.2388973661661E-2</v>
      </c>
      <c r="E42" s="24">
        <f t="shared" si="6"/>
        <v>1.2388973661661E-5</v>
      </c>
    </row>
    <row r="43" spans="4:5" x14ac:dyDescent="0.25">
      <c r="D43" s="24">
        <v>6.6945142942909999E-3</v>
      </c>
      <c r="E43" s="24">
        <f t="shared" si="6"/>
        <v>6.6945142942910003E-6</v>
      </c>
    </row>
    <row r="44" spans="4:5" x14ac:dyDescent="0.25">
      <c r="D44" s="24">
        <v>0.15833778190958001</v>
      </c>
      <c r="E44" s="24">
        <f t="shared" si="6"/>
        <v>1.5833778190958001E-4</v>
      </c>
    </row>
  </sheetData>
  <mergeCells count="3">
    <mergeCell ref="B5:B6"/>
    <mergeCell ref="B14:B15"/>
    <mergeCell ref="B23:B24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tabSelected="1" topLeftCell="A19" zoomScale="85" zoomScaleNormal="85" workbookViewId="0">
      <selection activeCell="Z55" sqref="Z55"/>
    </sheetView>
  </sheetViews>
  <sheetFormatPr defaultRowHeight="15" x14ac:dyDescent="0.25"/>
  <cols>
    <col min="3" max="3" width="13.28515625" bestFit="1" customWidth="1"/>
    <col min="6" max="7" width="12" bestFit="1" customWidth="1"/>
    <col min="8" max="8" width="12" customWidth="1"/>
  </cols>
  <sheetData>
    <row r="2" spans="1:18" x14ac:dyDescent="0.25">
      <c r="B2" t="s">
        <v>25</v>
      </c>
      <c r="C2" t="str">
        <f>'1e-9'!D14</f>
        <v>1/365</v>
      </c>
      <c r="J2" t="s">
        <v>25</v>
      </c>
      <c r="K2" t="str">
        <f>'1e-9'!K14</f>
        <v>1/365</v>
      </c>
    </row>
    <row r="3" spans="1:18" x14ac:dyDescent="0.25">
      <c r="B3" s="1" t="str">
        <f>'1e-9'!B2</f>
        <v xml:space="preserve">Pf0 = </v>
      </c>
      <c r="C3" s="22">
        <f>'1e-10'!C2</f>
        <v>1.00059183161249E-10</v>
      </c>
      <c r="D3" s="19">
        <f>'1e-9'!C2</f>
        <v>1.00035102423845E-9</v>
      </c>
      <c r="E3" s="19">
        <f>'1e-8'!C2</f>
        <v>1.00000718816772E-8</v>
      </c>
      <c r="F3" s="19">
        <f>'1e-7'!C2</f>
        <v>1.0004712580613501E-7</v>
      </c>
      <c r="G3" s="19">
        <f>'1e-6'!C2</f>
        <v>9.9999999999999995E-7</v>
      </c>
      <c r="H3" s="5"/>
      <c r="J3" s="1" t="str">
        <f>B3</f>
        <v xml:space="preserve">Pf0 = </v>
      </c>
      <c r="K3" s="22">
        <f>C3</f>
        <v>1.00059183161249E-10</v>
      </c>
      <c r="L3" s="19">
        <f t="shared" ref="L3:O3" si="0">D3</f>
        <v>1.00035102423845E-9</v>
      </c>
      <c r="M3" s="19">
        <f t="shared" si="0"/>
        <v>1.00000718816772E-8</v>
      </c>
      <c r="N3" s="19">
        <f t="shared" si="0"/>
        <v>1.0004712580613501E-7</v>
      </c>
      <c r="O3" s="19">
        <f t="shared" si="0"/>
        <v>9.9999999999999995E-7</v>
      </c>
    </row>
    <row r="4" spans="1:18" x14ac:dyDescent="0.25">
      <c r="B4" s="2" t="s">
        <v>30</v>
      </c>
      <c r="C4" s="21"/>
      <c r="D4" s="5"/>
      <c r="E4" s="5"/>
      <c r="F4" s="5"/>
      <c r="G4" s="5"/>
      <c r="H4" s="5"/>
      <c r="J4" s="2" t="str">
        <f>B4</f>
        <v>dummy</v>
      </c>
      <c r="K4" s="21"/>
      <c r="L4" s="5"/>
      <c r="M4" s="5"/>
      <c r="N4" s="5"/>
      <c r="O4" s="5"/>
    </row>
    <row r="5" spans="1:18" x14ac:dyDescent="0.25">
      <c r="A5" t="s">
        <v>24</v>
      </c>
      <c r="B5" t="str">
        <f>'1e-9'!B16</f>
        <v>Gauss</v>
      </c>
      <c r="C5" s="21">
        <f>'1e-10'!D16</f>
        <v>6.7047304671831997E-6</v>
      </c>
      <c r="D5" s="6">
        <f>'1e-9'!D16</f>
        <v>6.3389530991664008E-5</v>
      </c>
      <c r="E5" s="6">
        <f>'1e-8'!D16</f>
        <v>5.9518082087600004E-4</v>
      </c>
      <c r="F5" s="6">
        <f>'1e-7'!D16</f>
        <v>5.5391140456430002E-3</v>
      </c>
      <c r="G5" s="6">
        <f>'1e-6'!D16</f>
        <v>5.0951309376242003E-2</v>
      </c>
      <c r="H5" s="6"/>
      <c r="I5" t="s">
        <v>29</v>
      </c>
      <c r="J5" t="str">
        <f>'1e-9'!I16</f>
        <v>Gauss</v>
      </c>
      <c r="K5" s="20">
        <f>-_xlfn.NORM.S.INV(C5)</f>
        <v>4.353314426048831</v>
      </c>
      <c r="L5" s="3">
        <f>-_xlfn.NORM.S.INV(D5)</f>
        <v>3.8326329134042312</v>
      </c>
      <c r="M5" s="3">
        <f>-_xlfn.NORM.S.INV(E5)</f>
        <v>3.2411795948911681</v>
      </c>
      <c r="N5" s="3">
        <f>-_xlfn.NORM.S.INV(F5)</f>
        <v>2.5402215092164795</v>
      </c>
      <c r="O5" s="3">
        <f>-_xlfn.NORM.S.INV(G5)</f>
        <v>1.6356989051338413</v>
      </c>
    </row>
    <row r="6" spans="1:18" x14ac:dyDescent="0.25">
      <c r="B6" t="str">
        <f>'1e-9'!B17</f>
        <v>t</v>
      </c>
      <c r="C6" s="21">
        <f>'1e-10'!D17</f>
        <v>1.6431772767676E-6</v>
      </c>
      <c r="D6" s="6">
        <f>'1e-9'!D17</f>
        <v>1.6431772752889E-5</v>
      </c>
      <c r="E6" s="6">
        <f>'1e-8'!D17</f>
        <v>1.6431772604999999E-4</v>
      </c>
      <c r="F6" s="6">
        <f>'1e-7'!D17</f>
        <v>1.643177112624E-3</v>
      </c>
      <c r="G6" s="6">
        <f>'1e-6'!D17</f>
        <v>1.6431756338547002E-2</v>
      </c>
      <c r="H6" s="6"/>
      <c r="J6" t="str">
        <f>'1e-9'!I17</f>
        <v>t</v>
      </c>
      <c r="K6" s="20">
        <f t="shared" ref="K6:K8" si="1">-_xlfn.NORM.S.INV(C6)</f>
        <v>4.6520599782893841</v>
      </c>
      <c r="L6" s="3">
        <f t="shared" ref="L6:L8" si="2">-_xlfn.NORM.S.INV(D6)</f>
        <v>4.1526581706433294</v>
      </c>
      <c r="M6" s="3">
        <f t="shared" ref="M6:M8" si="3">-_xlfn.NORM.S.INV(E6)</f>
        <v>3.5916147217546177</v>
      </c>
      <c r="N6" s="3">
        <f t="shared" ref="N6:N8" si="4">-_xlfn.NORM.S.INV(F6)</f>
        <v>2.9396007364751822</v>
      </c>
      <c r="O6" s="3">
        <f t="shared" ref="O6:O8" si="5">-_xlfn.NORM.S.INV(G6)</f>
        <v>2.1337468022574551</v>
      </c>
    </row>
    <row r="7" spans="1:18" x14ac:dyDescent="0.25">
      <c r="B7" t="str">
        <f>'1e-9'!B18</f>
        <v>Clayton</v>
      </c>
      <c r="C7" s="21">
        <f>'1e-10'!D18</f>
        <v>0</v>
      </c>
      <c r="D7" s="6">
        <f>'1e-9'!D18</f>
        <v>0</v>
      </c>
      <c r="E7" s="6">
        <f>'1e-8'!D18</f>
        <v>0</v>
      </c>
      <c r="F7" s="6">
        <f>'1e-7'!D18</f>
        <v>0</v>
      </c>
      <c r="G7" s="6">
        <f>'1e-6'!D18</f>
        <v>0</v>
      </c>
      <c r="H7" s="6"/>
      <c r="J7" t="str">
        <f>'1e-9'!I18</f>
        <v>Clayton</v>
      </c>
      <c r="K7" s="20" t="e">
        <f t="shared" si="1"/>
        <v>#NUM!</v>
      </c>
      <c r="L7" s="3" t="e">
        <f t="shared" si="2"/>
        <v>#NUM!</v>
      </c>
      <c r="M7" s="3" t="e">
        <f t="shared" si="3"/>
        <v>#NUM!</v>
      </c>
      <c r="N7" s="3" t="e">
        <f t="shared" si="4"/>
        <v>#NUM!</v>
      </c>
      <c r="O7" s="3" t="e">
        <f t="shared" si="5"/>
        <v>#NUM!</v>
      </c>
    </row>
    <row r="8" spans="1:18" x14ac:dyDescent="0.25">
      <c r="B8" t="str">
        <f>'1e-9'!B19</f>
        <v>Gumbel</v>
      </c>
      <c r="C8" s="21">
        <f>'1e-10'!D19</f>
        <v>1.1389979355618999E-6</v>
      </c>
      <c r="D8" s="6">
        <f>'1e-9'!D19</f>
        <v>1.1389979350494001E-5</v>
      </c>
      <c r="E8" s="6">
        <f>'1e-8'!D19</f>
        <v>1.13899792992E-4</v>
      </c>
      <c r="F8" s="6">
        <f>'1e-7'!D19</f>
        <v>1.138997878674E-3</v>
      </c>
      <c r="G8" s="6">
        <f>'1e-6'!D19</f>
        <v>1.1389973661661E-2</v>
      </c>
      <c r="H8" s="6"/>
      <c r="J8" t="str">
        <f>'1e-9'!I19</f>
        <v>Gumbel</v>
      </c>
      <c r="K8" s="20">
        <f t="shared" si="1"/>
        <v>4.7270549920487879</v>
      </c>
      <c r="L8" s="3">
        <f t="shared" si="2"/>
        <v>4.2357406482890196</v>
      </c>
      <c r="M8" s="3">
        <f t="shared" si="3"/>
        <v>3.6860075605502378</v>
      </c>
      <c r="N8" s="3">
        <f t="shared" si="4"/>
        <v>3.0513701237012256</v>
      </c>
      <c r="O8" s="3">
        <f t="shared" si="5"/>
        <v>2.2771051485638965</v>
      </c>
    </row>
    <row r="9" spans="1:18" x14ac:dyDescent="0.25">
      <c r="B9" s="28" t="s">
        <v>35</v>
      </c>
      <c r="C9" s="21">
        <f>'1e-10'!D20</f>
        <v>5.6955142942910002E-7</v>
      </c>
      <c r="D9" s="6">
        <f>'1e-9'!D20</f>
        <v>5.6955142942910002E-6</v>
      </c>
      <c r="E9" s="6">
        <f>'1e-8'!D20</f>
        <v>5.6955142942999999E-5</v>
      </c>
      <c r="F9" s="6">
        <f>'1e-7'!D20</f>
        <v>5.6955142942900002E-4</v>
      </c>
      <c r="G9" s="6">
        <f>'1e-6'!D20</f>
        <v>5.695514294291E-3</v>
      </c>
      <c r="H9" s="6"/>
      <c r="J9" s="28" t="s">
        <v>35</v>
      </c>
      <c r="K9" s="20">
        <f t="shared" ref="K9" si="6">-_xlfn.NORM.S.INV(C9)</f>
        <v>4.8659465783306715</v>
      </c>
      <c r="L9" s="3">
        <f t="shared" ref="L9" si="7">-_xlfn.NORM.S.INV(D9)</f>
        <v>4.38892892697696</v>
      </c>
      <c r="M9" s="3">
        <f t="shared" ref="M9" si="8">-_xlfn.NORM.S.INV(E9)</f>
        <v>3.8588747687631924</v>
      </c>
      <c r="N9" s="3">
        <f t="shared" ref="N9" si="9">-_xlfn.NORM.S.INV(F9)</f>
        <v>3.2537055420252217</v>
      </c>
      <c r="O9" s="3">
        <f t="shared" ref="O9" si="10">-_xlfn.NORM.S.INV(G9)</f>
        <v>2.5304685825544828</v>
      </c>
    </row>
    <row r="10" spans="1:18" x14ac:dyDescent="0.25">
      <c r="B10" t="s">
        <v>34</v>
      </c>
      <c r="C10" s="21">
        <f>'1e-10'!D21</f>
        <v>2.6222310062106403E-5</v>
      </c>
      <c r="D10" s="6">
        <f>'1e-9'!D21</f>
        <v>2.3600258611094599E-4</v>
      </c>
      <c r="E10" s="6">
        <f>'1e-8'!D21</f>
        <v>2.0978169482590001E-3</v>
      </c>
      <c r="F10" s="6">
        <f>'1e-7'!D21</f>
        <v>1.8356042676062001E-2</v>
      </c>
      <c r="G10" s="6">
        <f>'1e-6'!D21</f>
        <v>0.15733878190958001</v>
      </c>
      <c r="H10" s="6"/>
      <c r="J10" t="s">
        <v>34</v>
      </c>
      <c r="K10" s="20">
        <f t="shared" ref="K10" si="11">-_xlfn.NORM.S.INV(C10)</f>
        <v>4.0444566081081881</v>
      </c>
      <c r="L10" s="3">
        <f t="shared" ref="L10" si="12">-_xlfn.NORM.S.INV(D10)</f>
        <v>3.4961602337902167</v>
      </c>
      <c r="M10" s="3">
        <f t="shared" ref="M10" si="13">-_xlfn.NORM.S.INV(E10)</f>
        <v>2.8630658251679106</v>
      </c>
      <c r="N10" s="3">
        <f t="shared" ref="N10" si="14">-_xlfn.NORM.S.INV(F10)</f>
        <v>2.0889515431557646</v>
      </c>
      <c r="O10" s="3">
        <f t="shared" ref="O10" si="15">-_xlfn.NORM.S.INV(G10)</f>
        <v>1.0054555064029569</v>
      </c>
    </row>
    <row r="11" spans="1:18" x14ac:dyDescent="0.25">
      <c r="C11" s="5"/>
      <c r="D11" s="6"/>
      <c r="E11" s="6"/>
      <c r="F11" s="6"/>
      <c r="G11" s="6"/>
      <c r="H11" s="6"/>
      <c r="K11" s="4"/>
      <c r="L11" s="3"/>
      <c r="M11" s="3"/>
      <c r="N11" s="3"/>
      <c r="O11" s="3"/>
    </row>
    <row r="12" spans="1:18" x14ac:dyDescent="0.25">
      <c r="C12" s="5"/>
      <c r="D12" s="6"/>
      <c r="E12" s="6"/>
      <c r="F12" s="6"/>
      <c r="G12" s="6"/>
      <c r="H12" s="6"/>
      <c r="K12" s="4"/>
      <c r="L12" s="3"/>
      <c r="M12" s="3"/>
      <c r="N12" s="3"/>
      <c r="O12" s="3"/>
    </row>
    <row r="15" spans="1:18" x14ac:dyDescent="0.25">
      <c r="A15" t="s">
        <v>26</v>
      </c>
      <c r="I15" t="s">
        <v>26</v>
      </c>
      <c r="R15" t="s">
        <v>36</v>
      </c>
    </row>
    <row r="17" spans="2:24" x14ac:dyDescent="0.25">
      <c r="B17" t="s">
        <v>25</v>
      </c>
      <c r="C17" t="str">
        <f>C2</f>
        <v>1/365</v>
      </c>
      <c r="J17" t="s">
        <v>25</v>
      </c>
      <c r="K17" t="str">
        <f>K2</f>
        <v>1/365</v>
      </c>
      <c r="S17" t="s">
        <v>25</v>
      </c>
      <c r="T17" t="str">
        <f>C2</f>
        <v>1/365</v>
      </c>
    </row>
    <row r="18" spans="2:24" x14ac:dyDescent="0.25">
      <c r="B18" s="1" t="str">
        <f>'1e-9'!B12</f>
        <v>time-variant probability of failure</v>
      </c>
      <c r="C18" s="22">
        <f>C3</f>
        <v>1.00059183161249E-10</v>
      </c>
      <c r="D18" s="22">
        <f t="shared" ref="D18:G18" si="16">D3</f>
        <v>1.00035102423845E-9</v>
      </c>
      <c r="E18" s="22">
        <f t="shared" si="16"/>
        <v>1.00000718816772E-8</v>
      </c>
      <c r="F18" s="22">
        <f t="shared" si="16"/>
        <v>1.0004712580613501E-7</v>
      </c>
      <c r="G18" s="22">
        <f t="shared" si="16"/>
        <v>9.9999999999999995E-7</v>
      </c>
      <c r="H18" s="5"/>
      <c r="J18" s="1">
        <f>'1e-9'!J12</f>
        <v>0</v>
      </c>
      <c r="K18" s="22">
        <f>K3</f>
        <v>1.00059183161249E-10</v>
      </c>
      <c r="L18" s="22">
        <f t="shared" ref="L18:O18" si="17">L3</f>
        <v>1.00035102423845E-9</v>
      </c>
      <c r="M18" s="22">
        <f t="shared" si="17"/>
        <v>1.00000718816772E-8</v>
      </c>
      <c r="N18" s="22">
        <f t="shared" si="17"/>
        <v>1.0004712580613501E-7</v>
      </c>
      <c r="O18" s="22">
        <f t="shared" si="17"/>
        <v>9.9999999999999995E-7</v>
      </c>
      <c r="S18" s="1">
        <f>'1e-9'!S12</f>
        <v>0</v>
      </c>
      <c r="T18" s="22">
        <f>C3</f>
        <v>1.00059183161249E-10</v>
      </c>
      <c r="U18" s="22">
        <f t="shared" ref="U18:X18" si="18">D3</f>
        <v>1.00035102423845E-9</v>
      </c>
      <c r="V18" s="22">
        <f t="shared" si="18"/>
        <v>1.00000718816772E-8</v>
      </c>
      <c r="W18" s="22">
        <f t="shared" si="18"/>
        <v>1.0004712580613501E-7</v>
      </c>
      <c r="X18" s="22">
        <f t="shared" si="18"/>
        <v>9.9999999999999995E-7</v>
      </c>
    </row>
    <row r="19" spans="2:24" x14ac:dyDescent="0.25">
      <c r="B19" s="2" t="b">
        <f>S19=B4</f>
        <v>1</v>
      </c>
      <c r="C19" s="21"/>
      <c r="D19" s="21"/>
      <c r="E19" s="21"/>
      <c r="F19" s="21"/>
      <c r="G19" s="21"/>
      <c r="H19" s="5"/>
      <c r="J19" s="2" t="str">
        <f>J4</f>
        <v>dummy</v>
      </c>
      <c r="K19" s="21"/>
      <c r="L19" s="21"/>
      <c r="M19" s="21"/>
      <c r="N19" s="21"/>
      <c r="O19" s="21"/>
      <c r="S19" s="2" t="str">
        <f>B4</f>
        <v>dummy</v>
      </c>
      <c r="T19" s="21"/>
      <c r="U19" s="21"/>
      <c r="V19" s="21"/>
      <c r="W19" s="21"/>
      <c r="X19" s="21"/>
    </row>
    <row r="20" spans="2:24" x14ac:dyDescent="0.25">
      <c r="B20" t="str">
        <f>B5</f>
        <v>Gauss</v>
      </c>
      <c r="C20" s="32">
        <f>C5/C$5</f>
        <v>1</v>
      </c>
      <c r="D20" s="32">
        <f t="shared" ref="D20:G20" si="19">D5/D$5</f>
        <v>1</v>
      </c>
      <c r="E20" s="32">
        <f t="shared" si="19"/>
        <v>1</v>
      </c>
      <c r="F20" s="32">
        <f t="shared" si="19"/>
        <v>1</v>
      </c>
      <c r="G20" s="32">
        <f t="shared" si="19"/>
        <v>1</v>
      </c>
      <c r="H20" s="4"/>
      <c r="J20" t="str">
        <f>J5</f>
        <v>Gauss</v>
      </c>
      <c r="K20" s="20">
        <f>K5/K$5</f>
        <v>1</v>
      </c>
      <c r="L20" s="20">
        <f t="shared" ref="L20:O20" si="20">L5/L$5</f>
        <v>1</v>
      </c>
      <c r="M20" s="20">
        <f t="shared" si="20"/>
        <v>1</v>
      </c>
      <c r="N20" s="20">
        <f t="shared" si="20"/>
        <v>1</v>
      </c>
      <c r="O20" s="20">
        <f t="shared" si="20"/>
        <v>1</v>
      </c>
      <c r="S20" t="str">
        <f>B5</f>
        <v>Gauss</v>
      </c>
      <c r="T20" s="20">
        <f>C$5/C5</f>
        <v>1</v>
      </c>
      <c r="U20" s="20">
        <f t="shared" ref="U20:X20" si="21">D$5/D5</f>
        <v>1</v>
      </c>
      <c r="V20" s="20">
        <f t="shared" si="21"/>
        <v>1</v>
      </c>
      <c r="W20" s="20">
        <f t="shared" si="21"/>
        <v>1</v>
      </c>
      <c r="X20" s="20">
        <f t="shared" si="21"/>
        <v>1</v>
      </c>
    </row>
    <row r="21" spans="2:24" x14ac:dyDescent="0.25">
      <c r="B21" t="str">
        <f t="shared" ref="B21:B25" si="22">B6</f>
        <v>t</v>
      </c>
      <c r="C21" s="32">
        <f t="shared" ref="C21:G21" si="23">C6/C$5</f>
        <v>0.24507730546518655</v>
      </c>
      <c r="D21" s="32">
        <f t="shared" si="23"/>
        <v>0.25921903026936494</v>
      </c>
      <c r="E21" s="32">
        <f t="shared" si="23"/>
        <v>0.27608034447103585</v>
      </c>
      <c r="F21" s="32">
        <f t="shared" si="23"/>
        <v>0.29664980700596028</v>
      </c>
      <c r="G21" s="32">
        <f t="shared" si="23"/>
        <v>0.32249919658019499</v>
      </c>
      <c r="H21" s="4"/>
      <c r="J21" t="str">
        <f t="shared" ref="J21:J23" si="24">J6</f>
        <v>t</v>
      </c>
      <c r="K21" s="20">
        <f t="shared" ref="K21:O21" si="25">K6/K$5</f>
        <v>1.0686248506317293</v>
      </c>
      <c r="L21" s="20">
        <f t="shared" si="25"/>
        <v>1.0835001067072829</v>
      </c>
      <c r="M21" s="20">
        <f t="shared" si="25"/>
        <v>1.1081196263902853</v>
      </c>
      <c r="N21" s="20">
        <f t="shared" si="25"/>
        <v>1.157222205154026</v>
      </c>
      <c r="O21" s="20">
        <f t="shared" si="25"/>
        <v>1.3044862936329109</v>
      </c>
      <c r="S21" t="str">
        <f t="shared" ref="S21:S25" si="26">B6</f>
        <v>t</v>
      </c>
      <c r="T21" s="20">
        <f t="shared" ref="T21:T25" si="27">C$5/C6</f>
        <v>4.0803451715036534</v>
      </c>
      <c r="U21" s="20">
        <f t="shared" ref="U21:U25" si="28">D$5/D6</f>
        <v>3.8577414588769181</v>
      </c>
      <c r="V21" s="20">
        <f t="shared" ref="V21:V25" si="29">E$5/E6</f>
        <v>3.6221339911610837</v>
      </c>
      <c r="W21" s="20">
        <f t="shared" ref="W21:W25" si="30">F$5/F6</f>
        <v>3.3709780906073807</v>
      </c>
      <c r="X21" s="20">
        <f t="shared" ref="X21:X25" si="31">G$5/G6</f>
        <v>3.1007829185439002</v>
      </c>
    </row>
    <row r="22" spans="2:24" x14ac:dyDescent="0.25">
      <c r="B22" t="str">
        <f t="shared" si="22"/>
        <v>Clayton</v>
      </c>
      <c r="C22" s="32">
        <f t="shared" ref="C22:G22" si="32">C7/C$5</f>
        <v>0</v>
      </c>
      <c r="D22" s="32">
        <f t="shared" si="32"/>
        <v>0</v>
      </c>
      <c r="E22" s="32">
        <f t="shared" si="32"/>
        <v>0</v>
      </c>
      <c r="F22" s="32">
        <f t="shared" si="32"/>
        <v>0</v>
      </c>
      <c r="G22" s="32">
        <f t="shared" si="32"/>
        <v>0</v>
      </c>
      <c r="H22" s="4"/>
      <c r="J22" t="str">
        <f t="shared" si="24"/>
        <v>Clayton</v>
      </c>
      <c r="K22" s="20" t="e">
        <f t="shared" ref="K22:O22" si="33">K7/K$5</f>
        <v>#NUM!</v>
      </c>
      <c r="L22" s="20" t="e">
        <f t="shared" si="33"/>
        <v>#NUM!</v>
      </c>
      <c r="M22" s="20" t="e">
        <f t="shared" si="33"/>
        <v>#NUM!</v>
      </c>
      <c r="N22" s="20" t="e">
        <f t="shared" si="33"/>
        <v>#NUM!</v>
      </c>
      <c r="O22" s="20" t="e">
        <f t="shared" si="33"/>
        <v>#NUM!</v>
      </c>
      <c r="S22" t="str">
        <f t="shared" si="26"/>
        <v>Clayton</v>
      </c>
      <c r="T22" s="20" t="e">
        <f t="shared" si="27"/>
        <v>#DIV/0!</v>
      </c>
      <c r="U22" s="20" t="e">
        <f t="shared" si="28"/>
        <v>#DIV/0!</v>
      </c>
      <c r="V22" s="20" t="e">
        <f t="shared" si="29"/>
        <v>#DIV/0!</v>
      </c>
      <c r="W22" s="20" t="e">
        <f t="shared" si="30"/>
        <v>#DIV/0!</v>
      </c>
      <c r="X22" s="20" t="e">
        <f t="shared" si="31"/>
        <v>#DIV/0!</v>
      </c>
    </row>
    <row r="23" spans="2:24" x14ac:dyDescent="0.25">
      <c r="B23" t="str">
        <f t="shared" si="22"/>
        <v>Gumbel</v>
      </c>
      <c r="C23" s="32">
        <f t="shared" ref="C23:G25" si="34">C8/C$5</f>
        <v>0.16987974999693273</v>
      </c>
      <c r="D23" s="32">
        <f t="shared" si="34"/>
        <v>0.17968234142624956</v>
      </c>
      <c r="E23" s="32">
        <f t="shared" si="34"/>
        <v>0.19137006603196624</v>
      </c>
      <c r="F23" s="32">
        <f t="shared" si="34"/>
        <v>0.20562816892530347</v>
      </c>
      <c r="G23" s="32">
        <f t="shared" si="34"/>
        <v>0.22354624054022859</v>
      </c>
      <c r="H23" s="4"/>
      <c r="J23" t="str">
        <f t="shared" si="24"/>
        <v>Gumbel</v>
      </c>
      <c r="K23" s="20">
        <f t="shared" ref="K23:O25" si="35">K8/K$5</f>
        <v>1.0858519577091914</v>
      </c>
      <c r="L23" s="20">
        <f t="shared" si="35"/>
        <v>1.1051777574301367</v>
      </c>
      <c r="M23" s="20">
        <f t="shared" si="35"/>
        <v>1.1372426157316982</v>
      </c>
      <c r="N23" s="20">
        <f t="shared" si="35"/>
        <v>1.2012220637571123</v>
      </c>
      <c r="O23" s="20">
        <f t="shared" si="35"/>
        <v>1.3921297748729446</v>
      </c>
      <c r="S23" t="str">
        <f t="shared" si="26"/>
        <v>Gumbel</v>
      </c>
      <c r="T23" s="20">
        <f t="shared" si="27"/>
        <v>5.886516786244715</v>
      </c>
      <c r="U23" s="20">
        <f t="shared" si="28"/>
        <v>5.5653771654041417</v>
      </c>
      <c r="V23" s="20">
        <f t="shared" si="29"/>
        <v>5.2254776346942426</v>
      </c>
      <c r="W23" s="20">
        <f t="shared" si="30"/>
        <v>4.8631469376321697</v>
      </c>
      <c r="X23" s="20">
        <f t="shared" si="31"/>
        <v>4.473347427285602</v>
      </c>
    </row>
    <row r="24" spans="2:24" x14ac:dyDescent="0.25">
      <c r="B24" t="str">
        <f t="shared" si="22"/>
        <v>rClayton</v>
      </c>
      <c r="C24" s="32">
        <f t="shared" si="34"/>
        <v>8.4947699570745119E-2</v>
      </c>
      <c r="D24" s="32">
        <f t="shared" si="34"/>
        <v>8.9849446828057219E-2</v>
      </c>
      <c r="E24" s="32">
        <f t="shared" si="34"/>
        <v>9.5693847895118977E-2</v>
      </c>
      <c r="F24" s="32">
        <f t="shared" si="34"/>
        <v>0.10282356072393964</v>
      </c>
      <c r="G24" s="32">
        <f>G9/G$5</f>
        <v>0.11178347257444088</v>
      </c>
      <c r="H24" s="4"/>
      <c r="J24" s="28" t="s">
        <v>35</v>
      </c>
      <c r="K24" s="20">
        <f t="shared" si="35"/>
        <v>1.1177567485625239</v>
      </c>
      <c r="L24" s="20">
        <f t="shared" si="35"/>
        <v>1.1451472202378532</v>
      </c>
      <c r="M24" s="20">
        <f t="shared" si="35"/>
        <v>1.1905772746581682</v>
      </c>
      <c r="N24" s="20">
        <f t="shared" si="35"/>
        <v>1.2808747308925879</v>
      </c>
      <c r="O24" s="20">
        <f t="shared" si="35"/>
        <v>1.5470259071595007</v>
      </c>
      <c r="S24" t="str">
        <f t="shared" si="26"/>
        <v>rClayton</v>
      </c>
      <c r="T24" s="20">
        <f t="shared" si="27"/>
        <v>11.771949152868961</v>
      </c>
      <c r="U24" s="20">
        <f t="shared" si="28"/>
        <v>11.129729066820818</v>
      </c>
      <c r="V24" s="20">
        <f t="shared" si="29"/>
        <v>10.449992575238547</v>
      </c>
      <c r="W24" s="20">
        <f t="shared" si="30"/>
        <v>9.7253974960543985</v>
      </c>
      <c r="X24" s="20">
        <f t="shared" si="31"/>
        <v>8.94586629820488</v>
      </c>
    </row>
    <row r="25" spans="2:24" x14ac:dyDescent="0.25">
      <c r="B25" t="str">
        <f t="shared" si="22"/>
        <v>rGumbel</v>
      </c>
      <c r="C25" s="32">
        <f t="shared" si="34"/>
        <v>3.9110162877469041</v>
      </c>
      <c r="D25" s="32">
        <f t="shared" si="34"/>
        <v>3.7230530407612785</v>
      </c>
      <c r="E25" s="32">
        <f t="shared" si="34"/>
        <v>3.5246716202504436</v>
      </c>
      <c r="F25" s="32">
        <f t="shared" si="34"/>
        <v>3.3138950606190609</v>
      </c>
      <c r="G25" s="32">
        <f>G10/G$5</f>
        <v>3.0880223459565346</v>
      </c>
      <c r="H25" s="4"/>
      <c r="J25" t="s">
        <v>34</v>
      </c>
      <c r="K25" s="20">
        <f t="shared" si="35"/>
        <v>0.92905226048168332</v>
      </c>
      <c r="L25" s="20">
        <f t="shared" si="35"/>
        <v>0.91220847724882892</v>
      </c>
      <c r="M25" s="20">
        <f t="shared" si="35"/>
        <v>0.88334069166693197</v>
      </c>
      <c r="N25" s="20">
        <f t="shared" si="35"/>
        <v>0.82235015158189606</v>
      </c>
      <c r="O25" s="20">
        <f t="shared" si="35"/>
        <v>0.61469473583873635</v>
      </c>
      <c r="S25" t="str">
        <f t="shared" si="26"/>
        <v>rGumbel</v>
      </c>
      <c r="T25" s="20">
        <f t="shared" si="27"/>
        <v>0.2556880172381204</v>
      </c>
      <c r="U25" s="20">
        <f t="shared" si="28"/>
        <v>0.26859676428233831</v>
      </c>
      <c r="V25" s="20">
        <f t="shared" si="29"/>
        <v>0.2837143733488981</v>
      </c>
      <c r="W25" s="20">
        <f t="shared" si="30"/>
        <v>0.301759706239217</v>
      </c>
      <c r="X25" s="20">
        <f t="shared" si="31"/>
        <v>0.32383185351926058</v>
      </c>
    </row>
    <row r="26" spans="2:24" x14ac:dyDescent="0.25">
      <c r="C26" s="4"/>
      <c r="D26" s="4"/>
      <c r="E26" s="4"/>
      <c r="F26" s="4"/>
      <c r="G26" s="4"/>
      <c r="H26" s="4"/>
      <c r="K26" s="4"/>
      <c r="L26" s="4"/>
      <c r="M26" s="4"/>
      <c r="N26" s="4"/>
      <c r="O26" s="4"/>
    </row>
    <row r="27" spans="2:24" x14ac:dyDescent="0.25">
      <c r="C27" s="4"/>
      <c r="D27" s="4"/>
      <c r="E27" s="4"/>
      <c r="F27" s="4"/>
      <c r="G27" s="4"/>
      <c r="H27" s="4"/>
      <c r="K27" s="4"/>
      <c r="L27" s="4"/>
      <c r="M27" s="4"/>
      <c r="N27" s="4"/>
      <c r="O27" s="4"/>
    </row>
    <row r="28" spans="2:24" x14ac:dyDescent="0.25">
      <c r="C28" s="4"/>
      <c r="D28" s="4"/>
      <c r="E28" s="4"/>
      <c r="F28" s="4"/>
      <c r="G28" s="4"/>
      <c r="H28" s="4"/>
      <c r="K28" s="4"/>
      <c r="L28" s="4"/>
      <c r="M28" s="4"/>
      <c r="N28" s="4"/>
      <c r="O28" s="4"/>
    </row>
    <row r="29" spans="2:24" x14ac:dyDescent="0.25">
      <c r="C29" s="4"/>
      <c r="D29" s="4"/>
      <c r="E29" s="4"/>
      <c r="F29" s="4"/>
      <c r="G29" s="4"/>
      <c r="H29" s="4"/>
      <c r="K29" s="4"/>
      <c r="L29" s="4"/>
      <c r="M29" s="4"/>
      <c r="N29" s="4"/>
      <c r="O29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85" zoomScaleNormal="85" workbookViewId="0">
      <selection activeCell="P22" sqref="P22"/>
    </sheetView>
  </sheetViews>
  <sheetFormatPr defaultRowHeight="15" x14ac:dyDescent="0.25"/>
  <cols>
    <col min="3" max="3" width="13.28515625" bestFit="1" customWidth="1"/>
    <col min="4" max="5" width="12.28515625" bestFit="1" customWidth="1"/>
    <col min="6" max="7" width="12" bestFit="1" customWidth="1"/>
    <col min="8" max="8" width="12" customWidth="1"/>
  </cols>
  <sheetData>
    <row r="1" spans="1:15" ht="15.75" thickBot="1" x14ac:dyDescent="0.3"/>
    <row r="2" spans="1:15" ht="15.75" thickBot="1" x14ac:dyDescent="0.3">
      <c r="B2" s="33" t="s">
        <v>39</v>
      </c>
      <c r="C2" s="34" t="s">
        <v>40</v>
      </c>
    </row>
    <row r="4" spans="1:15" x14ac:dyDescent="0.25">
      <c r="B4" t="s">
        <v>25</v>
      </c>
      <c r="C4" t="str">
        <f ca="1">INDIRECT(CONCATENATE("'1e-10'!",$C$2,"14"))</f>
        <v>1000/365</v>
      </c>
      <c r="J4" t="s">
        <v>25</v>
      </c>
      <c r="K4" t="str">
        <f>'1e-9'!K14</f>
        <v>1/365</v>
      </c>
    </row>
    <row r="5" spans="1:15" x14ac:dyDescent="0.25">
      <c r="B5" s="1" t="str">
        <f>'1e-9'!B2</f>
        <v xml:space="preserve">Pf0 = </v>
      </c>
      <c r="C5" s="22">
        <f>'1e-10'!C2</f>
        <v>1.00059183161249E-10</v>
      </c>
      <c r="D5" s="19">
        <f>'1e-9'!C2</f>
        <v>1.00035102423845E-9</v>
      </c>
      <c r="E5" s="19">
        <f>'1e-8'!C2</f>
        <v>1.00000718816772E-8</v>
      </c>
      <c r="F5" s="19">
        <f>'1e-7'!C2</f>
        <v>1.0004712580613501E-7</v>
      </c>
      <c r="G5" s="19">
        <f>'1e-6'!C2</f>
        <v>9.9999999999999995E-7</v>
      </c>
      <c r="H5" s="5"/>
      <c r="J5" s="1" t="str">
        <f>B5</f>
        <v xml:space="preserve">Pf0 = </v>
      </c>
      <c r="K5" s="22">
        <f>C5</f>
        <v>1.00059183161249E-10</v>
      </c>
      <c r="L5" s="19">
        <f t="shared" ref="L5:O5" si="0">D5</f>
        <v>1.00035102423845E-9</v>
      </c>
      <c r="M5" s="19">
        <f t="shared" si="0"/>
        <v>1.00000718816772E-8</v>
      </c>
      <c r="N5" s="19">
        <f t="shared" si="0"/>
        <v>1.0004712580613501E-7</v>
      </c>
      <c r="O5" s="19">
        <f t="shared" si="0"/>
        <v>9.9999999999999995E-7</v>
      </c>
    </row>
    <row r="6" spans="1:15" x14ac:dyDescent="0.25">
      <c r="B6" s="2" t="s">
        <v>30</v>
      </c>
      <c r="C6" s="21"/>
      <c r="D6" s="5"/>
      <c r="E6" s="5"/>
      <c r="F6" s="5"/>
      <c r="G6" s="5"/>
      <c r="H6" s="5"/>
      <c r="J6" s="2" t="str">
        <f>B6</f>
        <v>dummy</v>
      </c>
      <c r="K6" s="21"/>
      <c r="L6" s="5"/>
      <c r="M6" s="5"/>
      <c r="N6" s="5"/>
      <c r="O6" s="5"/>
    </row>
    <row r="7" spans="1:15" x14ac:dyDescent="0.25">
      <c r="A7" t="s">
        <v>24</v>
      </c>
      <c r="B7" t="str">
        <f>'1e-9'!B16</f>
        <v>Gauss</v>
      </c>
      <c r="C7" s="21">
        <f ca="1">INDIRECT(CONCATENATE("'1e-10'!",$C$2,"16"))</f>
        <v>6.8046304671831991E-9</v>
      </c>
      <c r="D7" s="5">
        <f ca="1">INDIRECT(CONCATENATE("'1e-9'!",$C$2,"16"))</f>
        <v>6.4388530991663993E-8</v>
      </c>
      <c r="E7" s="5">
        <f ca="1">INDIRECT(CONCATENATE("'1e-8'!",$C$2,"16"))</f>
        <v>6.0517082087643004E-7</v>
      </c>
      <c r="F7" s="5">
        <f ca="1">INDIRECT(CONCATENATE("'1e-7'!",$C$2,"16"))</f>
        <v>5.6390140456432001E-6</v>
      </c>
      <c r="G7" s="5">
        <f ca="1">INDIRECT(CONCATENATE("'1e-6'!",$C$2,"16"))</f>
        <v>5.1950309376242007E-5</v>
      </c>
      <c r="H7" s="6"/>
      <c r="I7" t="s">
        <v>29</v>
      </c>
      <c r="J7" t="str">
        <f>'1e-9'!I16</f>
        <v>Gauss</v>
      </c>
      <c r="K7" s="20">
        <f ca="1">-_xlfn.NORM.S.INV(C7)</f>
        <v>5.6782338115943922</v>
      </c>
      <c r="L7" s="3">
        <f ca="1">-_xlfn.NORM.S.INV(D7)</f>
        <v>5.2805778926222109</v>
      </c>
      <c r="M7" s="3">
        <f ca="1">-_xlfn.NORM.S.INV(E7)</f>
        <v>4.853937060504844</v>
      </c>
      <c r="N7" s="3">
        <f ca="1">-_xlfn.NORM.S.INV(F7)</f>
        <v>4.3910968640272214</v>
      </c>
      <c r="O7" s="3">
        <f ca="1">-_xlfn.NORM.S.INV(G7)</f>
        <v>3.881297564002629</v>
      </c>
    </row>
    <row r="8" spans="1:15" x14ac:dyDescent="0.25">
      <c r="B8" t="str">
        <f>'1e-9'!B17</f>
        <v>t</v>
      </c>
      <c r="C8" s="21">
        <f ca="1">INDIRECT(CONCATENATE("'1e-10'!",$C$2,"17"))</f>
        <v>1.7430772767675999E-9</v>
      </c>
      <c r="D8" s="5">
        <f ca="1">INDIRECT(CONCATENATE("'1e-9'!",$C$2,"17"))</f>
        <v>1.7430772752888996E-8</v>
      </c>
      <c r="E8" s="5">
        <f ca="1">INDIRECT(CONCATENATE("'1e-8'!",$C$2,"17"))</f>
        <v>1.7430772605012001E-7</v>
      </c>
      <c r="F8" s="5">
        <f ca="1">INDIRECT(CONCATENATE("'1e-7'!",$C$2,"17"))</f>
        <v>1.7430771126242003E-6</v>
      </c>
      <c r="G8" s="5">
        <f ca="1">INDIRECT(CONCATENATE("'1e-6'!",$C$2,"17"))</f>
        <v>1.7430756338547003E-5</v>
      </c>
      <c r="H8" s="6"/>
      <c r="J8" t="str">
        <f>'1e-9'!I17</f>
        <v>t</v>
      </c>
      <c r="K8" s="20">
        <f t="shared" ref="K8:O12" ca="1" si="1">-_xlfn.NORM.S.INV(C8)</f>
        <v>5.9068951568532446</v>
      </c>
      <c r="L8" s="3">
        <f t="shared" ca="1" si="1"/>
        <v>5.5150829692634069</v>
      </c>
      <c r="M8" s="3">
        <f t="shared" ca="1" si="1"/>
        <v>5.0950683532418166</v>
      </c>
      <c r="N8" s="3">
        <f t="shared" ca="1" si="1"/>
        <v>4.6398777040050447</v>
      </c>
      <c r="O8" s="3">
        <f t="shared" ca="1" si="1"/>
        <v>4.1391367402812893</v>
      </c>
    </row>
    <row r="9" spans="1:15" x14ac:dyDescent="0.25">
      <c r="B9" t="str">
        <f>'1e-9'!B18</f>
        <v>Clayton</v>
      </c>
      <c r="C9" s="21">
        <f ca="1">INDIRECT(CONCATENATE("'1e-10'!",$C$2,"18"))</f>
        <v>0</v>
      </c>
      <c r="D9" s="5">
        <f ca="1">INDIRECT(CONCATENATE("'1e-9'!",$C$2,"18"))</f>
        <v>0</v>
      </c>
      <c r="E9" s="5">
        <f ca="1">INDIRECT(CONCATENATE("'1e-8'!",$C$2,"18"))</f>
        <v>0</v>
      </c>
      <c r="F9" s="5">
        <f ca="1">INDIRECT(CONCATENATE("'1e-7'!",$C$2,"18"))</f>
        <v>0</v>
      </c>
      <c r="G9" s="5">
        <f ca="1">INDIRECT(CONCATENATE("'1e-6'!",$C$2,"18"))</f>
        <v>0</v>
      </c>
      <c r="H9" s="6"/>
      <c r="J9" t="str">
        <f>'1e-9'!I18</f>
        <v>Clayton</v>
      </c>
      <c r="K9" s="20" t="e">
        <f t="shared" ca="1" si="1"/>
        <v>#NUM!</v>
      </c>
      <c r="L9" s="3" t="e">
        <f t="shared" ca="1" si="1"/>
        <v>#NUM!</v>
      </c>
      <c r="M9" s="3" t="e">
        <f t="shared" ca="1" si="1"/>
        <v>#NUM!</v>
      </c>
      <c r="N9" s="3" t="e">
        <f t="shared" ca="1" si="1"/>
        <v>#NUM!</v>
      </c>
      <c r="O9" s="3" t="e">
        <f t="shared" ca="1" si="1"/>
        <v>#NUM!</v>
      </c>
    </row>
    <row r="10" spans="1:15" x14ac:dyDescent="0.25">
      <c r="B10" t="str">
        <f>'1e-9'!B19</f>
        <v>Gumbel</v>
      </c>
      <c r="C10" s="21">
        <f ca="1">INDIRECT(CONCATENATE("'1e-10'!",$C$2,"19"))</f>
        <v>1.2388979355618998E-9</v>
      </c>
      <c r="D10" s="5">
        <f ca="1">INDIRECT(CONCATENATE("'1e-9'!",$C$2,"19"))</f>
        <v>1.2388979350493999E-8</v>
      </c>
      <c r="E10" s="5">
        <f ca="1">INDIRECT(CONCATENATE("'1e-8'!",$C$2,"19"))</f>
        <v>1.2388979299243001E-7</v>
      </c>
      <c r="F10" s="5">
        <f ca="1">INDIRECT(CONCATENATE("'1e-7'!",$C$2,"19"))</f>
        <v>1.2388978786736E-6</v>
      </c>
      <c r="G10" s="5">
        <f ca="1">INDIRECT(CONCATENATE("'1e-6'!",$C$2,"19"))</f>
        <v>1.2388973661661E-5</v>
      </c>
      <c r="H10" s="6"/>
      <c r="J10" t="str">
        <f>'1e-9'!I19</f>
        <v>Gumbel</v>
      </c>
      <c r="K10" s="20">
        <f t="shared" ca="1" si="1"/>
        <v>5.9629135131973623</v>
      </c>
      <c r="L10" s="3">
        <f t="shared" ca="1" si="1"/>
        <v>5.5748244605040966</v>
      </c>
      <c r="M10" s="3">
        <f t="shared" ca="1" si="1"/>
        <v>5.1593719770221309</v>
      </c>
      <c r="N10" s="3">
        <f t="shared" ca="1" si="1"/>
        <v>4.7099483495596433</v>
      </c>
      <c r="O10" s="3">
        <f t="shared" ca="1" si="1"/>
        <v>4.2168128262325242</v>
      </c>
    </row>
    <row r="11" spans="1:15" x14ac:dyDescent="0.25">
      <c r="B11" s="28" t="s">
        <v>35</v>
      </c>
      <c r="C11" s="21">
        <f ca="1">INDIRECT(CONCATENATE("'1e-10'!",$C$2,"20"))</f>
        <v>6.6945142942909996E-10</v>
      </c>
      <c r="D11" s="5">
        <f ca="1">INDIRECT(CONCATENATE("'1e-9'!",$C$2,"20"))</f>
        <v>6.694514294291E-9</v>
      </c>
      <c r="E11" s="5">
        <f ca="1">INDIRECT(CONCATENATE("'1e-8'!",$C$2,"20"))</f>
        <v>6.6945142942910003E-8</v>
      </c>
      <c r="F11" s="5">
        <f ca="1">INDIRECT(CONCATENATE("'1e-7'!",$C$2,"20"))</f>
        <v>6.6945142942910001E-7</v>
      </c>
      <c r="G11" s="5">
        <f ca="1">INDIRECT(CONCATENATE("'1e-6'!",$C$2,"20"))</f>
        <v>6.6945142942910003E-6</v>
      </c>
      <c r="H11" s="6"/>
      <c r="J11" s="28" t="s">
        <v>35</v>
      </c>
      <c r="K11" s="20">
        <f t="shared" ca="1" si="1"/>
        <v>6.0626578617695346</v>
      </c>
      <c r="L11" s="3">
        <f t="shared" ca="1" si="1"/>
        <v>5.681024510820504</v>
      </c>
      <c r="M11" s="3">
        <f t="shared" ca="1" si="1"/>
        <v>5.2734396634899925</v>
      </c>
      <c r="N11" s="3">
        <f t="shared" ca="1" si="1"/>
        <v>4.8338904494773161</v>
      </c>
      <c r="O11" s="3">
        <f t="shared" ca="1" si="1"/>
        <v>4.3536485646157859</v>
      </c>
    </row>
    <row r="12" spans="1:15" x14ac:dyDescent="0.25">
      <c r="B12" t="s">
        <v>34</v>
      </c>
      <c r="C12" s="21">
        <f ca="1">INDIRECT(CONCATENATE("'1e-10'!",$C$2,"21"))</f>
        <v>2.6322210062106398E-8</v>
      </c>
      <c r="D12" s="5">
        <f ca="1">INDIRECT(CONCATENATE("'1e-9'!",$C$2,"21"))</f>
        <v>2.3700158611094599E-7</v>
      </c>
      <c r="E12" s="5">
        <f ca="1">INDIRECT(CONCATENATE("'1e-8'!",$C$2,"21"))</f>
        <v>2.1078069482593604E-6</v>
      </c>
      <c r="F12" s="5">
        <f ca="1">INDIRECT(CONCATENATE("'1e-7'!",$C$2,"21"))</f>
        <v>1.84559426760619E-5</v>
      </c>
      <c r="G12" s="5">
        <f ca="1">INDIRECT(CONCATENATE("'1e-6'!",$C$2,"21"))</f>
        <v>1.5833778190958001E-4</v>
      </c>
      <c r="H12" s="6"/>
      <c r="J12" t="s">
        <v>34</v>
      </c>
      <c r="K12" s="20">
        <f t="shared" ca="1" si="1"/>
        <v>5.4421395086558473</v>
      </c>
      <c r="L12" s="3">
        <f t="shared" ca="1" si="1"/>
        <v>5.0365476426138054</v>
      </c>
      <c r="M12" s="3">
        <f t="shared" ca="1" si="1"/>
        <v>4.600458803721593</v>
      </c>
      <c r="N12" s="3">
        <f t="shared" ca="1" si="1"/>
        <v>4.1260052441339026</v>
      </c>
      <c r="O12" s="3">
        <f t="shared" ca="1" si="1"/>
        <v>3.6012625577462973</v>
      </c>
    </row>
    <row r="13" spans="1:15" x14ac:dyDescent="0.25">
      <c r="C13" s="5"/>
      <c r="D13" s="6"/>
      <c r="E13" s="6"/>
      <c r="F13" s="6"/>
      <c r="G13" s="6"/>
      <c r="H13" s="6"/>
      <c r="K13" s="4"/>
      <c r="L13" s="3"/>
      <c r="M13" s="3"/>
      <c r="N13" s="3"/>
      <c r="O13" s="3"/>
    </row>
    <row r="14" spans="1:15" x14ac:dyDescent="0.25">
      <c r="C14" s="5"/>
      <c r="D14" s="6"/>
      <c r="E14" s="6"/>
      <c r="F14" s="6"/>
      <c r="G14" s="6"/>
      <c r="H14" s="6"/>
      <c r="K14" s="4"/>
      <c r="L14" s="3"/>
      <c r="M14" s="3"/>
      <c r="N14" s="3"/>
      <c r="O14" s="3"/>
    </row>
    <row r="17" spans="1:24" x14ac:dyDescent="0.25">
      <c r="A17" t="s">
        <v>26</v>
      </c>
      <c r="I17" t="s">
        <v>26</v>
      </c>
      <c r="R17" t="s">
        <v>36</v>
      </c>
    </row>
    <row r="19" spans="1:24" x14ac:dyDescent="0.25">
      <c r="B19" t="s">
        <v>25</v>
      </c>
      <c r="C19" t="str">
        <f ca="1">C4</f>
        <v>1000/365</v>
      </c>
      <c r="J19" t="s">
        <v>25</v>
      </c>
      <c r="K19" t="str">
        <f>K4</f>
        <v>1/365</v>
      </c>
      <c r="S19" t="s">
        <v>25</v>
      </c>
      <c r="T19" t="str">
        <f ca="1">C4</f>
        <v>1000/365</v>
      </c>
    </row>
    <row r="20" spans="1:24" x14ac:dyDescent="0.25">
      <c r="B20" s="1" t="str">
        <f>'1e-9'!B12</f>
        <v>time-variant probability of failure</v>
      </c>
      <c r="C20" s="22">
        <f>C5</f>
        <v>1.00059183161249E-10</v>
      </c>
      <c r="D20" s="22">
        <f t="shared" ref="D20:G20" si="2">D5</f>
        <v>1.00035102423845E-9</v>
      </c>
      <c r="E20" s="22">
        <f t="shared" si="2"/>
        <v>1.00000718816772E-8</v>
      </c>
      <c r="F20" s="22">
        <f t="shared" si="2"/>
        <v>1.0004712580613501E-7</v>
      </c>
      <c r="G20" s="22">
        <f t="shared" si="2"/>
        <v>9.9999999999999995E-7</v>
      </c>
      <c r="H20" s="5"/>
      <c r="J20" s="1">
        <f>'1e-9'!J12</f>
        <v>0</v>
      </c>
      <c r="K20" s="22">
        <f>K5</f>
        <v>1.00059183161249E-10</v>
      </c>
      <c r="L20" s="22">
        <f t="shared" ref="L20:O20" si="3">L5</f>
        <v>1.00035102423845E-9</v>
      </c>
      <c r="M20" s="22">
        <f t="shared" si="3"/>
        <v>1.00000718816772E-8</v>
      </c>
      <c r="N20" s="22">
        <f t="shared" si="3"/>
        <v>1.0004712580613501E-7</v>
      </c>
      <c r="O20" s="22">
        <f t="shared" si="3"/>
        <v>9.9999999999999995E-7</v>
      </c>
      <c r="S20" s="1">
        <f>'1e-9'!S12</f>
        <v>0</v>
      </c>
      <c r="T20" s="22">
        <f>C5</f>
        <v>1.00059183161249E-10</v>
      </c>
      <c r="U20" s="22">
        <f t="shared" ref="U20:X20" si="4">D5</f>
        <v>1.00035102423845E-9</v>
      </c>
      <c r="V20" s="22">
        <f t="shared" si="4"/>
        <v>1.00000718816772E-8</v>
      </c>
      <c r="W20" s="22">
        <f t="shared" si="4"/>
        <v>1.0004712580613501E-7</v>
      </c>
      <c r="X20" s="22">
        <f t="shared" si="4"/>
        <v>9.9999999999999995E-7</v>
      </c>
    </row>
    <row r="21" spans="1:24" x14ac:dyDescent="0.25">
      <c r="B21" s="2" t="b">
        <f>S21=B6</f>
        <v>1</v>
      </c>
      <c r="C21" s="21"/>
      <c r="D21" s="21"/>
      <c r="E21" s="21"/>
      <c r="F21" s="21"/>
      <c r="G21" s="21"/>
      <c r="H21" s="5"/>
      <c r="J21" s="2" t="str">
        <f>J6</f>
        <v>dummy</v>
      </c>
      <c r="K21" s="21"/>
      <c r="L21" s="21"/>
      <c r="M21" s="21"/>
      <c r="N21" s="21"/>
      <c r="O21" s="21"/>
      <c r="S21" s="2" t="str">
        <f>B6</f>
        <v>dummy</v>
      </c>
      <c r="T21" s="21"/>
      <c r="U21" s="21"/>
      <c r="V21" s="21"/>
      <c r="W21" s="21"/>
      <c r="X21" s="21"/>
    </row>
    <row r="22" spans="1:24" x14ac:dyDescent="0.25">
      <c r="B22" t="str">
        <f>B7</f>
        <v>Gauss</v>
      </c>
      <c r="C22" s="32">
        <f ca="1">C7/C$7</f>
        <v>1</v>
      </c>
      <c r="D22" s="32">
        <f t="shared" ref="D22:G22" ca="1" si="5">D7/D$7</f>
        <v>1</v>
      </c>
      <c r="E22" s="32">
        <f t="shared" ca="1" si="5"/>
        <v>1</v>
      </c>
      <c r="F22" s="32">
        <f t="shared" ca="1" si="5"/>
        <v>1</v>
      </c>
      <c r="G22" s="32">
        <f t="shared" ca="1" si="5"/>
        <v>1</v>
      </c>
      <c r="H22" s="4"/>
      <c r="J22" t="str">
        <f>J7</f>
        <v>Gauss</v>
      </c>
      <c r="K22" s="20">
        <f ca="1">K7/K$7</f>
        <v>1</v>
      </c>
      <c r="L22" s="20">
        <f t="shared" ref="L22:O22" ca="1" si="6">L7/L$7</f>
        <v>1</v>
      </c>
      <c r="M22" s="20">
        <f t="shared" ca="1" si="6"/>
        <v>1</v>
      </c>
      <c r="N22" s="20">
        <f t="shared" ca="1" si="6"/>
        <v>1</v>
      </c>
      <c r="O22" s="20">
        <f t="shared" ca="1" si="6"/>
        <v>1</v>
      </c>
      <c r="S22" t="str">
        <f>B7</f>
        <v>Gauss</v>
      </c>
      <c r="T22" s="20">
        <f ca="1">C$7/C7</f>
        <v>1</v>
      </c>
      <c r="U22" s="20">
        <f t="shared" ref="U22:X27" ca="1" si="7">D$7/D7</f>
        <v>1</v>
      </c>
      <c r="V22" s="20">
        <f t="shared" ca="1" si="7"/>
        <v>1</v>
      </c>
      <c r="W22" s="20">
        <f t="shared" ca="1" si="7"/>
        <v>1</v>
      </c>
      <c r="X22" s="20">
        <f t="shared" ca="1" si="7"/>
        <v>1</v>
      </c>
    </row>
    <row r="23" spans="1:24" x14ac:dyDescent="0.25">
      <c r="B23" t="str">
        <f t="shared" ref="B23:B27" si="8">B8</f>
        <v>t</v>
      </c>
      <c r="C23" s="32">
        <f t="shared" ref="C23:G27" ca="1" si="9">C8/C$7</f>
        <v>0.25616046090584443</v>
      </c>
      <c r="D23" s="32">
        <f t="shared" ca="1" si="9"/>
        <v>0.27071238440190004</v>
      </c>
      <c r="E23" s="32">
        <f t="shared" ca="1" si="9"/>
        <v>0.28803061885515452</v>
      </c>
      <c r="F23" s="32">
        <f t="shared" ca="1" si="9"/>
        <v>0.3091102626302078</v>
      </c>
      <c r="G23" s="32">
        <f t="shared" ca="1" si="9"/>
        <v>0.33552747900512914</v>
      </c>
      <c r="H23" s="4"/>
      <c r="J23" t="str">
        <f t="shared" ref="J23:J25" si="10">J8</f>
        <v>t</v>
      </c>
      <c r="K23" s="20">
        <f t="shared" ref="K23:O27" ca="1" si="11">K8/K$7</f>
        <v>1.040269800935627</v>
      </c>
      <c r="L23" s="20">
        <f t="shared" ca="1" si="11"/>
        <v>1.0444089797385312</v>
      </c>
      <c r="M23" s="20">
        <f t="shared" ca="1" si="11"/>
        <v>1.0496774658861963</v>
      </c>
      <c r="N23" s="20">
        <f t="shared" ca="1" si="11"/>
        <v>1.056655739484111</v>
      </c>
      <c r="O23" s="20">
        <f t="shared" ca="1" si="11"/>
        <v>1.0664311797863704</v>
      </c>
      <c r="S23" t="str">
        <f t="shared" ref="S23:S27" si="12">B8</f>
        <v>t</v>
      </c>
      <c r="T23" s="20">
        <f t="shared" ref="T23:T27" ca="1" si="13">C$7/C8</f>
        <v>3.9038030946062543</v>
      </c>
      <c r="U23" s="20">
        <f t="shared" ca="1" si="7"/>
        <v>3.6939573422522054</v>
      </c>
      <c r="V23" s="20">
        <f t="shared" ca="1" si="7"/>
        <v>3.4718531105294823</v>
      </c>
      <c r="W23" s="20">
        <f t="shared" ca="1" si="7"/>
        <v>3.2350915543568077</v>
      </c>
      <c r="X23" s="20">
        <f t="shared" ca="1" si="7"/>
        <v>2.9803818243593492</v>
      </c>
    </row>
    <row r="24" spans="1:24" x14ac:dyDescent="0.25">
      <c r="B24" t="str">
        <f t="shared" si="8"/>
        <v>Clayton</v>
      </c>
      <c r="C24" s="32">
        <f t="shared" ca="1" si="9"/>
        <v>0</v>
      </c>
      <c r="D24" s="32">
        <f t="shared" ca="1" si="9"/>
        <v>0</v>
      </c>
      <c r="E24" s="32">
        <f t="shared" ca="1" si="9"/>
        <v>0</v>
      </c>
      <c r="F24" s="32">
        <f t="shared" ca="1" si="9"/>
        <v>0</v>
      </c>
      <c r="G24" s="32">
        <f t="shared" ca="1" si="9"/>
        <v>0</v>
      </c>
      <c r="H24" s="4"/>
      <c r="J24" t="str">
        <f t="shared" si="10"/>
        <v>Clayton</v>
      </c>
      <c r="K24" s="20" t="e">
        <f t="shared" ca="1" si="11"/>
        <v>#NUM!</v>
      </c>
      <c r="L24" s="20" t="e">
        <f t="shared" ca="1" si="11"/>
        <v>#NUM!</v>
      </c>
      <c r="M24" s="20" t="e">
        <f t="shared" ca="1" si="11"/>
        <v>#NUM!</v>
      </c>
      <c r="N24" s="20" t="e">
        <f t="shared" ca="1" si="11"/>
        <v>#NUM!</v>
      </c>
      <c r="O24" s="20" t="e">
        <f t="shared" ca="1" si="11"/>
        <v>#NUM!</v>
      </c>
      <c r="S24" t="str">
        <f t="shared" si="12"/>
        <v>Clayton</v>
      </c>
      <c r="T24" s="20" t="e">
        <f t="shared" ca="1" si="13"/>
        <v>#DIV/0!</v>
      </c>
      <c r="U24" s="20" t="e">
        <f t="shared" ca="1" si="7"/>
        <v>#DIV/0!</v>
      </c>
      <c r="V24" s="20" t="e">
        <f t="shared" ca="1" si="7"/>
        <v>#DIV/0!</v>
      </c>
      <c r="W24" s="20" t="e">
        <f t="shared" ca="1" si="7"/>
        <v>#DIV/0!</v>
      </c>
      <c r="X24" s="20" t="e">
        <f t="shared" ca="1" si="7"/>
        <v>#DIV/0!</v>
      </c>
    </row>
    <row r="25" spans="1:24" x14ac:dyDescent="0.25">
      <c r="B25" t="str">
        <f t="shared" si="8"/>
        <v>Gumbel</v>
      </c>
      <c r="C25" s="32">
        <f t="shared" ca="1" si="9"/>
        <v>0.18206689423279526</v>
      </c>
      <c r="D25" s="32">
        <f t="shared" ca="1" si="9"/>
        <v>0.19240972203726667</v>
      </c>
      <c r="E25" s="32">
        <f t="shared" ca="1" si="9"/>
        <v>0.20471871530918886</v>
      </c>
      <c r="F25" s="32">
        <f t="shared" ca="1" si="9"/>
        <v>0.21970115141507654</v>
      </c>
      <c r="G25" s="32">
        <f t="shared" ca="1" si="9"/>
        <v>0.23847737983494557</v>
      </c>
      <c r="H25" s="4"/>
      <c r="J25" t="str">
        <f t="shared" si="10"/>
        <v>Gumbel</v>
      </c>
      <c r="K25" s="20">
        <f t="shared" ca="1" si="11"/>
        <v>1.0501352552657628</v>
      </c>
      <c r="L25" s="20">
        <f t="shared" ca="1" si="11"/>
        <v>1.0557224178613092</v>
      </c>
      <c r="M25" s="20">
        <f t="shared" ca="1" si="11"/>
        <v>1.0629251909759043</v>
      </c>
      <c r="N25" s="20">
        <f t="shared" ca="1" si="11"/>
        <v>1.0726131751145185</v>
      </c>
      <c r="O25" s="20">
        <f t="shared" ca="1" si="11"/>
        <v>1.0864440967736293</v>
      </c>
      <c r="S25" t="str">
        <f t="shared" si="12"/>
        <v>Gumbel</v>
      </c>
      <c r="T25" s="20">
        <f t="shared" ca="1" si="13"/>
        <v>5.492486727001423</v>
      </c>
      <c r="U25" s="20">
        <f t="shared" ca="1" si="7"/>
        <v>5.1972425790746479</v>
      </c>
      <c r="V25" s="20">
        <f t="shared" ca="1" si="7"/>
        <v>4.8847512475334236</v>
      </c>
      <c r="W25" s="20">
        <f t="shared" ca="1" si="7"/>
        <v>4.5516375019388136</v>
      </c>
      <c r="X25" s="20">
        <f t="shared" ca="1" si="7"/>
        <v>4.1932698216162798</v>
      </c>
    </row>
    <row r="26" spans="1:24" x14ac:dyDescent="0.25">
      <c r="B26" t="str">
        <f t="shared" si="8"/>
        <v>rClayton</v>
      </c>
      <c r="C26" s="32">
        <f t="shared" ca="1" si="9"/>
        <v>9.8381746467743419E-2</v>
      </c>
      <c r="D26" s="32">
        <f t="shared" ca="1" si="9"/>
        <v>0.10397060145940741</v>
      </c>
      <c r="E26" s="32">
        <f t="shared" ca="1" si="9"/>
        <v>0.11062189489896035</v>
      </c>
      <c r="F26" s="32">
        <f t="shared" ca="1" si="9"/>
        <v>0.11871781556322417</v>
      </c>
      <c r="G26" s="32">
        <f ca="1">G11/G$7</f>
        <v>0.12886380032517275</v>
      </c>
      <c r="H26" s="4"/>
      <c r="J26" s="28" t="s">
        <v>35</v>
      </c>
      <c r="K26" s="20">
        <f t="shared" ca="1" si="11"/>
        <v>1.0677013421656196</v>
      </c>
      <c r="L26" s="20">
        <f t="shared" ca="1" si="11"/>
        <v>1.0758338625698107</v>
      </c>
      <c r="M26" s="20">
        <f t="shared" ca="1" si="11"/>
        <v>1.0864252250814141</v>
      </c>
      <c r="N26" s="20">
        <f t="shared" ca="1" si="11"/>
        <v>1.1008389473431004</v>
      </c>
      <c r="O26" s="20">
        <f t="shared" ca="1" si="11"/>
        <v>1.1216992494968718</v>
      </c>
      <c r="S26" t="str">
        <f t="shared" si="12"/>
        <v>rClayton</v>
      </c>
      <c r="T26" s="20">
        <f t="shared" ca="1" si="13"/>
        <v>10.164487172708116</v>
      </c>
      <c r="U26" s="20">
        <f t="shared" ca="1" si="7"/>
        <v>9.618103444274329</v>
      </c>
      <c r="V26" s="20">
        <f t="shared" ca="1" si="7"/>
        <v>9.0398017581725423</v>
      </c>
      <c r="W26" s="20">
        <f t="shared" ca="1" si="7"/>
        <v>8.423335581570246</v>
      </c>
      <c r="X26" s="20">
        <f t="shared" ca="1" si="7"/>
        <v>7.7601312197577341</v>
      </c>
    </row>
    <row r="27" spans="1:24" x14ac:dyDescent="0.25">
      <c r="B27" t="str">
        <f t="shared" si="8"/>
        <v>rGumbel</v>
      </c>
      <c r="C27" s="32">
        <f t="shared" ca="1" si="9"/>
        <v>3.8682791356637138</v>
      </c>
      <c r="D27" s="32">
        <f t="shared" ca="1" si="9"/>
        <v>3.6808043678093729</v>
      </c>
      <c r="E27" s="32">
        <f t="shared" ca="1" si="9"/>
        <v>3.4829950082635492</v>
      </c>
      <c r="F27" s="32">
        <f t="shared" ca="1" si="9"/>
        <v>3.2729024128466717</v>
      </c>
      <c r="G27" s="32">
        <f ca="1">G12/G$7</f>
        <v>3.0478698550733037</v>
      </c>
      <c r="H27" s="4"/>
      <c r="J27" t="s">
        <v>34</v>
      </c>
      <c r="K27" s="20">
        <f t="shared" ca="1" si="11"/>
        <v>0.95842117271457483</v>
      </c>
      <c r="L27" s="20">
        <f t="shared" ca="1" si="11"/>
        <v>0.95378720758018665</v>
      </c>
      <c r="M27" s="20">
        <f t="shared" ca="1" si="11"/>
        <v>0.94777883321855694</v>
      </c>
      <c r="N27" s="20">
        <f t="shared" ca="1" si="11"/>
        <v>0.9396297489893688</v>
      </c>
      <c r="O27" s="20">
        <f t="shared" ca="1" si="11"/>
        <v>0.92785015793338388</v>
      </c>
      <c r="S27" t="str">
        <f t="shared" si="12"/>
        <v>rGumbel</v>
      </c>
      <c r="T27" s="20">
        <f t="shared" ca="1" si="13"/>
        <v>0.25851288516913645</v>
      </c>
      <c r="U27" s="20">
        <f t="shared" ca="1" si="7"/>
        <v>0.27167974716220766</v>
      </c>
      <c r="V27" s="20">
        <f t="shared" ca="1" si="7"/>
        <v>0.28710922571736647</v>
      </c>
      <c r="W27" s="20">
        <f t="shared" ca="1" si="7"/>
        <v>0.30553920461387368</v>
      </c>
      <c r="X27" s="20">
        <f t="shared" ca="1" si="7"/>
        <v>0.32809799878280865</v>
      </c>
    </row>
    <row r="28" spans="1:24" x14ac:dyDescent="0.25">
      <c r="C28" s="4"/>
      <c r="D28" s="4"/>
      <c r="E28" s="4"/>
      <c r="F28" s="4"/>
      <c r="G28" s="4"/>
      <c r="H28" s="4"/>
      <c r="K28" s="4"/>
      <c r="L28" s="4"/>
      <c r="M28" s="4"/>
      <c r="N28" s="4"/>
      <c r="O28" s="4"/>
    </row>
    <row r="29" spans="1:24" x14ac:dyDescent="0.25">
      <c r="C29" s="4"/>
      <c r="D29" s="4"/>
      <c r="E29" s="4"/>
      <c r="F29" s="4"/>
      <c r="G29" s="4"/>
      <c r="H29" s="4"/>
      <c r="K29" s="4"/>
      <c r="L29" s="4"/>
      <c r="M29" s="4"/>
      <c r="N29" s="4"/>
      <c r="O29" s="4"/>
    </row>
    <row r="30" spans="1:24" x14ac:dyDescent="0.25">
      <c r="C30" s="4"/>
      <c r="D30" s="4"/>
      <c r="E30" s="4"/>
      <c r="F30" s="4"/>
      <c r="G30" s="4"/>
      <c r="H30" s="4"/>
      <c r="J30" s="35" t="str">
        <f>J23</f>
        <v>t</v>
      </c>
      <c r="K30" s="36">
        <f ca="1">(K23-summary!K21)/summary!K21</f>
        <v>-2.6534147768826313E-2</v>
      </c>
      <c r="L30" s="36">
        <f ca="1">(L23-summary!L21)/summary!L21</f>
        <v>-3.6078563100051947E-2</v>
      </c>
      <c r="M30" s="36">
        <f ca="1">(M23-summary!M21)/summary!M21</f>
        <v>-5.2739938100785332E-2</v>
      </c>
      <c r="N30" s="36">
        <f ca="1">(N23-summary!N21)/summary!N21</f>
        <v>-8.6903332153507748E-2</v>
      </c>
      <c r="O30" s="36">
        <f ca="1">(O23-summary!O21)/summary!O21</f>
        <v>-0.18248954780779816</v>
      </c>
    </row>
    <row r="31" spans="1:24" x14ac:dyDescent="0.25">
      <c r="C31" s="4"/>
      <c r="D31" s="4"/>
      <c r="E31" s="4"/>
      <c r="F31" s="4"/>
      <c r="G31" s="4"/>
      <c r="H31" s="4"/>
      <c r="J31" s="35" t="str">
        <f t="shared" ref="J31:J34" si="14">J24</f>
        <v>Clayton</v>
      </c>
      <c r="K31" s="36"/>
      <c r="L31" s="36"/>
      <c r="M31" s="36"/>
      <c r="N31" s="36"/>
      <c r="O31" s="36"/>
    </row>
    <row r="32" spans="1:24" x14ac:dyDescent="0.25">
      <c r="J32" s="35" t="str">
        <f t="shared" si="14"/>
        <v>Gumbel</v>
      </c>
      <c r="K32" s="36">
        <f ca="1">(K25-summary!K23)/summary!K23</f>
        <v>-3.2892791867115759E-2</v>
      </c>
      <c r="L32" s="36">
        <f ca="1">(L25-summary!L23)/summary!L23</f>
        <v>-4.474876483564575E-2</v>
      </c>
      <c r="M32" s="36">
        <f ca="1">(M25-summary!M23)/summary!M23</f>
        <v>-6.5348786378338672E-2</v>
      </c>
      <c r="N32" s="36">
        <f ca="1">(N25-summary!N23)/summary!N23</f>
        <v>-0.10706504028101051</v>
      </c>
      <c r="O32" s="36">
        <f ca="1">(O25-summary!O23)/summary!O23</f>
        <v>-0.21958130888136082</v>
      </c>
    </row>
    <row r="33" spans="10:15" x14ac:dyDescent="0.25">
      <c r="J33" s="35" t="str">
        <f t="shared" si="14"/>
        <v>rClayton</v>
      </c>
      <c r="K33" s="36">
        <f ca="1">(K26-summary!K24)/summary!K24</f>
        <v>-4.4782021187773989E-2</v>
      </c>
      <c r="L33" s="36">
        <f ca="1">(L26-summary!L24)/summary!L24</f>
        <v>-6.0527901079518595E-2</v>
      </c>
      <c r="M33" s="36">
        <f ca="1">(M26-summary!M24)/summary!M24</f>
        <v>-8.7480293630379943E-2</v>
      </c>
      <c r="N33" s="36">
        <f ca="1">(N26-summary!N24)/summary!N24</f>
        <v>-0.14055690162927023</v>
      </c>
      <c r="O33" s="36">
        <f ca="1">(O26-summary!O24)/summary!O24</f>
        <v>-0.27493182608917816</v>
      </c>
    </row>
    <row r="34" spans="10:15" x14ac:dyDescent="0.25">
      <c r="J34" s="35" t="str">
        <f t="shared" si="14"/>
        <v>rGumbel</v>
      </c>
      <c r="K34" s="36">
        <f ca="1">(K27-summary!K25)/summary!K25</f>
        <v>3.1611690194548028E-2</v>
      </c>
      <c r="L34" s="36">
        <f ca="1">(L27-summary!L25)/summary!L25</f>
        <v>4.5580293724913533E-2</v>
      </c>
      <c r="M34" s="36">
        <f ca="1">(M27-summary!M25)/summary!M25</f>
        <v>7.2948231819848844E-2</v>
      </c>
      <c r="N34" s="36">
        <f ca="1">(N27-summary!N25)/summary!N25</f>
        <v>0.14261515873970521</v>
      </c>
      <c r="O34" s="36">
        <f ca="1">(O27-summary!O25)/summary!O25</f>
        <v>0.50944868051839487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workbookViewId="0">
      <selection activeCell="R10" sqref="R10"/>
    </sheetView>
  </sheetViews>
  <sheetFormatPr defaultRowHeight="15" x14ac:dyDescent="0.25"/>
  <cols>
    <col min="13" max="13" width="13.42578125" bestFit="1" customWidth="1"/>
    <col min="16" max="16" width="13.7109375" bestFit="1" customWidth="1"/>
  </cols>
  <sheetData>
    <row r="2" spans="2:15" x14ac:dyDescent="0.25">
      <c r="B2" t="s">
        <v>37</v>
      </c>
      <c r="J2" t="s">
        <v>0</v>
      </c>
    </row>
    <row r="4" spans="2:15" x14ac:dyDescent="0.25">
      <c r="B4" s="30" t="s">
        <v>25</v>
      </c>
      <c r="C4" t="s">
        <v>4</v>
      </c>
      <c r="J4" s="30" t="str">
        <f>summary!B2</f>
        <v>tau_F=</v>
      </c>
      <c r="K4" t="str">
        <f>summary!C2</f>
        <v>1/365</v>
      </c>
    </row>
    <row r="5" spans="2:15" x14ac:dyDescent="0.25">
      <c r="B5" s="31" t="s">
        <v>21</v>
      </c>
      <c r="C5" s="1">
        <v>1.00059183161249E-10</v>
      </c>
      <c r="D5" s="1">
        <v>1.00035102423845E-9</v>
      </c>
      <c r="E5" s="1">
        <v>1.00000718816772E-8</v>
      </c>
      <c r="F5" s="1">
        <v>1.0004712580613501E-7</v>
      </c>
      <c r="G5" s="1">
        <v>9.9999999999999995E-7</v>
      </c>
      <c r="J5" s="31" t="str">
        <f>summary!B3</f>
        <v xml:space="preserve">Pf0 = </v>
      </c>
      <c r="K5" s="1">
        <f>summary!C3</f>
        <v>1.00059183161249E-10</v>
      </c>
      <c r="L5" s="1">
        <f>summary!D3</f>
        <v>1.00035102423845E-9</v>
      </c>
      <c r="M5" s="1">
        <f>summary!E3</f>
        <v>1.00000718816772E-8</v>
      </c>
      <c r="N5" s="1">
        <f>summary!F3</f>
        <v>1.0004712580613501E-7</v>
      </c>
      <c r="O5" s="1">
        <f>summary!G3</f>
        <v>9.9999999999999995E-7</v>
      </c>
    </row>
    <row r="6" spans="2:15" x14ac:dyDescent="0.25">
      <c r="B6" s="30" t="s">
        <v>30</v>
      </c>
      <c r="J6" s="30" t="str">
        <f>summary!B4</f>
        <v>dummy</v>
      </c>
      <c r="K6">
        <f>summary!C4</f>
        <v>0</v>
      </c>
      <c r="L6">
        <f>summary!D4</f>
        <v>0</v>
      </c>
      <c r="M6">
        <f>summary!E4</f>
        <v>0</v>
      </c>
      <c r="N6">
        <f>summary!F4</f>
        <v>0</v>
      </c>
      <c r="O6">
        <f>summary!G4</f>
        <v>0</v>
      </c>
    </row>
    <row r="7" spans="2:15" x14ac:dyDescent="0.25">
      <c r="B7" s="30" t="s">
        <v>0</v>
      </c>
      <c r="C7">
        <v>9.481879333797801E-6</v>
      </c>
      <c r="D7">
        <v>8.9645920196644997E-5</v>
      </c>
      <c r="E7">
        <v>8.4170864655700004E-4</v>
      </c>
      <c r="F7">
        <v>7.8334487834330006E-3</v>
      </c>
      <c r="G7">
        <v>7.2055618510417002E-2</v>
      </c>
      <c r="J7" s="30" t="str">
        <f>summary!B5</f>
        <v>Gauss</v>
      </c>
      <c r="K7">
        <f>summary!C5</f>
        <v>6.7047304671831997E-6</v>
      </c>
      <c r="L7">
        <f>summary!D5</f>
        <v>6.3389530991664008E-5</v>
      </c>
      <c r="M7">
        <f>summary!E5</f>
        <v>5.9518082087600004E-4</v>
      </c>
      <c r="N7">
        <f>summary!F5</f>
        <v>5.5391140456430002E-3</v>
      </c>
      <c r="O7">
        <f>summary!G5</f>
        <v>5.0951309376242003E-2</v>
      </c>
    </row>
    <row r="8" spans="2:15" x14ac:dyDescent="0.25">
      <c r="B8" s="30" t="s">
        <v>1</v>
      </c>
      <c r="C8">
        <v>2.3237621686963001E-6</v>
      </c>
      <c r="D8">
        <v>2.3237621666049999E-5</v>
      </c>
      <c r="E8">
        <v>2.32376214569E-4</v>
      </c>
      <c r="F8">
        <v>2.323761936562E-3</v>
      </c>
      <c r="G8">
        <v>2.3237598452665001E-2</v>
      </c>
      <c r="J8" s="30" t="str">
        <f>summary!B6</f>
        <v>t</v>
      </c>
      <c r="K8">
        <f>summary!C6</f>
        <v>1.6431772767676E-6</v>
      </c>
      <c r="L8">
        <f>summary!D6</f>
        <v>1.6431772752889E-5</v>
      </c>
      <c r="M8">
        <f>summary!E6</f>
        <v>1.6431772604999999E-4</v>
      </c>
      <c r="N8">
        <f>summary!F6</f>
        <v>1.643177112624E-3</v>
      </c>
      <c r="O8">
        <f>summary!G6</f>
        <v>1.6431756338547002E-2</v>
      </c>
    </row>
    <row r="9" spans="2:15" x14ac:dyDescent="0.25">
      <c r="B9" s="30" t="s">
        <v>2</v>
      </c>
      <c r="C9">
        <v>0</v>
      </c>
      <c r="D9">
        <v>0</v>
      </c>
      <c r="E9">
        <v>0</v>
      </c>
      <c r="F9">
        <v>0</v>
      </c>
      <c r="G9">
        <v>0</v>
      </c>
      <c r="J9" s="30" t="str">
        <f>summary!B7</f>
        <v>Clayton</v>
      </c>
      <c r="K9">
        <f>summary!C7</f>
        <v>0</v>
      </c>
      <c r="L9">
        <f>summary!D7</f>
        <v>0</v>
      </c>
      <c r="M9">
        <f>summary!E7</f>
        <v>0</v>
      </c>
      <c r="N9">
        <f>summary!F7</f>
        <v>0</v>
      </c>
      <c r="O9">
        <f>summary!G7</f>
        <v>0</v>
      </c>
    </row>
    <row r="10" spans="2:15" x14ac:dyDescent="0.25">
      <c r="B10" s="30" t="s">
        <v>3</v>
      </c>
      <c r="C10">
        <v>1.6107469882507002E-6</v>
      </c>
      <c r="D10">
        <v>1.6107469875259002E-5</v>
      </c>
      <c r="E10">
        <v>1.6107469802799999E-4</v>
      </c>
      <c r="F10">
        <v>1.6107469077980001E-3</v>
      </c>
      <c r="G10">
        <v>1.6107461830004E-2</v>
      </c>
      <c r="J10" s="30" t="str">
        <f>summary!B8</f>
        <v>Gumbel</v>
      </c>
      <c r="K10">
        <f>summary!C8</f>
        <v>1.1389979355618999E-6</v>
      </c>
      <c r="L10">
        <f>summary!D8</f>
        <v>1.1389979350494001E-5</v>
      </c>
      <c r="M10">
        <f>summary!E8</f>
        <v>1.13899792992E-4</v>
      </c>
      <c r="N10">
        <f>summary!F8</f>
        <v>1.138997878674E-3</v>
      </c>
      <c r="O10">
        <f>summary!G8</f>
        <v>1.1389973661661E-2</v>
      </c>
    </row>
    <row r="11" spans="2:15" x14ac:dyDescent="0.25">
      <c r="B11" s="30" t="s">
        <v>35</v>
      </c>
      <c r="C11">
        <v>8.0542841742760003E-7</v>
      </c>
      <c r="D11">
        <v>8.0542841742760003E-6</v>
      </c>
      <c r="E11">
        <v>8.0542841742999998E-5</v>
      </c>
      <c r="F11">
        <v>8.05428417428E-4</v>
      </c>
      <c r="G11">
        <v>8.054284174276E-3</v>
      </c>
      <c r="J11" s="30" t="str">
        <f>summary!B9</f>
        <v>rClayton</v>
      </c>
      <c r="K11">
        <f>summary!C9</f>
        <v>5.6955142942910002E-7</v>
      </c>
      <c r="L11">
        <f>summary!D9</f>
        <v>5.6955142942910002E-6</v>
      </c>
      <c r="M11">
        <f>summary!E9</f>
        <v>5.6955142942999999E-5</v>
      </c>
      <c r="N11">
        <f>summary!F9</f>
        <v>5.6955142942900002E-4</v>
      </c>
      <c r="O11">
        <f>summary!G9</f>
        <v>5.695514294291E-3</v>
      </c>
    </row>
    <row r="12" spans="2:15" x14ac:dyDescent="0.25">
      <c r="B12" s="30" t="s">
        <v>34</v>
      </c>
      <c r="C12">
        <v>3.7082849463349002E-5</v>
      </c>
      <c r="D12">
        <v>3.3374913615505706E-4</v>
      </c>
      <c r="E12">
        <v>2.9666902416529998E-3</v>
      </c>
      <c r="F12">
        <v>2.5958815864877E-2</v>
      </c>
      <c r="G12">
        <v>0.22250653959029601</v>
      </c>
      <c r="J12" s="30" t="str">
        <f>summary!B10</f>
        <v>rGumbel</v>
      </c>
      <c r="K12">
        <f>summary!C10</f>
        <v>2.6222310062106403E-5</v>
      </c>
      <c r="L12">
        <f>summary!D10</f>
        <v>2.3600258611094599E-4</v>
      </c>
      <c r="M12">
        <f>summary!E10</f>
        <v>2.0978169482590001E-3</v>
      </c>
      <c r="N12">
        <f>summary!F10</f>
        <v>1.8356042676062001E-2</v>
      </c>
      <c r="O12">
        <f>summary!G10</f>
        <v>0.15733878190958001</v>
      </c>
    </row>
    <row r="17" spans="2:16" x14ac:dyDescent="0.25">
      <c r="B17" t="s">
        <v>38</v>
      </c>
    </row>
    <row r="19" spans="2:16" x14ac:dyDescent="0.25">
      <c r="B19" s="30" t="s">
        <v>25</v>
      </c>
      <c r="C19" t="s">
        <v>4</v>
      </c>
    </row>
    <row r="20" spans="2:16" x14ac:dyDescent="0.25">
      <c r="B20" s="31" t="s">
        <v>21</v>
      </c>
      <c r="C20" s="1">
        <v>1.00059183161249E-10</v>
      </c>
      <c r="D20" s="1">
        <v>1.00035102423845E-9</v>
      </c>
      <c r="E20" s="1">
        <v>1.00000718816772E-8</v>
      </c>
      <c r="F20" s="1">
        <v>1.0004712580613501E-7</v>
      </c>
      <c r="G20" s="1">
        <v>9.9999999999999995E-7</v>
      </c>
    </row>
    <row r="21" spans="2:16" x14ac:dyDescent="0.25">
      <c r="B21" s="30" t="s">
        <v>30</v>
      </c>
      <c r="L21" s="24"/>
      <c r="M21" s="24">
        <f>10^-3</f>
        <v>1E-3</v>
      </c>
      <c r="O21" s="24"/>
      <c r="P21" s="24">
        <f>10^-3</f>
        <v>1E-3</v>
      </c>
    </row>
    <row r="22" spans="2:16" x14ac:dyDescent="0.25">
      <c r="B22" s="30" t="s">
        <v>0</v>
      </c>
      <c r="C22">
        <f>C7/K7</f>
        <v>1.4142073839071625</v>
      </c>
      <c r="D22">
        <f t="shared" ref="D22:G22" si="0">D7/L7</f>
        <v>1.4142070274732561</v>
      </c>
      <c r="E22">
        <f t="shared" si="0"/>
        <v>1.4142066024878877</v>
      </c>
      <c r="F22">
        <f t="shared" si="0"/>
        <v>1.4142060840207282</v>
      </c>
      <c r="G22">
        <f t="shared" si="0"/>
        <v>1.4142054324518634</v>
      </c>
      <c r="L22" s="24"/>
      <c r="M22" s="24"/>
      <c r="O22" s="24"/>
      <c r="P22" s="24"/>
    </row>
    <row r="23" spans="2:16" x14ac:dyDescent="0.25">
      <c r="B23" s="30" t="s">
        <v>1</v>
      </c>
      <c r="C23">
        <f>C8/K8</f>
        <v>1.4141883542033411</v>
      </c>
      <c r="D23">
        <f t="shared" ref="D23:D27" si="1">D8/L8</f>
        <v>1.4141883542032558</v>
      </c>
      <c r="E23">
        <f t="shared" ref="E23:E27" si="2">E8/M8</f>
        <v>1.4141883542028242</v>
      </c>
      <c r="F23">
        <f t="shared" ref="F23:F27" si="3">F8/N8</f>
        <v>1.4141883542007043</v>
      </c>
      <c r="G23">
        <f t="shared" ref="G23:G27" si="4">G8/O8</f>
        <v>1.4141883541780789</v>
      </c>
      <c r="L23" s="24">
        <v>8.9645920196644996E-2</v>
      </c>
      <c r="M23" s="37">
        <f>L23*$M$21</f>
        <v>8.9645920196644997E-5</v>
      </c>
      <c r="O23" s="24">
        <v>6.3389530991664E-2</v>
      </c>
      <c r="P23" s="37">
        <f>O23*$P$21</f>
        <v>6.3389530991664008E-5</v>
      </c>
    </row>
    <row r="24" spans="2:16" x14ac:dyDescent="0.25">
      <c r="B24" s="30" t="s">
        <v>2</v>
      </c>
      <c r="C24" t="e">
        <f t="shared" ref="C24:C27" si="5">C9/K9</f>
        <v>#DIV/0!</v>
      </c>
      <c r="D24" t="e">
        <f t="shared" si="1"/>
        <v>#DIV/0!</v>
      </c>
      <c r="E24" t="e">
        <f t="shared" si="2"/>
        <v>#DIV/0!</v>
      </c>
      <c r="F24" t="e">
        <f t="shared" si="3"/>
        <v>#DIV/0!</v>
      </c>
      <c r="G24" t="e">
        <f t="shared" si="4"/>
        <v>#DIV/0!</v>
      </c>
      <c r="L24" s="24">
        <v>2.323762166605E-2</v>
      </c>
      <c r="M24" s="37">
        <f t="shared" ref="M24:M28" si="6">L24*$M$21</f>
        <v>2.3237621666049999E-5</v>
      </c>
      <c r="O24" s="24">
        <v>1.6431772752888998E-2</v>
      </c>
      <c r="P24" s="37">
        <f t="shared" ref="P24:P28" si="7">O24*$P$21</f>
        <v>1.6431772752889E-5</v>
      </c>
    </row>
    <row r="25" spans="2:16" x14ac:dyDescent="0.25">
      <c r="B25" s="30" t="s">
        <v>3</v>
      </c>
      <c r="C25">
        <f t="shared" si="5"/>
        <v>1.4141790234730085</v>
      </c>
      <c r="D25">
        <f t="shared" si="1"/>
        <v>1.414179023472979</v>
      </c>
      <c r="E25">
        <f t="shared" si="2"/>
        <v>1.4141790234799938</v>
      </c>
      <c r="F25">
        <f t="shared" si="3"/>
        <v>1.4141790234703524</v>
      </c>
      <c r="G25">
        <f t="shared" si="4"/>
        <v>1.4141790234530751</v>
      </c>
      <c r="L25" s="24">
        <v>0</v>
      </c>
      <c r="M25" s="37">
        <f t="shared" si="6"/>
        <v>0</v>
      </c>
      <c r="O25" s="24">
        <v>0</v>
      </c>
      <c r="P25" s="37">
        <f t="shared" si="7"/>
        <v>0</v>
      </c>
    </row>
    <row r="26" spans="2:16" x14ac:dyDescent="0.25">
      <c r="B26" s="30" t="s">
        <v>35</v>
      </c>
      <c r="C26">
        <f t="shared" si="5"/>
        <v>1.4141451953424742</v>
      </c>
      <c r="D26">
        <f t="shared" si="1"/>
        <v>1.4141451953424742</v>
      </c>
      <c r="E26">
        <f t="shared" si="2"/>
        <v>1.4141451953444533</v>
      </c>
      <c r="F26">
        <f t="shared" si="3"/>
        <v>1.4141451953434248</v>
      </c>
      <c r="G26">
        <f t="shared" si="4"/>
        <v>1.4141451953424742</v>
      </c>
      <c r="L26" s="24">
        <v>1.6107469875259E-2</v>
      </c>
      <c r="M26" s="37">
        <f t="shared" si="6"/>
        <v>1.6107469875259002E-5</v>
      </c>
      <c r="O26" s="24">
        <v>1.1389979350494E-2</v>
      </c>
      <c r="P26" s="37">
        <f t="shared" si="7"/>
        <v>1.1389979350494001E-5</v>
      </c>
    </row>
    <row r="27" spans="2:16" x14ac:dyDescent="0.25">
      <c r="B27" s="30" t="s">
        <v>34</v>
      </c>
      <c r="C27">
        <f t="shared" si="5"/>
        <v>1.4141717253559996</v>
      </c>
      <c r="D27">
        <f t="shared" si="1"/>
        <v>1.4141757582188526</v>
      </c>
      <c r="E27">
        <f t="shared" si="2"/>
        <v>1.4141797472439559</v>
      </c>
      <c r="F27">
        <f t="shared" si="3"/>
        <v>1.4141836736264362</v>
      </c>
      <c r="G27">
        <f t="shared" si="4"/>
        <v>1.4141875060286588</v>
      </c>
      <c r="L27" s="24">
        <v>8.054284174276E-3</v>
      </c>
      <c r="M27" s="37">
        <f t="shared" si="6"/>
        <v>8.0542841742760003E-6</v>
      </c>
      <c r="O27" s="24">
        <v>5.695514294291E-3</v>
      </c>
      <c r="P27" s="37">
        <f t="shared" si="7"/>
        <v>5.6955142942910002E-6</v>
      </c>
    </row>
    <row r="28" spans="2:16" x14ac:dyDescent="0.25">
      <c r="L28">
        <v>0.33374913615505702</v>
      </c>
      <c r="M28" s="37">
        <f t="shared" si="6"/>
        <v>3.3374913615505706E-4</v>
      </c>
      <c r="O28">
        <v>0.23600258611094599</v>
      </c>
      <c r="P28" s="37">
        <f t="shared" si="7"/>
        <v>2.3600258611094599E-4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1e-10</vt:lpstr>
      <vt:lpstr>1e-9</vt:lpstr>
      <vt:lpstr>1e-8</vt:lpstr>
      <vt:lpstr>1e-7</vt:lpstr>
      <vt:lpstr>1e-6</vt:lpstr>
      <vt:lpstr>summary</vt:lpstr>
      <vt:lpstr>summary_tau_f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2016-05-18T18:34:29Z</dcterms:modified>
</cp:coreProperties>
</file>