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info" sheetId="1" r:id="rId1"/>
    <sheet name="results" sheetId="2" r:id="rId2"/>
    <sheet name="results2" sheetId="4" r:id="rId3"/>
  </sheets>
  <calcPr calcId="152511"/>
</workbook>
</file>

<file path=xl/calcChain.xml><?xml version="1.0" encoding="utf-8"?>
<calcChain xmlns="http://schemas.openxmlformats.org/spreadsheetml/2006/main">
  <c r="C27" i="4" l="1"/>
  <c r="D27" i="4"/>
  <c r="E27" i="4"/>
  <c r="F27" i="4"/>
  <c r="G27" i="4"/>
  <c r="H27" i="4"/>
  <c r="C28" i="4"/>
  <c r="D28" i="4"/>
  <c r="E28" i="4"/>
  <c r="F28" i="4"/>
  <c r="G28" i="4"/>
  <c r="H28" i="4"/>
  <c r="C29" i="4"/>
  <c r="D29" i="4"/>
  <c r="E29" i="4"/>
  <c r="F29" i="4"/>
  <c r="G29" i="4"/>
  <c r="H29" i="4"/>
  <c r="C30" i="4"/>
  <c r="D30" i="4"/>
  <c r="E30" i="4"/>
  <c r="F30" i="4"/>
  <c r="G30" i="4"/>
  <c r="H30" i="4"/>
  <c r="D26" i="4"/>
  <c r="E26" i="4"/>
  <c r="F26" i="4"/>
  <c r="G26" i="4"/>
  <c r="H26" i="4"/>
  <c r="C26" i="4"/>
  <c r="B20" i="4"/>
  <c r="B21" i="4"/>
  <c r="B22" i="4"/>
  <c r="B23" i="4"/>
  <c r="B19" i="4"/>
  <c r="F20" i="4"/>
  <c r="G20" i="4"/>
  <c r="H20" i="4"/>
  <c r="F21" i="4"/>
  <c r="G21" i="4"/>
  <c r="H21" i="4"/>
  <c r="F22" i="4"/>
  <c r="G22" i="4"/>
  <c r="H22" i="4"/>
  <c r="F23" i="4"/>
  <c r="G23" i="4"/>
  <c r="H23" i="4"/>
  <c r="G19" i="4"/>
  <c r="H19" i="4"/>
  <c r="F19" i="4"/>
  <c r="D19" i="4"/>
  <c r="E19" i="4"/>
  <c r="D20" i="4"/>
  <c r="E20" i="4"/>
  <c r="D21" i="4"/>
  <c r="E21" i="4"/>
  <c r="D22" i="4"/>
  <c r="E22" i="4"/>
  <c r="D23" i="4"/>
  <c r="E23" i="4"/>
  <c r="C20" i="4"/>
  <c r="C21" i="4"/>
  <c r="C22" i="4"/>
  <c r="C23" i="4"/>
  <c r="C19" i="4"/>
  <c r="F24" i="2"/>
  <c r="E23" i="2"/>
  <c r="E22" i="2"/>
  <c r="D22" i="2"/>
  <c r="E21" i="2"/>
  <c r="D20" i="2"/>
  <c r="F19" i="2"/>
  <c r="E19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E67" i="2"/>
  <c r="F67" i="2"/>
  <c r="D67" i="2"/>
  <c r="G23" i="2"/>
  <c r="G22" i="2"/>
  <c r="K30" i="2"/>
  <c r="F22" i="2"/>
  <c r="H22" i="2"/>
  <c r="I22" i="2"/>
  <c r="D23" i="2"/>
  <c r="F23" i="2"/>
  <c r="H23" i="2"/>
  <c r="I23" i="2"/>
  <c r="D24" i="2"/>
  <c r="E24" i="2"/>
  <c r="G24" i="2"/>
  <c r="H24" i="2"/>
  <c r="I24" i="2"/>
  <c r="K8" i="2"/>
  <c r="K9" i="2"/>
  <c r="K10" i="2"/>
  <c r="K11" i="2"/>
  <c r="K12" i="2"/>
  <c r="K7" i="2"/>
  <c r="C20" i="2"/>
  <c r="K20" i="2" s="1"/>
  <c r="K35" i="2" s="1"/>
  <c r="C21" i="2"/>
  <c r="K21" i="2" s="1"/>
  <c r="K36" i="2" s="1"/>
  <c r="C22" i="2"/>
  <c r="K22" i="2" s="1"/>
  <c r="K37" i="2" s="1"/>
  <c r="C23" i="2"/>
  <c r="K23" i="2" s="1"/>
  <c r="K38" i="2" s="1"/>
  <c r="C24" i="2"/>
  <c r="K24" i="2" s="1"/>
  <c r="C19" i="2"/>
  <c r="K19" i="2" s="1"/>
  <c r="K34" i="2" s="1"/>
  <c r="K15" i="2"/>
  <c r="C15" i="2"/>
  <c r="E20" i="2"/>
  <c r="F20" i="2"/>
  <c r="G20" i="2"/>
  <c r="H20" i="2"/>
  <c r="I20" i="2"/>
  <c r="D21" i="2"/>
  <c r="F21" i="2"/>
  <c r="G21" i="2"/>
  <c r="H21" i="2"/>
  <c r="I21" i="2"/>
  <c r="G19" i="2"/>
  <c r="H19" i="2"/>
  <c r="I19" i="2"/>
  <c r="D19" i="2"/>
  <c r="K45" i="2"/>
  <c r="C45" i="2"/>
  <c r="K3" i="2"/>
  <c r="C3" i="2"/>
  <c r="G26" i="2" l="1"/>
  <c r="I26" i="2"/>
  <c r="F36" i="2"/>
  <c r="H26" i="2"/>
  <c r="P36" i="2" s="1"/>
  <c r="E39" i="2"/>
  <c r="Q23" i="2"/>
  <c r="F38" i="2"/>
  <c r="D39" i="2"/>
  <c r="F26" i="2"/>
  <c r="N19" i="2" s="1"/>
  <c r="F34" i="2"/>
  <c r="N34" i="2"/>
  <c r="E37" i="2"/>
  <c r="D35" i="2"/>
  <c r="N20" i="2"/>
  <c r="E38" i="2"/>
  <c r="E36" i="2"/>
  <c r="E26" i="2"/>
  <c r="M36" i="2" s="1"/>
  <c r="E34" i="2"/>
  <c r="D37" i="2"/>
  <c r="F39" i="2"/>
  <c r="N24" i="2"/>
  <c r="D36" i="2"/>
  <c r="F35" i="2"/>
  <c r="N35" i="2"/>
  <c r="D34" i="2"/>
  <c r="D38" i="2"/>
  <c r="E35" i="2"/>
  <c r="D26" i="2"/>
  <c r="L20" i="2" s="1"/>
  <c r="F37" i="2"/>
  <c r="P23" i="2"/>
  <c r="Q24" i="2"/>
  <c r="Q20" i="2"/>
  <c r="Q37" i="2"/>
  <c r="Q34" i="2"/>
  <c r="P35" i="2"/>
  <c r="Q36" i="2"/>
  <c r="O38" i="2"/>
  <c r="O23" i="2"/>
  <c r="O35" i="2"/>
  <c r="O19" i="2"/>
  <c r="O21" i="2"/>
  <c r="O37" i="2"/>
  <c r="O20" i="2"/>
  <c r="O24" i="2"/>
  <c r="O36" i="2"/>
  <c r="O34" i="2"/>
  <c r="O22" i="2"/>
  <c r="Q21" i="2"/>
  <c r="Q38" i="2"/>
  <c r="Q19" i="2"/>
  <c r="P21" i="2"/>
  <c r="P38" i="2"/>
  <c r="P19" i="2"/>
  <c r="Q22" i="2"/>
  <c r="Q35" i="2"/>
  <c r="P37" i="2" l="1"/>
  <c r="P22" i="2"/>
  <c r="P24" i="2"/>
  <c r="P34" i="2"/>
  <c r="P20" i="2"/>
  <c r="L38" i="2"/>
  <c r="N37" i="2"/>
  <c r="L36" i="2"/>
  <c r="L34" i="2"/>
  <c r="M23" i="2"/>
  <c r="L22" i="2"/>
  <c r="M21" i="2"/>
  <c r="L35" i="2"/>
  <c r="L19" i="2"/>
  <c r="M24" i="2"/>
  <c r="M22" i="2"/>
  <c r="M19" i="2"/>
  <c r="M38" i="2"/>
  <c r="L23" i="2"/>
  <c r="L21" i="2"/>
  <c r="M20" i="2"/>
  <c r="L37" i="2"/>
  <c r="M37" i="2"/>
  <c r="M35" i="2"/>
  <c r="M34" i="2"/>
  <c r="N23" i="2"/>
  <c r="L24" i="2"/>
  <c r="N21" i="2"/>
  <c r="N38" i="2"/>
  <c r="N36" i="2"/>
  <c r="N22" i="2"/>
</calcChain>
</file>

<file path=xl/sharedStrings.xml><?xml version="1.0" encoding="utf-8"?>
<sst xmlns="http://schemas.openxmlformats.org/spreadsheetml/2006/main" count="124" uniqueCount="25">
  <si>
    <t>E</t>
  </si>
  <si>
    <t>N</t>
  </si>
  <si>
    <t>Carpatclim database</t>
  </si>
  <si>
    <t>Details of data extraction:</t>
  </si>
  <si>
    <t>Source:</t>
  </si>
  <si>
    <t>Location:</t>
  </si>
  <si>
    <t>Autocorrelation</t>
  </si>
  <si>
    <t>Marginal</t>
  </si>
  <si>
    <t>Gauss</t>
  </si>
  <si>
    <t>Lognormal</t>
  </si>
  <si>
    <t>Gumbel</t>
  </si>
  <si>
    <t>t(dof = 2)</t>
  </si>
  <si>
    <t>Cauchy</t>
  </si>
  <si>
    <t>Full likelihood - max likelihood</t>
  </si>
  <si>
    <t>Pairwise likelihood - max likelihood</t>
  </si>
  <si>
    <t>tev</t>
  </si>
  <si>
    <t>Hüssler-Reiss fails during max likelihood optimization</t>
  </si>
  <si>
    <t>rotGumbel</t>
  </si>
  <si>
    <t>rotClayton</t>
  </si>
  <si>
    <t>minAIC</t>
  </si>
  <si>
    <t>without tev</t>
  </si>
  <si>
    <t>Gauss-Cauchy</t>
  </si>
  <si>
    <t>*</t>
  </si>
  <si>
    <t>out-crossing rate</t>
  </si>
  <si>
    <t>normalized out-crossing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</si>
</sst>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i/>
      <sz val="11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/>
    <xf numFmtId="11" fontId="1" fillId="0" borderId="0" xfId="0" applyNumberFormat="1" applyFont="1"/>
    <xf numFmtId="1" fontId="1" fillId="0" borderId="0" xfId="0" applyNumberFormat="1" applyFont="1"/>
    <xf numFmtId="0" fontId="1" fillId="2" borderId="0" xfId="0" applyFont="1" applyFill="1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/>
    <xf numFmtId="164" fontId="1" fillId="0" borderId="0" xfId="0" applyNumberFormat="1" applyFont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1" fontId="1" fillId="0" borderId="2" xfId="0" applyNumberFormat="1" applyFont="1" applyBorder="1" applyAlignment="1">
      <alignment horizontal="left"/>
    </xf>
    <xf numFmtId="1" fontId="1" fillId="0" borderId="0" xfId="0" applyNumberFormat="1" applyFont="1" applyBorder="1" applyAlignment="1">
      <alignment horizontal="left"/>
    </xf>
    <xf numFmtId="0" fontId="2" fillId="2" borderId="0" xfId="0" applyFont="1" applyFill="1"/>
    <xf numFmtId="165" fontId="1" fillId="0" borderId="0" xfId="0" applyNumberFormat="1" applyFont="1" applyAlignment="1">
      <alignment horizontal="left"/>
    </xf>
    <xf numFmtId="165" fontId="1" fillId="0" borderId="0" xfId="0" applyNumberFormat="1" applyFont="1"/>
    <xf numFmtId="165" fontId="1" fillId="0" borderId="2" xfId="0" applyNumberFormat="1" applyFont="1" applyBorder="1" applyAlignment="1">
      <alignment horizontal="left"/>
    </xf>
    <xf numFmtId="165" fontId="1" fillId="0" borderId="0" xfId="0" applyNumberFormat="1" applyFont="1" applyBorder="1" applyAlignment="1">
      <alignment horizontal="left"/>
    </xf>
    <xf numFmtId="2" fontId="1" fillId="0" borderId="0" xfId="0" applyNumberFormat="1" applyFont="1"/>
    <xf numFmtId="1" fontId="2" fillId="0" borderId="0" xfId="0" applyNumberFormat="1" applyFont="1" applyAlignment="1">
      <alignment horizontal="left"/>
    </xf>
    <xf numFmtId="1" fontId="2" fillId="0" borderId="2" xfId="0" applyNumberFormat="1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2" xfId="0" applyNumberFormat="1" applyFont="1" applyBorder="1" applyAlignment="1">
      <alignment horizontal="left"/>
    </xf>
    <xf numFmtId="164" fontId="3" fillId="0" borderId="0" xfId="0" applyNumberFormat="1" applyFont="1" applyBorder="1" applyAlignment="1">
      <alignment horizontal="left"/>
    </xf>
    <xf numFmtId="11" fontId="1" fillId="0" borderId="0" xfId="0" applyNumberFormat="1" applyFont="1" applyAlignment="1">
      <alignment horizontal="left"/>
    </xf>
    <xf numFmtId="11" fontId="0" fillId="0" borderId="0" xfId="0" applyNumberFormat="1"/>
    <xf numFmtId="11" fontId="1" fillId="0" borderId="2" xfId="0" applyNumberFormat="1" applyFont="1" applyBorder="1" applyAlignment="1">
      <alignment horizontal="left"/>
    </xf>
    <xf numFmtId="11" fontId="1" fillId="0" borderId="0" xfId="0" applyNumberFormat="1" applyFont="1" applyBorder="1" applyAlignment="1">
      <alignment horizontal="left"/>
    </xf>
    <xf numFmtId="2" fontId="0" fillId="0" borderId="0" xfId="0" applyNumberFormat="1"/>
    <xf numFmtId="2" fontId="1" fillId="0" borderId="2" xfId="0" applyNumberFormat="1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/>
              <a:t>Gauss - autocorrelation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results!$L$33</c:f>
              <c:strCache>
                <c:ptCount val="1"/>
                <c:pt idx="0">
                  <c:v>Gauss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results!$L$33:$N$33</c:f>
              <c:strCache>
                <c:ptCount val="3"/>
                <c:pt idx="0">
                  <c:v>Gauss</c:v>
                </c:pt>
                <c:pt idx="1">
                  <c:v>Lognormal</c:v>
                </c:pt>
                <c:pt idx="2">
                  <c:v>Gumbel</c:v>
                </c:pt>
              </c:strCache>
            </c:strRef>
          </c:cat>
          <c:val>
            <c:numRef>
              <c:f>results!$L$34:$N$34</c:f>
              <c:numCache>
                <c:formatCode>0.000</c:formatCode>
                <c:ptCount val="3"/>
                <c:pt idx="0">
                  <c:v>3.1428637234533074E-7</c:v>
                </c:pt>
                <c:pt idx="1">
                  <c:v>1.9178865279085243E-4</c:v>
                </c:pt>
                <c:pt idx="2">
                  <c:v>1.8757773392785346E-8</c:v>
                </c:pt>
              </c:numCache>
            </c:numRef>
          </c:val>
        </c:ser>
        <c:ser>
          <c:idx val="1"/>
          <c:order val="1"/>
          <c:tx>
            <c:strRef>
              <c:f>results!$K$35</c:f>
              <c:strCache>
                <c:ptCount val="1"/>
                <c:pt idx="0">
                  <c:v>t(dof = 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results!$L$33:$N$33</c:f>
              <c:strCache>
                <c:ptCount val="3"/>
                <c:pt idx="0">
                  <c:v>Gauss</c:v>
                </c:pt>
                <c:pt idx="1">
                  <c:v>Lognormal</c:v>
                </c:pt>
                <c:pt idx="2">
                  <c:v>Gumbel</c:v>
                </c:pt>
              </c:strCache>
            </c:strRef>
          </c:cat>
          <c:val>
            <c:numRef>
              <c:f>results!$L$35:$N$35</c:f>
              <c:numCache>
                <c:formatCode>0.000</c:formatCode>
                <c:ptCount val="3"/>
                <c:pt idx="0">
                  <c:v>0.13780296570719872</c:v>
                </c:pt>
                <c:pt idx="1">
                  <c:v>9.9986375170157734E-3</c:v>
                </c:pt>
                <c:pt idx="2">
                  <c:v>0.97623340723249519</c:v>
                </c:pt>
              </c:numCache>
            </c:numRef>
          </c:val>
        </c:ser>
        <c:ser>
          <c:idx val="2"/>
          <c:order val="2"/>
          <c:tx>
            <c:strRef>
              <c:f>results!$K$36</c:f>
              <c:strCache>
                <c:ptCount val="1"/>
                <c:pt idx="0">
                  <c:v>Gumbel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results!$L$33:$N$33</c:f>
              <c:strCache>
                <c:ptCount val="3"/>
                <c:pt idx="0">
                  <c:v>Gauss</c:v>
                </c:pt>
                <c:pt idx="1">
                  <c:v>Lognormal</c:v>
                </c:pt>
                <c:pt idx="2">
                  <c:v>Gumbel</c:v>
                </c:pt>
              </c:strCache>
            </c:strRef>
          </c:cat>
          <c:val>
            <c:numRef>
              <c:f>results!$L$36:$N$36</c:f>
              <c:numCache>
                <c:formatCode>0.000</c:formatCode>
                <c:ptCount val="3"/>
                <c:pt idx="0">
                  <c:v>0.83081021744714489</c:v>
                </c:pt>
                <c:pt idx="1">
                  <c:v>0.98980678449429693</c:v>
                </c:pt>
                <c:pt idx="2">
                  <c:v>2.3766122213129404E-2</c:v>
                </c:pt>
              </c:numCache>
            </c:numRef>
          </c:val>
        </c:ser>
        <c:ser>
          <c:idx val="3"/>
          <c:order val="3"/>
          <c:tx>
            <c:strRef>
              <c:f>results!$K$37</c:f>
              <c:strCache>
                <c:ptCount val="1"/>
                <c:pt idx="0">
                  <c:v>rotGumbel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results!$L$33:$N$33</c:f>
              <c:strCache>
                <c:ptCount val="3"/>
                <c:pt idx="0">
                  <c:v>Gauss</c:v>
                </c:pt>
                <c:pt idx="1">
                  <c:v>Lognormal</c:v>
                </c:pt>
                <c:pt idx="2">
                  <c:v>Gumbel</c:v>
                </c:pt>
              </c:strCache>
            </c:strRef>
          </c:cat>
          <c:val>
            <c:numRef>
              <c:f>results!$L$37:$N$37</c:f>
              <c:numCache>
                <c:formatCode>0.000</c:formatCode>
                <c:ptCount val="3"/>
                <c:pt idx="0">
                  <c:v>3.1386502559283908E-2</c:v>
                </c:pt>
                <c:pt idx="1">
                  <c:v>2.6219796789323048E-6</c:v>
                </c:pt>
                <c:pt idx="2">
                  <c:v>4.5179660225396029E-7</c:v>
                </c:pt>
              </c:numCache>
            </c:numRef>
          </c:val>
        </c:ser>
        <c:ser>
          <c:idx val="4"/>
          <c:order val="4"/>
          <c:tx>
            <c:strRef>
              <c:f>results!$K$38</c:f>
              <c:strCache>
                <c:ptCount val="1"/>
                <c:pt idx="0">
                  <c:v>rotClayton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results!$L$33:$N$33</c:f>
              <c:strCache>
                <c:ptCount val="3"/>
                <c:pt idx="0">
                  <c:v>Gauss</c:v>
                </c:pt>
                <c:pt idx="1">
                  <c:v>Lognormal</c:v>
                </c:pt>
                <c:pt idx="2">
                  <c:v>Gumbel</c:v>
                </c:pt>
              </c:strCache>
            </c:strRef>
          </c:cat>
          <c:val>
            <c:numRef>
              <c:f>results!$L$38:$N$38</c:f>
              <c:numCache>
                <c:formatCode>0.000</c:formatCode>
                <c:ptCount val="3"/>
                <c:pt idx="0">
                  <c:v>4.255819473839641E-47</c:v>
                </c:pt>
                <c:pt idx="1">
                  <c:v>1.6735621752442351E-7</c:v>
                </c:pt>
                <c:pt idx="2">
                  <c:v>1.961714408552572E-48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418224"/>
        <c:axId val="251419904"/>
      </c:barChart>
      <c:catAx>
        <c:axId val="25141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1419904"/>
        <c:crosses val="autoZero"/>
        <c:auto val="1"/>
        <c:lblAlgn val="ctr"/>
        <c:lblOffset val="100"/>
        <c:noMultiLvlLbl val="0"/>
      </c:catAx>
      <c:valAx>
        <c:axId val="2514199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141822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/>
              <a:t>Cauchy - autocorrelation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results!$L$33</c:f>
              <c:strCache>
                <c:ptCount val="1"/>
                <c:pt idx="0">
                  <c:v>Gauss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results!$L$33:$N$33</c:f>
              <c:strCache>
                <c:ptCount val="3"/>
                <c:pt idx="0">
                  <c:v>Gauss</c:v>
                </c:pt>
                <c:pt idx="1">
                  <c:v>Lognormal</c:v>
                </c:pt>
                <c:pt idx="2">
                  <c:v>Gumbel</c:v>
                </c:pt>
              </c:strCache>
            </c:strRef>
          </c:cat>
          <c:val>
            <c:numRef>
              <c:f>results!$O$34:$Q$34</c:f>
              <c:numCache>
                <c:formatCode>0.000</c:formatCode>
                <c:ptCount val="3"/>
                <c:pt idx="0">
                  <c:v>4.8105519617825049E-9</c:v>
                </c:pt>
                <c:pt idx="1">
                  <c:v>2.0614579844399956E-5</c:v>
                </c:pt>
                <c:pt idx="2">
                  <c:v>7.009763812653388E-10</c:v>
                </c:pt>
              </c:numCache>
            </c:numRef>
          </c:val>
        </c:ser>
        <c:ser>
          <c:idx val="1"/>
          <c:order val="1"/>
          <c:tx>
            <c:strRef>
              <c:f>results!$K$35</c:f>
              <c:strCache>
                <c:ptCount val="1"/>
                <c:pt idx="0">
                  <c:v>t(dof = 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results!$L$33:$N$33</c:f>
              <c:strCache>
                <c:ptCount val="3"/>
                <c:pt idx="0">
                  <c:v>Gauss</c:v>
                </c:pt>
                <c:pt idx="1">
                  <c:v>Lognormal</c:v>
                </c:pt>
                <c:pt idx="2">
                  <c:v>Gumbel</c:v>
                </c:pt>
              </c:strCache>
            </c:strRef>
          </c:cat>
          <c:val>
            <c:numRef>
              <c:f>results!$O$35:$Q$35</c:f>
              <c:numCache>
                <c:formatCode>0.000</c:formatCode>
                <c:ptCount val="3"/>
                <c:pt idx="0">
                  <c:v>9.0046243257483165E-6</c:v>
                </c:pt>
                <c:pt idx="1">
                  <c:v>6.8413436153781074E-4</c:v>
                </c:pt>
                <c:pt idx="2">
                  <c:v>1.5922393387012509E-3</c:v>
                </c:pt>
              </c:numCache>
            </c:numRef>
          </c:val>
        </c:ser>
        <c:ser>
          <c:idx val="2"/>
          <c:order val="2"/>
          <c:tx>
            <c:strRef>
              <c:f>results!$K$36</c:f>
              <c:strCache>
                <c:ptCount val="1"/>
                <c:pt idx="0">
                  <c:v>Gumbel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results!$L$33:$N$33</c:f>
              <c:strCache>
                <c:ptCount val="3"/>
                <c:pt idx="0">
                  <c:v>Gauss</c:v>
                </c:pt>
                <c:pt idx="1">
                  <c:v>Lognormal</c:v>
                </c:pt>
                <c:pt idx="2">
                  <c:v>Gumbel</c:v>
                </c:pt>
              </c:strCache>
            </c:strRef>
          </c:cat>
          <c:val>
            <c:numRef>
              <c:f>results!$O$36:$Q$36</c:f>
              <c:numCache>
                <c:formatCode>0.000</c:formatCode>
                <c:ptCount val="3"/>
                <c:pt idx="0">
                  <c:v>0.99913505808487868</c:v>
                </c:pt>
                <c:pt idx="1">
                  <c:v>0.99929513246144097</c:v>
                </c:pt>
                <c:pt idx="2">
                  <c:v>0.99840774606409521</c:v>
                </c:pt>
              </c:numCache>
            </c:numRef>
          </c:val>
        </c:ser>
        <c:ser>
          <c:idx val="3"/>
          <c:order val="3"/>
          <c:tx>
            <c:strRef>
              <c:f>results!$K$37</c:f>
              <c:strCache>
                <c:ptCount val="1"/>
                <c:pt idx="0">
                  <c:v>rotGumbel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results!$L$33:$N$33</c:f>
              <c:strCache>
                <c:ptCount val="3"/>
                <c:pt idx="0">
                  <c:v>Gauss</c:v>
                </c:pt>
                <c:pt idx="1">
                  <c:v>Lognormal</c:v>
                </c:pt>
                <c:pt idx="2">
                  <c:v>Gumbel</c:v>
                </c:pt>
              </c:strCache>
            </c:strRef>
          </c:cat>
          <c:val>
            <c:numRef>
              <c:f>results!$O$37:$Q$37</c:f>
              <c:numCache>
                <c:formatCode>0.000</c:formatCode>
                <c:ptCount val="3"/>
                <c:pt idx="0">
                  <c:v>8.5593248024376143E-4</c:v>
                </c:pt>
                <c:pt idx="1">
                  <c:v>1.1810323574191981E-7</c:v>
                </c:pt>
                <c:pt idx="2">
                  <c:v>1.3896227137381012E-8</c:v>
                </c:pt>
              </c:numCache>
            </c:numRef>
          </c:val>
        </c:ser>
        <c:ser>
          <c:idx val="4"/>
          <c:order val="4"/>
          <c:tx>
            <c:strRef>
              <c:f>results!$K$38</c:f>
              <c:strCache>
                <c:ptCount val="1"/>
                <c:pt idx="0">
                  <c:v>rotClayton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results!$L$33:$N$33</c:f>
              <c:strCache>
                <c:ptCount val="3"/>
                <c:pt idx="0">
                  <c:v>Gauss</c:v>
                </c:pt>
                <c:pt idx="1">
                  <c:v>Lognormal</c:v>
                </c:pt>
                <c:pt idx="2">
                  <c:v>Gumbel</c:v>
                </c:pt>
              </c:strCache>
            </c:strRef>
          </c:cat>
          <c:val>
            <c:numRef>
              <c:f>results!$O$38:$Q$38</c:f>
              <c:numCache>
                <c:formatCode>0.000</c:formatCode>
                <c:ptCount val="3"/>
                <c:pt idx="0">
                  <c:v>6.7856607625879432E-54</c:v>
                </c:pt>
                <c:pt idx="1">
                  <c:v>4.9394129675325328E-10</c:v>
                </c:pt>
                <c:pt idx="2">
                  <c:v>1.933853269337952E-53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046736"/>
        <c:axId val="355033856"/>
      </c:barChart>
      <c:catAx>
        <c:axId val="35504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5033856"/>
        <c:crosses val="autoZero"/>
        <c:auto val="1"/>
        <c:lblAlgn val="ctr"/>
        <c:lblOffset val="100"/>
        <c:noMultiLvlLbl val="0"/>
      </c:catAx>
      <c:valAx>
        <c:axId val="355033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504673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results2!$C$7</c:f>
              <c:strCache>
                <c:ptCount val="1"/>
                <c:pt idx="0">
                  <c:v>Gauss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results2!$B$19:$B$23</c:f>
              <c:strCache>
                <c:ptCount val="5"/>
                <c:pt idx="0">
                  <c:v>Gauss</c:v>
                </c:pt>
                <c:pt idx="1">
                  <c:v>t(dof = 2)</c:v>
                </c:pt>
                <c:pt idx="2">
                  <c:v>Gumbel</c:v>
                </c:pt>
                <c:pt idx="3">
                  <c:v>rotGumbel</c:v>
                </c:pt>
                <c:pt idx="4">
                  <c:v>rotClayton</c:v>
                </c:pt>
              </c:strCache>
            </c:strRef>
          </c:cat>
          <c:val>
            <c:numRef>
              <c:f>results2!$C$19:$C$23</c:f>
              <c:numCache>
                <c:formatCode>0.00</c:formatCode>
                <c:ptCount val="5"/>
                <c:pt idx="0">
                  <c:v>1</c:v>
                </c:pt>
                <c:pt idx="1">
                  <c:v>0.34688346883468835</c:v>
                </c:pt>
                <c:pt idx="2">
                  <c:v>0.24119241192411922</c:v>
                </c:pt>
                <c:pt idx="3">
                  <c:v>2.921409214092141</c:v>
                </c:pt>
                <c:pt idx="4">
                  <c:v>0.12195121951219511</c:v>
                </c:pt>
              </c:numCache>
            </c:numRef>
          </c:val>
        </c:ser>
        <c:ser>
          <c:idx val="1"/>
          <c:order val="1"/>
          <c:tx>
            <c:strRef>
              <c:f>results2!$D$7</c:f>
              <c:strCache>
                <c:ptCount val="1"/>
                <c:pt idx="0">
                  <c:v>Lognormal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results2!$D$19:$D$23</c:f>
              <c:numCache>
                <c:formatCode>0.00</c:formatCode>
                <c:ptCount val="5"/>
                <c:pt idx="0">
                  <c:v>1</c:v>
                </c:pt>
                <c:pt idx="1">
                  <c:v>0.50144565550594788</c:v>
                </c:pt>
                <c:pt idx="2">
                  <c:v>0.34831300003230242</c:v>
                </c:pt>
                <c:pt idx="3">
                  <c:v>2.1636362138401828</c:v>
                </c:pt>
                <c:pt idx="4">
                  <c:v>0.1744751654630122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results2!$E$19:$E$23</c:f>
              <c:numCache>
                <c:formatCode>0.00</c:formatCode>
                <c:ptCount val="5"/>
                <c:pt idx="0">
                  <c:v>1</c:v>
                </c:pt>
                <c:pt idx="1">
                  <c:v>0.41048577932343477</c:v>
                </c:pt>
                <c:pt idx="2">
                  <c:v>0.28466659980894071</c:v>
                </c:pt>
                <c:pt idx="3">
                  <c:v>2.5394315176333593</c:v>
                </c:pt>
                <c:pt idx="4">
                  <c:v>0.14241602514655627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043296"/>
        <c:axId val="254042736"/>
      </c:barChart>
      <c:catAx>
        <c:axId val="2540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42736"/>
        <c:crosses val="autoZero"/>
        <c:auto val="1"/>
        <c:lblAlgn val="ctr"/>
        <c:lblOffset val="100"/>
        <c:noMultiLvlLbl val="0"/>
      </c:catAx>
      <c:valAx>
        <c:axId val="2540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results2!$B$19</c:f>
              <c:strCache>
                <c:ptCount val="1"/>
                <c:pt idx="0">
                  <c:v>Gauss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results2!$C$7:$E$7</c:f>
              <c:strCache>
                <c:ptCount val="3"/>
                <c:pt idx="0">
                  <c:v>Gauss</c:v>
                </c:pt>
                <c:pt idx="1">
                  <c:v>Lognormal</c:v>
                </c:pt>
                <c:pt idx="2">
                  <c:v>Gumbel</c:v>
                </c:pt>
              </c:strCache>
            </c:strRef>
          </c:cat>
          <c:val>
            <c:numRef>
              <c:f>results2!$C$19:$E$19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results2!$B$20</c:f>
              <c:strCache>
                <c:ptCount val="1"/>
                <c:pt idx="0">
                  <c:v>t(dof = 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results2!$C$7:$E$7</c:f>
              <c:strCache>
                <c:ptCount val="3"/>
                <c:pt idx="0">
                  <c:v>Gauss</c:v>
                </c:pt>
                <c:pt idx="1">
                  <c:v>Lognormal</c:v>
                </c:pt>
                <c:pt idx="2">
                  <c:v>Gumbel</c:v>
                </c:pt>
              </c:strCache>
            </c:strRef>
          </c:cat>
          <c:val>
            <c:numRef>
              <c:f>results2!$C$20:$E$20</c:f>
              <c:numCache>
                <c:formatCode>0.00</c:formatCode>
                <c:ptCount val="3"/>
                <c:pt idx="0">
                  <c:v>0.34688346883468835</c:v>
                </c:pt>
                <c:pt idx="1">
                  <c:v>0.50144565550594788</c:v>
                </c:pt>
                <c:pt idx="2">
                  <c:v>0.41048577932343477</c:v>
                </c:pt>
              </c:numCache>
            </c:numRef>
          </c:val>
        </c:ser>
        <c:ser>
          <c:idx val="2"/>
          <c:order val="2"/>
          <c:tx>
            <c:strRef>
              <c:f>results2!$B$21</c:f>
              <c:strCache>
                <c:ptCount val="1"/>
                <c:pt idx="0">
                  <c:v>Gumbel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results2!$C$7:$E$7</c:f>
              <c:strCache>
                <c:ptCount val="3"/>
                <c:pt idx="0">
                  <c:v>Gauss</c:v>
                </c:pt>
                <c:pt idx="1">
                  <c:v>Lognormal</c:v>
                </c:pt>
                <c:pt idx="2">
                  <c:v>Gumbel</c:v>
                </c:pt>
              </c:strCache>
            </c:strRef>
          </c:cat>
          <c:val>
            <c:numRef>
              <c:f>results2!$C$21:$E$21</c:f>
              <c:numCache>
                <c:formatCode>0.00</c:formatCode>
                <c:ptCount val="3"/>
                <c:pt idx="0">
                  <c:v>0.24119241192411922</c:v>
                </c:pt>
                <c:pt idx="1">
                  <c:v>0.34831300003230242</c:v>
                </c:pt>
                <c:pt idx="2">
                  <c:v>0.28466659980894071</c:v>
                </c:pt>
              </c:numCache>
            </c:numRef>
          </c:val>
        </c:ser>
        <c:ser>
          <c:idx val="3"/>
          <c:order val="3"/>
          <c:tx>
            <c:strRef>
              <c:f>results2!$B$22</c:f>
              <c:strCache>
                <c:ptCount val="1"/>
                <c:pt idx="0">
                  <c:v>rotGumbel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results2!$C$7:$E$7</c:f>
              <c:strCache>
                <c:ptCount val="3"/>
                <c:pt idx="0">
                  <c:v>Gauss</c:v>
                </c:pt>
                <c:pt idx="1">
                  <c:v>Lognormal</c:v>
                </c:pt>
                <c:pt idx="2">
                  <c:v>Gumbel</c:v>
                </c:pt>
              </c:strCache>
            </c:strRef>
          </c:cat>
          <c:val>
            <c:numRef>
              <c:f>results2!$C$22:$E$22</c:f>
              <c:numCache>
                <c:formatCode>0.00</c:formatCode>
                <c:ptCount val="3"/>
                <c:pt idx="0">
                  <c:v>2.921409214092141</c:v>
                </c:pt>
                <c:pt idx="1">
                  <c:v>2.1636362138401828</c:v>
                </c:pt>
                <c:pt idx="2">
                  <c:v>2.5394315176333593</c:v>
                </c:pt>
              </c:numCache>
            </c:numRef>
          </c:val>
        </c:ser>
        <c:ser>
          <c:idx val="4"/>
          <c:order val="4"/>
          <c:tx>
            <c:strRef>
              <c:f>results2!$B$23</c:f>
              <c:strCache>
                <c:ptCount val="1"/>
                <c:pt idx="0">
                  <c:v>rotClayton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results2!$C$7:$E$7</c:f>
              <c:strCache>
                <c:ptCount val="3"/>
                <c:pt idx="0">
                  <c:v>Gauss</c:v>
                </c:pt>
                <c:pt idx="1">
                  <c:v>Lognormal</c:v>
                </c:pt>
                <c:pt idx="2">
                  <c:v>Gumbel</c:v>
                </c:pt>
              </c:strCache>
            </c:strRef>
          </c:cat>
          <c:val>
            <c:numRef>
              <c:f>results2!$C$23:$E$23</c:f>
              <c:numCache>
                <c:formatCode>0.00</c:formatCode>
                <c:ptCount val="3"/>
                <c:pt idx="0">
                  <c:v>0.12195121951219511</c:v>
                </c:pt>
                <c:pt idx="1">
                  <c:v>0.1744751654630122</c:v>
                </c:pt>
                <c:pt idx="2">
                  <c:v>0.14241602514655627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626656"/>
        <c:axId val="250628896"/>
      </c:barChart>
      <c:catAx>
        <c:axId val="2506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28896"/>
        <c:crosses val="autoZero"/>
        <c:auto val="1"/>
        <c:lblAlgn val="ctr"/>
        <c:lblOffset val="100"/>
        <c:noMultiLvlLbl val="0"/>
      </c:catAx>
      <c:valAx>
        <c:axId val="2506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560293</xdr:colOff>
      <xdr:row>12</xdr:row>
      <xdr:rowOff>6724</xdr:rowOff>
    </xdr:from>
    <xdr:to>
      <xdr:col>26</xdr:col>
      <xdr:colOff>291352</xdr:colOff>
      <xdr:row>26</xdr:row>
      <xdr:rowOff>82924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571499</xdr:colOff>
      <xdr:row>27</xdr:row>
      <xdr:rowOff>134471</xdr:rowOff>
    </xdr:from>
    <xdr:to>
      <xdr:col>26</xdr:col>
      <xdr:colOff>302558</xdr:colOff>
      <xdr:row>41</xdr:row>
      <xdr:rowOff>132230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9</xdr:row>
      <xdr:rowOff>176212</xdr:rowOff>
    </xdr:from>
    <xdr:to>
      <xdr:col>17</xdr:col>
      <xdr:colOff>47625</xdr:colOff>
      <xdr:row>24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161925</xdr:colOff>
      <xdr:row>9</xdr:row>
      <xdr:rowOff>176212</xdr:rowOff>
    </xdr:from>
    <xdr:to>
      <xdr:col>24</xdr:col>
      <xdr:colOff>466725</xdr:colOff>
      <xdr:row>24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workbookViewId="0">
      <selection activeCell="F5" sqref="F5"/>
    </sheetView>
  </sheetViews>
  <sheetFormatPr defaultRowHeight="15" x14ac:dyDescent="0.25"/>
  <sheetData>
    <row r="3" spans="2:6" x14ac:dyDescent="0.25">
      <c r="B3" t="s">
        <v>5</v>
      </c>
    </row>
    <row r="4" spans="2:6" x14ac:dyDescent="0.25">
      <c r="B4" t="s">
        <v>0</v>
      </c>
      <c r="C4">
        <v>19.100000000000001</v>
      </c>
      <c r="F4" t="s">
        <v>16</v>
      </c>
    </row>
    <row r="5" spans="2:6" x14ac:dyDescent="0.25">
      <c r="B5" t="s">
        <v>1</v>
      </c>
      <c r="C5">
        <v>47.5</v>
      </c>
    </row>
    <row r="8" spans="2:6" x14ac:dyDescent="0.25">
      <c r="B8" t="s">
        <v>4</v>
      </c>
      <c r="C8" t="s">
        <v>2</v>
      </c>
    </row>
    <row r="10" spans="2:6" x14ac:dyDescent="0.25">
      <c r="B1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72"/>
  <sheetViews>
    <sheetView zoomScale="85" zoomScaleNormal="85" workbookViewId="0">
      <selection activeCell="C5" sqref="C5:I12"/>
    </sheetView>
  </sheetViews>
  <sheetFormatPr defaultRowHeight="15" x14ac:dyDescent="0.25"/>
  <cols>
    <col min="1" max="2" width="9.140625" style="1"/>
    <col min="3" max="3" width="14.85546875" style="1" customWidth="1"/>
    <col min="4" max="4" width="9.7109375" style="1" bestFit="1" customWidth="1"/>
    <col min="5" max="10" width="9.140625" style="1"/>
    <col min="11" max="11" width="12.42578125" style="1" customWidth="1"/>
    <col min="12" max="16384" width="9.140625" style="1"/>
  </cols>
  <sheetData>
    <row r="1" spans="3:17" x14ac:dyDescent="0.25">
      <c r="C1" s="19" t="s">
        <v>14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3" spans="3:17" x14ac:dyDescent="0.25">
      <c r="C3" s="12" t="str">
        <f>"-log(L_p)"</f>
        <v>-log(L_p)</v>
      </c>
      <c r="K3" s="12" t="str">
        <f>"tau_F, correlation length [days]"</f>
        <v>tau_F, correlation length [days]</v>
      </c>
    </row>
    <row r="4" spans="3:17" x14ac:dyDescent="0.25">
      <c r="D4" s="10"/>
      <c r="E4" s="10"/>
      <c r="F4" s="10"/>
      <c r="G4" s="11"/>
      <c r="H4" s="11"/>
      <c r="I4" s="11"/>
      <c r="L4" s="10"/>
      <c r="M4" s="10"/>
      <c r="N4" s="10"/>
      <c r="O4" s="11"/>
      <c r="P4" s="11"/>
      <c r="Q4" s="11"/>
    </row>
    <row r="5" spans="3:17" x14ac:dyDescent="0.25">
      <c r="C5" s="1" t="s">
        <v>6</v>
      </c>
      <c r="D5" s="2" t="s">
        <v>8</v>
      </c>
      <c r="E5" s="2"/>
      <c r="F5" s="2"/>
      <c r="G5" s="4" t="s">
        <v>12</v>
      </c>
      <c r="H5" s="5"/>
      <c r="I5" s="5"/>
      <c r="K5" s="1" t="s">
        <v>6</v>
      </c>
      <c r="L5" s="2" t="s">
        <v>8</v>
      </c>
      <c r="M5" s="2"/>
      <c r="N5" s="2"/>
      <c r="O5" s="4" t="s">
        <v>12</v>
      </c>
      <c r="P5" s="5"/>
      <c r="Q5" s="5"/>
    </row>
    <row r="6" spans="3:17" x14ac:dyDescent="0.25">
      <c r="C6" s="3" t="s">
        <v>7</v>
      </c>
      <c r="D6" s="3" t="s">
        <v>8</v>
      </c>
      <c r="E6" s="3" t="s">
        <v>9</v>
      </c>
      <c r="F6" s="3" t="s">
        <v>10</v>
      </c>
      <c r="G6" s="6" t="s">
        <v>8</v>
      </c>
      <c r="H6" s="3" t="s">
        <v>9</v>
      </c>
      <c r="I6" s="3" t="s">
        <v>10</v>
      </c>
      <c r="K6" s="3" t="s">
        <v>7</v>
      </c>
      <c r="L6" s="3" t="s">
        <v>8</v>
      </c>
      <c r="M6" s="3" t="s">
        <v>9</v>
      </c>
      <c r="N6" s="3" t="s">
        <v>10</v>
      </c>
      <c r="O6" s="6" t="s">
        <v>8</v>
      </c>
      <c r="P6" s="3" t="s">
        <v>9</v>
      </c>
      <c r="Q6" s="3" t="s">
        <v>10</v>
      </c>
    </row>
    <row r="7" spans="3:17" x14ac:dyDescent="0.25">
      <c r="C7" s="1" t="s">
        <v>8</v>
      </c>
      <c r="D7" s="16">
        <v>5253.1814887627097</v>
      </c>
      <c r="E7" s="16">
        <v>4656.6848096311705</v>
      </c>
      <c r="F7" s="16">
        <v>4960.1605330230404</v>
      </c>
      <c r="G7" s="16">
        <v>5244.1383393272099</v>
      </c>
      <c r="H7" s="16">
        <v>4653.6010522605702</v>
      </c>
      <c r="I7" s="16">
        <v>4953.6017009850393</v>
      </c>
      <c r="K7" s="1" t="str">
        <f>C7</f>
        <v>Gauss</v>
      </c>
      <c r="L7" s="28">
        <v>11.2198933277443</v>
      </c>
      <c r="M7" s="28">
        <v>8.0029149516001095</v>
      </c>
      <c r="N7" s="28">
        <v>9.1047371229199303</v>
      </c>
      <c r="O7" s="29">
        <v>15.259419153772001</v>
      </c>
      <c r="P7" s="30">
        <v>10.458536735245501</v>
      </c>
      <c r="Q7" s="30">
        <v>12.136688926148601</v>
      </c>
    </row>
    <row r="8" spans="3:17" x14ac:dyDescent="0.25">
      <c r="C8" s="1" t="s">
        <v>11</v>
      </c>
      <c r="D8" s="16">
        <v>5240.1904579086895</v>
      </c>
      <c r="E8" s="16">
        <v>4652.7309995158002</v>
      </c>
      <c r="F8" s="16">
        <v>4942.3929290079495</v>
      </c>
      <c r="G8" s="16">
        <v>5236.6036576193801</v>
      </c>
      <c r="H8" s="16">
        <v>4650.0988965121305</v>
      </c>
      <c r="I8" s="16">
        <v>4938.9657679271404</v>
      </c>
      <c r="K8" s="1" t="str">
        <f t="shared" ref="K8:K12" si="0">C8</f>
        <v>t(dof = 2)</v>
      </c>
      <c r="L8" s="28">
        <v>14.004564946748401</v>
      </c>
      <c r="M8" s="28">
        <v>9.1319669763653497</v>
      </c>
      <c r="N8" s="28">
        <v>10.7806827877057</v>
      </c>
      <c r="O8" s="29">
        <v>18.670504242724</v>
      </c>
      <c r="P8" s="30">
        <v>11.822860663642301</v>
      </c>
      <c r="Q8" s="30">
        <v>14.024760653661099</v>
      </c>
    </row>
    <row r="9" spans="3:17" x14ac:dyDescent="0.25">
      <c r="C9" s="1" t="s">
        <v>10</v>
      </c>
      <c r="D9" s="16">
        <v>5238.3938813986106</v>
      </c>
      <c r="E9" s="16">
        <v>4648.1359385943097</v>
      </c>
      <c r="F9" s="16">
        <v>4946.1083695823199</v>
      </c>
      <c r="G9" s="16">
        <v>5224.9867506369601</v>
      </c>
      <c r="H9" s="16">
        <v>4642.8122454035692</v>
      </c>
      <c r="I9" s="16">
        <v>4932.5247475855804</v>
      </c>
      <c r="K9" s="1" t="str">
        <f t="shared" si="0"/>
        <v>Gumbel</v>
      </c>
      <c r="L9" s="28">
        <v>12.2643082973779</v>
      </c>
      <c r="M9" s="28">
        <v>9.4221009476102697</v>
      </c>
      <c r="N9" s="28">
        <v>10.235198799473499</v>
      </c>
      <c r="O9" s="29">
        <v>15.4673437491748</v>
      </c>
      <c r="P9" s="30">
        <v>12.527158736531</v>
      </c>
      <c r="Q9" s="30">
        <v>13.304164339918501</v>
      </c>
    </row>
    <row r="10" spans="3:17" x14ac:dyDescent="0.25">
      <c r="C10" s="1" t="s">
        <v>17</v>
      </c>
      <c r="D10" s="16">
        <v>5241.6699048431601</v>
      </c>
      <c r="E10" s="16">
        <v>4660.9772739951004</v>
      </c>
      <c r="F10" s="16">
        <v>4956.9789091869497</v>
      </c>
      <c r="G10" s="16">
        <v>5232.0492043839204</v>
      </c>
      <c r="H10" s="16">
        <v>4658.7632470032904</v>
      </c>
      <c r="I10" s="16">
        <v>4950.6148025252796</v>
      </c>
      <c r="K10" s="1" t="str">
        <f t="shared" si="0"/>
        <v>rotGumbel</v>
      </c>
      <c r="L10" s="28">
        <v>13.5813359716444</v>
      </c>
      <c r="M10" s="28">
        <v>7.4104196154081796</v>
      </c>
      <c r="N10" s="28">
        <v>10.314100318762</v>
      </c>
      <c r="O10" s="29"/>
      <c r="P10" s="28"/>
      <c r="Q10" s="28"/>
    </row>
    <row r="11" spans="3:17" x14ac:dyDescent="0.25">
      <c r="C11" s="1" t="s">
        <v>18</v>
      </c>
      <c r="D11" s="16">
        <v>5344.9817395463197</v>
      </c>
      <c r="E11" s="16">
        <v>4663.7288343293903</v>
      </c>
      <c r="F11" s="16">
        <v>5052.2191411081003</v>
      </c>
      <c r="G11" s="16">
        <v>5347.4106686681098</v>
      </c>
      <c r="H11" s="16">
        <v>4664.2401447257798</v>
      </c>
      <c r="I11" s="16">
        <v>5053.9006494662008</v>
      </c>
      <c r="K11" s="1" t="str">
        <f t="shared" si="0"/>
        <v>rotClayton</v>
      </c>
      <c r="L11" s="28">
        <v>11.199721858408299</v>
      </c>
      <c r="M11" s="28">
        <v>10.326799596558001</v>
      </c>
      <c r="N11" s="28">
        <v>9.2864210716455204</v>
      </c>
      <c r="O11" s="29"/>
      <c r="P11" s="28"/>
      <c r="Q11" s="28"/>
    </row>
    <row r="12" spans="3:17" x14ac:dyDescent="0.25">
      <c r="C12" s="1" t="s">
        <v>15</v>
      </c>
      <c r="D12" s="16">
        <v>5221.39619399204</v>
      </c>
      <c r="E12" s="16">
        <v>4637.5549301371202</v>
      </c>
      <c r="F12" s="16">
        <v>4930.6514675216304</v>
      </c>
      <c r="G12" s="16">
        <v>5220.5303508893403</v>
      </c>
      <c r="H12" s="16">
        <v>4636.0421762613105</v>
      </c>
      <c r="I12" s="16">
        <v>4929.5769864898894</v>
      </c>
      <c r="K12" s="1" t="str">
        <f t="shared" si="0"/>
        <v>tev</v>
      </c>
      <c r="L12" s="28">
        <v>10.928780689480501</v>
      </c>
      <c r="M12" s="28">
        <v>8.3232870740816196</v>
      </c>
      <c r="N12" s="28">
        <v>8.7116655315579905</v>
      </c>
      <c r="O12" s="29">
        <v>13.6997584249778</v>
      </c>
      <c r="P12" s="28">
        <v>10.5556002716257</v>
      </c>
      <c r="Q12" s="28">
        <v>11.006257804160199</v>
      </c>
    </row>
    <row r="13" spans="3:17" x14ac:dyDescent="0.25">
      <c r="N13" s="13"/>
    </row>
    <row r="15" spans="3:17" x14ac:dyDescent="0.25">
      <c r="C15" s="12" t="str">
        <f>"AIC - Akaike information criterion"</f>
        <v>AIC - Akaike information criterion</v>
      </c>
      <c r="K15" s="12" t="str">
        <f>"w_i - Akaike weigth pooled/conditioned on marginal and autocorrelation levels!"</f>
        <v>w_i - Akaike weigth pooled/conditioned on marginal and autocorrelation levels!</v>
      </c>
    </row>
    <row r="16" spans="3:17" x14ac:dyDescent="0.25">
      <c r="D16" s="10"/>
      <c r="E16" s="10"/>
      <c r="F16" s="10"/>
      <c r="G16" s="11"/>
      <c r="H16" s="11"/>
      <c r="I16" s="11"/>
      <c r="L16" s="10"/>
      <c r="M16" s="10"/>
      <c r="N16" s="10"/>
      <c r="O16" s="11"/>
      <c r="P16" s="11"/>
      <c r="Q16" s="11"/>
    </row>
    <row r="17" spans="3:17" x14ac:dyDescent="0.25">
      <c r="C17" s="1" t="s">
        <v>6</v>
      </c>
      <c r="D17" s="2" t="s">
        <v>8</v>
      </c>
      <c r="E17" s="2"/>
      <c r="F17" s="2"/>
      <c r="G17" s="4" t="s">
        <v>12</v>
      </c>
      <c r="H17" s="5"/>
      <c r="I17" s="5"/>
      <c r="K17" s="1" t="s">
        <v>6</v>
      </c>
      <c r="L17" s="2" t="s">
        <v>8</v>
      </c>
      <c r="M17" s="2"/>
      <c r="N17" s="2"/>
      <c r="O17" s="4" t="s">
        <v>12</v>
      </c>
      <c r="P17" s="5"/>
      <c r="Q17" s="5"/>
    </row>
    <row r="18" spans="3:17" x14ac:dyDescent="0.25">
      <c r="C18" s="3" t="s">
        <v>7</v>
      </c>
      <c r="D18" s="3" t="s">
        <v>8</v>
      </c>
      <c r="E18" s="3" t="s">
        <v>9</v>
      </c>
      <c r="F18" s="3" t="s">
        <v>10</v>
      </c>
      <c r="G18" s="6" t="s">
        <v>8</v>
      </c>
      <c r="H18" s="3" t="s">
        <v>9</v>
      </c>
      <c r="I18" s="3" t="s">
        <v>10</v>
      </c>
      <c r="K18" s="3" t="s">
        <v>7</v>
      </c>
      <c r="L18" s="3" t="s">
        <v>8</v>
      </c>
      <c r="M18" s="3" t="s">
        <v>9</v>
      </c>
      <c r="N18" s="3" t="s">
        <v>10</v>
      </c>
      <c r="O18" s="6" t="s">
        <v>8</v>
      </c>
      <c r="P18" s="3" t="s">
        <v>9</v>
      </c>
      <c r="Q18" s="3" t="s">
        <v>10</v>
      </c>
    </row>
    <row r="19" spans="3:17" x14ac:dyDescent="0.25">
      <c r="C19" s="1" t="str">
        <f>C7</f>
        <v>Gauss</v>
      </c>
      <c r="D19" s="16">
        <f>2*3+2*D7</f>
        <v>10512.362977525419</v>
      </c>
      <c r="E19" s="16">
        <f t="shared" ref="E19:I19" si="1">2*3+2*E7</f>
        <v>9319.3696192623411</v>
      </c>
      <c r="F19" s="16">
        <f t="shared" si="1"/>
        <v>9926.3210660460809</v>
      </c>
      <c r="G19" s="17">
        <f>2*3+2*G7</f>
        <v>10494.27667865442</v>
      </c>
      <c r="H19" s="18">
        <f t="shared" si="1"/>
        <v>9313.2021045211404</v>
      </c>
      <c r="I19" s="18">
        <f t="shared" si="1"/>
        <v>9913.2034019700786</v>
      </c>
      <c r="K19" s="1" t="str">
        <f>C19</f>
        <v>Gauss</v>
      </c>
      <c r="L19" s="20">
        <f>EXP(-0.5*(D19-D$26))/(EXP(-0.5*(D$19-D$26))+EXP(-0.5*(D$20-D$26))+EXP(-0.5*(D$21-D$26))+EXP(-0.5*(D$22-D$26))+EXP(-0.5*(D$23-D$26))+EXP(-0.5*(D$24-D$26)))</f>
        <v>1.5697187784372555E-14</v>
      </c>
      <c r="M19" s="20">
        <f t="shared" ref="M19:Q19" si="2">EXP(-0.5*(E19-E$26))/(EXP(-0.5*(E$19-E$26))+EXP(-0.5*(E$20-E$26))+EXP(-0.5*(E$21-E$26))+EXP(-0.5*(E$22-E$26))+EXP(-0.5*(E$23-E$26))+EXP(-0.5*(E$24-E$26)))</f>
        <v>4.9202566215259265E-9</v>
      </c>
      <c r="N19" s="20">
        <f t="shared" si="2"/>
        <v>1.5288755901915093E-13</v>
      </c>
      <c r="O19" s="22">
        <f t="shared" si="2"/>
        <v>5.5228851723541495E-11</v>
      </c>
      <c r="P19" s="23">
        <f t="shared" si="2"/>
        <v>2.3647137503866125E-8</v>
      </c>
      <c r="Q19" s="23">
        <f t="shared" si="2"/>
        <v>3.4991307907348313E-11</v>
      </c>
    </row>
    <row r="20" spans="3:17" x14ac:dyDescent="0.25">
      <c r="C20" s="1" t="str">
        <f t="shared" ref="C20:C24" si="3">C8</f>
        <v>t(dof = 2)</v>
      </c>
      <c r="D20" s="16">
        <f t="shared" ref="D20:I20" si="4">2*3+2*D8</f>
        <v>10486.380915817379</v>
      </c>
      <c r="E20" s="16">
        <f t="shared" si="4"/>
        <v>9311.4619990316005</v>
      </c>
      <c r="F20" s="25">
        <f t="shared" si="4"/>
        <v>9890.7858580158991</v>
      </c>
      <c r="G20" s="17">
        <f t="shared" si="4"/>
        <v>10479.20731523876</v>
      </c>
      <c r="H20" s="18">
        <f t="shared" si="4"/>
        <v>9306.197793024261</v>
      </c>
      <c r="I20" s="18">
        <f t="shared" si="4"/>
        <v>9883.9315358542808</v>
      </c>
      <c r="K20" s="1" t="str">
        <f t="shared" ref="K20:K24" si="5">C20</f>
        <v>t(dof = 2)</v>
      </c>
      <c r="L20" s="20">
        <f t="shared" ref="L20:L24" si="6">EXP(-0.5*(D20-D$26))/(EXP(-0.5*(D$19-D$26))+EXP(-0.5*(D$20-D$26))+EXP(-0.5*(D$21-D$26))+EXP(-0.5*(D$22-D$26))+EXP(-0.5*(D$23-D$26))+EXP(-0.5*(D$24-D$26)))</f>
        <v>6.8826370478849898E-9</v>
      </c>
      <c r="M20" s="20">
        <f t="shared" ref="M20:M24" si="7">EXP(-0.5*(E20-E$26))/(EXP(-0.5*(E$19-E$26))+EXP(-0.5*(E$20-E$26))+EXP(-0.5*(E$21-E$26))+EXP(-0.5*(E$22-E$26))+EXP(-0.5*(E$23-E$26))+EXP(-0.5*(E$24-E$26)))</f>
        <v>2.5651080881715675E-7</v>
      </c>
      <c r="N20" s="20">
        <f t="shared" ref="N20:N24" si="8">EXP(-0.5*(F20-F$26))/(EXP(-0.5*(F$19-F$26))+EXP(-0.5*(F$20-F$26))+EXP(-0.5*(F$21-F$26))+EXP(-0.5*(F$22-F$26))+EXP(-0.5*(F$23-F$26))+EXP(-0.5*(F$24-F$26)))</f>
        <v>7.9569114915382914E-6</v>
      </c>
      <c r="O20" s="22">
        <f t="shared" ref="O20:O24" si="9">EXP(-0.5*(G20-G$26))/(EXP(-0.5*(G$19-G$26))+EXP(-0.5*(G$20-G$26))+EXP(-0.5*(G$21-G$26))+EXP(-0.5*(G$22-G$26))+EXP(-0.5*(G$23-G$26))+EXP(-0.5*(G$24-G$26)))</f>
        <v>1.033800415552882E-7</v>
      </c>
      <c r="P20" s="23">
        <f t="shared" ref="P20:P24" si="10">EXP(-0.5*(H20-H$26))/(EXP(-0.5*(H$19-H$26))+EXP(-0.5*(H$20-H$26))+EXP(-0.5*(H$21-H$26))+EXP(-0.5*(H$22-H$26))+EXP(-0.5*(H$23-H$26))+EXP(-0.5*(H$24-H$26)))</f>
        <v>7.8477560253545738E-7</v>
      </c>
      <c r="Q20" s="23">
        <f t="shared" ref="Q20:Q24" si="11">EXP(-0.5*(I20-I$26))/(EXP(-0.5*(I$19-I$26))+EXP(-0.5*(I$20-I$26))+EXP(-0.5*(I$21-I$26))+EXP(-0.5*(I$22-I$26))+EXP(-0.5*(I$23-I$26))+EXP(-0.5*(I$24-I$26)))</f>
        <v>7.9481332683588164E-5</v>
      </c>
    </row>
    <row r="21" spans="3:17" x14ac:dyDescent="0.25">
      <c r="C21" s="1" t="str">
        <f t="shared" si="3"/>
        <v>Gumbel</v>
      </c>
      <c r="D21" s="25">
        <f t="shared" ref="D21:I21" si="12">2*3+2*D9</f>
        <v>10482.787762797221</v>
      </c>
      <c r="E21" s="25">
        <f t="shared" si="12"/>
        <v>9302.2718771886193</v>
      </c>
      <c r="F21" s="16">
        <f t="shared" si="12"/>
        <v>9898.2167391646399</v>
      </c>
      <c r="G21" s="26">
        <f t="shared" si="12"/>
        <v>10455.97350127392</v>
      </c>
      <c r="H21" s="27">
        <f t="shared" si="12"/>
        <v>9291.6244908071385</v>
      </c>
      <c r="I21" s="27">
        <f t="shared" si="12"/>
        <v>9871.0494951711607</v>
      </c>
      <c r="K21" s="1" t="str">
        <f t="shared" si="5"/>
        <v>Gumbel</v>
      </c>
      <c r="L21" s="20">
        <f t="shared" si="6"/>
        <v>4.1495225832170839E-8</v>
      </c>
      <c r="M21" s="20">
        <f t="shared" si="7"/>
        <v>2.5393073649410581E-5</v>
      </c>
      <c r="N21" s="20">
        <f t="shared" si="8"/>
        <v>1.9370872738625348E-7</v>
      </c>
      <c r="O21" s="22">
        <f t="shared" si="9"/>
        <v>1.1470842101519458E-2</v>
      </c>
      <c r="P21" s="23">
        <f t="shared" si="10"/>
        <v>1.1462988614186641E-3</v>
      </c>
      <c r="Q21" s="23">
        <f t="shared" si="11"/>
        <v>4.9838473582444857E-2</v>
      </c>
    </row>
    <row r="22" spans="3:17" x14ac:dyDescent="0.25">
      <c r="C22" s="1" t="str">
        <f t="shared" si="3"/>
        <v>rotGumbel</v>
      </c>
      <c r="D22" s="16">
        <f t="shared" ref="D22:I22" si="13">2*3+2*D10</f>
        <v>10489.33980968632</v>
      </c>
      <c r="E22" s="16">
        <f t="shared" si="13"/>
        <v>9327.9545479902008</v>
      </c>
      <c r="F22" s="16">
        <f t="shared" si="13"/>
        <v>9919.9578183738995</v>
      </c>
      <c r="G22" s="17">
        <f t="shared" si="13"/>
        <v>10470.098408767841</v>
      </c>
      <c r="H22" s="18">
        <f t="shared" si="13"/>
        <v>9323.5264940065808</v>
      </c>
      <c r="I22" s="18">
        <f t="shared" si="13"/>
        <v>9907.2296050505593</v>
      </c>
      <c r="K22" s="1" t="str">
        <f t="shared" si="5"/>
        <v>rotGumbel</v>
      </c>
      <c r="L22" s="20">
        <f t="shared" si="6"/>
        <v>1.5676143413129729E-9</v>
      </c>
      <c r="M22" s="20">
        <f t="shared" si="7"/>
        <v>6.7265777662256013E-11</v>
      </c>
      <c r="N22" s="20">
        <f t="shared" si="8"/>
        <v>3.6824242539533837E-12</v>
      </c>
      <c r="O22" s="22">
        <f t="shared" si="9"/>
        <v>9.8267659121656285E-6</v>
      </c>
      <c r="P22" s="23">
        <f t="shared" si="10"/>
        <v>1.3547709806947009E-10</v>
      </c>
      <c r="Q22" s="23">
        <f t="shared" si="11"/>
        <v>6.9367124985983024E-10</v>
      </c>
    </row>
    <row r="23" spans="3:17" x14ac:dyDescent="0.25">
      <c r="C23" s="1" t="str">
        <f t="shared" si="3"/>
        <v>rotClayton</v>
      </c>
      <c r="D23" s="16">
        <f t="shared" ref="D23:I23" si="14">2*3+2*D11</f>
        <v>10695.963479092639</v>
      </c>
      <c r="E23" s="16">
        <f t="shared" si="14"/>
        <v>9333.4576686587807</v>
      </c>
      <c r="F23" s="16">
        <f t="shared" si="14"/>
        <v>10110.438282216201</v>
      </c>
      <c r="G23" s="17">
        <f t="shared" si="14"/>
        <v>10700.82133733622</v>
      </c>
      <c r="H23" s="18">
        <f t="shared" si="14"/>
        <v>9334.4802894515597</v>
      </c>
      <c r="I23" s="18">
        <f t="shared" si="14"/>
        <v>10113.801298932402</v>
      </c>
      <c r="K23" s="1" t="str">
        <f t="shared" si="5"/>
        <v>rotClayton</v>
      </c>
      <c r="L23" s="20">
        <f t="shared" si="6"/>
        <v>2.1255900139331301E-54</v>
      </c>
      <c r="M23" s="20">
        <f t="shared" si="7"/>
        <v>4.293452847421809E-12</v>
      </c>
      <c r="N23" s="20">
        <f t="shared" si="8"/>
        <v>1.5989196645890638E-53</v>
      </c>
      <c r="O23" s="22">
        <f t="shared" si="9"/>
        <v>7.7904626138651586E-56</v>
      </c>
      <c r="P23" s="23">
        <f t="shared" si="10"/>
        <v>5.6660372665005484E-13</v>
      </c>
      <c r="Q23" s="23">
        <f t="shared" si="11"/>
        <v>9.6534001720412113E-55</v>
      </c>
    </row>
    <row r="24" spans="3:17" x14ac:dyDescent="0.25">
      <c r="C24" s="1" t="str">
        <f t="shared" si="3"/>
        <v>tev</v>
      </c>
      <c r="D24" s="16">
        <f t="shared" ref="D24:I24" si="15">2*3+2*D12</f>
        <v>10448.79238798408</v>
      </c>
      <c r="E24" s="16">
        <f t="shared" si="15"/>
        <v>9281.1098602742404</v>
      </c>
      <c r="F24" s="16">
        <f t="shared" si="15"/>
        <v>9867.3029350432607</v>
      </c>
      <c r="G24" s="17">
        <f t="shared" si="15"/>
        <v>10447.060701778681</v>
      </c>
      <c r="H24" s="18">
        <f t="shared" si="15"/>
        <v>9278.084352522621</v>
      </c>
      <c r="I24" s="18">
        <f t="shared" si="15"/>
        <v>9865.1539729797787</v>
      </c>
      <c r="K24" s="1" t="str">
        <f t="shared" si="5"/>
        <v>tev</v>
      </c>
      <c r="L24" s="20">
        <f t="shared" si="6"/>
        <v>0.99999995005450693</v>
      </c>
      <c r="M24" s="20">
        <f t="shared" si="7"/>
        <v>0.99997434542372599</v>
      </c>
      <c r="N24" s="20">
        <f t="shared" si="8"/>
        <v>0.99999184937594576</v>
      </c>
      <c r="O24" s="22">
        <f t="shared" si="9"/>
        <v>0.98851922769729805</v>
      </c>
      <c r="P24" s="23">
        <f t="shared" si="10"/>
        <v>0.9988528925797977</v>
      </c>
      <c r="Q24" s="23">
        <f t="shared" si="11"/>
        <v>0.95008204435620902</v>
      </c>
    </row>
    <row r="25" spans="3:17" x14ac:dyDescent="0.25">
      <c r="D25" s="21"/>
    </row>
    <row r="26" spans="3:17" x14ac:dyDescent="0.25">
      <c r="C26" s="1" t="s">
        <v>19</v>
      </c>
      <c r="D26" s="16">
        <f>MIN(D$19:D$24)</f>
        <v>10448.79238798408</v>
      </c>
      <c r="E26" s="16">
        <f t="shared" ref="E26:I26" si="16">MIN(E$19:E$24)</f>
        <v>9281.1098602742404</v>
      </c>
      <c r="F26" s="16">
        <f t="shared" si="16"/>
        <v>9867.3029350432607</v>
      </c>
      <c r="G26" s="16">
        <f>MIN(G$19:G$24)</f>
        <v>10447.060701778681</v>
      </c>
      <c r="H26" s="16">
        <f t="shared" si="16"/>
        <v>9278.084352522621</v>
      </c>
      <c r="I26" s="16">
        <f t="shared" si="16"/>
        <v>9865.1539729797787</v>
      </c>
    </row>
    <row r="27" spans="3:17" ht="15.75" customHeight="1" x14ac:dyDescent="0.25"/>
    <row r="28" spans="3:17" ht="15.75" customHeight="1" x14ac:dyDescent="0.25"/>
    <row r="29" spans="3:17" ht="15.75" customHeight="1" x14ac:dyDescent="0.25">
      <c r="K29" s="12" t="s">
        <v>20</v>
      </c>
    </row>
    <row r="30" spans="3:17" ht="15.75" customHeight="1" x14ac:dyDescent="0.25">
      <c r="K30" s="12" t="str">
        <f>"w_i - Akaike weigth pooled/conditioned on marginal and autocorrelation levels!"</f>
        <v>w_i - Akaike weigth pooled/conditioned on marginal and autocorrelation levels!</v>
      </c>
    </row>
    <row r="31" spans="3:17" ht="15.75" customHeight="1" x14ac:dyDescent="0.25">
      <c r="L31" s="10"/>
      <c r="M31" s="10"/>
      <c r="N31" s="10"/>
      <c r="O31" s="11"/>
      <c r="P31" s="11"/>
      <c r="Q31" s="11"/>
    </row>
    <row r="32" spans="3:17" ht="15.75" customHeight="1" x14ac:dyDescent="0.25">
      <c r="C32" s="1" t="s">
        <v>6</v>
      </c>
      <c r="D32" s="1" t="s">
        <v>21</v>
      </c>
      <c r="K32" s="1" t="s">
        <v>6</v>
      </c>
      <c r="L32" s="2" t="s">
        <v>8</v>
      </c>
      <c r="M32" s="2"/>
      <c r="N32" s="2"/>
      <c r="O32" s="4" t="s">
        <v>12</v>
      </c>
      <c r="P32" s="5"/>
      <c r="Q32" s="5"/>
    </row>
    <row r="33" spans="3:17" ht="15.75" customHeight="1" x14ac:dyDescent="0.25">
      <c r="C33" s="1" t="s">
        <v>7</v>
      </c>
      <c r="D33" s="1" t="s">
        <v>8</v>
      </c>
      <c r="E33" s="1" t="s">
        <v>9</v>
      </c>
      <c r="F33" s="1" t="s">
        <v>10</v>
      </c>
      <c r="K33" s="3" t="s">
        <v>7</v>
      </c>
      <c r="L33" s="3" t="s">
        <v>8</v>
      </c>
      <c r="M33" s="3" t="s">
        <v>9</v>
      </c>
      <c r="N33" s="3" t="s">
        <v>10</v>
      </c>
      <c r="O33" s="6" t="s">
        <v>8</v>
      </c>
      <c r="P33" s="3" t="s">
        <v>9</v>
      </c>
      <c r="Q33" s="3" t="s">
        <v>10</v>
      </c>
    </row>
    <row r="34" spans="3:17" ht="15.75" customHeight="1" x14ac:dyDescent="0.25">
      <c r="C34" s="1" t="s">
        <v>8</v>
      </c>
      <c r="D34" s="8">
        <f>D19-G19</f>
        <v>18.086298870999599</v>
      </c>
      <c r="E34" s="8">
        <f t="shared" ref="E34:F34" si="17">E19-H19</f>
        <v>6.1675147412006481</v>
      </c>
      <c r="F34" s="8">
        <f t="shared" si="17"/>
        <v>13.117664076002256</v>
      </c>
      <c r="G34" s="8"/>
      <c r="H34" s="8"/>
      <c r="I34" s="8"/>
      <c r="K34" s="1" t="str">
        <f>K19</f>
        <v>Gauss</v>
      </c>
      <c r="L34" s="20">
        <f>EXP(-0.5*(D19-D$26))/(EXP(-0.5*(D$19-D$26))+EXP(-0.5*(D$20-D$26))+EXP(-0.5*(D$21-D$26))+EXP(-0.5*(D$22-D$26))+EXP(-0.5*(D$23-D$26)))</f>
        <v>3.1428637234533074E-7</v>
      </c>
      <c r="M34" s="20">
        <f t="shared" ref="M34:Q34" si="18">EXP(-0.5*(E19-E$26))/(EXP(-0.5*(E$19-E$26))+EXP(-0.5*(E$20-E$26))+EXP(-0.5*(E$21-E$26))+EXP(-0.5*(E$22-E$26))+EXP(-0.5*(E$23-E$26)))</f>
        <v>1.9178865279085243E-4</v>
      </c>
      <c r="N34" s="20">
        <f t="shared" si="18"/>
        <v>1.8757773392785346E-8</v>
      </c>
      <c r="O34" s="22">
        <f t="shared" si="18"/>
        <v>4.8105519617825049E-9</v>
      </c>
      <c r="P34" s="23">
        <f t="shared" si="18"/>
        <v>2.0614579844399956E-5</v>
      </c>
      <c r="Q34" s="23">
        <f t="shared" si="18"/>
        <v>7.009763812653388E-10</v>
      </c>
    </row>
    <row r="35" spans="3:17" x14ac:dyDescent="0.25">
      <c r="C35" s="1" t="s">
        <v>11</v>
      </c>
      <c r="D35" s="8">
        <f t="shared" ref="D35:D39" si="19">D20-G20</f>
        <v>7.1736005786187889</v>
      </c>
      <c r="E35" s="8">
        <f t="shared" ref="E35:E39" si="20">E20-H20</f>
        <v>5.2642060073394532</v>
      </c>
      <c r="F35" s="8">
        <f t="shared" ref="F35:F39" si="21">F20-I20</f>
        <v>6.8543221616182564</v>
      </c>
      <c r="G35" s="8"/>
      <c r="H35" s="8"/>
      <c r="I35" s="8"/>
      <c r="K35" s="1" t="str">
        <f t="shared" ref="K35:K38" si="22">K20</f>
        <v>t(dof = 2)</v>
      </c>
      <c r="L35" s="20">
        <f t="shared" ref="L35:L38" si="23">EXP(-0.5*(D20-D$26))/(EXP(-0.5*(D$19-D$26))+EXP(-0.5*(D$20-D$26))+EXP(-0.5*(D$21-D$26))+EXP(-0.5*(D$22-D$26))+EXP(-0.5*(D$23-D$26)))</f>
        <v>0.13780296570719872</v>
      </c>
      <c r="M35" s="20">
        <f t="shared" ref="M35:M38" si="24">EXP(-0.5*(E20-E$26))/(EXP(-0.5*(E$19-E$26))+EXP(-0.5*(E$20-E$26))+EXP(-0.5*(E$21-E$26))+EXP(-0.5*(E$22-E$26))+EXP(-0.5*(E$23-E$26)))</f>
        <v>9.9986375170157734E-3</v>
      </c>
      <c r="N35" s="20">
        <f t="shared" ref="N35:N38" si="25">EXP(-0.5*(F20-F$26))/(EXP(-0.5*(F$19-F$26))+EXP(-0.5*(F$20-F$26))+EXP(-0.5*(F$21-F$26))+EXP(-0.5*(F$22-F$26))+EXP(-0.5*(F$23-F$26)))</f>
        <v>0.97623340723249519</v>
      </c>
      <c r="O35" s="22">
        <f t="shared" ref="O35:O38" si="26">EXP(-0.5*(G20-G$26))/(EXP(-0.5*(G$19-G$26))+EXP(-0.5*(G$20-G$26))+EXP(-0.5*(G$21-G$26))+EXP(-0.5*(G$22-G$26))+EXP(-0.5*(G$23-G$26)))</f>
        <v>9.0046243257483165E-6</v>
      </c>
      <c r="P35" s="23">
        <f t="shared" ref="P35:P38" si="27">EXP(-0.5*(H20-H$26))/(EXP(-0.5*(H$19-H$26))+EXP(-0.5*(H$20-H$26))+EXP(-0.5*(H$21-H$26))+EXP(-0.5*(H$22-H$26))+EXP(-0.5*(H$23-H$26)))</f>
        <v>6.8413436153781074E-4</v>
      </c>
      <c r="Q35" s="23">
        <f t="shared" ref="Q35:Q38" si="28">EXP(-0.5*(I20-I$26))/(EXP(-0.5*(I$19-I$26))+EXP(-0.5*(I$20-I$26))+EXP(-0.5*(I$21-I$26))+EXP(-0.5*(I$22-I$26))+EXP(-0.5*(I$23-I$26)))</f>
        <v>1.5922393387012509E-3</v>
      </c>
    </row>
    <row r="36" spans="3:17" x14ac:dyDescent="0.25">
      <c r="C36" s="1" t="s">
        <v>10</v>
      </c>
      <c r="D36" s="8">
        <f t="shared" si="19"/>
        <v>26.814261523300956</v>
      </c>
      <c r="E36" s="8">
        <f t="shared" si="20"/>
        <v>10.647386381480828</v>
      </c>
      <c r="F36" s="8">
        <f t="shared" si="21"/>
        <v>27.167243993479133</v>
      </c>
      <c r="G36" s="8"/>
      <c r="H36" s="8"/>
      <c r="I36" s="8"/>
      <c r="K36" s="1" t="str">
        <f t="shared" si="22"/>
        <v>Gumbel</v>
      </c>
      <c r="L36" s="20">
        <f t="shared" si="23"/>
        <v>0.83081021744714489</v>
      </c>
      <c r="M36" s="20">
        <f t="shared" si="24"/>
        <v>0.98980678449429693</v>
      </c>
      <c r="N36" s="20">
        <f t="shared" si="25"/>
        <v>2.3766122213129404E-2</v>
      </c>
      <c r="O36" s="22">
        <f t="shared" si="26"/>
        <v>0.99913505808487868</v>
      </c>
      <c r="P36" s="23">
        <f t="shared" si="27"/>
        <v>0.99929513246144097</v>
      </c>
      <c r="Q36" s="23">
        <f t="shared" si="28"/>
        <v>0.99840774606409521</v>
      </c>
    </row>
    <row r="37" spans="3:17" x14ac:dyDescent="0.25">
      <c r="C37" s="1" t="s">
        <v>17</v>
      </c>
      <c r="D37" s="8">
        <f t="shared" si="19"/>
        <v>19.241400918479485</v>
      </c>
      <c r="E37" s="8">
        <f t="shared" si="20"/>
        <v>4.428053983619975</v>
      </c>
      <c r="F37" s="8">
        <f t="shared" si="21"/>
        <v>12.728213323340242</v>
      </c>
      <c r="G37" s="8"/>
      <c r="H37" s="8"/>
      <c r="I37" s="8"/>
      <c r="K37" s="1" t="str">
        <f t="shared" si="22"/>
        <v>rotGumbel</v>
      </c>
      <c r="L37" s="20">
        <f t="shared" si="23"/>
        <v>3.1386502559283908E-2</v>
      </c>
      <c r="M37" s="20">
        <f t="shared" si="24"/>
        <v>2.6219796789323048E-6</v>
      </c>
      <c r="N37" s="20">
        <f t="shared" si="25"/>
        <v>4.5179660225396029E-7</v>
      </c>
      <c r="O37" s="22">
        <f t="shared" si="26"/>
        <v>8.5593248024376143E-4</v>
      </c>
      <c r="P37" s="23">
        <f t="shared" si="27"/>
        <v>1.1810323574191981E-7</v>
      </c>
      <c r="Q37" s="23">
        <f t="shared" si="28"/>
        <v>1.3896227137381012E-8</v>
      </c>
    </row>
    <row r="38" spans="3:17" x14ac:dyDescent="0.25">
      <c r="C38" s="1" t="s">
        <v>18</v>
      </c>
      <c r="D38" s="8">
        <f t="shared" si="19"/>
        <v>-4.8578582435802673</v>
      </c>
      <c r="E38" s="8">
        <f t="shared" si="20"/>
        <v>-1.0226207927789801</v>
      </c>
      <c r="F38" s="8">
        <f t="shared" si="21"/>
        <v>-3.3630167162009457</v>
      </c>
      <c r="G38" s="8"/>
      <c r="H38" s="8"/>
      <c r="I38" s="8"/>
      <c r="K38" s="1" t="str">
        <f t="shared" si="22"/>
        <v>rotClayton</v>
      </c>
      <c r="L38" s="20">
        <f t="shared" si="23"/>
        <v>4.255819473839641E-47</v>
      </c>
      <c r="M38" s="20">
        <f t="shared" si="24"/>
        <v>1.6735621752442351E-7</v>
      </c>
      <c r="N38" s="20">
        <f t="shared" si="25"/>
        <v>1.961714408552572E-48</v>
      </c>
      <c r="O38" s="22">
        <f t="shared" si="26"/>
        <v>6.7856607625879432E-54</v>
      </c>
      <c r="P38" s="23">
        <f t="shared" si="27"/>
        <v>4.9394129675325328E-10</v>
      </c>
      <c r="Q38" s="23">
        <f t="shared" si="28"/>
        <v>1.933853269337952E-53</v>
      </c>
    </row>
    <row r="39" spans="3:17" x14ac:dyDescent="0.25">
      <c r="C39" s="1" t="s">
        <v>15</v>
      </c>
      <c r="D39" s="8">
        <f t="shared" si="19"/>
        <v>1.7316862053994555</v>
      </c>
      <c r="E39" s="8">
        <f t="shared" si="20"/>
        <v>3.0255077516194433</v>
      </c>
      <c r="F39" s="8">
        <f t="shared" si="21"/>
        <v>2.1489620634820312</v>
      </c>
      <c r="G39" s="8"/>
      <c r="H39" s="8"/>
      <c r="I39" s="8"/>
      <c r="L39" s="20"/>
      <c r="M39" s="20"/>
      <c r="N39" s="20"/>
      <c r="O39" s="20"/>
      <c r="P39" s="20"/>
      <c r="Q39" s="20"/>
    </row>
    <row r="40" spans="3:17" x14ac:dyDescent="0.25">
      <c r="D40" s="8"/>
      <c r="E40" s="8"/>
      <c r="F40" s="8"/>
      <c r="G40" s="8"/>
      <c r="H40" s="8"/>
      <c r="I40" s="8"/>
    </row>
    <row r="41" spans="3:17" x14ac:dyDescent="0.25">
      <c r="C41" s="1" t="s">
        <v>19</v>
      </c>
      <c r="D41" s="8"/>
      <c r="E41" s="8"/>
      <c r="F41" s="8"/>
      <c r="G41" s="8"/>
      <c r="H41" s="8"/>
      <c r="I41" s="8"/>
    </row>
    <row r="43" spans="3:17" x14ac:dyDescent="0.25">
      <c r="C43" s="19" t="s">
        <v>13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5" spans="3:17" x14ac:dyDescent="0.25">
      <c r="C45" s="12" t="str">
        <f>"-log(L_p)"</f>
        <v>-log(L_p)</v>
      </c>
      <c r="K45" s="12" t="str">
        <f>"tau_F, correlation length [days]"</f>
        <v>tau_F, correlation length [days]</v>
      </c>
    </row>
    <row r="46" spans="3:17" x14ac:dyDescent="0.25">
      <c r="D46" s="10"/>
      <c r="E46" s="10"/>
      <c r="F46" s="10"/>
      <c r="G46" s="11"/>
      <c r="H46" s="11"/>
      <c r="I46" s="11"/>
      <c r="L46" s="10"/>
      <c r="M46" s="10"/>
      <c r="N46" s="10"/>
      <c r="O46" s="11"/>
      <c r="P46" s="11"/>
      <c r="Q46" s="11"/>
    </row>
    <row r="47" spans="3:17" x14ac:dyDescent="0.25">
      <c r="C47" s="1" t="s">
        <v>6</v>
      </c>
      <c r="D47" s="2" t="s">
        <v>8</v>
      </c>
      <c r="E47" s="2"/>
      <c r="F47" s="2"/>
      <c r="G47" s="4" t="s">
        <v>12</v>
      </c>
      <c r="H47" s="5"/>
      <c r="I47" s="5"/>
      <c r="K47" s="1" t="s">
        <v>6</v>
      </c>
      <c r="L47" s="2" t="s">
        <v>8</v>
      </c>
      <c r="M47" s="2"/>
      <c r="N47" s="2"/>
      <c r="O47" s="4" t="s">
        <v>12</v>
      </c>
      <c r="P47" s="5"/>
      <c r="Q47" s="5"/>
    </row>
    <row r="48" spans="3:17" x14ac:dyDescent="0.25">
      <c r="C48" s="3" t="s">
        <v>7</v>
      </c>
      <c r="D48" s="3" t="s">
        <v>8</v>
      </c>
      <c r="E48" s="3" t="s">
        <v>9</v>
      </c>
      <c r="F48" s="3" t="s">
        <v>10</v>
      </c>
      <c r="G48" s="6" t="s">
        <v>8</v>
      </c>
      <c r="H48" s="3" t="s">
        <v>9</v>
      </c>
      <c r="I48" s="3" t="s">
        <v>10</v>
      </c>
      <c r="K48" s="3" t="s">
        <v>7</v>
      </c>
      <c r="L48" s="3" t="s">
        <v>8</v>
      </c>
      <c r="M48" s="3" t="s">
        <v>9</v>
      </c>
      <c r="N48" s="3" t="s">
        <v>10</v>
      </c>
      <c r="O48" s="6" t="s">
        <v>8</v>
      </c>
      <c r="P48" s="3" t="s">
        <v>9</v>
      </c>
      <c r="Q48" s="3" t="s">
        <v>10</v>
      </c>
    </row>
    <row r="49" spans="3:17" x14ac:dyDescent="0.25">
      <c r="C49" s="1" t="s">
        <v>8</v>
      </c>
      <c r="D49" s="16"/>
      <c r="E49" s="16"/>
      <c r="F49" s="16"/>
      <c r="G49" s="17"/>
      <c r="H49" s="18"/>
      <c r="I49" s="18"/>
      <c r="K49" s="1" t="s">
        <v>8</v>
      </c>
      <c r="L49" s="13"/>
      <c r="M49" s="13"/>
      <c r="N49" s="13"/>
      <c r="O49" s="14"/>
      <c r="P49" s="15"/>
      <c r="Q49" s="15"/>
    </row>
    <row r="50" spans="3:17" x14ac:dyDescent="0.25">
      <c r="C50" s="1" t="s">
        <v>11</v>
      </c>
      <c r="D50" s="16"/>
      <c r="E50" s="16"/>
      <c r="F50" s="16"/>
      <c r="G50" s="17"/>
      <c r="H50" s="18"/>
      <c r="I50" s="18"/>
      <c r="K50" s="1" t="s">
        <v>11</v>
      </c>
      <c r="L50" s="13"/>
      <c r="M50" s="13"/>
      <c r="N50" s="13"/>
      <c r="O50" s="14"/>
      <c r="P50" s="15"/>
      <c r="Q50" s="15"/>
    </row>
    <row r="51" spans="3:17" x14ac:dyDescent="0.25">
      <c r="C51" s="1" t="s">
        <v>10</v>
      </c>
      <c r="E51" s="16"/>
      <c r="F51" s="16"/>
      <c r="G51" s="17"/>
      <c r="H51" s="18"/>
      <c r="I51" s="18"/>
      <c r="K51" s="1" t="s">
        <v>10</v>
      </c>
      <c r="L51" s="13"/>
      <c r="M51" s="13"/>
      <c r="N51" s="13"/>
      <c r="O51" s="14"/>
      <c r="P51" s="15"/>
      <c r="Q51" s="15"/>
    </row>
    <row r="58" spans="3:17" x14ac:dyDescent="0.25">
      <c r="C58" s="7"/>
      <c r="D58" s="7">
        <v>1000</v>
      </c>
      <c r="E58" s="1" t="s">
        <v>22</v>
      </c>
    </row>
    <row r="60" spans="3:17" x14ac:dyDescent="0.25">
      <c r="D60" s="1">
        <v>5.25318148876271</v>
      </c>
      <c r="E60" s="1">
        <v>4.6566848096311704</v>
      </c>
      <c r="F60" s="1">
        <v>4.9601605330230401</v>
      </c>
    </row>
    <row r="61" spans="3:17" x14ac:dyDescent="0.25">
      <c r="D61" s="1">
        <v>5.2401904579086898</v>
      </c>
      <c r="E61" s="1">
        <v>4.6527309995157999</v>
      </c>
      <c r="F61" s="1">
        <v>4.9423929290079496</v>
      </c>
    </row>
    <row r="62" spans="3:17" x14ac:dyDescent="0.25">
      <c r="D62" s="1">
        <v>5.2383938813986104</v>
      </c>
      <c r="E62" s="1">
        <v>4.6481359385943097</v>
      </c>
      <c r="F62" s="1">
        <v>4.94610836958232</v>
      </c>
    </row>
    <row r="63" spans="3:17" x14ac:dyDescent="0.25">
      <c r="D63" s="1">
        <v>5.2416699048431603</v>
      </c>
      <c r="E63" s="1">
        <v>4.6609772739951003</v>
      </c>
      <c r="F63" s="1">
        <v>4.9569789091869501</v>
      </c>
    </row>
    <row r="64" spans="3:17" x14ac:dyDescent="0.25">
      <c r="D64" s="1">
        <v>5.3449817395463199</v>
      </c>
      <c r="E64" s="1">
        <v>4.6637288343293903</v>
      </c>
      <c r="F64" s="1">
        <v>5.0522191411081003</v>
      </c>
    </row>
    <row r="65" spans="4:6" x14ac:dyDescent="0.25">
      <c r="D65" s="1">
        <v>5.2213961939920397</v>
      </c>
      <c r="E65" s="1">
        <v>4.6375549301371199</v>
      </c>
      <c r="F65" s="1">
        <v>4.9306514675216304</v>
      </c>
    </row>
    <row r="67" spans="4:6" x14ac:dyDescent="0.25">
      <c r="D67" s="1">
        <f>D60*1000</f>
        <v>5253.1814887627097</v>
      </c>
      <c r="E67" s="1">
        <f>E60*1000</f>
        <v>4656.6848096311705</v>
      </c>
      <c r="F67" s="1">
        <f>F60*1000</f>
        <v>4960.1605330230404</v>
      </c>
    </row>
    <row r="68" spans="4:6" x14ac:dyDescent="0.25">
      <c r="D68" s="1">
        <f>D61*1000</f>
        <v>5240.1904579086895</v>
      </c>
      <c r="E68" s="1">
        <f>E61*1000</f>
        <v>4652.7309995158002</v>
      </c>
      <c r="F68" s="1">
        <f>F61*1000</f>
        <v>4942.3929290079495</v>
      </c>
    </row>
    <row r="69" spans="4:6" x14ac:dyDescent="0.25">
      <c r="D69" s="1">
        <f>D62*1000</f>
        <v>5238.3938813986106</v>
      </c>
      <c r="E69" s="1">
        <f>E62*1000</f>
        <v>4648.1359385943097</v>
      </c>
      <c r="F69" s="1">
        <f>F62*1000</f>
        <v>4946.1083695823199</v>
      </c>
    </row>
    <row r="70" spans="4:6" x14ac:dyDescent="0.25">
      <c r="D70" s="1">
        <f>D63*1000</f>
        <v>5241.6699048431601</v>
      </c>
      <c r="E70" s="1">
        <f>E63*1000</f>
        <v>4660.9772739951004</v>
      </c>
      <c r="F70" s="1">
        <f>F63*1000</f>
        <v>4956.9789091869497</v>
      </c>
    </row>
    <row r="71" spans="4:6" x14ac:dyDescent="0.25">
      <c r="D71" s="1">
        <f>D64*1000</f>
        <v>5344.9817395463197</v>
      </c>
      <c r="E71" s="1">
        <f>E64*1000</f>
        <v>4663.7288343293903</v>
      </c>
      <c r="F71" s="1">
        <f>F64*1000</f>
        <v>5052.2191411081003</v>
      </c>
    </row>
    <row r="72" spans="4:6" x14ac:dyDescent="0.25">
      <c r="D72" s="1">
        <f>D65*1000</f>
        <v>5221.39619399204</v>
      </c>
      <c r="E72" s="1">
        <f>E65*1000</f>
        <v>4637.5549301371202</v>
      </c>
      <c r="F72" s="1">
        <f>F65*1000</f>
        <v>4930.6514675216304</v>
      </c>
    </row>
  </sheetData>
  <mergeCells count="14">
    <mergeCell ref="D47:F47"/>
    <mergeCell ref="G47:I47"/>
    <mergeCell ref="L47:N47"/>
    <mergeCell ref="O47:Q47"/>
    <mergeCell ref="D17:F17"/>
    <mergeCell ref="G17:I17"/>
    <mergeCell ref="L17:N17"/>
    <mergeCell ref="O17:Q17"/>
    <mergeCell ref="L32:N32"/>
    <mergeCell ref="O32:Q32"/>
    <mergeCell ref="G5:I5"/>
    <mergeCell ref="D5:F5"/>
    <mergeCell ref="L5:N5"/>
    <mergeCell ref="O5:Q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0"/>
  <sheetViews>
    <sheetView tabSelected="1" workbookViewId="0">
      <selection activeCell="P30" sqref="P30"/>
    </sheetView>
  </sheetViews>
  <sheetFormatPr defaultRowHeight="15" x14ac:dyDescent="0.25"/>
  <cols>
    <col min="9" max="9" width="12" bestFit="1" customWidth="1"/>
  </cols>
  <sheetData>
    <row r="4" spans="2:8" x14ac:dyDescent="0.25">
      <c r="B4" t="s">
        <v>23</v>
      </c>
    </row>
    <row r="6" spans="2:8" x14ac:dyDescent="0.25">
      <c r="B6" s="1" t="s">
        <v>6</v>
      </c>
      <c r="C6" s="2" t="s">
        <v>8</v>
      </c>
      <c r="D6" s="2"/>
      <c r="E6" s="2"/>
      <c r="F6" s="4" t="s">
        <v>12</v>
      </c>
      <c r="G6" s="5"/>
      <c r="H6" s="5"/>
    </row>
    <row r="7" spans="2:8" x14ac:dyDescent="0.25">
      <c r="B7" s="3" t="s">
        <v>7</v>
      </c>
      <c r="C7" s="3" t="s">
        <v>8</v>
      </c>
      <c r="D7" s="3" t="s">
        <v>9</v>
      </c>
      <c r="E7" s="3" t="s">
        <v>10</v>
      </c>
      <c r="F7" s="6" t="s">
        <v>8</v>
      </c>
      <c r="G7" s="3" t="s">
        <v>9</v>
      </c>
      <c r="H7" s="3" t="s">
        <v>10</v>
      </c>
    </row>
    <row r="8" spans="2:8" x14ac:dyDescent="0.25">
      <c r="B8" s="1" t="s">
        <v>8</v>
      </c>
      <c r="C8" s="31">
        <v>3.6900000000000004E-7</v>
      </c>
      <c r="D8" s="7">
        <v>7.1015356904606003E-2</v>
      </c>
      <c r="E8" s="7">
        <v>3.3903512268799998E-3</v>
      </c>
      <c r="F8" s="33">
        <v>2.57399534211985E-7</v>
      </c>
      <c r="G8" s="34">
        <v>5.1677993864792E-2</v>
      </c>
      <c r="H8" s="34">
        <v>2.4407517101079999E-3</v>
      </c>
    </row>
    <row r="9" spans="2:8" x14ac:dyDescent="0.25">
      <c r="B9" s="1" t="s">
        <v>11</v>
      </c>
      <c r="C9" s="31">
        <v>1.2800000000000001E-7</v>
      </c>
      <c r="D9" s="7">
        <v>3.5610342194018998E-2</v>
      </c>
      <c r="E9" s="7">
        <v>1.391690965546E-3</v>
      </c>
      <c r="F9" s="33">
        <v>8.9514138642747991E-8</v>
      </c>
      <c r="G9" s="34">
        <v>2.5891626595648001E-2</v>
      </c>
      <c r="H9" s="34">
        <v>1.000793330898E-3</v>
      </c>
    </row>
    <row r="10" spans="2:8" x14ac:dyDescent="0.25">
      <c r="B10" s="1" t="s">
        <v>10</v>
      </c>
      <c r="C10" s="31">
        <v>8.9000000000000003E-8</v>
      </c>
      <c r="D10" s="7">
        <v>2.4735572011808E-2</v>
      </c>
      <c r="E10" s="7">
        <v>9.6511975591399997E-4</v>
      </c>
      <c r="F10" s="33">
        <v>6.2067845140083001E-8</v>
      </c>
      <c r="G10" s="34">
        <v>1.7984563974149999E-2</v>
      </c>
      <c r="H10" s="34">
        <v>6.9403570342999998E-4</v>
      </c>
    </row>
    <row r="11" spans="2:8" x14ac:dyDescent="0.25">
      <c r="B11" s="1" t="s">
        <v>17</v>
      </c>
      <c r="C11" s="31">
        <v>1.0780000000000001E-6</v>
      </c>
      <c r="D11" s="7">
        <v>0.153651397937591</v>
      </c>
      <c r="E11" s="7">
        <v>8.6095647613859995E-3</v>
      </c>
      <c r="F11" s="33">
        <v>7.5280292324980995E-7</v>
      </c>
      <c r="G11" s="34">
        <v>0.111885511784677</v>
      </c>
      <c r="H11" s="34">
        <v>6.2035352156520002E-3</v>
      </c>
    </row>
    <row r="12" spans="2:8" x14ac:dyDescent="0.25">
      <c r="B12" s="1" t="s">
        <v>18</v>
      </c>
      <c r="C12" s="31">
        <v>4.4999999999999999E-8</v>
      </c>
      <c r="D12" s="7">
        <v>1.2390416146345999E-2</v>
      </c>
      <c r="E12" s="7">
        <v>4.8284034558299999E-4</v>
      </c>
      <c r="F12" s="33">
        <v>3.1048328501505001E-8</v>
      </c>
      <c r="G12" s="34">
        <v>9.008639166689E-3</v>
      </c>
      <c r="H12" s="34">
        <v>3.4721883873699999E-4</v>
      </c>
    </row>
    <row r="13" spans="2:8" x14ac:dyDescent="0.25">
      <c r="B13" s="1"/>
      <c r="C13" s="16"/>
      <c r="D13" s="16"/>
      <c r="E13" s="16"/>
      <c r="F13" s="17"/>
      <c r="G13" s="18"/>
      <c r="H13" s="18"/>
    </row>
    <row r="14" spans="2:8" x14ac:dyDescent="0.25">
      <c r="B14" s="1"/>
      <c r="C14" s="16"/>
      <c r="D14" s="16"/>
      <c r="E14" s="16"/>
      <c r="F14" s="18"/>
      <c r="G14" s="18"/>
      <c r="H14" s="18"/>
    </row>
    <row r="15" spans="2:8" x14ac:dyDescent="0.25">
      <c r="B15" s="1" t="s">
        <v>24</v>
      </c>
      <c r="C15" s="16"/>
      <c r="D15" s="16"/>
      <c r="E15" s="16"/>
      <c r="F15" s="18"/>
      <c r="G15" s="18"/>
      <c r="H15" s="18"/>
    </row>
    <row r="16" spans="2:8" x14ac:dyDescent="0.25">
      <c r="B16" s="1"/>
      <c r="C16" s="16"/>
      <c r="D16" s="16"/>
      <c r="E16" s="16"/>
      <c r="F16" s="18"/>
      <c r="G16" s="18"/>
      <c r="H16" s="18"/>
    </row>
    <row r="18" spans="2:8" x14ac:dyDescent="0.25">
      <c r="B18" s="37"/>
      <c r="C18" s="37"/>
      <c r="D18" s="37"/>
      <c r="E18" s="37"/>
      <c r="F18" s="37"/>
      <c r="G18" s="37"/>
      <c r="H18" s="37"/>
    </row>
    <row r="19" spans="2:8" x14ac:dyDescent="0.25">
      <c r="B19" s="1" t="str">
        <f>B8</f>
        <v>Gauss</v>
      </c>
      <c r="C19" s="24">
        <f>C8/C$8</f>
        <v>1</v>
      </c>
      <c r="D19" s="24">
        <f t="shared" ref="D19:E19" si="0">D8/D$8</f>
        <v>1</v>
      </c>
      <c r="E19" s="24">
        <f t="shared" si="0"/>
        <v>1</v>
      </c>
      <c r="F19" s="36">
        <f>C8/F8</f>
        <v>1.4335690277360988</v>
      </c>
      <c r="G19" s="24">
        <f t="shared" ref="G19:H19" si="1">D8/G8</f>
        <v>1.3741895068606458</v>
      </c>
      <c r="H19" s="24">
        <f t="shared" si="1"/>
        <v>1.3890602689488565</v>
      </c>
    </row>
    <row r="20" spans="2:8" x14ac:dyDescent="0.25">
      <c r="B20" s="1" t="str">
        <f t="shared" ref="B20:B23" si="2">B9</f>
        <v>t(dof = 2)</v>
      </c>
      <c r="C20" s="24">
        <f>C9/C$8</f>
        <v>0.34688346883468835</v>
      </c>
      <c r="D20" s="24">
        <f>D9/D$8</f>
        <v>0.50144565550594788</v>
      </c>
      <c r="E20" s="24">
        <f>E9/E$8</f>
        <v>0.41048577932343477</v>
      </c>
      <c r="F20" s="36">
        <f t="shared" ref="F20:F23" si="3">C9/F9</f>
        <v>1.4299417046378511</v>
      </c>
      <c r="G20" s="24">
        <f t="shared" ref="G20:G23" si="4">D9/G9</f>
        <v>1.3753613378622018</v>
      </c>
      <c r="H20" s="24">
        <f t="shared" ref="H20:H23" si="5">E9/H9</f>
        <v>1.3905877693022317</v>
      </c>
    </row>
    <row r="21" spans="2:8" x14ac:dyDescent="0.25">
      <c r="B21" s="1" t="str">
        <f t="shared" si="2"/>
        <v>Gumbel</v>
      </c>
      <c r="C21" s="24">
        <f>C10/C$8</f>
        <v>0.24119241192411922</v>
      </c>
      <c r="D21" s="24">
        <f>D10/D$8</f>
        <v>0.34831300003230242</v>
      </c>
      <c r="E21" s="24">
        <f>E10/E$8</f>
        <v>0.28466659980894071</v>
      </c>
      <c r="F21" s="36">
        <f t="shared" si="3"/>
        <v>1.4339147717974245</v>
      </c>
      <c r="G21" s="24">
        <f t="shared" si="4"/>
        <v>1.3753779100433861</v>
      </c>
      <c r="H21" s="24">
        <f t="shared" si="5"/>
        <v>1.3905909323458046</v>
      </c>
    </row>
    <row r="22" spans="2:8" x14ac:dyDescent="0.25">
      <c r="B22" s="1" t="str">
        <f t="shared" si="2"/>
        <v>rotGumbel</v>
      </c>
      <c r="C22" s="24">
        <f>C11/C$8</f>
        <v>2.921409214092141</v>
      </c>
      <c r="D22" s="24">
        <f>D11/D$8</f>
        <v>2.1636362138401828</v>
      </c>
      <c r="E22" s="24">
        <f>E11/E$8</f>
        <v>2.5394315176333593</v>
      </c>
      <c r="F22" s="36">
        <f t="shared" si="3"/>
        <v>1.4319816869816762</v>
      </c>
      <c r="G22" s="24">
        <f t="shared" si="4"/>
        <v>1.3732912821929277</v>
      </c>
      <c r="H22" s="24">
        <f t="shared" si="5"/>
        <v>1.3878481320882003</v>
      </c>
    </row>
    <row r="23" spans="2:8" x14ac:dyDescent="0.25">
      <c r="B23" s="1" t="str">
        <f t="shared" si="2"/>
        <v>rotClayton</v>
      </c>
      <c r="C23" s="24">
        <f>C12/C$8</f>
        <v>0.12195121951219511</v>
      </c>
      <c r="D23" s="24">
        <f>D12/D$8</f>
        <v>0.1744751654630122</v>
      </c>
      <c r="E23" s="24">
        <f>E12/E$8</f>
        <v>0.14241602514655627</v>
      </c>
      <c r="F23" s="36">
        <f t="shared" si="3"/>
        <v>1.4493533846055102</v>
      </c>
      <c r="G23" s="24">
        <f t="shared" si="4"/>
        <v>1.3753926555479883</v>
      </c>
      <c r="H23" s="24">
        <f t="shared" si="5"/>
        <v>1.3905937458328008</v>
      </c>
    </row>
    <row r="24" spans="2:8" x14ac:dyDescent="0.25">
      <c r="C24" s="32"/>
    </row>
    <row r="26" spans="2:8" x14ac:dyDescent="0.25">
      <c r="C26" s="35">
        <f>1/C19</f>
        <v>1</v>
      </c>
      <c r="D26" s="35">
        <f t="shared" ref="D26:H26" si="6">1/D19</f>
        <v>1</v>
      </c>
      <c r="E26" s="35">
        <f t="shared" si="6"/>
        <v>1</v>
      </c>
      <c r="F26" s="35">
        <f t="shared" si="6"/>
        <v>0.69755971331161237</v>
      </c>
      <c r="G26" s="35">
        <f t="shared" si="6"/>
        <v>0.72770167069934433</v>
      </c>
      <c r="H26" s="35">
        <f t="shared" si="6"/>
        <v>0.71991116753827389</v>
      </c>
    </row>
    <row r="27" spans="2:8" x14ac:dyDescent="0.25">
      <c r="C27" s="35">
        <f t="shared" ref="C27:H27" si="7">1/C20</f>
        <v>2.8828125</v>
      </c>
      <c r="D27" s="35">
        <f t="shared" si="7"/>
        <v>1.9942340491334429</v>
      </c>
      <c r="E27" s="35">
        <f t="shared" si="7"/>
        <v>2.4361379866757047</v>
      </c>
      <c r="F27" s="35">
        <f t="shared" si="7"/>
        <v>0.69932920814646871</v>
      </c>
      <c r="G27" s="35">
        <f t="shared" si="7"/>
        <v>0.72708165663167024</v>
      </c>
      <c r="H27" s="35">
        <f t="shared" si="7"/>
        <v>0.71912037634401127</v>
      </c>
    </row>
    <row r="28" spans="2:8" x14ac:dyDescent="0.25">
      <c r="C28" s="35">
        <f t="shared" ref="C28:H28" si="8">1/C21</f>
        <v>4.1460674157303377</v>
      </c>
      <c r="D28" s="35">
        <f t="shared" si="8"/>
        <v>2.8709809852266792</v>
      </c>
      <c r="E28" s="35">
        <f t="shared" si="8"/>
        <v>3.5128813871074747</v>
      </c>
      <c r="F28" s="35">
        <f t="shared" si="8"/>
        <v>0.69739151842789882</v>
      </c>
      <c r="G28" s="35">
        <f t="shared" si="8"/>
        <v>0.72707289589117741</v>
      </c>
      <c r="H28" s="35">
        <f t="shared" si="8"/>
        <v>0.71911874062999104</v>
      </c>
    </row>
    <row r="29" spans="2:8" x14ac:dyDescent="0.25">
      <c r="C29" s="35">
        <f t="shared" ref="C29:H29" si="9">1/C22</f>
        <v>0.34230055658627084</v>
      </c>
      <c r="D29" s="35">
        <f t="shared" si="9"/>
        <v>0.46218490594827188</v>
      </c>
      <c r="E29" s="35">
        <f t="shared" si="9"/>
        <v>0.39378892207022653</v>
      </c>
      <c r="F29" s="35">
        <f t="shared" si="9"/>
        <v>0.69833295292190156</v>
      </c>
      <c r="G29" s="35">
        <f t="shared" si="9"/>
        <v>0.72817763643206057</v>
      </c>
      <c r="H29" s="35">
        <f t="shared" si="9"/>
        <v>0.72053993292145613</v>
      </c>
    </row>
    <row r="30" spans="2:8" x14ac:dyDescent="0.25">
      <c r="C30" s="35">
        <f t="shared" ref="C30:H30" si="10">1/C23</f>
        <v>8.2000000000000011</v>
      </c>
      <c r="D30" s="35">
        <f t="shared" si="10"/>
        <v>5.7314747193175446</v>
      </c>
      <c r="E30" s="35">
        <f t="shared" si="10"/>
        <v>7.0216817171447419</v>
      </c>
      <c r="F30" s="35">
        <f t="shared" si="10"/>
        <v>0.68996285558899995</v>
      </c>
      <c r="G30" s="35">
        <f t="shared" si="10"/>
        <v>0.72706510098498156</v>
      </c>
      <c r="H30" s="35">
        <f t="shared" si="10"/>
        <v>0.71911728568944377</v>
      </c>
    </row>
  </sheetData>
  <mergeCells count="2">
    <mergeCell ref="C6:E6"/>
    <mergeCell ref="F6:H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results</vt:lpstr>
      <vt:lpstr>results2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2016-05-16T12:12:09Z</dcterms:modified>
</cp:coreProperties>
</file>